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VNU OHCHR\Rapport PBF\"/>
    </mc:Choice>
  </mc:AlternateContent>
  <xr:revisionPtr revIDLastSave="0" documentId="13_ncr:1_{A591590A-05BE-4FDD-95F6-F15F664AA521}" xr6:coauthVersionLast="47" xr6:coauthVersionMax="47" xr10:uidLastSave="{00000000-0000-0000-0000-000000000000}"/>
  <bookViews>
    <workbookView xWindow="-108" yWindow="-108" windowWidth="23256" windowHeight="12456" xr2:uid="{00000000-000D-0000-FFFF-FFFF00000000}"/>
  </bookViews>
  <sheets>
    <sheet name="RF par produits" sheetId="3" r:id="rId1"/>
    <sheet name="2)UNDG Budget categ par produit" sheetId="4" r:id="rId2"/>
    <sheet name="3) RF - Par catégories budgétai"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3" l="1"/>
  <c r="L61" i="3"/>
  <c r="L54" i="3"/>
  <c r="L48" i="3"/>
  <c r="L40" i="3"/>
  <c r="L33" i="3"/>
  <c r="L25" i="3"/>
  <c r="R201" i="4"/>
  <c r="R203" i="4"/>
  <c r="G10" i="2" l="1"/>
  <c r="G11" i="2"/>
  <c r="L36" i="3"/>
  <c r="I59" i="3"/>
  <c r="K68" i="3" l="1"/>
  <c r="L58" i="3"/>
  <c r="L59" i="3"/>
  <c r="L60" i="3"/>
  <c r="L57" i="3"/>
  <c r="L43" i="3"/>
  <c r="L37" i="3"/>
  <c r="L38" i="3"/>
  <c r="L39" i="3"/>
  <c r="L13" i="3"/>
  <c r="L14" i="3"/>
  <c r="L15" i="3"/>
  <c r="L21" i="3"/>
  <c r="L22" i="3"/>
  <c r="L23" i="3"/>
  <c r="L20" i="3"/>
  <c r="L12" i="3"/>
  <c r="J58" i="3"/>
  <c r="J36" i="3" l="1"/>
  <c r="R212" i="4" l="1"/>
  <c r="F60" i="3" l="1"/>
  <c r="F59" i="3"/>
  <c r="F58" i="3"/>
  <c r="F57" i="3"/>
  <c r="F52" i="3"/>
  <c r="F51" i="3"/>
  <c r="F47" i="3"/>
  <c r="F46" i="3"/>
  <c r="F45" i="3"/>
  <c r="F44" i="3"/>
  <c r="F43" i="3"/>
  <c r="G48" i="3" s="1"/>
  <c r="F39" i="3"/>
  <c r="F38" i="3"/>
  <c r="F37" i="3"/>
  <c r="G40" i="3" s="1"/>
  <c r="F36" i="3"/>
  <c r="R214" i="4" l="1"/>
  <c r="C12" i="2" s="1"/>
  <c r="H217" i="4"/>
  <c r="I217" i="4"/>
  <c r="J217" i="4"/>
  <c r="K217" i="4"/>
  <c r="L217" i="4"/>
  <c r="M217" i="4"/>
  <c r="N217" i="4"/>
  <c r="O217" i="4"/>
  <c r="P217" i="4"/>
  <c r="M48" i="3"/>
  <c r="I40" i="3"/>
  <c r="J40" i="3"/>
  <c r="K40" i="3"/>
  <c r="M40" i="3"/>
  <c r="M33" i="3"/>
  <c r="I33" i="3"/>
  <c r="J33" i="3"/>
  <c r="K33" i="3"/>
  <c r="M25" i="3"/>
  <c r="I25" i="3"/>
  <c r="J25" i="3"/>
  <c r="K25" i="3"/>
  <c r="M16" i="3"/>
  <c r="I16" i="3"/>
  <c r="J16" i="3"/>
  <c r="K16" i="3"/>
  <c r="L16" i="3"/>
  <c r="M10" i="3"/>
  <c r="I10" i="3"/>
  <c r="J10" i="3"/>
  <c r="K10" i="3"/>
  <c r="L10" i="3"/>
  <c r="D209" i="4" l="1"/>
  <c r="B7" i="2" s="1"/>
  <c r="F204" i="4"/>
  <c r="G131" i="4"/>
  <c r="G132" i="4"/>
  <c r="G133" i="4"/>
  <c r="G134" i="4"/>
  <c r="G135" i="4"/>
  <c r="G136" i="4"/>
  <c r="G130" i="4"/>
  <c r="J25" i="4"/>
  <c r="J17" i="4" s="1"/>
  <c r="K25" i="4"/>
  <c r="K17" i="4" s="1"/>
  <c r="L25" i="4"/>
  <c r="L17" i="4" s="1"/>
  <c r="M25" i="4"/>
  <c r="M17" i="4" s="1"/>
  <c r="E14" i="4"/>
  <c r="F14" i="4"/>
  <c r="D14" i="4"/>
  <c r="F29" i="3"/>
  <c r="F28" i="3"/>
  <c r="F27" i="3"/>
  <c r="F23" i="3"/>
  <c r="F22" i="3"/>
  <c r="F21" i="3"/>
  <c r="F20" i="3"/>
  <c r="J67" i="3"/>
  <c r="K67" i="3"/>
  <c r="I67" i="3"/>
  <c r="D67" i="3"/>
  <c r="E67" i="3"/>
  <c r="C67" i="3"/>
  <c r="E13" i="3"/>
  <c r="D48" i="3"/>
  <c r="E118" i="4" s="1"/>
  <c r="E48" i="3"/>
  <c r="F118" i="4" s="1"/>
  <c r="C48" i="3"/>
  <c r="D118" i="4" s="1"/>
  <c r="D33" i="3"/>
  <c r="E73" i="4" s="1"/>
  <c r="M14" i="4" l="1"/>
  <c r="D5" i="2"/>
  <c r="J14" i="4"/>
  <c r="B5" i="2"/>
  <c r="T14" i="4"/>
  <c r="T208" i="4" s="1"/>
  <c r="F5" i="2"/>
  <c r="S14" i="4"/>
  <c r="S208" i="4" s="1"/>
  <c r="E208" i="4"/>
  <c r="P14" i="4"/>
  <c r="D208" i="4"/>
  <c r="F208" i="4"/>
  <c r="R14" i="4"/>
  <c r="R208" i="4" s="1"/>
  <c r="G137" i="4"/>
  <c r="G25" i="3"/>
  <c r="G33" i="3"/>
  <c r="S210" i="4"/>
  <c r="E8" i="2" s="1"/>
  <c r="R209" i="4"/>
  <c r="C7" i="2" s="1"/>
  <c r="T209" i="4"/>
  <c r="G7" i="2" s="1"/>
  <c r="L24" i="3"/>
  <c r="M61" i="3"/>
  <c r="C25" i="3"/>
  <c r="D62" i="4" s="1"/>
  <c r="F9" i="3"/>
  <c r="F8" i="3"/>
  <c r="G10" i="3" l="1"/>
  <c r="J218" i="4"/>
  <c r="S209" i="4" l="1"/>
  <c r="S211" i="4"/>
  <c r="E9" i="2" s="1"/>
  <c r="S212" i="4"/>
  <c r="E10" i="2" s="1"/>
  <c r="S213" i="4"/>
  <c r="E11" i="2" s="1"/>
  <c r="S214" i="4"/>
  <c r="E12" i="2" s="1"/>
  <c r="S215" i="4"/>
  <c r="E13" i="2" s="1"/>
  <c r="E7" i="2" l="1"/>
  <c r="I7" i="2" s="1"/>
  <c r="S216" i="4"/>
  <c r="S217" i="4" s="1"/>
  <c r="E14" i="2" l="1"/>
  <c r="E15" i="2" s="1"/>
  <c r="E16" i="2"/>
  <c r="S25" i="4"/>
  <c r="R25" i="4"/>
  <c r="R215" i="4"/>
  <c r="C13" i="2" s="1"/>
  <c r="U198" i="4" l="1"/>
  <c r="U199" i="4"/>
  <c r="U200" i="4"/>
  <c r="U201" i="4"/>
  <c r="U202" i="4"/>
  <c r="U203" i="4"/>
  <c r="U197" i="4"/>
  <c r="U131" i="4"/>
  <c r="U132" i="4"/>
  <c r="U133" i="4"/>
  <c r="U134" i="4"/>
  <c r="U135" i="4"/>
  <c r="U136" i="4"/>
  <c r="U130" i="4"/>
  <c r="U120" i="4"/>
  <c r="U121" i="4"/>
  <c r="U122" i="4"/>
  <c r="U123" i="4"/>
  <c r="U124" i="4"/>
  <c r="U125" i="4"/>
  <c r="U119" i="4"/>
  <c r="U109" i="4"/>
  <c r="U110" i="4"/>
  <c r="U111" i="4"/>
  <c r="U112" i="4"/>
  <c r="U113" i="4"/>
  <c r="U114" i="4"/>
  <c r="U108" i="4"/>
  <c r="U75" i="4"/>
  <c r="U76" i="4"/>
  <c r="U77" i="4"/>
  <c r="U78" i="4"/>
  <c r="U79" i="4"/>
  <c r="U80" i="4"/>
  <c r="U64" i="4"/>
  <c r="U65" i="4"/>
  <c r="U66" i="4"/>
  <c r="U67" i="4"/>
  <c r="U68" i="4"/>
  <c r="U69" i="4"/>
  <c r="U63" i="4"/>
  <c r="U41" i="4"/>
  <c r="U42" i="4"/>
  <c r="U43" i="4"/>
  <c r="U44" i="4"/>
  <c r="U45" i="4"/>
  <c r="U46" i="4"/>
  <c r="U40" i="4"/>
  <c r="U30" i="4"/>
  <c r="U31" i="4"/>
  <c r="U32" i="4"/>
  <c r="U33" i="4"/>
  <c r="U34" i="4"/>
  <c r="U35" i="4"/>
  <c r="U29" i="4"/>
  <c r="U19" i="4"/>
  <c r="U20" i="4"/>
  <c r="U21" i="4"/>
  <c r="U22" i="4"/>
  <c r="U23" i="4"/>
  <c r="U24" i="4"/>
  <c r="U18" i="4"/>
  <c r="T210" i="4"/>
  <c r="G8" i="2" s="1"/>
  <c r="U74" i="4"/>
  <c r="U212" i="4" l="1"/>
  <c r="U210" i="4"/>
  <c r="U209" i="4"/>
  <c r="U214" i="4"/>
  <c r="U126" i="4"/>
  <c r="U118" i="4" s="1"/>
  <c r="U47" i="4"/>
  <c r="U39" i="4" s="1"/>
  <c r="U215" i="4"/>
  <c r="U211" i="4"/>
  <c r="U25" i="4"/>
  <c r="U17" i="4" s="1"/>
  <c r="U81" i="4"/>
  <c r="U73" i="4" s="1"/>
  <c r="U213" i="4"/>
  <c r="U36" i="4"/>
  <c r="U28" i="4" s="1"/>
  <c r="U204" i="4"/>
  <c r="U196" i="4" s="1"/>
  <c r="U137" i="4"/>
  <c r="U129" i="4" s="1"/>
  <c r="U115" i="4"/>
  <c r="U107" i="4" s="1"/>
  <c r="U70" i="4"/>
  <c r="U62" i="4" s="1"/>
  <c r="P126" i="4"/>
  <c r="T204" i="4"/>
  <c r="T196" i="4" s="1"/>
  <c r="S204" i="4"/>
  <c r="S196" i="4" s="1"/>
  <c r="R204" i="4"/>
  <c r="R196" i="4" s="1"/>
  <c r="T137" i="4"/>
  <c r="T129" i="4" s="1"/>
  <c r="S137" i="4"/>
  <c r="S129" i="4" s="1"/>
  <c r="R137" i="4"/>
  <c r="R129" i="4" s="1"/>
  <c r="T126" i="4"/>
  <c r="T118" i="4" s="1"/>
  <c r="S126" i="4"/>
  <c r="S118" i="4" s="1"/>
  <c r="R126" i="4"/>
  <c r="R118" i="4" s="1"/>
  <c r="T115" i="4"/>
  <c r="T107" i="4" s="1"/>
  <c r="S115" i="4"/>
  <c r="S107" i="4" s="1"/>
  <c r="R115" i="4"/>
  <c r="R107" i="4" s="1"/>
  <c r="T70" i="4"/>
  <c r="T62" i="4" s="1"/>
  <c r="S70" i="4"/>
  <c r="S62" i="4" s="1"/>
  <c r="R70" i="4"/>
  <c r="R62" i="4" s="1"/>
  <c r="T47" i="4"/>
  <c r="T39" i="4" s="1"/>
  <c r="S47" i="4"/>
  <c r="S39" i="4" s="1"/>
  <c r="R47" i="4"/>
  <c r="R39" i="4" s="1"/>
  <c r="T36" i="4"/>
  <c r="T28" i="4" s="1"/>
  <c r="S36" i="4"/>
  <c r="S28" i="4" s="1"/>
  <c r="R36" i="4"/>
  <c r="R28" i="4" s="1"/>
  <c r="T25" i="4"/>
  <c r="T17" i="4" s="1"/>
  <c r="R17" i="4"/>
  <c r="T81" i="4"/>
  <c r="T73" i="4" s="1"/>
  <c r="S81" i="4"/>
  <c r="S73" i="4" s="1"/>
  <c r="R81" i="4"/>
  <c r="T211" i="4"/>
  <c r="G9" i="2" s="1"/>
  <c r="T214" i="4"/>
  <c r="G12" i="2" s="1"/>
  <c r="I12" i="2" s="1"/>
  <c r="T215" i="4"/>
  <c r="G13" i="2" s="1"/>
  <c r="I13" i="2" s="1"/>
  <c r="F209" i="4"/>
  <c r="F7" i="2" s="1"/>
  <c r="P17" i="4"/>
  <c r="G18" i="4"/>
  <c r="Q18" i="4"/>
  <c r="G20" i="4"/>
  <c r="G21" i="4"/>
  <c r="Q21" i="4"/>
  <c r="G22" i="4"/>
  <c r="Q22" i="4"/>
  <c r="G23" i="4"/>
  <c r="Q23" i="4"/>
  <c r="G24" i="4"/>
  <c r="Q24" i="4"/>
  <c r="D25" i="4"/>
  <c r="F25" i="4"/>
  <c r="P25" i="4"/>
  <c r="P28" i="4"/>
  <c r="G29" i="4"/>
  <c r="Q29" i="4"/>
  <c r="G30" i="4"/>
  <c r="Q30" i="4"/>
  <c r="G31" i="4"/>
  <c r="Q31" i="4"/>
  <c r="G32" i="4"/>
  <c r="Q32" i="4"/>
  <c r="G33" i="4"/>
  <c r="Q33" i="4"/>
  <c r="G34" i="4"/>
  <c r="Q34" i="4"/>
  <c r="G35" i="4"/>
  <c r="Q35" i="4"/>
  <c r="D36" i="4"/>
  <c r="E36" i="4"/>
  <c r="F36" i="4"/>
  <c r="J36" i="4"/>
  <c r="K36" i="4"/>
  <c r="K28" i="4" s="1"/>
  <c r="L36" i="4"/>
  <c r="L28" i="4" s="1"/>
  <c r="P36" i="4"/>
  <c r="D39" i="4"/>
  <c r="E39" i="4"/>
  <c r="M39" i="4"/>
  <c r="G40" i="4"/>
  <c r="Q40" i="4"/>
  <c r="G41" i="4"/>
  <c r="Q41" i="4"/>
  <c r="G42" i="4"/>
  <c r="Q42" i="4"/>
  <c r="G43" i="4"/>
  <c r="Q43" i="4"/>
  <c r="G44" i="4"/>
  <c r="Q44" i="4"/>
  <c r="G45" i="4"/>
  <c r="Q45" i="4"/>
  <c r="G46" i="4"/>
  <c r="Q46" i="4"/>
  <c r="D47" i="4"/>
  <c r="E47" i="4"/>
  <c r="F47" i="4"/>
  <c r="J47" i="4"/>
  <c r="M47" i="4"/>
  <c r="N47" i="4"/>
  <c r="N39" i="4" s="1"/>
  <c r="O47" i="4"/>
  <c r="O39" i="4" s="1"/>
  <c r="E50" i="4"/>
  <c r="F50" i="4"/>
  <c r="G51" i="4"/>
  <c r="G52" i="4"/>
  <c r="G53" i="4"/>
  <c r="G54" i="4"/>
  <c r="G55" i="4"/>
  <c r="G56" i="4"/>
  <c r="G57" i="4"/>
  <c r="D58" i="4"/>
  <c r="E58" i="4"/>
  <c r="F58" i="4"/>
  <c r="M62" i="4"/>
  <c r="P62" i="4"/>
  <c r="G63" i="4"/>
  <c r="Q63" i="4"/>
  <c r="G64" i="4"/>
  <c r="Q64" i="4"/>
  <c r="G65" i="4"/>
  <c r="Q65" i="4"/>
  <c r="G66" i="4"/>
  <c r="Q66" i="4"/>
  <c r="G67" i="4"/>
  <c r="Q67" i="4"/>
  <c r="G68" i="4"/>
  <c r="Q68" i="4"/>
  <c r="G69" i="4"/>
  <c r="Q69" i="4"/>
  <c r="D70" i="4"/>
  <c r="E70" i="4"/>
  <c r="F70" i="4"/>
  <c r="H70" i="4"/>
  <c r="H62" i="4" s="1"/>
  <c r="I70" i="4"/>
  <c r="I62" i="4" s="1"/>
  <c r="M70" i="4"/>
  <c r="P70" i="4"/>
  <c r="M73" i="4"/>
  <c r="G74" i="4"/>
  <c r="J81" i="4"/>
  <c r="J73" i="4" s="1"/>
  <c r="Q74" i="4"/>
  <c r="G75" i="4"/>
  <c r="Q75" i="4"/>
  <c r="G76" i="4"/>
  <c r="Q76" i="4"/>
  <c r="G77" i="4"/>
  <c r="Q77" i="4"/>
  <c r="G78" i="4"/>
  <c r="Q78" i="4"/>
  <c r="G79" i="4"/>
  <c r="Q79" i="4"/>
  <c r="G80" i="4"/>
  <c r="Q80" i="4"/>
  <c r="D81" i="4"/>
  <c r="E81" i="4"/>
  <c r="F81" i="4"/>
  <c r="H81" i="4"/>
  <c r="I81" i="4"/>
  <c r="M81" i="4"/>
  <c r="N81" i="4"/>
  <c r="N73" i="4" s="1"/>
  <c r="O81" i="4"/>
  <c r="O73" i="4" s="1"/>
  <c r="P81" i="4"/>
  <c r="D84" i="4"/>
  <c r="E84" i="4"/>
  <c r="F84" i="4"/>
  <c r="G85" i="4"/>
  <c r="G86" i="4"/>
  <c r="G87" i="4"/>
  <c r="G88" i="4"/>
  <c r="G89" i="4"/>
  <c r="G90" i="4"/>
  <c r="G91" i="4"/>
  <c r="D92" i="4"/>
  <c r="E92" i="4"/>
  <c r="F92" i="4"/>
  <c r="D95" i="4"/>
  <c r="E95" i="4"/>
  <c r="F95" i="4"/>
  <c r="G96" i="4"/>
  <c r="G97" i="4"/>
  <c r="G98" i="4"/>
  <c r="G99" i="4"/>
  <c r="G100" i="4"/>
  <c r="G101" i="4"/>
  <c r="G102" i="4"/>
  <c r="D103" i="4"/>
  <c r="E103" i="4"/>
  <c r="F103" i="4"/>
  <c r="M107" i="4"/>
  <c r="P107" i="4"/>
  <c r="G108" i="4"/>
  <c r="Q108" i="4"/>
  <c r="G109" i="4"/>
  <c r="Q109" i="4"/>
  <c r="G110" i="4"/>
  <c r="Q110" i="4"/>
  <c r="G111" i="4"/>
  <c r="Q111" i="4"/>
  <c r="G112" i="4"/>
  <c r="Q112" i="4"/>
  <c r="G113" i="4"/>
  <c r="Q113" i="4"/>
  <c r="G114" i="4"/>
  <c r="Q114" i="4"/>
  <c r="D115" i="4"/>
  <c r="E115" i="4"/>
  <c r="F115" i="4"/>
  <c r="H115" i="4"/>
  <c r="H107" i="4" s="1"/>
  <c r="I115" i="4"/>
  <c r="I107" i="4" s="1"/>
  <c r="M115" i="4"/>
  <c r="P115" i="4"/>
  <c r="M118" i="4"/>
  <c r="P118" i="4"/>
  <c r="G119" i="4"/>
  <c r="Q119" i="4"/>
  <c r="G120" i="4"/>
  <c r="Q120" i="4"/>
  <c r="G121" i="4"/>
  <c r="Q121" i="4"/>
  <c r="G122" i="4"/>
  <c r="Q122" i="4"/>
  <c r="G123" i="4"/>
  <c r="G124" i="4"/>
  <c r="Q124" i="4"/>
  <c r="G125" i="4"/>
  <c r="Q125" i="4"/>
  <c r="D126" i="4"/>
  <c r="E126" i="4"/>
  <c r="F126" i="4"/>
  <c r="H126" i="4"/>
  <c r="H118" i="4" s="1"/>
  <c r="I126" i="4"/>
  <c r="I118" i="4" s="1"/>
  <c r="M126" i="4"/>
  <c r="M129" i="4"/>
  <c r="P129" i="4"/>
  <c r="Q130" i="4"/>
  <c r="Q131" i="4"/>
  <c r="Q133" i="4"/>
  <c r="Q134" i="4"/>
  <c r="Q135" i="4"/>
  <c r="Q136" i="4"/>
  <c r="D137" i="4"/>
  <c r="E137" i="4"/>
  <c r="F137" i="4"/>
  <c r="H137" i="4"/>
  <c r="H129" i="4" s="1"/>
  <c r="M137" i="4"/>
  <c r="P137" i="4"/>
  <c r="D140" i="4"/>
  <c r="E140" i="4"/>
  <c r="F140" i="4"/>
  <c r="G141" i="4"/>
  <c r="G142" i="4"/>
  <c r="G143" i="4"/>
  <c r="G144" i="4"/>
  <c r="G145" i="4"/>
  <c r="G146" i="4"/>
  <c r="G147" i="4"/>
  <c r="D148" i="4"/>
  <c r="E148" i="4"/>
  <c r="F148" i="4"/>
  <c r="D152" i="4"/>
  <c r="E152" i="4"/>
  <c r="F152" i="4"/>
  <c r="G153" i="4"/>
  <c r="G154" i="4"/>
  <c r="G155" i="4"/>
  <c r="G156" i="4"/>
  <c r="G157" i="4"/>
  <c r="G158" i="4"/>
  <c r="G159" i="4"/>
  <c r="D160" i="4"/>
  <c r="E160" i="4"/>
  <c r="F160" i="4"/>
  <c r="D163" i="4"/>
  <c r="E163" i="4"/>
  <c r="F163" i="4"/>
  <c r="G164" i="4"/>
  <c r="G165" i="4"/>
  <c r="G166" i="4"/>
  <c r="G167" i="4"/>
  <c r="G168" i="4"/>
  <c r="G169" i="4"/>
  <c r="G170" i="4"/>
  <c r="D171" i="4"/>
  <c r="E171" i="4"/>
  <c r="F171" i="4"/>
  <c r="D174" i="4"/>
  <c r="E174" i="4"/>
  <c r="F174" i="4"/>
  <c r="G175" i="4"/>
  <c r="G176" i="4"/>
  <c r="G177" i="4"/>
  <c r="G178" i="4"/>
  <c r="G179" i="4"/>
  <c r="G180" i="4"/>
  <c r="G181" i="4"/>
  <c r="D182" i="4"/>
  <c r="E182" i="4"/>
  <c r="F182" i="4"/>
  <c r="D185" i="4"/>
  <c r="E185" i="4"/>
  <c r="F185" i="4"/>
  <c r="G186" i="4"/>
  <c r="G187" i="4"/>
  <c r="G188" i="4"/>
  <c r="G189" i="4"/>
  <c r="G190" i="4"/>
  <c r="G191" i="4"/>
  <c r="G192" i="4"/>
  <c r="D193" i="4"/>
  <c r="E193" i="4"/>
  <c r="F193" i="4"/>
  <c r="G197" i="4"/>
  <c r="G198" i="4"/>
  <c r="G199" i="4"/>
  <c r="G200" i="4"/>
  <c r="Q200" i="4"/>
  <c r="G201" i="4"/>
  <c r="G202" i="4"/>
  <c r="Q202" i="4"/>
  <c r="G203" i="4"/>
  <c r="D204" i="4"/>
  <c r="E204" i="4"/>
  <c r="H204" i="4"/>
  <c r="H196" i="4" s="1"/>
  <c r="I204" i="4"/>
  <c r="I196" i="4" s="1"/>
  <c r="K204" i="4"/>
  <c r="K196" i="4" s="1"/>
  <c r="L204" i="4"/>
  <c r="L196" i="4" s="1"/>
  <c r="N204" i="4"/>
  <c r="N196" i="4" s="1"/>
  <c r="O204" i="4"/>
  <c r="O196" i="4" s="1"/>
  <c r="E209" i="4"/>
  <c r="D7" i="2" s="1"/>
  <c r="D210" i="4"/>
  <c r="B8" i="2" s="1"/>
  <c r="F210" i="4"/>
  <c r="F8" i="2" s="1"/>
  <c r="D211" i="4"/>
  <c r="B9" i="2" s="1"/>
  <c r="F211" i="4"/>
  <c r="F9" i="2" s="1"/>
  <c r="D212" i="4"/>
  <c r="B10" i="2" s="1"/>
  <c r="F212" i="4"/>
  <c r="F10" i="2" s="1"/>
  <c r="D213" i="4"/>
  <c r="B11" i="2" s="1"/>
  <c r="E213" i="4"/>
  <c r="D11" i="2" s="1"/>
  <c r="F213" i="4"/>
  <c r="F11" i="2" s="1"/>
  <c r="D214" i="4"/>
  <c r="B12" i="2" s="1"/>
  <c r="E214" i="4"/>
  <c r="D12" i="2" s="1"/>
  <c r="F214" i="4"/>
  <c r="F12" i="2" s="1"/>
  <c r="D215" i="4"/>
  <c r="B13" i="2" s="1"/>
  <c r="E215" i="4"/>
  <c r="D13" i="2" s="1"/>
  <c r="F215" i="4"/>
  <c r="F13" i="2" s="1"/>
  <c r="G14" i="2" l="1"/>
  <c r="F14" i="2"/>
  <c r="G204" i="4"/>
  <c r="G81" i="4"/>
  <c r="G160" i="4"/>
  <c r="G171" i="4"/>
  <c r="G126" i="4"/>
  <c r="D216" i="4"/>
  <c r="D217" i="4" s="1"/>
  <c r="E25" i="4"/>
  <c r="G25" i="4" s="1"/>
  <c r="G58" i="4"/>
  <c r="E211" i="4"/>
  <c r="E210" i="4"/>
  <c r="G182" i="4"/>
  <c r="G148" i="4"/>
  <c r="E212" i="4"/>
  <c r="G115" i="4"/>
  <c r="U216" i="4"/>
  <c r="U217" i="4" s="1"/>
  <c r="I137" i="4"/>
  <c r="I129" i="4" s="1"/>
  <c r="J70" i="4"/>
  <c r="J62" i="4" s="1"/>
  <c r="Q62" i="4" s="1"/>
  <c r="Q19" i="4"/>
  <c r="G215" i="4"/>
  <c r="Q201" i="4"/>
  <c r="G92" i="4"/>
  <c r="G36" i="4"/>
  <c r="Q20" i="4"/>
  <c r="G19" i="4"/>
  <c r="J204" i="4"/>
  <c r="J196" i="4" s="1"/>
  <c r="Q197" i="4"/>
  <c r="Q213" i="4"/>
  <c r="G214" i="4"/>
  <c r="Q214" i="4"/>
  <c r="G213" i="4"/>
  <c r="P204" i="4"/>
  <c r="Q203" i="4"/>
  <c r="M204" i="4"/>
  <c r="M196" i="4" s="1"/>
  <c r="G193" i="4"/>
  <c r="G103" i="4"/>
  <c r="G70" i="4"/>
  <c r="G47" i="4"/>
  <c r="T216" i="4"/>
  <c r="T217" i="4" s="1"/>
  <c r="G39" i="4"/>
  <c r="G140" i="4"/>
  <c r="G185" i="4"/>
  <c r="G163" i="4"/>
  <c r="G84" i="4"/>
  <c r="Q123" i="4"/>
  <c r="Q126" i="4" s="1"/>
  <c r="Q81" i="4"/>
  <c r="Q209" i="4"/>
  <c r="G209" i="4"/>
  <c r="G174" i="4"/>
  <c r="G152" i="4"/>
  <c r="G118" i="4"/>
  <c r="G95" i="4"/>
  <c r="Q73" i="4"/>
  <c r="Q210" i="4"/>
  <c r="Q115" i="4"/>
  <c r="Q215" i="4"/>
  <c r="J137" i="4"/>
  <c r="J129" i="4" s="1"/>
  <c r="Q129" i="4" s="1"/>
  <c r="Q132" i="4"/>
  <c r="Q137" i="4" s="1"/>
  <c r="Q199" i="4"/>
  <c r="J126" i="4"/>
  <c r="J118" i="4" s="1"/>
  <c r="Q118" i="4" s="1"/>
  <c r="J115" i="4"/>
  <c r="J107" i="4" s="1"/>
  <c r="Q107" i="4" s="1"/>
  <c r="F216" i="4"/>
  <c r="Q212" i="4"/>
  <c r="Q211" i="4"/>
  <c r="Q198" i="4"/>
  <c r="P47" i="4"/>
  <c r="M36" i="4"/>
  <c r="F15" i="2" l="1"/>
  <c r="F16" i="2" s="1"/>
  <c r="G15" i="2"/>
  <c r="G16" i="2" s="1"/>
  <c r="G212" i="4"/>
  <c r="D10" i="2"/>
  <c r="G210" i="4"/>
  <c r="D8" i="2"/>
  <c r="G211" i="4"/>
  <c r="D9" i="2"/>
  <c r="Q70" i="4"/>
  <c r="D218" i="4"/>
  <c r="E216" i="4"/>
  <c r="G216" i="4" s="1"/>
  <c r="Q25" i="4"/>
  <c r="Q17" i="4" s="1"/>
  <c r="Q204" i="4"/>
  <c r="Q196" i="4" s="1"/>
  <c r="Q216" i="4"/>
  <c r="Q217" i="4" s="1"/>
  <c r="S218" i="4"/>
  <c r="P39" i="4"/>
  <c r="Q39" i="4" s="1"/>
  <c r="Q47" i="4"/>
  <c r="F217" i="4"/>
  <c r="F218" i="4" s="1"/>
  <c r="M28" i="4"/>
  <c r="Q28" i="4" s="1"/>
  <c r="Q36" i="4"/>
  <c r="M218" i="4"/>
  <c r="D14" i="2" l="1"/>
  <c r="D15" i="2" s="1"/>
  <c r="D16" i="2" s="1"/>
  <c r="E217" i="4"/>
  <c r="E218" i="4" s="1"/>
  <c r="T218" i="4"/>
  <c r="G217" i="4"/>
  <c r="G218" i="4" s="1"/>
  <c r="H7" i="2"/>
  <c r="P218" i="4" l="1"/>
  <c r="Q218" i="4" s="1"/>
  <c r="C33" i="3"/>
  <c r="D73" i="4" s="1"/>
  <c r="H11" i="2" l="1"/>
  <c r="M54" i="3"/>
  <c r="K61" i="3"/>
  <c r="J61" i="3"/>
  <c r="I61" i="3"/>
  <c r="E61" i="3"/>
  <c r="F196" i="4" s="1"/>
  <c r="K54" i="3"/>
  <c r="J54" i="3"/>
  <c r="I54" i="3"/>
  <c r="K48" i="3"/>
  <c r="J48" i="3"/>
  <c r="I48" i="3"/>
  <c r="C77" i="3"/>
  <c r="D61" i="3"/>
  <c r="E196" i="4" s="1"/>
  <c r="C61" i="3"/>
  <c r="D196" i="4" s="1"/>
  <c r="G196" i="4" s="1"/>
  <c r="E54" i="3"/>
  <c r="F129" i="4" s="1"/>
  <c r="D54" i="3"/>
  <c r="E129" i="4" s="1"/>
  <c r="C54" i="3"/>
  <c r="D129" i="4" s="1"/>
  <c r="E40" i="3"/>
  <c r="F107" i="4" s="1"/>
  <c r="D40" i="3"/>
  <c r="E107" i="4" s="1"/>
  <c r="C40" i="3"/>
  <c r="D107" i="4" s="1"/>
  <c r="E33" i="3"/>
  <c r="F73" i="4" s="1"/>
  <c r="G73" i="4" s="1"/>
  <c r="E25" i="3"/>
  <c r="F62" i="4" s="1"/>
  <c r="D25" i="3"/>
  <c r="E62" i="4" s="1"/>
  <c r="E16" i="3"/>
  <c r="F28" i="4" s="1"/>
  <c r="D16" i="3"/>
  <c r="E28" i="4" s="1"/>
  <c r="C16" i="3"/>
  <c r="D28" i="4" s="1"/>
  <c r="F15" i="3"/>
  <c r="F14" i="3"/>
  <c r="F13" i="3"/>
  <c r="F12" i="3"/>
  <c r="E10" i="3"/>
  <c r="D10" i="3"/>
  <c r="E17" i="4" s="1"/>
  <c r="C10" i="3"/>
  <c r="G129" i="4" l="1"/>
  <c r="G28" i="4"/>
  <c r="G107" i="4"/>
  <c r="G62" i="4"/>
  <c r="C68" i="3"/>
  <c r="C69" i="3" s="1"/>
  <c r="D17" i="4"/>
  <c r="E68" i="3"/>
  <c r="F17" i="4"/>
  <c r="J68" i="3"/>
  <c r="J69" i="3" s="1"/>
  <c r="K69" i="3"/>
  <c r="I68" i="3"/>
  <c r="I69" i="3" s="1"/>
  <c r="D68" i="3"/>
  <c r="D69" i="3" s="1"/>
  <c r="G61" i="3"/>
  <c r="G16" i="3"/>
  <c r="F48" i="3"/>
  <c r="G54" i="3"/>
  <c r="F25" i="3"/>
  <c r="F10" i="3"/>
  <c r="F40" i="3"/>
  <c r="F54" i="3"/>
  <c r="F61" i="3"/>
  <c r="F16" i="3"/>
  <c r="F33" i="3"/>
  <c r="G17" i="4" l="1"/>
  <c r="L68" i="3"/>
  <c r="I70" i="3"/>
  <c r="L69" i="3"/>
  <c r="C70" i="3"/>
  <c r="J70" i="3"/>
  <c r="K70" i="3"/>
  <c r="C74" i="3"/>
  <c r="F68" i="3"/>
  <c r="F69" i="3" s="1"/>
  <c r="F70" i="3" s="1"/>
  <c r="D70" i="3"/>
  <c r="E69" i="3"/>
  <c r="C75" i="3" l="1"/>
  <c r="E70" i="3"/>
  <c r="C78" i="3"/>
  <c r="B14" i="2" l="1"/>
  <c r="H13" i="2"/>
  <c r="H12" i="2"/>
  <c r="H10" i="2"/>
  <c r="H9" i="2"/>
  <c r="H8" i="2"/>
  <c r="B15" i="2" l="1"/>
  <c r="H14" i="2"/>
  <c r="H15" i="2" s="1"/>
  <c r="B16" i="2" l="1"/>
  <c r="H16" i="2" s="1"/>
  <c r="R211" i="4"/>
  <c r="C9" i="2" s="1"/>
  <c r="I9" i="2" s="1"/>
  <c r="R210" i="4"/>
  <c r="C8" i="2" s="1"/>
  <c r="R213" i="4"/>
  <c r="C11" i="2" s="1"/>
  <c r="I11" i="2" s="1"/>
  <c r="R73" i="4"/>
  <c r="C10" i="2"/>
  <c r="I10" i="2" s="1"/>
  <c r="I8" i="2" l="1"/>
  <c r="C14" i="2"/>
  <c r="I14" i="2" s="1"/>
  <c r="I15" i="2" s="1"/>
  <c r="R216" i="4"/>
  <c r="R217" i="4" s="1"/>
  <c r="C15" i="2" l="1"/>
  <c r="R218" i="4" l="1"/>
  <c r="U218" i="4" s="1"/>
  <c r="C16" i="2"/>
  <c r="I16" i="2" s="1"/>
  <c r="G50" i="4" l="1"/>
  <c r="D50" i="4"/>
</calcChain>
</file>

<file path=xl/sharedStrings.xml><?xml version="1.0" encoding="utf-8"?>
<sst xmlns="http://schemas.openxmlformats.org/spreadsheetml/2006/main" count="376" uniqueCount="176">
  <si>
    <t>Nombre de resultat/ produit</t>
  </si>
  <si>
    <t>Formulation du resultat/ produit/activite</t>
  </si>
  <si>
    <t>Total</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</si>
  <si>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</si>
  <si>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</si>
  <si>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PNUD</t>
  </si>
  <si>
    <t xml:space="preserve">RESULTAT 1: </t>
  </si>
  <si>
    <t>Produit 1.1:</t>
  </si>
  <si>
    <t>Activite 1.1.1:</t>
  </si>
  <si>
    <t>Activite 1.1.2:</t>
  </si>
  <si>
    <t>Produit total</t>
  </si>
  <si>
    <t>Produit 1.2:</t>
  </si>
  <si>
    <t>Activite 1.2.1</t>
  </si>
  <si>
    <t>Activite 1.2.2</t>
  </si>
  <si>
    <t>Activite 1.2.3</t>
  </si>
  <si>
    <t>Activite 1.2.4</t>
  </si>
  <si>
    <t xml:space="preserve">RESULTAT 2: </t>
  </si>
  <si>
    <t>Produit 2.1</t>
  </si>
  <si>
    <t>Activite 2.1.1</t>
  </si>
  <si>
    <t>Produit 2.2</t>
  </si>
  <si>
    <t>Activite 2.2.1</t>
  </si>
  <si>
    <t>Activite' 2.2.2</t>
  </si>
  <si>
    <t>Activite 2.2.3</t>
  </si>
  <si>
    <t xml:space="preserve">RESULTAT 3: </t>
  </si>
  <si>
    <t>Produit 3.1</t>
  </si>
  <si>
    <t>Activite 3.1.1</t>
  </si>
  <si>
    <t>Activite 3.1.2</t>
  </si>
  <si>
    <t>Activite 3.1.3</t>
  </si>
  <si>
    <t>Produit 3.2:</t>
  </si>
  <si>
    <t>Activite 3.2.1</t>
  </si>
  <si>
    <t>Produit 3.3</t>
  </si>
  <si>
    <t>Activite 3.3.1</t>
  </si>
  <si>
    <t>Activite 3.3.2</t>
  </si>
  <si>
    <t>Activite 3.3.3</t>
  </si>
  <si>
    <t>Budget de suivi</t>
  </si>
  <si>
    <t>Budget pour l'évaluation finale indépendante</t>
  </si>
  <si>
    <t>Coûts supplémentaires total</t>
  </si>
  <si>
    <t>Totaux</t>
  </si>
  <si>
    <t>Organisation recipiendiaire 1</t>
  </si>
  <si>
    <t>Organisation recipiendiaire 2</t>
  </si>
  <si>
    <t>Organisation recipiendiaire 3</t>
  </si>
  <si>
    <t>Sous-budget total du projet</t>
  </si>
  <si>
    <t>Coûts indirects (7%):</t>
  </si>
  <si>
    <t xml:space="preserve">Niveau de depense TOTAL/ engagement actuel en USD (a remplir au moment des rapports de projet) </t>
  </si>
  <si>
    <t>CATEGORIES</t>
  </si>
  <si>
    <t xml:space="preserve"> TOTAL PROJET</t>
  </si>
  <si>
    <t>Budget</t>
  </si>
  <si>
    <t>Dépense</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</si>
  <si>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</si>
  <si>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</si>
  <si>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</si>
  <si>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</si>
  <si>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</si>
  <si>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</si>
  <si>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</si>
  <si>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Sous-total</t>
  </si>
  <si>
    <t xml:space="preserve">8. Coûts indirects*  </t>
  </si>
  <si>
    <t>TOTAL</t>
  </si>
  <si>
    <t xml:space="preserve">Pourcentage des  dépenses pour chaque produit ou activite reserve pour action directe sur égalité des sexes et autonomisation des femmes (GEWE) (cas echeant) </t>
  </si>
  <si>
    <t>OIM</t>
  </si>
  <si>
    <t>Voir liste complète dans le document de projet</t>
  </si>
  <si>
    <t xml:space="preserve">Enquête de perception, missions de suivi trimestrielles et visites du comité de pilotage, réunion du comité technique du projet, évaluation finale </t>
  </si>
  <si>
    <t>$ alloué à GEWE</t>
  </si>
  <si>
    <t>% alloué à GEWE</t>
  </si>
  <si>
    <t>$ alloué à S&amp;E</t>
  </si>
  <si>
    <t>% alloué à S&amp;E</t>
  </si>
  <si>
    <r>
      <t xml:space="preserve">Note: Le PBF n'accepte pas les projets avec moins de 5% pour le S&amp;E et moins 15% pour le GEWE. Ces chiffres apparaîtront </t>
    </r>
    <r>
      <rPr>
        <sz val="11"/>
        <color rgb="FFFF0000"/>
        <rFont val="Calibri"/>
        <family val="2"/>
      </rPr>
      <t>en</t>
    </r>
    <r>
      <rPr>
        <sz val="11"/>
        <color theme="1"/>
        <rFont val="Calibri"/>
        <family val="2"/>
        <scheme val="minor"/>
      </rPr>
      <t xml:space="preserve"> </t>
    </r>
    <r>
      <rPr>
        <sz val="11"/>
        <color rgb="FFFF0000"/>
        <rFont val="Calibri"/>
        <family val="2"/>
      </rPr>
      <t>rouge</t>
    </r>
    <r>
      <rPr>
        <sz val="11"/>
        <color theme="1"/>
        <rFont val="Calibri"/>
        <family val="2"/>
        <scheme val="minor"/>
      </rPr>
      <t xml:space="preserve"> si ce seuil minimum n'est pas atteint.</t>
    </r>
  </si>
  <si>
    <t>Tableau 1 - RAPPORT FINANCIER du projet PBF par résultat, produit et activité</t>
  </si>
  <si>
    <t>En moins</t>
  </si>
  <si>
    <t>En plus</t>
  </si>
  <si>
    <t>Totaux revisés</t>
  </si>
  <si>
    <t>Organisation recipiendiaire 1:
PNUD</t>
  </si>
  <si>
    <t>BUDGET INITIAL</t>
  </si>
  <si>
    <t xml:space="preserve">Total </t>
  </si>
  <si>
    <t>Total des coûts supplémentaires (du tableau 1)</t>
  </si>
  <si>
    <t xml:space="preserve">Coûts supplémentaires </t>
  </si>
  <si>
    <t>Total pour produit 4.4 (du tableau 1)</t>
  </si>
  <si>
    <t>Produit 4.4</t>
  </si>
  <si>
    <t>Total pour produit 4.3 (du tableau 1)</t>
  </si>
  <si>
    <t>Produit 4.3</t>
  </si>
  <si>
    <t>Total pour produit 4.2 (du tableau 1)</t>
  </si>
  <si>
    <t>Produit 4.2</t>
  </si>
  <si>
    <t>Total pour produit 4.1 (du tableau 1)</t>
  </si>
  <si>
    <t>Produit 4.1</t>
  </si>
  <si>
    <t>RESULTAT 4</t>
  </si>
  <si>
    <t>Total pour produit 3.4 (du tableau 1)</t>
  </si>
  <si>
    <t>Produit 3.4</t>
  </si>
  <si>
    <t>Total pour produit 3.3 (du tableau 1)</t>
  </si>
  <si>
    <t>Total pour produit 3.2 (du tableau 1)</t>
  </si>
  <si>
    <t>Produit 3.2</t>
  </si>
  <si>
    <t>Total pour produit 3.1 (du tableau 1)</t>
  </si>
  <si>
    <t>RESULTAT 3</t>
  </si>
  <si>
    <t>Total pour produit 2.4 (du tableau 1)</t>
  </si>
  <si>
    <t>Produit 2.4</t>
  </si>
  <si>
    <t>Total pour produit 2.3 (du tableau 1)</t>
  </si>
  <si>
    <t>Produit 2.3</t>
  </si>
  <si>
    <t>Total pour produit 2.2 (du tableau 1)</t>
  </si>
  <si>
    <t>Total pour produit 2.1 (du tableau 1)</t>
  </si>
  <si>
    <t>RESULTAT 2</t>
  </si>
  <si>
    <t>Total pour produit 1.4 (du tableau 1)</t>
  </si>
  <si>
    <t>Produit 1.4</t>
  </si>
  <si>
    <t>Total pour produit 1.3 (du tableau 1)</t>
  </si>
  <si>
    <t>Produit 1.3</t>
  </si>
  <si>
    <t>Total pour produit 1.2 (du tableau 1)</t>
  </si>
  <si>
    <t>Produit 1.2</t>
  </si>
  <si>
    <t>Total pour produit 1.1 (du tableau 1)</t>
  </si>
  <si>
    <t>Produit 1.1</t>
  </si>
  <si>
    <t>RESULTAT 1</t>
  </si>
  <si>
    <t>Total revisé</t>
  </si>
  <si>
    <t>Tableau 2 - Répartition des produits par catégories de budget de l’ONU</t>
  </si>
  <si>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</si>
  <si>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Instructions:</t>
  </si>
  <si>
    <t>Annexe D - Revision budétaire du projet PBF</t>
  </si>
  <si>
    <t xml:space="preserve">DEPENSES </t>
  </si>
  <si>
    <t>TOTAL DEPENSES  et ENGAGEMENTS</t>
  </si>
  <si>
    <t>Cout de personnel du projet si pas inclus dans les activites ci-dessus</t>
  </si>
  <si>
    <t xml:space="preserve">TOTAL DEPENSES  et ENGAGEMENTS </t>
  </si>
  <si>
    <t>Couts operationnels si pas inclus dans les activites ci-dessus</t>
  </si>
  <si>
    <t xml:space="preserve">Organisation recipiendiaire 3
</t>
  </si>
  <si>
    <t xml:space="preserve">BUDGET </t>
  </si>
  <si>
    <t xml:space="preserve">Organisation recipiendiaire 1
</t>
  </si>
  <si>
    <t xml:space="preserve">Organisation recipiendiaire 2
</t>
  </si>
  <si>
    <t>Activite 2.1.2</t>
  </si>
  <si>
    <t>Activite 2.1.3</t>
  </si>
  <si>
    <t>Activite 2.1.4</t>
  </si>
  <si>
    <t>Activite 2.2.4</t>
  </si>
  <si>
    <t>Activite 2.2.5</t>
  </si>
  <si>
    <t>Activite 3.2.2</t>
  </si>
  <si>
    <t>Organisation recipiendiaire 1 (budget en USD)                                         HCDH</t>
  </si>
  <si>
    <t>Organisation recipiendiaire 2 (budget en USD)                                UNESCO</t>
  </si>
  <si>
    <t>Organisation recipiendiaire 3 (budget en USD)
UNICEF</t>
  </si>
  <si>
    <t>HCDH</t>
  </si>
  <si>
    <t>UNESCO</t>
  </si>
  <si>
    <t>UNICEF</t>
  </si>
  <si>
    <t>Des outils d’autoprotection des jeunes qui s’engagent, s’expriment et s’exposent pour la défense des droits humains dans l’espace civique leur permettent d’être en pleine confiance et d’être en pleine possession de la capacité d’agir effectivement pour faire entendre un discours pacifique, professionnel et responsable</t>
  </si>
  <si>
    <t>Niveau de depense/ engagement actuel en USD (a remplir au moment des rapports de projet)                                      HCDH</t>
  </si>
  <si>
    <r>
      <t>Niveau de depense/ engagement actuel en USD (a remplir au moment des rapports de projet)</t>
    </r>
    <r>
      <rPr>
        <b/>
        <sz val="11"/>
        <rFont val="Calibri"/>
        <family val="2"/>
      </rPr>
      <t xml:space="preserve">                                         UNESCO</t>
    </r>
  </si>
  <si>
    <t xml:space="preserve">Niveau de depense/ engagement actuel en USD (a remplir au moment des rapports de projet)
UNICEF </t>
  </si>
  <si>
    <t>Le cadre juridique et les pratiques des différents acteurs de l’occupation et de la gestion de l’espace civique sont circonscrits, discutés et vulgarisés en vue d’une autoprotection qualifiée, responsable et sure des jeunes s’engageant et se mobilisant pour la défense des droits humains dans cet espace</t>
  </si>
  <si>
    <t xml:space="preserve">Réaliser un état des lieux (incluant une étude de baseline des indicateurs) du fonctionnement de l'espace civique relatif aux actrices.teurs étatiques et  aux groupes cibles de jeunes (acteurs non étatiques) afin de documenter les systèmes formels et informels d'engagement, y compris au niveau communautaire (en ligne et hors ligne) ; les bonnes pratiques, les défis et les opportunités ; les obstacles (structurels et comportementaux ) à la participation et à la consolidation de la paix des jeunes femmes et hommes ainsi que les minorités ; les risques de l'engagement et les éventuels mécanismes de protection, afin d'informer intersectionnellement la mise en œuvre de ce projet. </t>
  </si>
  <si>
    <t>Sur la base des résultats de l'état des lieux de l'activité 1.1.1, élaborer des guides pratiques à l'intention des groupes cibles de jeunes présentant les détails des lois et cadres clés en vigueur, un outil d’engagement civique (le passeport du jeune ZA MIOVA) régissant l'engagement dans l'espace civique et assurer un processus de vulgarisation et de diffusion.</t>
  </si>
  <si>
    <t>Les capacités en autoprotection des jeunes s’engageant et se mobilisant pour la défense des droits humains dans l’espace civique sont renforcées pour une adéquation avec le cadre juridique et les pratiques des différents acteurs de l’occupation et de la gestion de cet espace</t>
  </si>
  <si>
    <t xml:space="preserve">Renforcer les capacités en autoprotection, en tenant compte des spécificités de genre, de pools de jeunes défenseurs des droits humains, jeunes reporters, club, réseaux des jeunes journalistes, influenceurs et des femmes journalistes </t>
  </si>
  <si>
    <t xml:space="preserve">Appuyer l’autoprotection et l’empowerment spécifiques aux jeunes filles et jeunes femmes et des minorités (incluant les personnes handicapées et les personnes atteintes d’albinisme et les filles et jeunes femmes déplacées, et celles en conflit avec la loi) aux niveaux individuel et collectif pour une occupation qualifiée, responsable, sûre et reconnue de l’espace civique </t>
  </si>
  <si>
    <t>Appuyer 60 initiatives d’engagement autoprotégé de jeunes qui souhaitent s'engager dans l’espace civique de manière à promouvoir les droits humains incluant ceux des enfants, les libertés fondamentales et la lutte contre la corruption de manière sûre et pacifique.</t>
  </si>
  <si>
    <t>Mettre en œuvre le plan de vulgarisation et de diffusion à travers une campagne nationale sur les détails des lois et cadres clés en vigueur régissant la protection et l'engagement des jeunes dans l'espace civique</t>
  </si>
  <si>
    <t>La protection des jeunes engagé(es) dans l’espace civique pour la défense des droits humains, par les acteurs des mécanismes institutionnels concernées est effective et accrue à travers un engagement conjoint et une collaboration responsable, inclusive et sûre</t>
  </si>
  <si>
    <t>Les institutions de l'État ont les connaissances, la capacité et la volonté de s’engager et d’accroître l’effectivité des mécanismes de protection des jeunes défenseurs des droits humains engagés dans l’espace civique afin de s'assurer que les violations des droits humains et des libertés fondamentales soient traitées selon les normes</t>
  </si>
  <si>
    <t>Renforcer les capacités des forces de sécurité en fonction pour contribuer à l’amélioration de la protection des jeunes engagé.e.s (à travers les plateformes et mécanismes mis en place par Rary Aro Mada, OBS Mada, PRF) garantissant un engagement régulier entre la société civile des jeunes et les forces de sécurité locales pour prévenir la violence, les attaques et les conflits</t>
  </si>
  <si>
    <t>Renforcer les capacités des forces de sécurité en fonction pour contribuer à l’amélioration de la protection des jeunes engagé.e.s (à travers les plateformes et mécanismes mis en place par Rary Aro Mada, OBSMada, PRF) garantissant un engagement régulier entre la société civile des jeunes et les forces de sécurité locales pour prévenir la violence, les attaques et les conflits.</t>
  </si>
  <si>
    <t>Renforcer l’offre de formation sur les droits humains et la liberté d’expression des forces de sécurité et des institutions judiciaires à travers les cursus dans les universités et les écoles professionnelles étatiques et non étatique</t>
  </si>
  <si>
    <t>Appuyer les institutions pour l'organisation de portes ouvertes, journées thématiques, forums nationaux en lien avec la promotion et la protection en vue de la vulgarisation et de l'appropriation des droits humains et de la liberté d'expression</t>
  </si>
  <si>
    <t xml:space="preserve">En s'appuyant sur les outils de dialogues existants, une passerelle de dialogue axée sur la protection entre les institutions, notamment politiques, judiciaires, juridiques et les forces de sécurité et les jeunes engagé(es) est renforcée pour permettre une meilleure inclusion et protection institutionnelle des jeunes défenseurs des droits humains dans l’espaces civique pour une collaboration responsable, inclusive et sûre </t>
  </si>
  <si>
    <t>Appuyer au niveau local, des mécanismes de dialogues réguliers et institutionnalisés mis en œuvre par les projets PBF afin de renforcer la confiance des jeunes envers les institutions étatiques sur leur protection pour appuyer une participation sereine, progressive et libre de jeunes engagé.e.s</t>
  </si>
  <si>
    <t xml:space="preserve">Renforcer au niveau local la protection spécifique pour la participation active et inclusive des femmes et des minorités pour une visibilité efficace et une acceptation sociale de leur rôle moteur dans les espaces de dialogues et de prise de parole. </t>
  </si>
  <si>
    <t>Mettre en place un mécanisme participatif de feedback communautaire et de redevabilité sociale pour tous les participants et intervenants.</t>
  </si>
  <si>
    <t>Des mécanismes institutionnels, non étatiques, en ligne et hors-ligne, de protection co-existent et sont opérationnels et pérennes pour assurer la légitimité, la liberté, la résilience et la protection des jeunes défenseuses/eurs des droits humains engagés dans l’espace civique</t>
  </si>
  <si>
    <t>Activite 3.1.4</t>
  </si>
  <si>
    <t>Développer et promouvoir une stratégie et des mécanismes de protection et de sécurité des jeunes engagé.e.s basée sur l’état de lieux et en intégrant des méthodologies liées aux besoins sexo-spécifiques des femmes, se basant notamment sur les MoU signés avec les autorités et les Comités de Paix</t>
  </si>
  <si>
    <t xml:space="preserve">Appuyer et mettre en réseau des structures existantes et pérennes de protection non étatiques pour élargir leurs actions à tous les jeunes engagé.e.s, en leur dotant des capacités, d’outils et de moyens nécessaires </t>
  </si>
  <si>
    <t>Mettre en place un fonds d’appui à la protection juridique et judiciaire (frais engagés dans le système judiciaire) des jeunes défenseuses.seurs des droits humains, en tenant compte des risques spécifiques aux femmes selon une approche intersectionnelle</t>
  </si>
  <si>
    <t>Développer des applications et outils de collectes de données (Data) et d’alertes précoces, en coopération avec les structures existantes (étatiques et non étatiques) de suivi et d’adresser des cas de violations des droits humains et d’atteintes à la liberté d’expression, pour appuyer les actions de protection des jeunes et soutenir la libre participation de tou.te.s dans les espaces civique et démocratique.</t>
  </si>
  <si>
    <t>Activite 3.2.3</t>
  </si>
  <si>
    <t>Activite 3.2.4</t>
  </si>
  <si>
    <t>Activite 3.2.5</t>
  </si>
  <si>
    <t>Les stratégies d’engagement civique des jeunes, les mécanismes étatiques et des OSC-s sont soutenues par des approches et outils de protection en ligne/numériques et au niveau communautaire afin d’inciter un changement social et comportemental en soutien aux objectifs du projet</t>
  </si>
  <si>
    <t>Développer et mettre en œuvre des stratégies de changement social et comportemental basées sur les évidences pour accompagner les institutions et les jeunes acteurs de paix à soutenir les actions de protection des jeunes engagé.e.s dans l’espace civique</t>
  </si>
  <si>
    <t>Opérationnaliser les mécanismes d’écoutes sociales (online et offline) permettant de collecter les évidences communicationnelles et feedbacks des acteurs de paix engages dans l’espace civique</t>
  </si>
  <si>
    <t>Soutenir l’opérationnalisation des mécanismes de protection des jeunes cibles via les structures et infrastructures de jeunesses (maisons de jeunes, centres de jeunes, associations de jeunes locaux, observatoires, comité de paix) pour renforcer les interventions en faveur de l’engagement civique des jeunes au niveau local.</t>
  </si>
  <si>
    <t xml:space="preserve">Appuyer les structures qui soutiennent les jeunes dans le processus de protection pour la mise en place de podcasts relatifs aux droits humains et à la liberté d’expression, aux niveaux régionaux via les Comités de Paix, les Maisons des Jeunes et le réseau du Studio Sifaka, afin d’inciter un changement social et comportemental </t>
  </si>
  <si>
    <t>Mise en place d’un partenariat de collaboration entre les OSC de jeunes et les médias nationaux pour assurer l'accès à des outils d'expression et la diffusion de messages pour la paix portés par les jeunes cibles</t>
  </si>
  <si>
    <t xml:space="preserve">Des capacités de développement de projet, de mobilisation de ressources, de suivi et évaluation, sensibles au genre et à l’intersectionnalité, en vue de la pérennisation des acquis du projet en termes de protection des défenseuses/eurs des droits humains, sont développées et effectives </t>
  </si>
  <si>
    <t>Développer les capacités des jeunes aux techniques de montage de projet sensibles au genre et à l’intersectionnalité, au développement des partenariats et à la mobilisation de ressources</t>
  </si>
  <si>
    <t>Développer des mécanismes et des outils d’intégration des jeunes filles et garçons dans le suivi, évaluation du programme à toutes les étapes de mise en œuvre du programme</t>
  </si>
  <si>
    <t>BUDGET  Rectificatif</t>
  </si>
  <si>
    <t>Les stratégies et mécanismes de protection des jeunes engagé(es) dans l’espace civique sont développés et/ou renforcés, incluant un système d’alerte précoce en réseaux et coordonné de jeunes défenseurs des droits humains en danger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</si>
</sst>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quot;€&quot;_-;\-* #,##0.00\ &quot;€&quot;_-;_-* &quot;-&quot;??\ &quot;€&quot;_-;_-@_-"/>
    <numFmt numFmtId="165" formatCode="_(&quot;$&quot;* #,##0.00_);_(&quot;$&quot;* \(#,##0.00\);_(&quot;$&quot;* &quot;-&quot;??_);_(@_)"/>
    <numFmt numFmtId="166" formatCode="_-* #,##0.00\ _A_r_-;\-* #,##0.00\ _A_r_-;_-* &quot;-&quot;??\ _A_r_-;_-@_-"/>
    <numFmt numFmtId="167" formatCode="_-* #,##0.00\ _€_-;\-* #,##0.00\ _€_-;_-* &quot;-&quot;??\ _€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sz val="11"/>
      <name val="Calibri"/>
      <family val="2"/>
    </font>
    <font>
      <b/>
      <sz val="11"/>
      <name val="Calibri"/>
      <family val="2"/>
    </font>
    <font>
      <b/>
      <sz val="11"/>
      <color rgb="FF000000"/>
      <name val="Calibri"/>
      <family val="2"/>
    </font>
    <font>
      <sz val="11"/>
      <color rgb="FF000000"/>
      <name val="Calibri"/>
      <family val="2"/>
    </font>
    <font>
      <b/>
      <sz val="12"/>
      <color rgb="FF000000"/>
      <name val="Calibri"/>
      <family val="2"/>
    </font>
    <font>
      <sz val="12"/>
      <color rgb="FF000000"/>
      <name val="Calibri"/>
      <family val="2"/>
    </font>
    <font>
      <sz val="11"/>
      <color theme="1"/>
      <name val="Calibri"/>
      <family val="2"/>
    </font>
    <font>
      <sz val="11"/>
      <color rgb="FFFF0000"/>
      <name val="Calibri"/>
      <family val="2"/>
    </font>
    <font>
      <b/>
      <i/>
      <sz val="12"/>
      <color theme="1"/>
      <name val="Calibri"/>
      <family val="2"/>
      <scheme val="minor"/>
    </font>
    <font>
      <b/>
      <sz val="12"/>
      <color theme="1"/>
      <name val="Calibri"/>
      <family val="2"/>
    </font>
    <font>
      <sz val="12"/>
      <color rgb="FFFF0000"/>
      <name val="Calibri"/>
      <family val="2"/>
      <scheme val="minor"/>
    </font>
    <font>
      <sz val="12"/>
      <color theme="1"/>
      <name val="Calibri"/>
      <family val="2"/>
    </font>
    <font>
      <b/>
      <sz val="12"/>
      <color rgb="FFFF0000"/>
      <name val="Calibri"/>
      <family val="2"/>
      <scheme val="minor"/>
    </font>
    <font>
      <b/>
      <sz val="12"/>
      <name val="Calibri"/>
      <family val="2"/>
      <scheme val="minor"/>
    </font>
    <font>
      <b/>
      <sz val="16"/>
      <color theme="1"/>
      <name val="Calibri"/>
      <family val="2"/>
      <scheme val="minor"/>
    </font>
    <font>
      <b/>
      <sz val="16"/>
      <color rgb="FFFF0000"/>
      <name val="Calibri"/>
      <family val="2"/>
      <scheme val="minor"/>
    </font>
    <font>
      <b/>
      <sz val="28"/>
      <color theme="1"/>
      <name val="Calibri"/>
      <family val="2"/>
      <scheme val="minor"/>
    </font>
    <font>
      <b/>
      <sz val="36"/>
      <color theme="1"/>
      <name val="Calibri"/>
      <family val="2"/>
      <scheme val="minor"/>
    </font>
    <font>
      <b/>
      <sz val="36"/>
      <color rgb="FF00B0F0"/>
      <name val="Calibri"/>
      <family val="2"/>
      <scheme val="minor"/>
    </font>
    <font>
      <sz val="8"/>
      <name val="Calibri"/>
      <family val="2"/>
      <scheme val="minor"/>
    </font>
    <font>
      <sz val="12"/>
      <color rgb="FF000000"/>
      <name val="Calibri"/>
      <family val="2"/>
      <scheme val="minor"/>
    </font>
  </fonts>
  <fills count="2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B3B3B3"/>
        <bgColor indexed="64"/>
      </patternFill>
    </fill>
    <fill>
      <patternFill patternType="solid">
        <fgColor rgb="FFBFBFBF"/>
        <bgColor indexed="64"/>
      </patternFill>
    </fill>
    <fill>
      <patternFill patternType="solid">
        <fgColor rgb="FFD9D9D9"/>
        <bgColor indexed="64"/>
      </patternFill>
    </fill>
    <fill>
      <patternFill patternType="solid">
        <fgColor rgb="FF00B0F0"/>
        <bgColor indexed="64"/>
      </patternFill>
    </fill>
    <fill>
      <patternFill patternType="solid">
        <fgColor rgb="FFE7E6E6"/>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rgb="FFD0CECE"/>
        <bgColor rgb="FF000000"/>
      </patternFill>
    </fill>
    <fill>
      <patternFill patternType="solid">
        <fgColor rgb="FFFFD966"/>
        <bgColor rgb="FF000000"/>
      </patternFill>
    </fill>
    <fill>
      <patternFill patternType="solid">
        <fgColor rgb="FF92D050"/>
        <bgColor indexed="64"/>
      </patternFill>
    </fill>
    <fill>
      <patternFill patternType="solid">
        <fgColor rgb="FFFFC000"/>
        <bgColor indexed="64"/>
      </patternFill>
    </fill>
    <fill>
      <patternFill patternType="solid">
        <fgColor rgb="FFFF00FF"/>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5" tint="0.59999389629810485"/>
        <bgColor indexed="64"/>
      </patternFill>
    </fill>
    <fill>
      <patternFill patternType="solid">
        <fgColor theme="5"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ck">
        <color indexed="64"/>
      </right>
      <top/>
      <bottom style="medium">
        <color indexed="64"/>
      </bottom>
      <diagonal/>
    </border>
    <border>
      <left/>
      <right/>
      <top/>
      <bottom style="medium">
        <color indexed="64"/>
      </bottom>
      <diagonal/>
    </border>
    <border>
      <left/>
      <right style="thick">
        <color indexed="64"/>
      </right>
      <top/>
      <bottom/>
      <diagonal/>
    </border>
    <border>
      <left/>
      <right style="thick">
        <color indexed="64"/>
      </right>
      <top style="medium">
        <color indexed="64"/>
      </top>
      <bottom/>
      <diagonal/>
    </border>
  </borders>
  <cellStyleXfs count="13">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386">
    <xf numFmtId="0" fontId="0" fillId="0" borderId="0" xfId="0"/>
    <xf numFmtId="0" fontId="3"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3" fillId="3" borderId="4" xfId="0" applyFont="1" applyFill="1" applyBorder="1" applyAlignment="1" applyProtection="1">
      <alignment horizontal="center" vertical="center" wrapText="1"/>
      <protection locked="0"/>
    </xf>
    <xf numFmtId="0" fontId="2" fillId="0" borderId="0" xfId="0" applyFont="1"/>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3" borderId="0" xfId="0" applyFill="1" applyAlignment="1">
      <alignment vertical="center" wrapText="1"/>
    </xf>
    <xf numFmtId="0" fontId="3" fillId="0" borderId="4" xfId="0" applyFont="1" applyBorder="1" applyAlignment="1" applyProtection="1">
      <alignment horizontal="center" vertical="center" wrapText="1"/>
      <protection locked="0"/>
    </xf>
    <xf numFmtId="9" fontId="0" fillId="0" borderId="0" xfId="3" applyFont="1"/>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43" fontId="6" fillId="6" borderId="24" xfId="1" applyFont="1" applyFill="1" applyBorder="1" applyAlignment="1">
      <alignment vertical="center" wrapText="1"/>
    </xf>
    <xf numFmtId="0" fontId="3" fillId="5" borderId="24" xfId="0" applyFont="1" applyFill="1" applyBorder="1" applyAlignment="1">
      <alignment horizontal="center" vertical="center" wrapText="1"/>
    </xf>
    <xf numFmtId="0" fontId="9" fillId="0" borderId="25" xfId="0" applyFont="1" applyBorder="1" applyAlignment="1">
      <alignment vertical="center" wrapText="1"/>
    </xf>
    <xf numFmtId="0" fontId="5" fillId="4" borderId="16" xfId="0" applyFont="1" applyFill="1" applyBorder="1" applyAlignment="1">
      <alignment horizontal="center" vertical="center" wrapText="1"/>
    </xf>
    <xf numFmtId="0" fontId="0" fillId="0" borderId="17" xfId="0" applyBorder="1" applyAlignment="1">
      <alignment vertical="center" wrapText="1"/>
    </xf>
    <xf numFmtId="0" fontId="2" fillId="8" borderId="17" xfId="0" applyFont="1" applyFill="1" applyBorder="1" applyAlignment="1">
      <alignment horizontal="center" vertical="center" wrapText="1"/>
    </xf>
    <xf numFmtId="0" fontId="0" fillId="0" borderId="27" xfId="0" applyBorder="1" applyAlignment="1">
      <alignment vertical="center" wrapText="1"/>
    </xf>
    <xf numFmtId="0" fontId="2" fillId="9" borderId="27" xfId="0" applyFont="1" applyFill="1" applyBorder="1" applyAlignment="1">
      <alignment vertical="center" wrapText="1"/>
    </xf>
    <xf numFmtId="0" fontId="2" fillId="9" borderId="28" xfId="0" applyFont="1" applyFill="1" applyBorder="1" applyAlignment="1">
      <alignment vertical="center" wrapText="1"/>
    </xf>
    <xf numFmtId="0" fontId="2" fillId="8" borderId="7"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0" fillId="11" borderId="4" xfId="0" applyFont="1" applyFill="1" applyBorder="1" applyAlignment="1">
      <alignment vertical="center" wrapText="1"/>
    </xf>
    <xf numFmtId="0" fontId="11" fillId="11" borderId="4" xfId="0" applyFont="1" applyFill="1" applyBorder="1" applyAlignment="1">
      <alignment vertical="center" wrapText="1"/>
    </xf>
    <xf numFmtId="0" fontId="11" fillId="0" borderId="4" xfId="0" applyFont="1" applyBorder="1" applyAlignment="1" applyProtection="1">
      <alignment horizontal="left" vertical="top" wrapText="1"/>
      <protection locked="0"/>
    </xf>
    <xf numFmtId="165" fontId="11" fillId="0" borderId="4" xfId="2" applyFont="1" applyFill="1" applyBorder="1" applyAlignment="1" applyProtection="1">
      <alignment horizontal="center" vertical="center" wrapText="1"/>
      <protection locked="0"/>
    </xf>
    <xf numFmtId="165" fontId="11" fillId="13" borderId="4" xfId="2" applyFont="1" applyFill="1" applyBorder="1" applyAlignment="1" applyProtection="1">
      <alignment horizontal="center" vertical="center" wrapText="1"/>
    </xf>
    <xf numFmtId="9" fontId="11" fillId="0" borderId="4" xfId="3" applyFont="1" applyFill="1" applyBorder="1" applyAlignment="1" applyProtection="1">
      <alignment horizontal="center" vertical="center" wrapText="1"/>
      <protection locked="0"/>
    </xf>
    <xf numFmtId="49" fontId="11" fillId="0" borderId="4" xfId="2" applyNumberFormat="1" applyFont="1" applyFill="1" applyBorder="1" applyAlignment="1" applyProtection="1">
      <alignment horizontal="left" vertical="top" wrapText="1"/>
      <protection locked="0"/>
    </xf>
    <xf numFmtId="49" fontId="11" fillId="0" borderId="4" xfId="2" applyNumberFormat="1" applyFont="1" applyFill="1" applyBorder="1" applyAlignment="1" applyProtection="1">
      <alignment horizontal="left" wrapText="1"/>
      <protection locked="0"/>
    </xf>
    <xf numFmtId="0" fontId="11" fillId="12" borderId="4" xfId="0" applyFont="1" applyFill="1" applyBorder="1" applyAlignment="1" applyProtection="1">
      <alignment horizontal="left" vertical="top" wrapText="1"/>
      <protection locked="0"/>
    </xf>
    <xf numFmtId="165" fontId="11" fillId="12" borderId="4" xfId="2" applyFont="1" applyFill="1" applyBorder="1" applyAlignment="1" applyProtection="1">
      <alignment horizontal="center" vertical="center" wrapText="1"/>
      <protection locked="0"/>
    </xf>
    <xf numFmtId="9" fontId="11" fillId="12" borderId="4" xfId="3" applyFont="1" applyFill="1" applyBorder="1" applyAlignment="1" applyProtection="1">
      <alignment horizontal="center" vertical="center" wrapText="1"/>
      <protection locked="0"/>
    </xf>
    <xf numFmtId="49" fontId="11" fillId="12" borderId="4" xfId="2" applyNumberFormat="1" applyFont="1" applyFill="1" applyBorder="1" applyAlignment="1" applyProtection="1">
      <alignment horizontal="left" wrapText="1"/>
      <protection locked="0"/>
    </xf>
    <xf numFmtId="0" fontId="12" fillId="0" borderId="0" xfId="0" applyFont="1" applyAlignment="1">
      <alignment wrapText="1"/>
    </xf>
    <xf numFmtId="0" fontId="10" fillId="13" borderId="4" xfId="0" applyFont="1" applyFill="1" applyBorder="1" applyAlignment="1">
      <alignment vertical="center" wrapText="1"/>
    </xf>
    <xf numFmtId="165" fontId="10" fillId="13" borderId="4" xfId="2" applyFont="1" applyFill="1" applyBorder="1" applyAlignment="1" applyProtection="1">
      <alignment horizontal="center" vertical="center" wrapText="1"/>
    </xf>
    <xf numFmtId="165" fontId="10" fillId="13" borderId="5" xfId="2" applyFont="1" applyFill="1" applyBorder="1" applyAlignment="1" applyProtection="1">
      <alignment horizontal="center" vertical="center" wrapText="1"/>
    </xf>
    <xf numFmtId="0" fontId="11" fillId="12" borderId="0" xfId="0" applyFont="1" applyFill="1" applyAlignment="1" applyProtection="1">
      <alignment vertical="center" wrapText="1"/>
      <protection locked="0"/>
    </xf>
    <xf numFmtId="0" fontId="10" fillId="12" borderId="0" xfId="0" applyFont="1" applyFill="1" applyAlignment="1">
      <alignment vertical="center" wrapText="1"/>
    </xf>
    <xf numFmtId="165" fontId="11" fillId="12" borderId="0" xfId="2" applyFont="1" applyFill="1" applyBorder="1" applyAlignment="1" applyProtection="1">
      <alignment vertical="center" wrapText="1"/>
      <protection locked="0"/>
    </xf>
    <xf numFmtId="0" fontId="10" fillId="14" borderId="4" xfId="0" applyFont="1" applyFill="1" applyBorder="1" applyAlignment="1">
      <alignment vertical="center" wrapText="1"/>
    </xf>
    <xf numFmtId="0" fontId="11" fillId="12" borderId="4" xfId="0" applyFont="1" applyFill="1" applyBorder="1" applyAlignment="1" applyProtection="1">
      <alignment vertical="center" wrapText="1"/>
      <protection locked="0"/>
    </xf>
    <xf numFmtId="165" fontId="11" fillId="0" borderId="4" xfId="2" applyFont="1" applyFill="1" applyBorder="1" applyAlignment="1" applyProtection="1">
      <alignment vertical="center" wrapText="1"/>
      <protection locked="0"/>
    </xf>
    <xf numFmtId="9" fontId="11" fillId="0" borderId="4" xfId="3" applyFont="1" applyFill="1" applyBorder="1" applyAlignment="1" applyProtection="1">
      <alignment vertical="center" wrapText="1"/>
      <protection locked="0"/>
    </xf>
    <xf numFmtId="49" fontId="11" fillId="0" borderId="4" xfId="0" applyNumberFormat="1" applyFont="1" applyBorder="1" applyAlignment="1" applyProtection="1">
      <alignment horizontal="left" wrapText="1"/>
      <protection locked="0"/>
    </xf>
    <xf numFmtId="0" fontId="11" fillId="12" borderId="7" xfId="0" applyFont="1" applyFill="1" applyBorder="1" applyAlignment="1" applyProtection="1">
      <alignment vertical="center" wrapText="1"/>
      <protection locked="0"/>
    </xf>
    <xf numFmtId="0" fontId="10" fillId="13" borderId="8" xfId="0" applyFont="1" applyFill="1" applyBorder="1" applyAlignment="1">
      <alignment vertical="center" wrapText="1"/>
    </xf>
    <xf numFmtId="0" fontId="10" fillId="15" borderId="4" xfId="0" applyFont="1" applyFill="1" applyBorder="1" applyAlignment="1" applyProtection="1">
      <alignment vertical="center" wrapText="1"/>
      <protection locked="0"/>
    </xf>
    <xf numFmtId="165" fontId="10" fillId="15" borderId="4" xfId="2" applyFont="1" applyFill="1" applyBorder="1" applyAlignment="1" applyProtection="1">
      <alignment vertical="center" wrapText="1"/>
    </xf>
    <xf numFmtId="0" fontId="10" fillId="12" borderId="0" xfId="0" applyFont="1" applyFill="1" applyAlignment="1" applyProtection="1">
      <alignment vertical="center" wrapText="1"/>
      <protection locked="0"/>
    </xf>
    <xf numFmtId="0" fontId="10" fillId="13" borderId="4" xfId="2" applyNumberFormat="1" applyFont="1" applyFill="1" applyBorder="1" applyAlignment="1" applyProtection="1">
      <alignment horizontal="center" vertical="center" wrapText="1"/>
    </xf>
    <xf numFmtId="0" fontId="11" fillId="12" borderId="0" xfId="0" applyFont="1" applyFill="1" applyAlignment="1">
      <alignment vertical="center" wrapText="1"/>
    </xf>
    <xf numFmtId="0" fontId="11" fillId="13" borderId="16" xfId="0" applyFont="1" applyFill="1" applyBorder="1" applyAlignment="1">
      <alignment vertical="center" wrapText="1"/>
    </xf>
    <xf numFmtId="165" fontId="11" fillId="13" borderId="4" xfId="0" applyNumberFormat="1" applyFont="1" applyFill="1" applyBorder="1" applyAlignment="1">
      <alignment vertical="center" wrapText="1"/>
    </xf>
    <xf numFmtId="165" fontId="11" fillId="13" borderId="17" xfId="0" applyNumberFormat="1" applyFont="1" applyFill="1" applyBorder="1" applyAlignment="1">
      <alignment vertical="center" wrapText="1"/>
    </xf>
    <xf numFmtId="0" fontId="11" fillId="0" borderId="0" xfId="0" applyFont="1" applyAlignment="1" applyProtection="1">
      <alignment vertical="center" wrapText="1"/>
      <protection locked="0"/>
    </xf>
    <xf numFmtId="0" fontId="11" fillId="0" borderId="0" xfId="0" applyFont="1" applyAlignment="1">
      <alignment vertical="center" wrapText="1"/>
    </xf>
    <xf numFmtId="0" fontId="10" fillId="13" borderId="18" xfId="0" applyFont="1" applyFill="1" applyBorder="1" applyAlignment="1">
      <alignment vertical="center" wrapText="1"/>
    </xf>
    <xf numFmtId="165" fontId="10" fillId="13" borderId="19" xfId="2" applyFont="1" applyFill="1" applyBorder="1" applyAlignment="1" applyProtection="1">
      <alignment vertical="center" wrapText="1"/>
    </xf>
    <xf numFmtId="165" fontId="10" fillId="13" borderId="20" xfId="2" applyFont="1" applyFill="1" applyBorder="1" applyAlignment="1" applyProtection="1">
      <alignment vertical="center" wrapText="1"/>
    </xf>
    <xf numFmtId="0" fontId="10" fillId="0" borderId="0" xfId="0" applyFont="1" applyAlignment="1" applyProtection="1">
      <alignment vertical="center" wrapText="1"/>
      <protection locked="0"/>
    </xf>
    <xf numFmtId="165" fontId="10" fillId="12" borderId="0" xfId="0" applyNumberFormat="1" applyFont="1" applyFill="1" applyAlignment="1">
      <alignment vertical="center" wrapText="1"/>
    </xf>
    <xf numFmtId="0" fontId="10" fillId="0" borderId="0" xfId="0" applyFont="1" applyAlignment="1">
      <alignment vertical="center" wrapText="1"/>
    </xf>
    <xf numFmtId="165" fontId="10" fillId="0" borderId="0" xfId="0" applyNumberFormat="1" applyFont="1" applyAlignment="1">
      <alignment vertical="center" wrapText="1"/>
    </xf>
    <xf numFmtId="0" fontId="8" fillId="13" borderId="23" xfId="0" applyFont="1" applyFill="1" applyBorder="1" applyAlignment="1">
      <alignment horizontal="left" vertical="center" wrapText="1"/>
    </xf>
    <xf numFmtId="165" fontId="10" fillId="13" borderId="25" xfId="0" applyNumberFormat="1" applyFont="1" applyFill="1" applyBorder="1" applyAlignment="1">
      <alignment vertical="center" wrapText="1"/>
    </xf>
    <xf numFmtId="0" fontId="8" fillId="13" borderId="16" xfId="0" applyFont="1" applyFill="1" applyBorder="1" applyAlignment="1">
      <alignment horizontal="left" vertical="center" wrapText="1"/>
    </xf>
    <xf numFmtId="9" fontId="10" fillId="13" borderId="17" xfId="3" applyFont="1" applyFill="1" applyBorder="1" applyAlignment="1" applyProtection="1">
      <alignment wrapText="1"/>
    </xf>
    <xf numFmtId="9" fontId="10" fillId="12" borderId="0" xfId="3" applyFont="1" applyFill="1" applyBorder="1" applyAlignment="1">
      <alignment wrapText="1"/>
    </xf>
    <xf numFmtId="0" fontId="8" fillId="12" borderId="0" xfId="0" applyFont="1" applyFill="1" applyAlignment="1">
      <alignment horizontal="center" vertical="center" wrapText="1"/>
    </xf>
    <xf numFmtId="165" fontId="10" fillId="13" borderId="17" xfId="3" applyNumberFormat="1" applyFont="1" applyFill="1" applyBorder="1" applyAlignment="1" applyProtection="1">
      <alignment wrapText="1"/>
    </xf>
    <xf numFmtId="165" fontId="10" fillId="12" borderId="0" xfId="3" applyNumberFormat="1" applyFont="1" applyFill="1" applyBorder="1" applyAlignment="1">
      <alignment wrapText="1"/>
    </xf>
    <xf numFmtId="0" fontId="12" fillId="12" borderId="0" xfId="0" applyFont="1" applyFill="1" applyAlignment="1">
      <alignment horizontal="center" vertical="center" wrapText="1"/>
    </xf>
    <xf numFmtId="0" fontId="0" fillId="0" borderId="4" xfId="0" applyBorder="1"/>
    <xf numFmtId="165" fontId="11" fillId="0" borderId="8" xfId="2" applyFont="1" applyFill="1" applyBorder="1" applyAlignment="1" applyProtection="1">
      <alignment horizontal="center" vertical="center" wrapText="1"/>
      <protection locked="0"/>
    </xf>
    <xf numFmtId="165" fontId="11" fillId="13" borderId="8" xfId="2" applyFont="1" applyFill="1" applyBorder="1" applyAlignment="1" applyProtection="1">
      <alignment horizontal="center" vertical="center" wrapText="1"/>
    </xf>
    <xf numFmtId="9" fontId="11" fillId="0" borderId="8" xfId="3" applyFont="1" applyFill="1" applyBorder="1" applyAlignment="1" applyProtection="1">
      <alignment horizontal="center" vertical="center" wrapText="1"/>
      <protection locked="0"/>
    </xf>
    <xf numFmtId="49" fontId="11" fillId="0" borderId="8" xfId="2" applyNumberFormat="1" applyFont="1" applyFill="1" applyBorder="1" applyAlignment="1" applyProtection="1">
      <alignment horizontal="left" vertical="top" wrapText="1"/>
      <protection locked="0"/>
    </xf>
    <xf numFmtId="49" fontId="11" fillId="0" borderId="8" xfId="2" applyNumberFormat="1" applyFont="1" applyFill="1" applyBorder="1" applyAlignment="1" applyProtection="1">
      <alignment horizontal="left" wrapText="1"/>
      <protection locked="0"/>
    </xf>
    <xf numFmtId="0" fontId="10" fillId="13" borderId="21" xfId="0" applyFont="1" applyFill="1" applyBorder="1" applyAlignment="1">
      <alignment vertical="center" wrapText="1"/>
    </xf>
    <xf numFmtId="165" fontId="10" fillId="13" borderId="26" xfId="2" applyFont="1" applyFill="1" applyBorder="1" applyAlignment="1" applyProtection="1">
      <alignment horizontal="center" vertical="center" wrapText="1"/>
    </xf>
    <xf numFmtId="165" fontId="10" fillId="13" borderId="6" xfId="2" applyFont="1" applyFill="1" applyBorder="1" applyAlignment="1" applyProtection="1">
      <alignment horizontal="center" vertical="center" wrapText="1"/>
    </xf>
    <xf numFmtId="165" fontId="11" fillId="13" borderId="7" xfId="2" applyFont="1" applyFill="1" applyBorder="1" applyAlignment="1" applyProtection="1">
      <alignment horizontal="center" vertical="center" wrapText="1"/>
    </xf>
    <xf numFmtId="0" fontId="10" fillId="13" borderId="22" xfId="0" applyFont="1" applyFill="1" applyBorder="1" applyAlignment="1">
      <alignment vertical="center" wrapText="1"/>
    </xf>
    <xf numFmtId="165" fontId="11" fillId="13" borderId="26" xfId="2" applyFont="1" applyFill="1" applyBorder="1" applyAlignment="1" applyProtection="1">
      <alignment horizontal="center" vertical="center" wrapText="1"/>
    </xf>
    <xf numFmtId="167" fontId="0" fillId="0" borderId="0" xfId="0" applyNumberFormat="1"/>
    <xf numFmtId="165" fontId="3" fillId="18" borderId="32" xfId="0" applyNumberFormat="1" applyFont="1" applyFill="1" applyBorder="1" applyAlignment="1">
      <alignment wrapText="1"/>
    </xf>
    <xf numFmtId="165" fontId="3" fillId="18" borderId="33" xfId="0" applyNumberFormat="1" applyFont="1" applyFill="1" applyBorder="1" applyAlignment="1">
      <alignment wrapText="1"/>
    </xf>
    <xf numFmtId="165" fontId="3" fillId="18" borderId="34" xfId="0" applyNumberFormat="1" applyFont="1" applyFill="1" applyBorder="1" applyAlignment="1">
      <alignment wrapText="1"/>
    </xf>
    <xf numFmtId="165" fontId="3" fillId="19" borderId="32" xfId="0" applyNumberFormat="1" applyFont="1" applyFill="1" applyBorder="1" applyAlignment="1">
      <alignment wrapText="1"/>
    </xf>
    <xf numFmtId="165" fontId="3" fillId="19" borderId="33" xfId="0" applyNumberFormat="1" applyFont="1" applyFill="1" applyBorder="1" applyAlignment="1">
      <alignment wrapText="1"/>
    </xf>
    <xf numFmtId="165" fontId="3" fillId="19" borderId="34" xfId="0" applyNumberFormat="1" applyFont="1" applyFill="1" applyBorder="1" applyAlignment="1">
      <alignment wrapText="1"/>
    </xf>
    <xf numFmtId="165" fontId="3" fillId="10" borderId="35" xfId="0" applyNumberFormat="1" applyFont="1" applyFill="1" applyBorder="1" applyAlignment="1">
      <alignment wrapText="1"/>
    </xf>
    <xf numFmtId="165" fontId="3" fillId="4" borderId="36" xfId="0" applyNumberFormat="1" applyFont="1" applyFill="1" applyBorder="1" applyAlignment="1">
      <alignment wrapText="1"/>
    </xf>
    <xf numFmtId="165" fontId="3" fillId="4" borderId="37" xfId="0" applyNumberFormat="1" applyFont="1" applyFill="1" applyBorder="1" applyAlignment="1">
      <alignment wrapText="1"/>
    </xf>
    <xf numFmtId="165" fontId="3" fillId="4" borderId="33" xfId="0" applyNumberFormat="1" applyFont="1" applyFill="1" applyBorder="1" applyAlignment="1">
      <alignment wrapText="1"/>
    </xf>
    <xf numFmtId="0" fontId="3" fillId="4" borderId="34" xfId="0" applyFont="1" applyFill="1" applyBorder="1" applyAlignment="1">
      <alignment wrapText="1"/>
    </xf>
    <xf numFmtId="0" fontId="5" fillId="0" borderId="0" xfId="0" applyFont="1" applyAlignment="1">
      <alignment wrapText="1"/>
    </xf>
    <xf numFmtId="165" fontId="5" fillId="4" borderId="30" xfId="0" applyNumberFormat="1" applyFont="1" applyFill="1" applyBorder="1" applyAlignment="1">
      <alignment wrapText="1"/>
    </xf>
    <xf numFmtId="165" fontId="5" fillId="4" borderId="19" xfId="0" applyNumberFormat="1" applyFont="1" applyFill="1" applyBorder="1" applyAlignment="1">
      <alignment wrapText="1"/>
    </xf>
    <xf numFmtId="0" fontId="5" fillId="4" borderId="16" xfId="0" applyFont="1" applyFill="1" applyBorder="1" applyAlignment="1">
      <alignment vertical="center" wrapText="1"/>
    </xf>
    <xf numFmtId="165" fontId="14" fillId="20" borderId="17" xfId="5" applyNumberFormat="1" applyFont="1" applyFill="1" applyBorder="1" applyAlignment="1">
      <alignment wrapText="1"/>
    </xf>
    <xf numFmtId="165" fontId="14" fillId="20" borderId="4" xfId="5" applyNumberFormat="1" applyFont="1" applyFill="1" applyBorder="1" applyAlignment="1">
      <alignment wrapText="1"/>
    </xf>
    <xf numFmtId="165" fontId="14" fillId="20" borderId="16" xfId="5" applyNumberFormat="1" applyFont="1" applyFill="1" applyBorder="1" applyAlignment="1">
      <alignment wrapText="1"/>
    </xf>
    <xf numFmtId="165" fontId="14" fillId="21" borderId="17" xfId="5" applyNumberFormat="1" applyFont="1" applyFill="1" applyBorder="1" applyAlignment="1">
      <alignment wrapText="1"/>
    </xf>
    <xf numFmtId="165" fontId="14" fillId="21" borderId="4" xfId="5" applyNumberFormat="1" applyFont="1" applyFill="1" applyBorder="1" applyAlignment="1">
      <alignment wrapText="1"/>
    </xf>
    <xf numFmtId="165" fontId="14" fillId="21" borderId="16" xfId="5" applyNumberFormat="1" applyFont="1" applyFill="1" applyBorder="1" applyAlignment="1">
      <alignment wrapText="1"/>
    </xf>
    <xf numFmtId="165" fontId="14" fillId="22" borderId="15" xfId="0" applyNumberFormat="1" applyFont="1" applyFill="1" applyBorder="1" applyAlignment="1">
      <alignment wrapText="1"/>
    </xf>
    <xf numFmtId="165" fontId="14" fillId="22" borderId="21" xfId="0" applyNumberFormat="1" applyFont="1" applyFill="1" applyBorder="1" applyAlignment="1">
      <alignment wrapText="1"/>
    </xf>
    <xf numFmtId="165" fontId="14" fillId="22" borderId="27" xfId="0" applyNumberFormat="1" applyFont="1" applyFill="1" applyBorder="1" applyAlignment="1">
      <alignment wrapText="1"/>
    </xf>
    <xf numFmtId="165" fontId="5" fillId="4" borderId="21" xfId="0" applyNumberFormat="1" applyFont="1" applyFill="1" applyBorder="1" applyAlignment="1">
      <alignment wrapText="1"/>
    </xf>
    <xf numFmtId="165" fontId="5" fillId="4" borderId="4" xfId="5" applyNumberFormat="1" applyFont="1" applyFill="1" applyBorder="1" applyAlignment="1">
      <alignment wrapText="1"/>
    </xf>
    <xf numFmtId="165" fontId="5" fillId="20" borderId="15" xfId="0" applyNumberFormat="1" applyFont="1" applyFill="1" applyBorder="1" applyAlignment="1">
      <alignment wrapText="1"/>
    </xf>
    <xf numFmtId="165" fontId="5" fillId="20" borderId="4" xfId="0" applyNumberFormat="1" applyFont="1" applyFill="1" applyBorder="1" applyAlignment="1">
      <alignment wrapText="1"/>
    </xf>
    <xf numFmtId="165" fontId="5" fillId="20" borderId="16" xfId="0" applyNumberFormat="1" applyFont="1" applyFill="1" applyBorder="1" applyAlignment="1">
      <alignment wrapText="1"/>
    </xf>
    <xf numFmtId="165" fontId="5" fillId="21" borderId="15" xfId="0" applyNumberFormat="1" applyFont="1" applyFill="1" applyBorder="1" applyAlignment="1">
      <alignment wrapText="1"/>
    </xf>
    <xf numFmtId="165" fontId="5" fillId="21" borderId="4" xfId="0" applyNumberFormat="1" applyFont="1" applyFill="1" applyBorder="1" applyAlignment="1">
      <alignment wrapText="1"/>
    </xf>
    <xf numFmtId="165" fontId="5" fillId="21" borderId="16" xfId="0" applyNumberFormat="1" applyFont="1" applyFill="1" applyBorder="1" applyAlignment="1">
      <alignment wrapText="1"/>
    </xf>
    <xf numFmtId="165" fontId="5" fillId="22" borderId="15" xfId="0" applyNumberFormat="1" applyFont="1" applyFill="1" applyBorder="1" applyAlignment="1">
      <alignment wrapText="1"/>
    </xf>
    <xf numFmtId="165" fontId="5" fillId="22" borderId="21" xfId="0" applyNumberFormat="1" applyFont="1" applyFill="1" applyBorder="1" applyAlignment="1">
      <alignment wrapText="1"/>
    </xf>
    <xf numFmtId="165" fontId="5" fillId="22" borderId="27" xfId="0" applyNumberFormat="1" applyFont="1" applyFill="1" applyBorder="1" applyAlignment="1">
      <alignment wrapText="1"/>
    </xf>
    <xf numFmtId="165" fontId="3" fillId="4" borderId="21" xfId="0" applyNumberFormat="1" applyFont="1" applyFill="1" applyBorder="1" applyAlignment="1">
      <alignment wrapText="1"/>
    </xf>
    <xf numFmtId="165" fontId="5" fillId="4" borderId="4" xfId="0" applyNumberFormat="1" applyFont="1" applyFill="1" applyBorder="1" applyAlignment="1">
      <alignment wrapText="1"/>
    </xf>
    <xf numFmtId="0" fontId="15" fillId="4" borderId="39" xfId="0" applyFont="1" applyFill="1" applyBorder="1" applyAlignment="1">
      <alignment vertical="center" wrapText="1"/>
    </xf>
    <xf numFmtId="165" fontId="5" fillId="20" borderId="8" xfId="0" applyNumberFormat="1" applyFont="1" applyFill="1" applyBorder="1" applyAlignment="1">
      <alignment wrapText="1"/>
    </xf>
    <xf numFmtId="165" fontId="5" fillId="20" borderId="14" xfId="0" applyNumberFormat="1" applyFont="1" applyFill="1" applyBorder="1" applyAlignment="1">
      <alignment wrapText="1"/>
    </xf>
    <xf numFmtId="165" fontId="5" fillId="21" borderId="8" xfId="0" applyNumberFormat="1" applyFont="1" applyFill="1" applyBorder="1" applyAlignment="1">
      <alignment wrapText="1"/>
    </xf>
    <xf numFmtId="165" fontId="5" fillId="21" borderId="14" xfId="0" applyNumberFormat="1" applyFont="1" applyFill="1" applyBorder="1" applyAlignment="1">
      <alignment wrapText="1"/>
    </xf>
    <xf numFmtId="165" fontId="5" fillId="22" borderId="40" xfId="0" applyNumberFormat="1" applyFont="1" applyFill="1" applyBorder="1" applyAlignment="1">
      <alignment wrapText="1"/>
    </xf>
    <xf numFmtId="165" fontId="5" fillId="22" borderId="41" xfId="0" applyNumberFormat="1" applyFont="1" applyFill="1" applyBorder="1" applyAlignment="1">
      <alignment wrapText="1"/>
    </xf>
    <xf numFmtId="165" fontId="5" fillId="4" borderId="8" xfId="0" applyNumberFormat="1" applyFont="1" applyFill="1" applyBorder="1" applyAlignment="1">
      <alignment wrapText="1"/>
    </xf>
    <xf numFmtId="0" fontId="15" fillId="4" borderId="39" xfId="0" applyFont="1" applyFill="1" applyBorder="1" applyAlignment="1" applyProtection="1">
      <alignment vertical="center" wrapText="1"/>
      <protection locked="0"/>
    </xf>
    <xf numFmtId="165" fontId="3" fillId="4" borderId="40" xfId="0" applyNumberFormat="1" applyFont="1" applyFill="1" applyBorder="1" applyAlignment="1">
      <alignment wrapText="1"/>
    </xf>
    <xf numFmtId="0" fontId="15" fillId="4" borderId="38" xfId="0" applyFont="1" applyFill="1" applyBorder="1" applyAlignment="1">
      <alignment vertical="center" wrapText="1"/>
    </xf>
    <xf numFmtId="165" fontId="3" fillId="18" borderId="17" xfId="0" applyNumberFormat="1" applyFont="1" applyFill="1" applyBorder="1" applyAlignment="1">
      <alignment horizontal="center" wrapText="1"/>
    </xf>
    <xf numFmtId="165" fontId="3" fillId="18" borderId="4" xfId="0" applyNumberFormat="1" applyFont="1" applyFill="1" applyBorder="1" applyAlignment="1">
      <alignment horizontal="center" wrapText="1"/>
    </xf>
    <xf numFmtId="165" fontId="3" fillId="18" borderId="16" xfId="0" applyNumberFormat="1" applyFont="1" applyFill="1" applyBorder="1" applyAlignment="1">
      <alignment horizontal="center" wrapText="1"/>
    </xf>
    <xf numFmtId="165" fontId="3" fillId="19" borderId="17" xfId="0" applyNumberFormat="1" applyFont="1" applyFill="1" applyBorder="1" applyAlignment="1">
      <alignment horizontal="center" wrapText="1"/>
    </xf>
    <xf numFmtId="165" fontId="3" fillId="19" borderId="4" xfId="0" applyNumberFormat="1" applyFont="1" applyFill="1" applyBorder="1" applyAlignment="1">
      <alignment horizontal="center" wrapText="1"/>
    </xf>
    <xf numFmtId="165" fontId="3" fillId="19" borderId="16" xfId="0" applyNumberFormat="1" applyFont="1" applyFill="1" applyBorder="1" applyAlignment="1">
      <alignment horizontal="center" wrapText="1"/>
    </xf>
    <xf numFmtId="165" fontId="3" fillId="10" borderId="17" xfId="0" applyNumberFormat="1" applyFont="1" applyFill="1" applyBorder="1" applyAlignment="1">
      <alignment horizontal="center" wrapText="1"/>
    </xf>
    <xf numFmtId="0" fontId="3" fillId="10" borderId="4" xfId="0" applyFont="1" applyFill="1" applyBorder="1" applyAlignment="1">
      <alignment horizontal="center" vertical="center" wrapText="1"/>
    </xf>
    <xf numFmtId="0" fontId="3" fillId="10" borderId="16" xfId="0" applyFont="1" applyFill="1" applyBorder="1" applyAlignment="1">
      <alignment horizontal="center" vertical="center" wrapText="1"/>
    </xf>
    <xf numFmtId="165" fontId="3" fillId="4" borderId="4" xfId="0" applyNumberFormat="1" applyFont="1" applyFill="1" applyBorder="1" applyAlignment="1">
      <alignment horizontal="center" wrapText="1"/>
    </xf>
    <xf numFmtId="0" fontId="3" fillId="4" borderId="14" xfId="0" applyFont="1" applyFill="1" applyBorder="1" applyAlignment="1">
      <alignment horizontal="center" wrapText="1"/>
    </xf>
    <xf numFmtId="164" fontId="3" fillId="4" borderId="4" xfId="5" applyFont="1" applyFill="1" applyBorder="1" applyAlignment="1">
      <alignment horizontal="center" vertical="center" wrapText="1"/>
    </xf>
    <xf numFmtId="0" fontId="3" fillId="4" borderId="46" xfId="0" applyFont="1" applyFill="1" applyBorder="1" applyAlignment="1">
      <alignment horizontal="center" wrapText="1"/>
    </xf>
    <xf numFmtId="0" fontId="3" fillId="23" borderId="2" xfId="0" applyFont="1" applyFill="1" applyBorder="1" applyAlignment="1">
      <alignment horizontal="center" wrapText="1"/>
    </xf>
    <xf numFmtId="0" fontId="3" fillId="4" borderId="1" xfId="0" applyFont="1" applyFill="1" applyBorder="1" applyAlignment="1">
      <alignment wrapText="1"/>
    </xf>
    <xf numFmtId="0" fontId="5" fillId="3" borderId="0" xfId="0" applyFont="1" applyFill="1" applyAlignment="1">
      <alignment wrapText="1"/>
    </xf>
    <xf numFmtId="165" fontId="3" fillId="17" borderId="8" xfId="0" applyNumberFormat="1" applyFont="1" applyFill="1" applyBorder="1" applyAlignment="1">
      <alignment wrapText="1"/>
    </xf>
    <xf numFmtId="165" fontId="3" fillId="18" borderId="4" xfId="5" applyNumberFormat="1" applyFont="1" applyFill="1" applyBorder="1" applyAlignment="1">
      <alignment wrapText="1"/>
    </xf>
    <xf numFmtId="165" fontId="3" fillId="19" borderId="4" xfId="5" applyNumberFormat="1" applyFont="1" applyFill="1" applyBorder="1" applyAlignment="1">
      <alignment wrapText="1"/>
    </xf>
    <xf numFmtId="165" fontId="3" fillId="10" borderId="4" xfId="5" applyNumberFormat="1" applyFont="1" applyFill="1" applyBorder="1" applyAlignment="1">
      <alignment wrapText="1"/>
    </xf>
    <xf numFmtId="165" fontId="3" fillId="4" borderId="4" xfId="0" applyNumberFormat="1" applyFont="1" applyFill="1" applyBorder="1" applyAlignment="1">
      <alignment wrapText="1"/>
    </xf>
    <xf numFmtId="165" fontId="3" fillId="24" borderId="4" xfId="5" applyNumberFormat="1" applyFont="1" applyFill="1" applyBorder="1" applyAlignment="1">
      <alignment wrapText="1"/>
    </xf>
    <xf numFmtId="164" fontId="3" fillId="24" borderId="4" xfId="5" applyFont="1" applyFill="1" applyBorder="1" applyAlignment="1">
      <alignment wrapText="1"/>
    </xf>
    <xf numFmtId="165" fontId="16" fillId="20" borderId="8" xfId="0" applyNumberFormat="1" applyFont="1" applyFill="1" applyBorder="1" applyAlignment="1">
      <alignment wrapText="1"/>
    </xf>
    <xf numFmtId="165" fontId="16" fillId="21" borderId="8" xfId="0" applyNumberFormat="1" applyFont="1" applyFill="1" applyBorder="1" applyAlignment="1">
      <alignment wrapText="1"/>
    </xf>
    <xf numFmtId="165" fontId="5" fillId="21" borderId="4" xfId="0" applyNumberFormat="1" applyFont="1" applyFill="1" applyBorder="1" applyAlignment="1" applyProtection="1">
      <alignment wrapText="1"/>
      <protection locked="0"/>
    </xf>
    <xf numFmtId="165" fontId="5" fillId="22" borderId="4" xfId="0" applyNumberFormat="1" applyFont="1" applyFill="1" applyBorder="1" applyAlignment="1" applyProtection="1">
      <alignment wrapText="1"/>
      <protection locked="0"/>
    </xf>
    <xf numFmtId="165" fontId="3" fillId="22" borderId="4" xfId="0" applyNumberFormat="1" applyFont="1" applyFill="1" applyBorder="1" applyAlignment="1">
      <alignment wrapText="1"/>
    </xf>
    <xf numFmtId="165" fontId="5" fillId="0" borderId="4" xfId="0" applyNumberFormat="1" applyFont="1" applyBorder="1" applyAlignment="1" applyProtection="1">
      <alignment wrapText="1"/>
      <protection locked="0"/>
    </xf>
    <xf numFmtId="0" fontId="17" fillId="4" borderId="4" xfId="0" applyFont="1" applyFill="1" applyBorder="1" applyAlignment="1">
      <alignment vertical="center" wrapText="1"/>
    </xf>
    <xf numFmtId="165" fontId="5" fillId="21" borderId="8" xfId="0" applyNumberFormat="1" applyFont="1" applyFill="1" applyBorder="1" applyAlignment="1" applyProtection="1">
      <alignment wrapText="1"/>
      <protection locked="0"/>
    </xf>
    <xf numFmtId="0" fontId="17" fillId="4" borderId="4" xfId="0" applyFont="1" applyFill="1" applyBorder="1" applyAlignment="1" applyProtection="1">
      <alignment vertical="center" wrapText="1"/>
      <protection locked="0"/>
    </xf>
    <xf numFmtId="165" fontId="5" fillId="3" borderId="4" xfId="5" applyNumberFormat="1" applyFont="1" applyFill="1" applyBorder="1" applyAlignment="1" applyProtection="1">
      <alignment horizontal="center" vertical="center" wrapText="1"/>
      <protection locked="0"/>
    </xf>
    <xf numFmtId="165" fontId="3" fillId="22" borderId="8" xfId="0" applyNumberFormat="1" applyFont="1" applyFill="1" applyBorder="1" applyAlignment="1">
      <alignment wrapText="1"/>
    </xf>
    <xf numFmtId="165" fontId="3" fillId="4" borderId="8" xfId="0" applyNumberFormat="1" applyFont="1" applyFill="1" applyBorder="1" applyAlignment="1">
      <alignment wrapText="1"/>
    </xf>
    <xf numFmtId="0" fontId="17" fillId="4" borderId="8" xfId="0" applyFont="1" applyFill="1" applyBorder="1" applyAlignment="1">
      <alignment vertical="center" wrapText="1"/>
    </xf>
    <xf numFmtId="165" fontId="3" fillId="18" borderId="19" xfId="0" applyNumberFormat="1" applyFont="1" applyFill="1" applyBorder="1" applyAlignment="1">
      <alignment horizontal="center" wrapText="1"/>
    </xf>
    <xf numFmtId="165" fontId="3" fillId="19" borderId="19" xfId="0" applyNumberFormat="1" applyFont="1" applyFill="1" applyBorder="1" applyAlignment="1">
      <alignment horizontal="center" wrapText="1"/>
    </xf>
    <xf numFmtId="165" fontId="3" fillId="10" borderId="19" xfId="0" applyNumberFormat="1" applyFont="1" applyFill="1" applyBorder="1" applyAlignment="1">
      <alignment horizontal="center" wrapText="1"/>
    </xf>
    <xf numFmtId="165" fontId="3" fillId="4" borderId="19" xfId="0" applyNumberFormat="1" applyFont="1" applyFill="1" applyBorder="1" applyAlignment="1">
      <alignment wrapText="1"/>
    </xf>
    <xf numFmtId="165" fontId="3" fillId="4" borderId="19" xfId="0" applyNumberFormat="1" applyFont="1" applyFill="1" applyBorder="1" applyAlignment="1">
      <alignment horizontal="center" wrapText="1"/>
    </xf>
    <xf numFmtId="0" fontId="3" fillId="4" borderId="19" xfId="0" applyFont="1" applyFill="1" applyBorder="1" applyAlignment="1">
      <alignment horizontal="left" wrapText="1"/>
    </xf>
    <xf numFmtId="0" fontId="3" fillId="0" borderId="0" xfId="0" applyFont="1" applyAlignment="1">
      <alignment horizontal="left" wrapText="1"/>
    </xf>
    <xf numFmtId="165" fontId="3" fillId="0" borderId="0" xfId="0" applyNumberFormat="1" applyFont="1" applyAlignment="1">
      <alignment wrapText="1"/>
    </xf>
    <xf numFmtId="165" fontId="5" fillId="3" borderId="8" xfId="5" applyNumberFormat="1" applyFont="1" applyFill="1" applyBorder="1" applyAlignment="1" applyProtection="1">
      <alignment horizontal="center" vertical="center" wrapText="1"/>
      <protection locked="0"/>
    </xf>
    <xf numFmtId="165" fontId="5" fillId="0" borderId="8" xfId="0" applyNumberFormat="1" applyFont="1" applyBorder="1" applyAlignment="1" applyProtection="1">
      <alignment wrapText="1"/>
      <protection locked="0"/>
    </xf>
    <xf numFmtId="165" fontId="3" fillId="3" borderId="7" xfId="0" applyNumberFormat="1" applyFont="1" applyFill="1" applyBorder="1" applyAlignment="1">
      <alignment wrapText="1"/>
    </xf>
    <xf numFmtId="165" fontId="3" fillId="3" borderId="6" xfId="5" applyNumberFormat="1" applyFont="1" applyFill="1" applyBorder="1" applyAlignment="1">
      <alignment wrapText="1"/>
    </xf>
    <xf numFmtId="164" fontId="3" fillId="3" borderId="21" xfId="5" applyFont="1" applyFill="1" applyBorder="1" applyAlignment="1">
      <alignment wrapText="1"/>
    </xf>
    <xf numFmtId="165" fontId="3" fillId="3" borderId="0" xfId="0" applyNumberFormat="1" applyFont="1" applyFill="1" applyAlignment="1">
      <alignment wrapText="1"/>
    </xf>
    <xf numFmtId="165" fontId="18" fillId="19" borderId="4" xfId="5" applyNumberFormat="1" applyFont="1" applyFill="1" applyBorder="1" applyAlignment="1">
      <alignment wrapText="1"/>
    </xf>
    <xf numFmtId="165" fontId="18" fillId="10" borderId="4" xfId="5" applyNumberFormat="1" applyFont="1" applyFill="1" applyBorder="1" applyAlignment="1">
      <alignment wrapText="1"/>
    </xf>
    <xf numFmtId="165" fontId="5" fillId="20" borderId="4" xfId="0" applyNumberFormat="1" applyFont="1" applyFill="1" applyBorder="1" applyAlignment="1" applyProtection="1">
      <alignment wrapText="1"/>
      <protection locked="0"/>
    </xf>
    <xf numFmtId="165" fontId="16" fillId="21" borderId="4" xfId="0" applyNumberFormat="1" applyFont="1" applyFill="1" applyBorder="1" applyAlignment="1" applyProtection="1">
      <alignment wrapText="1"/>
      <protection locked="0"/>
    </xf>
    <xf numFmtId="165" fontId="16" fillId="22" borderId="8" xfId="0" applyNumberFormat="1" applyFont="1" applyFill="1" applyBorder="1" applyAlignment="1" applyProtection="1">
      <alignment wrapText="1"/>
      <protection locked="0"/>
    </xf>
    <xf numFmtId="165" fontId="5" fillId="22" borderId="4" xfId="0" applyNumberFormat="1" applyFont="1" applyFill="1" applyBorder="1" applyAlignment="1">
      <alignment wrapText="1"/>
    </xf>
    <xf numFmtId="165" fontId="5" fillId="20" borderId="4" xfId="5" applyNumberFormat="1" applyFont="1" applyFill="1" applyBorder="1" applyAlignment="1" applyProtection="1">
      <alignment horizontal="center" vertical="center" wrapText="1"/>
      <protection locked="0"/>
    </xf>
    <xf numFmtId="165" fontId="5" fillId="21" borderId="4" xfId="5" applyNumberFormat="1" applyFont="1" applyFill="1" applyBorder="1" applyAlignment="1" applyProtection="1">
      <alignment horizontal="center" vertical="center" wrapText="1"/>
      <protection locked="0"/>
    </xf>
    <xf numFmtId="165" fontId="5" fillId="20" borderId="8" xfId="5" applyNumberFormat="1" applyFont="1" applyFill="1" applyBorder="1" applyAlignment="1" applyProtection="1">
      <alignment horizontal="center" vertical="center" wrapText="1"/>
      <protection locked="0"/>
    </xf>
    <xf numFmtId="165" fontId="5" fillId="21" borderId="8" xfId="5" applyNumberFormat="1" applyFont="1" applyFill="1" applyBorder="1" applyAlignment="1" applyProtection="1">
      <alignment horizontal="center" vertical="center" wrapText="1"/>
      <protection locked="0"/>
    </xf>
    <xf numFmtId="165" fontId="16" fillId="21" borderId="8" xfId="0" applyNumberFormat="1" applyFont="1" applyFill="1" applyBorder="1" applyAlignment="1" applyProtection="1">
      <alignment wrapText="1"/>
      <protection locked="0"/>
    </xf>
    <xf numFmtId="165" fontId="5" fillId="22" borderId="8" xfId="0" applyNumberFormat="1" applyFont="1" applyFill="1" applyBorder="1" applyAlignment="1" applyProtection="1">
      <alignment wrapText="1"/>
      <protection locked="0"/>
    </xf>
    <xf numFmtId="165" fontId="3" fillId="17" borderId="4" xfId="0" applyNumberFormat="1" applyFont="1" applyFill="1" applyBorder="1" applyAlignment="1">
      <alignment wrapText="1"/>
    </xf>
    <xf numFmtId="165" fontId="5" fillId="22" borderId="8" xfId="0" applyNumberFormat="1" applyFont="1" applyFill="1" applyBorder="1" applyAlignment="1">
      <alignment wrapText="1"/>
    </xf>
    <xf numFmtId="165" fontId="19" fillId="4" borderId="4" xfId="0" applyNumberFormat="1" applyFont="1" applyFill="1" applyBorder="1" applyAlignment="1">
      <alignment wrapText="1"/>
    </xf>
    <xf numFmtId="0" fontId="5" fillId="0" borderId="7" xfId="0" applyFont="1" applyBorder="1" applyAlignment="1">
      <alignment wrapText="1"/>
    </xf>
    <xf numFmtId="0" fontId="5" fillId="3" borderId="6" xfId="0" applyFont="1" applyFill="1" applyBorder="1" applyAlignment="1">
      <alignment wrapText="1"/>
    </xf>
    <xf numFmtId="0" fontId="5" fillId="0" borderId="21" xfId="0" applyFont="1" applyBorder="1" applyAlignment="1">
      <alignment wrapText="1"/>
    </xf>
    <xf numFmtId="165" fontId="18" fillId="18" borderId="4" xfId="5" applyNumberFormat="1" applyFont="1" applyFill="1" applyBorder="1" applyAlignment="1">
      <alignment wrapText="1"/>
    </xf>
    <xf numFmtId="165" fontId="3" fillId="4" borderId="5" xfId="0" applyNumberFormat="1" applyFont="1" applyFill="1" applyBorder="1" applyAlignment="1">
      <alignment wrapText="1"/>
    </xf>
    <xf numFmtId="165" fontId="3" fillId="24" borderId="5" xfId="5" applyNumberFormat="1" applyFont="1" applyFill="1" applyBorder="1" applyAlignment="1">
      <alignment wrapText="1"/>
    </xf>
    <xf numFmtId="164" fontId="3" fillId="24" borderId="5" xfId="5" applyFont="1" applyFill="1" applyBorder="1" applyAlignment="1">
      <alignment wrapText="1"/>
    </xf>
    <xf numFmtId="165" fontId="16" fillId="20" borderId="8" xfId="0" applyNumberFormat="1" applyFont="1" applyFill="1" applyBorder="1" applyAlignment="1" applyProtection="1">
      <alignment wrapText="1"/>
      <protection locked="0"/>
    </xf>
    <xf numFmtId="165" fontId="16" fillId="20" borderId="4" xfId="0" applyNumberFormat="1" applyFont="1" applyFill="1" applyBorder="1" applyAlignment="1" applyProtection="1">
      <alignment wrapText="1"/>
      <protection locked="0"/>
    </xf>
    <xf numFmtId="165" fontId="16" fillId="21" borderId="8" xfId="5" applyNumberFormat="1" applyFont="1" applyFill="1" applyBorder="1" applyAlignment="1" applyProtection="1">
      <alignment horizontal="center" vertical="center" wrapText="1"/>
      <protection locked="0"/>
    </xf>
    <xf numFmtId="165" fontId="16" fillId="20" borderId="4" xfId="5" applyNumberFormat="1" applyFont="1" applyFill="1" applyBorder="1" applyAlignment="1" applyProtection="1">
      <alignment horizontal="center" vertical="center" wrapText="1"/>
      <protection locked="0"/>
    </xf>
    <xf numFmtId="165" fontId="16" fillId="20" borderId="8" xfId="5" applyNumberFormat="1" applyFont="1" applyFill="1" applyBorder="1" applyAlignment="1" applyProtection="1">
      <alignment horizontal="center" vertical="center" wrapText="1"/>
      <protection locked="0"/>
    </xf>
    <xf numFmtId="165" fontId="3" fillId="3" borderId="6" xfId="0" applyNumberFormat="1" applyFont="1" applyFill="1" applyBorder="1" applyAlignment="1">
      <alignment wrapText="1"/>
    </xf>
    <xf numFmtId="165" fontId="19" fillId="25" borderId="4" xfId="5" applyNumberFormat="1" applyFont="1" applyFill="1" applyBorder="1" applyAlignment="1">
      <alignment wrapText="1"/>
    </xf>
    <xf numFmtId="165" fontId="3" fillId="17" borderId="33" xfId="0" applyNumberFormat="1" applyFont="1" applyFill="1" applyBorder="1" applyAlignment="1">
      <alignment wrapText="1"/>
    </xf>
    <xf numFmtId="165" fontId="3" fillId="18" borderId="33" xfId="0" applyNumberFormat="1" applyFont="1" applyFill="1" applyBorder="1" applyAlignment="1">
      <alignment horizontal="center" wrapText="1"/>
    </xf>
    <xf numFmtId="165" fontId="3" fillId="19" borderId="33" xfId="0" applyNumberFormat="1" applyFont="1" applyFill="1" applyBorder="1" applyAlignment="1">
      <alignment horizontal="center" wrapText="1"/>
    </xf>
    <xf numFmtId="165" fontId="3" fillId="10" borderId="33" xfId="0" applyNumberFormat="1" applyFont="1" applyFill="1" applyBorder="1" applyAlignment="1">
      <alignment horizontal="center" wrapText="1"/>
    </xf>
    <xf numFmtId="165" fontId="3" fillId="4" borderId="33" xfId="0" applyNumberFormat="1" applyFont="1" applyFill="1" applyBorder="1" applyAlignment="1">
      <alignment horizontal="center" wrapText="1"/>
    </xf>
    <xf numFmtId="0" fontId="3" fillId="4" borderId="33" xfId="0" applyFont="1" applyFill="1" applyBorder="1" applyAlignment="1">
      <alignment horizontal="left" wrapText="1"/>
    </xf>
    <xf numFmtId="0" fontId="5" fillId="0" borderId="4" xfId="0" applyFont="1" applyBorder="1" applyAlignment="1">
      <alignment wrapText="1"/>
    </xf>
    <xf numFmtId="0" fontId="3" fillId="18" borderId="4" xfId="5" applyNumberFormat="1" applyFont="1" applyFill="1" applyBorder="1" applyAlignment="1">
      <alignment horizontal="center" vertical="center" wrapText="1"/>
    </xf>
    <xf numFmtId="0" fontId="3" fillId="19" borderId="4" xfId="5" applyNumberFormat="1" applyFont="1" applyFill="1" applyBorder="1" applyAlignment="1">
      <alignment horizontal="center" vertical="center" wrapText="1"/>
    </xf>
    <xf numFmtId="0" fontId="3" fillId="3" borderId="0" xfId="0" applyFont="1" applyFill="1" applyAlignment="1">
      <alignment horizontal="left" wrapText="1"/>
    </xf>
    <xf numFmtId="0" fontId="0" fillId="3" borderId="0" xfId="0" applyFill="1"/>
    <xf numFmtId="167" fontId="0" fillId="3" borderId="0" xfId="0" applyNumberFormat="1" applyFill="1"/>
    <xf numFmtId="0" fontId="4" fillId="3" borderId="0" xfId="0" applyFont="1" applyFill="1" applyAlignment="1">
      <alignment horizontal="left" wrapText="1"/>
    </xf>
    <xf numFmtId="0" fontId="20" fillId="0" borderId="0" xfId="0" applyFont="1" applyAlignment="1">
      <alignment horizontal="left" vertical="center" wrapText="1"/>
    </xf>
    <xf numFmtId="0" fontId="22" fillId="0" borderId="0" xfId="0" applyFont="1" applyAlignment="1">
      <alignment horizontal="left" wrapText="1"/>
    </xf>
    <xf numFmtId="0" fontId="0" fillId="0" borderId="0" xfId="0" applyAlignment="1">
      <alignment wrapText="1"/>
    </xf>
    <xf numFmtId="0" fontId="3" fillId="0" borderId="0" xfId="0" applyFont="1" applyAlignment="1">
      <alignment wrapText="1"/>
    </xf>
    <xf numFmtId="0" fontId="23" fillId="0" borderId="0" xfId="0" applyFont="1" applyAlignment="1">
      <alignment wrapText="1"/>
    </xf>
    <xf numFmtId="0" fontId="0" fillId="3" borderId="0" xfId="0" applyFill="1" applyAlignment="1">
      <alignment wrapText="1"/>
    </xf>
    <xf numFmtId="0" fontId="5" fillId="0" borderId="4" xfId="0" applyFont="1" applyBorder="1" applyAlignment="1">
      <alignment horizontal="left" wrapText="1"/>
    </xf>
    <xf numFmtId="0" fontId="3" fillId="4" borderId="21" xfId="0" applyFont="1" applyFill="1" applyBorder="1" applyAlignment="1">
      <alignment wrapText="1"/>
    </xf>
    <xf numFmtId="0" fontId="3" fillId="4" borderId="6" xfId="0" applyFont="1" applyFill="1" applyBorder="1" applyAlignment="1">
      <alignment wrapText="1"/>
    </xf>
    <xf numFmtId="0" fontId="3" fillId="4" borderId="7" xfId="0" applyFont="1" applyFill="1" applyBorder="1" applyAlignment="1">
      <alignment wrapText="1"/>
    </xf>
    <xf numFmtId="164" fontId="3" fillId="3" borderId="26" xfId="5" applyFont="1" applyFill="1" applyBorder="1" applyAlignment="1">
      <alignment wrapText="1"/>
    </xf>
    <xf numFmtId="165" fontId="3" fillId="3" borderId="26" xfId="5" applyNumberFormat="1" applyFont="1" applyFill="1" applyBorder="1" applyAlignment="1">
      <alignment wrapText="1"/>
    </xf>
    <xf numFmtId="165" fontId="3" fillId="3" borderId="49" xfId="0" applyNumberFormat="1" applyFont="1" applyFill="1" applyBorder="1" applyAlignment="1">
      <alignment wrapText="1"/>
    </xf>
    <xf numFmtId="164" fontId="3" fillId="3" borderId="22" xfId="5" applyFont="1" applyFill="1" applyBorder="1" applyAlignment="1">
      <alignment wrapText="1"/>
    </xf>
    <xf numFmtId="165" fontId="3" fillId="17" borderId="36" xfId="0" applyNumberFormat="1" applyFont="1" applyFill="1" applyBorder="1" applyAlignment="1">
      <alignment wrapText="1"/>
    </xf>
    <xf numFmtId="165" fontId="3" fillId="17" borderId="40" xfId="0" applyNumberFormat="1" applyFont="1" applyFill="1" applyBorder="1" applyAlignment="1">
      <alignment wrapText="1"/>
    </xf>
    <xf numFmtId="165" fontId="3" fillId="17" borderId="30" xfId="0" applyNumberFormat="1" applyFont="1" applyFill="1" applyBorder="1" applyAlignment="1">
      <alignment wrapText="1"/>
    </xf>
    <xf numFmtId="0" fontId="0" fillId="0" borderId="4" xfId="0" applyBorder="1" applyAlignment="1">
      <alignment wrapText="1"/>
    </xf>
    <xf numFmtId="165" fontId="3" fillId="17" borderId="41" xfId="0" applyNumberFormat="1" applyFont="1" applyFill="1" applyBorder="1" applyAlignment="1">
      <alignment wrapText="1"/>
    </xf>
    <xf numFmtId="165" fontId="14" fillId="17" borderId="41" xfId="0" applyNumberFormat="1" applyFont="1" applyFill="1" applyBorder="1" applyAlignment="1">
      <alignment wrapText="1"/>
    </xf>
    <xf numFmtId="165" fontId="3" fillId="17" borderId="37" xfId="0" applyNumberFormat="1" applyFont="1" applyFill="1" applyBorder="1" applyAlignment="1">
      <alignment wrapText="1"/>
    </xf>
    <xf numFmtId="165" fontId="3" fillId="27" borderId="8" xfId="0" applyNumberFormat="1" applyFont="1" applyFill="1" applyBorder="1" applyAlignment="1">
      <alignment wrapText="1"/>
    </xf>
    <xf numFmtId="165" fontId="0" fillId="0" borderId="0" xfId="0" applyNumberFormat="1"/>
    <xf numFmtId="165" fontId="11" fillId="3" borderId="8" xfId="2" applyFont="1" applyFill="1" applyBorder="1" applyAlignment="1" applyProtection="1">
      <alignment horizontal="center" vertical="center" wrapText="1"/>
      <protection locked="0"/>
    </xf>
    <xf numFmtId="165" fontId="11" fillId="3" borderId="4" xfId="2" applyFont="1" applyFill="1" applyBorder="1" applyAlignment="1" applyProtection="1">
      <alignment horizontal="center" vertical="center" wrapText="1"/>
      <protection locked="0"/>
    </xf>
    <xf numFmtId="166" fontId="0" fillId="0" borderId="0" xfId="0" applyNumberFormat="1" applyAlignment="1">
      <alignment wrapText="1"/>
    </xf>
    <xf numFmtId="4" fontId="0" fillId="0" borderId="16" xfId="4" applyNumberFormat="1" applyFont="1" applyFill="1" applyBorder="1" applyAlignment="1">
      <alignment horizontal="right" vertical="center"/>
    </xf>
    <xf numFmtId="4" fontId="0" fillId="0" borderId="17" xfId="4" applyNumberFormat="1" applyFont="1" applyBorder="1" applyAlignment="1">
      <alignment horizontal="right" vertical="center"/>
    </xf>
    <xf numFmtId="4" fontId="0" fillId="0" borderId="7" xfId="4" applyNumberFormat="1" applyFont="1" applyBorder="1" applyAlignment="1">
      <alignment horizontal="center" vertical="center" wrapText="1"/>
    </xf>
    <xf numFmtId="4" fontId="0" fillId="0" borderId="21" xfId="4" applyNumberFormat="1" applyFont="1" applyBorder="1" applyAlignment="1">
      <alignment horizontal="center" vertical="center" wrapText="1"/>
    </xf>
    <xf numFmtId="4" fontId="0" fillId="0" borderId="16" xfId="4" applyNumberFormat="1" applyFont="1" applyBorder="1" applyAlignment="1">
      <alignment horizontal="right" vertical="center"/>
    </xf>
    <xf numFmtId="4" fontId="0" fillId="0" borderId="7" xfId="4" applyNumberFormat="1" applyFont="1" applyBorder="1" applyAlignment="1">
      <alignment horizontal="right" vertical="center"/>
    </xf>
    <xf numFmtId="4" fontId="2" fillId="9" borderId="16" xfId="4" applyNumberFormat="1" applyFont="1" applyFill="1" applyBorder="1" applyAlignment="1">
      <alignment horizontal="center" vertical="center" wrapText="1"/>
    </xf>
    <xf numFmtId="4" fontId="2" fillId="9" borderId="17" xfId="4" applyNumberFormat="1" applyFont="1" applyFill="1" applyBorder="1" applyAlignment="1">
      <alignment horizontal="center" vertical="center" wrapText="1"/>
    </xf>
    <xf numFmtId="4" fontId="2" fillId="9" borderId="7" xfId="4" applyNumberFormat="1" applyFont="1" applyFill="1" applyBorder="1" applyAlignment="1">
      <alignment horizontal="center" vertical="center" wrapText="1"/>
    </xf>
    <xf numFmtId="4" fontId="2" fillId="10" borderId="7" xfId="4" applyNumberFormat="1" applyFont="1" applyFill="1" applyBorder="1" applyAlignment="1">
      <alignment horizontal="right" vertical="center"/>
    </xf>
    <xf numFmtId="4" fontId="2" fillId="10" borderId="17" xfId="4" applyNumberFormat="1" applyFont="1" applyFill="1" applyBorder="1" applyAlignment="1">
      <alignment horizontal="right" vertical="center"/>
    </xf>
    <xf numFmtId="4" fontId="0" fillId="0" borderId="16" xfId="4" applyNumberFormat="1" applyFont="1" applyBorder="1" applyAlignment="1">
      <alignment horizontal="center" vertical="center" wrapText="1"/>
    </xf>
    <xf numFmtId="4" fontId="0" fillId="0" borderId="17" xfId="4" applyNumberFormat="1" applyFont="1" applyBorder="1" applyAlignment="1">
      <alignment horizontal="center" vertical="center" wrapText="1"/>
    </xf>
    <xf numFmtId="4" fontId="2" fillId="9" borderId="18" xfId="4" applyNumberFormat="1" applyFont="1" applyFill="1" applyBorder="1" applyAlignment="1">
      <alignment horizontal="center" vertical="center" wrapText="1"/>
    </xf>
    <xf numFmtId="4" fontId="2" fillId="4" borderId="19" xfId="4" applyNumberFormat="1" applyFont="1" applyFill="1" applyBorder="1" applyAlignment="1">
      <alignment horizontal="center" vertical="center" wrapText="1"/>
    </xf>
    <xf numFmtId="4" fontId="2" fillId="9" borderId="29" xfId="4" applyNumberFormat="1" applyFont="1" applyFill="1" applyBorder="1" applyAlignment="1">
      <alignment horizontal="center" vertical="center" wrapText="1"/>
    </xf>
    <xf numFmtId="4" fontId="2" fillId="9" borderId="20" xfId="4" applyNumberFormat="1" applyFont="1" applyFill="1" applyBorder="1" applyAlignment="1">
      <alignment horizontal="center" vertical="center" wrapText="1"/>
    </xf>
    <xf numFmtId="4" fontId="2" fillId="10" borderId="29" xfId="4" applyNumberFormat="1" applyFont="1" applyFill="1" applyBorder="1" applyAlignment="1">
      <alignment horizontal="right" vertical="center"/>
    </xf>
    <xf numFmtId="4" fontId="2" fillId="10" borderId="20" xfId="4" applyNumberFormat="1" applyFont="1" applyFill="1" applyBorder="1" applyAlignment="1">
      <alignment horizontal="right" vertical="center"/>
    </xf>
    <xf numFmtId="0" fontId="5" fillId="0" borderId="4" xfId="0" applyFont="1" applyBorder="1" applyAlignment="1" applyProtection="1">
      <alignment horizontal="left" vertical="top" wrapText="1"/>
      <protection locked="0"/>
    </xf>
    <xf numFmtId="41" fontId="5" fillId="0" borderId="4" xfId="6" applyFont="1" applyBorder="1" applyAlignment="1" applyProtection="1">
      <alignment horizontal="center" vertical="center" wrapText="1"/>
      <protection locked="0"/>
    </xf>
    <xf numFmtId="41" fontId="5" fillId="4" borderId="4" xfId="6" applyFont="1" applyFill="1" applyBorder="1" applyAlignment="1" applyProtection="1">
      <alignment horizontal="center" vertical="center" wrapText="1"/>
    </xf>
    <xf numFmtId="9" fontId="5" fillId="0" borderId="4" xfId="3" applyFont="1" applyBorder="1" applyAlignment="1" applyProtection="1">
      <alignment horizontal="center" vertical="center" wrapText="1"/>
      <protection locked="0"/>
    </xf>
    <xf numFmtId="41" fontId="5" fillId="0" borderId="4" xfId="6" applyFont="1" applyBorder="1" applyAlignment="1" applyProtection="1">
      <alignment vertical="center" wrapText="1"/>
      <protection locked="0"/>
    </xf>
    <xf numFmtId="41" fontId="5" fillId="4" borderId="4" xfId="6" applyFont="1" applyFill="1" applyBorder="1" applyAlignment="1" applyProtection="1">
      <alignment vertical="center" wrapText="1"/>
    </xf>
    <xf numFmtId="9" fontId="5" fillId="0" borderId="4" xfId="3" applyFont="1" applyBorder="1" applyAlignment="1" applyProtection="1">
      <alignment vertical="center" wrapText="1"/>
      <protection locked="0"/>
    </xf>
    <xf numFmtId="164" fontId="3" fillId="0" borderId="4" xfId="5"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5" applyNumberFormat="1" applyFont="1" applyFill="1" applyBorder="1" applyAlignment="1">
      <alignment horizontal="center" vertical="center" wrapText="1"/>
    </xf>
    <xf numFmtId="165" fontId="5" fillId="3" borderId="8" xfId="2" applyFont="1" applyFill="1" applyBorder="1" applyAlignment="1" applyProtection="1">
      <alignment horizontal="center" vertical="center" wrapText="1"/>
      <protection locked="0"/>
    </xf>
    <xf numFmtId="165" fontId="5" fillId="3" borderId="4" xfId="2" applyFont="1" applyFill="1" applyBorder="1" applyAlignment="1" applyProtection="1">
      <alignment horizontal="center" vertical="center" wrapText="1"/>
      <protection locked="0"/>
    </xf>
    <xf numFmtId="165" fontId="5" fillId="0" borderId="4" xfId="2" applyFont="1" applyBorder="1" applyAlignment="1" applyProtection="1">
      <alignment vertical="center" wrapText="1"/>
      <protection locked="0"/>
    </xf>
    <xf numFmtId="0" fontId="26" fillId="12" borderId="4" xfId="0" applyFont="1" applyFill="1" applyBorder="1" applyAlignment="1">
      <alignment vertical="center" wrapText="1"/>
    </xf>
    <xf numFmtId="41" fontId="5" fillId="23" borderId="4" xfId="6" applyFont="1" applyFill="1" applyBorder="1" applyAlignment="1" applyProtection="1">
      <alignment horizontal="center" vertical="center" wrapText="1"/>
      <protection locked="0"/>
    </xf>
    <xf numFmtId="165" fontId="5" fillId="23" borderId="8" xfId="0" applyNumberFormat="1" applyFont="1" applyFill="1" applyBorder="1" applyAlignment="1">
      <alignment wrapText="1"/>
    </xf>
    <xf numFmtId="165" fontId="5" fillId="3" borderId="4" xfId="0" applyNumberFormat="1" applyFont="1" applyFill="1" applyBorder="1" applyAlignment="1" applyProtection="1">
      <alignment wrapText="1"/>
      <protection locked="0"/>
    </xf>
    <xf numFmtId="0" fontId="8" fillId="0" borderId="24" xfId="0" applyFont="1" applyBorder="1" applyAlignment="1">
      <alignment vertical="center" wrapText="1"/>
    </xf>
    <xf numFmtId="0" fontId="0" fillId="0" borderId="4" xfId="0" applyBorder="1" applyAlignment="1">
      <alignment vertical="center" wrapText="1"/>
    </xf>
    <xf numFmtId="165" fontId="11" fillId="0" borderId="4" xfId="2" applyFont="1" applyFill="1" applyBorder="1" applyAlignment="1" applyProtection="1">
      <alignment horizontal="center" vertical="center" wrapText="1"/>
    </xf>
    <xf numFmtId="165" fontId="10" fillId="0" borderId="4" xfId="2" applyFont="1" applyFill="1" applyBorder="1" applyAlignment="1" applyProtection="1">
      <alignment horizontal="center" vertical="center" wrapText="1"/>
    </xf>
    <xf numFmtId="165" fontId="11" fillId="0" borderId="4" xfId="2" applyFont="1" applyFill="1" applyBorder="1" applyAlignment="1" applyProtection="1">
      <alignmen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12" borderId="21" xfId="0" applyFont="1" applyFill="1" applyBorder="1" applyAlignment="1" applyProtection="1">
      <alignment horizontal="left" vertical="top" wrapText="1"/>
      <protection locked="0"/>
    </xf>
    <xf numFmtId="0" fontId="10" fillId="12" borderId="6" xfId="0" applyFont="1" applyFill="1" applyBorder="1" applyAlignment="1" applyProtection="1">
      <alignment horizontal="left" vertical="top" wrapText="1"/>
      <protection locked="0"/>
    </xf>
    <xf numFmtId="0" fontId="10" fillId="12" borderId="7" xfId="0"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wrapText="1"/>
      <protection locked="0"/>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14" xfId="0" applyFont="1" applyFill="1" applyBorder="1" applyAlignment="1">
      <alignment horizontal="center" vertical="center" wrapText="1"/>
    </xf>
    <xf numFmtId="165" fontId="10" fillId="13" borderId="13" xfId="2" applyFont="1" applyFill="1" applyBorder="1" applyAlignment="1" applyProtection="1">
      <alignment horizontal="center" vertical="center" wrapText="1"/>
    </xf>
    <xf numFmtId="165" fontId="10" fillId="13" borderId="15" xfId="2" applyFont="1" applyFill="1" applyBorder="1" applyAlignment="1" applyProtection="1">
      <alignment horizontal="center" vertical="center" wrapText="1"/>
    </xf>
    <xf numFmtId="0" fontId="10" fillId="12" borderId="4" xfId="0" applyFont="1" applyFill="1" applyBorder="1" applyAlignment="1" applyProtection="1">
      <alignment horizontal="left" vertical="top" wrapText="1"/>
      <protection locked="0"/>
    </xf>
    <xf numFmtId="0" fontId="11" fillId="12" borderId="22" xfId="0" applyFont="1" applyFill="1" applyBorder="1" applyAlignment="1" applyProtection="1">
      <alignment horizontal="left" vertical="top" wrapText="1"/>
      <protection locked="0"/>
    </xf>
    <xf numFmtId="0" fontId="11" fillId="12" borderId="26" xfId="0" applyFont="1" applyFill="1" applyBorder="1" applyAlignment="1" applyProtection="1">
      <alignment horizontal="left" vertical="top" wrapText="1"/>
      <protection locked="0"/>
    </xf>
    <xf numFmtId="49" fontId="10" fillId="12" borderId="4" xfId="0" applyNumberFormat="1" applyFont="1" applyFill="1" applyBorder="1" applyAlignment="1" applyProtection="1">
      <alignment horizontal="left" vertical="top" wrapText="1"/>
      <protection locked="0"/>
    </xf>
    <xf numFmtId="49" fontId="11" fillId="12" borderId="4" xfId="0" applyNumberFormat="1"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protection locked="0"/>
    </xf>
    <xf numFmtId="0" fontId="10" fillId="15" borderId="4" xfId="0" applyFont="1" applyFill="1" applyBorder="1" applyAlignment="1">
      <alignment horizontal="center" vertical="center" wrapText="1"/>
    </xf>
    <xf numFmtId="0" fontId="10" fillId="0" borderId="0" xfId="0" applyFont="1" applyAlignment="1">
      <alignment horizontal="center" vertical="center" wrapText="1"/>
    </xf>
    <xf numFmtId="0" fontId="8" fillId="13" borderId="27" xfId="0" applyFont="1" applyFill="1" applyBorder="1" applyAlignment="1">
      <alignment horizontal="center" vertical="center" wrapText="1"/>
    </xf>
    <xf numFmtId="0" fontId="8" fillId="13" borderId="31"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3" fillId="4" borderId="21" xfId="0" applyFont="1" applyFill="1" applyBorder="1" applyAlignment="1">
      <alignment horizontal="left" wrapText="1"/>
    </xf>
    <xf numFmtId="0" fontId="3" fillId="4" borderId="6" xfId="0" applyFont="1" applyFill="1" applyBorder="1" applyAlignment="1">
      <alignment horizontal="left" wrapText="1"/>
    </xf>
    <xf numFmtId="0" fontId="3" fillId="4" borderId="7" xfId="0" applyFont="1" applyFill="1" applyBorder="1" applyAlignment="1">
      <alignment horizontal="left" wrapText="1"/>
    </xf>
    <xf numFmtId="165" fontId="3" fillId="26" borderId="5" xfId="0" applyNumberFormat="1" applyFont="1" applyFill="1" applyBorder="1" applyAlignment="1">
      <alignment horizontal="center" vertical="center" wrapText="1"/>
    </xf>
    <xf numFmtId="165" fontId="3" fillId="26" borderId="8" xfId="0" applyNumberFormat="1" applyFont="1" applyFill="1" applyBorder="1" applyAlignment="1">
      <alignment horizontal="center" vertical="center" wrapText="1"/>
    </xf>
    <xf numFmtId="0" fontId="3" fillId="17" borderId="42" xfId="0" applyFont="1" applyFill="1" applyBorder="1" applyAlignment="1">
      <alignment horizontal="center" vertical="center" wrapText="1"/>
    </xf>
    <xf numFmtId="0" fontId="3" fillId="17" borderId="38" xfId="0" applyFont="1" applyFill="1" applyBorder="1" applyAlignment="1">
      <alignment horizontal="center" vertical="center" wrapText="1"/>
    </xf>
    <xf numFmtId="0" fontId="3" fillId="23" borderId="1" xfId="0" applyFont="1" applyFill="1" applyBorder="1" applyAlignment="1">
      <alignment horizontal="center" wrapText="1"/>
    </xf>
    <xf numFmtId="0" fontId="3" fillId="23" borderId="2" xfId="0" applyFont="1" applyFill="1" applyBorder="1" applyAlignment="1">
      <alignment horizontal="center" wrapText="1"/>
    </xf>
    <xf numFmtId="0" fontId="3" fillId="23" borderId="3" xfId="0" applyFont="1" applyFill="1" applyBorder="1" applyAlignment="1">
      <alignment horizontal="center" wrapText="1"/>
    </xf>
    <xf numFmtId="0" fontId="3" fillId="4" borderId="45" xfId="0" applyFont="1" applyFill="1" applyBorder="1" applyAlignment="1">
      <alignment horizontal="center" vertical="center" wrapText="1"/>
    </xf>
    <xf numFmtId="0" fontId="3" fillId="4" borderId="40" xfId="0" applyFont="1" applyFill="1" applyBorder="1" applyAlignment="1">
      <alignment horizontal="center" vertical="center" wrapText="1"/>
    </xf>
    <xf numFmtId="164" fontId="3" fillId="10" borderId="9" xfId="5" applyFont="1" applyFill="1" applyBorder="1" applyAlignment="1">
      <alignment horizontal="center" vertical="center" wrapText="1"/>
    </xf>
    <xf numFmtId="164" fontId="3" fillId="10" borderId="10" xfId="5" applyFont="1" applyFill="1" applyBorder="1" applyAlignment="1">
      <alignment horizontal="center" vertical="center" wrapText="1"/>
    </xf>
    <xf numFmtId="164" fontId="3" fillId="10" borderId="11" xfId="5" applyFont="1" applyFill="1" applyBorder="1" applyAlignment="1">
      <alignment horizontal="center" vertical="center" wrapText="1"/>
    </xf>
    <xf numFmtId="164" fontId="3" fillId="19" borderId="9" xfId="5" applyFont="1" applyFill="1" applyBorder="1" applyAlignment="1">
      <alignment horizontal="center" vertical="center" wrapText="1"/>
    </xf>
    <xf numFmtId="164" fontId="3" fillId="19" borderId="10" xfId="5" applyFont="1" applyFill="1" applyBorder="1" applyAlignment="1">
      <alignment horizontal="center" vertical="center" wrapText="1"/>
    </xf>
    <xf numFmtId="164" fontId="3" fillId="19" borderId="11" xfId="5" applyFont="1" applyFill="1" applyBorder="1" applyAlignment="1">
      <alignment horizontal="center" vertical="center" wrapText="1"/>
    </xf>
    <xf numFmtId="164" fontId="3" fillId="18" borderId="9" xfId="5" applyFont="1" applyFill="1" applyBorder="1" applyAlignment="1">
      <alignment horizontal="center" vertical="center" wrapText="1"/>
    </xf>
    <xf numFmtId="164" fontId="3" fillId="18" borderId="10" xfId="5" applyFont="1" applyFill="1" applyBorder="1" applyAlignment="1">
      <alignment horizontal="center" vertical="center" wrapText="1"/>
    </xf>
    <xf numFmtId="164" fontId="3" fillId="18" borderId="11" xfId="5" applyFont="1" applyFill="1" applyBorder="1" applyAlignment="1">
      <alignment horizontal="center" vertical="center" wrapText="1"/>
    </xf>
    <xf numFmtId="0" fontId="3" fillId="4" borderId="4" xfId="0" applyFont="1" applyFill="1" applyBorder="1" applyAlignment="1">
      <alignment horizontal="left" wrapText="1"/>
    </xf>
    <xf numFmtId="0" fontId="3" fillId="17" borderId="1" xfId="0" applyFont="1" applyFill="1" applyBorder="1" applyAlignment="1">
      <alignment horizontal="center" wrapText="1"/>
    </xf>
    <xf numFmtId="0" fontId="3" fillId="17" borderId="2" xfId="0" applyFont="1" applyFill="1" applyBorder="1" applyAlignment="1">
      <alignment horizontal="center" wrapText="1"/>
    </xf>
    <xf numFmtId="0" fontId="3" fillId="17" borderId="3" xfId="0" applyFont="1" applyFill="1" applyBorder="1" applyAlignment="1">
      <alignment horizontal="center" wrapText="1"/>
    </xf>
    <xf numFmtId="0" fontId="0" fillId="26" borderId="4" xfId="0" applyFill="1" applyBorder="1" applyAlignment="1">
      <alignment horizontal="center" wrapText="1"/>
    </xf>
    <xf numFmtId="0" fontId="3" fillId="4" borderId="40" xfId="0" applyFont="1" applyFill="1" applyBorder="1" applyAlignment="1">
      <alignment horizontal="left" wrapText="1"/>
    </xf>
    <xf numFmtId="0" fontId="3" fillId="4" borderId="48" xfId="0" applyFont="1" applyFill="1" applyBorder="1" applyAlignment="1">
      <alignment horizontal="left" wrapText="1"/>
    </xf>
    <xf numFmtId="0" fontId="3" fillId="4" borderId="47" xfId="0" applyFont="1" applyFill="1" applyBorder="1" applyAlignment="1">
      <alignment horizontal="left" wrapText="1"/>
    </xf>
    <xf numFmtId="0" fontId="3" fillId="0" borderId="21"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164" fontId="3" fillId="0" borderId="22" xfId="5" applyFont="1" applyFill="1" applyBorder="1" applyAlignment="1">
      <alignment horizontal="center" vertical="center" wrapText="1"/>
    </xf>
    <xf numFmtId="164" fontId="3" fillId="0" borderId="26" xfId="5" applyFont="1" applyFill="1" applyBorder="1" applyAlignment="1">
      <alignment horizontal="center" vertical="center" wrapText="1"/>
    </xf>
    <xf numFmtId="164" fontId="3" fillId="0" borderId="49" xfId="5" applyFont="1" applyFill="1" applyBorder="1" applyAlignment="1">
      <alignment horizontal="center" vertical="center" wrapText="1"/>
    </xf>
    <xf numFmtId="164" fontId="3" fillId="0" borderId="21" xfId="5" applyFont="1" applyFill="1" applyBorder="1" applyAlignment="1">
      <alignment horizontal="center" vertical="center" wrapText="1"/>
    </xf>
    <xf numFmtId="164" fontId="3" fillId="0" borderId="6" xfId="5" applyFont="1" applyFill="1" applyBorder="1" applyAlignment="1">
      <alignment horizontal="center" vertical="center" wrapText="1"/>
    </xf>
    <xf numFmtId="164" fontId="3" fillId="0" borderId="7" xfId="5" applyFont="1" applyFill="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0" fontId="3" fillId="0" borderId="4" xfId="0" applyFont="1" applyBorder="1" applyAlignment="1">
      <alignment horizontal="center" wrapText="1"/>
    </xf>
    <xf numFmtId="0" fontId="24" fillId="0" borderId="0" xfId="0" applyFont="1" applyAlignment="1">
      <alignment horizontal="left" vertical="top" wrapText="1"/>
    </xf>
    <xf numFmtId="0" fontId="22" fillId="2" borderId="44" xfId="0" applyFont="1" applyFill="1" applyBorder="1" applyAlignment="1">
      <alignment horizontal="left" wrapText="1"/>
    </xf>
    <xf numFmtId="0" fontId="22" fillId="2" borderId="43" xfId="0" applyFont="1" applyFill="1" applyBorder="1" applyAlignment="1">
      <alignment horizontal="left" wrapText="1"/>
    </xf>
    <xf numFmtId="0" fontId="22" fillId="2" borderId="53" xfId="0" applyFont="1" applyFill="1" applyBorder="1" applyAlignment="1">
      <alignment horizontal="left" wrapText="1"/>
    </xf>
    <xf numFmtId="0" fontId="20" fillId="2" borderId="46"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52"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51" xfId="0" applyFont="1" applyFill="1" applyBorder="1" applyAlignment="1">
      <alignment horizontal="left" vertical="center" wrapText="1"/>
    </xf>
    <xf numFmtId="0" fontId="20" fillId="2" borderId="50" xfId="0" applyFont="1" applyFill="1" applyBorder="1" applyAlignment="1">
      <alignment horizontal="left" vertical="center"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2" fillId="7"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27" xfId="0" applyFont="1" applyFill="1" applyBorder="1" applyAlignment="1">
      <alignment horizontal="center" vertical="center" wrapText="1"/>
    </xf>
  </cellXfs>
  <cellStyles count="13">
    <cellStyle name="Currency 2" xfId="5" xr:uid="{00000000-0005-0000-0000-000003000000}"/>
    <cellStyle name="Milliers" xfId="1" builtinId="3"/>
    <cellStyle name="Milliers [0]" xfId="6" builtinId="6"/>
    <cellStyle name="Milliers [0] 2" xfId="8" xr:uid="{E4B0B527-67E9-437C-AF9E-D996025AD63A}"/>
    <cellStyle name="Milliers [0] 3" xfId="11" xr:uid="{CE6A308D-4C1F-4724-9456-20F7A04C5D11}"/>
    <cellStyle name="Milliers 2" xfId="4" xr:uid="{00000000-0005-0000-0000-000004000000}"/>
    <cellStyle name="Milliers 3" xfId="7" xr:uid="{BD7796CF-1E1F-44F7-B3FE-AFD87841AAEC}"/>
    <cellStyle name="Milliers 4" xfId="9" xr:uid="{0B8DD5D9-5F47-4406-8F51-C1DE9CCC1172}"/>
    <cellStyle name="Milliers 5" xfId="10" xr:uid="{259AB0AB-83DC-484A-A47D-06994DCDC863}"/>
    <cellStyle name="Milliers 6" xfId="12" xr:uid="{62B6E9C1-D762-412C-BBF7-C43F273DFA34}"/>
    <cellStyle name="Monétaire" xfId="2" builtinId="4"/>
    <cellStyle name="Normal" xfId="0" builtinId="0"/>
    <cellStyle name="Pourcentage" xfId="3"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laina.pascal.rakot/AppData/Local/Microsoft/Windows/INetCache/Content.Outlook/64KN21U5/PNUD_Budget%20prodoc%20phase%202%20Sud_revu_28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ableau budgétaire 1"/>
      <sheetName val="2) Tableau budgétaire 2"/>
      <sheetName val="3) Notes d'explication"/>
      <sheetName val="4) Pour utilisation par PBSO"/>
      <sheetName val="5) Pour utilisation par MPTFO"/>
      <sheetName val="Dropdowns"/>
      <sheetName val="Sheet2"/>
    </sheetNames>
    <sheetDataSet>
      <sheetData sheetId="0" refreshError="1">
        <row r="13">
          <cell r="D13" t="str">
            <v xml:space="preserve">PNUD </v>
          </cell>
        </row>
        <row r="24">
          <cell r="J24">
            <v>0</v>
          </cell>
        </row>
        <row r="34">
          <cell r="J34">
            <v>0</v>
          </cell>
        </row>
        <row r="44">
          <cell r="D44">
            <v>0</v>
          </cell>
          <cell r="E44">
            <v>0</v>
          </cell>
          <cell r="I44">
            <v>0</v>
          </cell>
        </row>
        <row r="54">
          <cell r="D54">
            <v>0</v>
          </cell>
          <cell r="E54">
            <v>0</v>
          </cell>
          <cell r="F54">
            <v>0</v>
          </cell>
        </row>
        <row r="66">
          <cell r="I66">
            <v>0</v>
          </cell>
          <cell r="J66">
            <v>0</v>
          </cell>
        </row>
        <row r="76">
          <cell r="I76">
            <v>0</v>
          </cell>
        </row>
        <row r="86">
          <cell r="D86">
            <v>0</v>
          </cell>
          <cell r="E86">
            <v>0</v>
          </cell>
          <cell r="F86">
            <v>0</v>
          </cell>
        </row>
        <row r="96">
          <cell r="D96">
            <v>0</v>
          </cell>
          <cell r="E96">
            <v>0</v>
          </cell>
          <cell r="F96">
            <v>0</v>
          </cell>
        </row>
        <row r="108">
          <cell r="I108">
            <v>0</v>
          </cell>
          <cell r="J108">
            <v>0</v>
          </cell>
        </row>
        <row r="118">
          <cell r="I118">
            <v>0</v>
          </cell>
          <cell r="J118">
            <v>0</v>
          </cell>
        </row>
        <row r="128">
          <cell r="I128">
            <v>0</v>
          </cell>
          <cell r="J128">
            <v>0</v>
          </cell>
        </row>
        <row r="138">
          <cell r="D138">
            <v>0</v>
          </cell>
          <cell r="E138">
            <v>0</v>
          </cell>
          <cell r="F138">
            <v>0</v>
          </cell>
        </row>
        <row r="150">
          <cell r="D150">
            <v>0</v>
          </cell>
          <cell r="E150">
            <v>0</v>
          </cell>
          <cell r="F150">
            <v>0</v>
          </cell>
        </row>
        <row r="160">
          <cell r="D160">
            <v>0</v>
          </cell>
          <cell r="E160">
            <v>0</v>
          </cell>
          <cell r="F160">
            <v>0</v>
          </cell>
        </row>
        <row r="170">
          <cell r="D170">
            <v>0</v>
          </cell>
          <cell r="E170">
            <v>0</v>
          </cell>
          <cell r="F170">
            <v>0</v>
          </cell>
        </row>
        <row r="180">
          <cell r="D180">
            <v>0</v>
          </cell>
          <cell r="E180">
            <v>0</v>
          </cell>
          <cell r="F180">
            <v>0</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
  <sheetViews>
    <sheetView tabSelected="1" zoomScale="66" zoomScaleNormal="70" workbookViewId="0">
      <pane xSplit="2" ySplit="4" topLeftCell="D63" activePane="bottomRight" state="frozen"/>
      <selection pane="topRight" activeCell="C1" sqref="C1"/>
      <selection pane="bottomLeft" activeCell="A5" sqref="A5"/>
      <selection pane="bottomRight" activeCell="K72" sqref="K72"/>
    </sheetView>
  </sheetViews>
  <sheetFormatPr baseColWidth="10" defaultColWidth="11.44140625" defaultRowHeight="14.4" x14ac:dyDescent="0.3"/>
  <cols>
    <col min="1" max="1" width="30.5546875" customWidth="1"/>
    <col min="2" max="2" width="90.5546875" customWidth="1"/>
    <col min="3" max="4" width="23.44140625" bestFit="1" customWidth="1"/>
    <col min="5" max="6" width="23.109375" customWidth="1"/>
    <col min="7" max="7" width="22.5546875" customWidth="1"/>
    <col min="8" max="8" width="14.44140625" customWidth="1"/>
    <col min="9" max="9" width="18.88671875" bestFit="1" customWidth="1"/>
    <col min="10" max="10" width="18.5546875" bestFit="1" customWidth="1"/>
    <col min="11" max="11" width="17.5546875" customWidth="1"/>
    <col min="12" max="12" width="26.5546875" customWidth="1"/>
    <col min="13" max="13" width="17.5546875" customWidth="1"/>
    <col min="14" max="14" width="22.5546875" customWidth="1"/>
  </cols>
  <sheetData>
    <row r="1" spans="1:14" ht="26.4" thickBot="1" x14ac:dyDescent="0.35">
      <c r="A1" s="301" t="s">
        <v>67</v>
      </c>
      <c r="B1" s="302"/>
      <c r="C1" s="302"/>
      <c r="D1" s="302"/>
      <c r="E1" s="302"/>
      <c r="F1" s="302"/>
      <c r="G1" s="303"/>
      <c r="H1" s="6"/>
      <c r="I1" s="6"/>
      <c r="J1" s="6"/>
      <c r="K1" s="6"/>
      <c r="L1" s="6"/>
      <c r="M1" s="6"/>
      <c r="N1" s="6"/>
    </row>
    <row r="2" spans="1:14" x14ac:dyDescent="0.3">
      <c r="A2" s="6"/>
      <c r="B2" s="7"/>
      <c r="C2" s="6"/>
      <c r="D2" s="6"/>
      <c r="E2" s="6"/>
      <c r="F2" s="6"/>
      <c r="G2" s="6"/>
      <c r="H2" s="6"/>
      <c r="I2" s="6"/>
      <c r="J2" s="6"/>
      <c r="K2" s="6"/>
      <c r="L2" s="6"/>
      <c r="M2" s="6"/>
      <c r="N2" s="6"/>
    </row>
    <row r="3" spans="1:14" ht="15" thickBot="1" x14ac:dyDescent="0.35">
      <c r="A3" s="6"/>
      <c r="B3" s="7"/>
      <c r="C3" s="8"/>
      <c r="D3" s="8"/>
      <c r="E3" s="8"/>
      <c r="F3" s="8"/>
      <c r="G3" s="6"/>
      <c r="H3" s="9"/>
      <c r="I3" s="9"/>
      <c r="J3" s="6"/>
      <c r="K3" s="6"/>
      <c r="L3" s="6"/>
      <c r="M3" s="6"/>
      <c r="N3" s="6"/>
    </row>
    <row r="4" spans="1:14" ht="202.5" customHeight="1" x14ac:dyDescent="0.3">
      <c r="A4" s="12" t="s">
        <v>0</v>
      </c>
      <c r="B4" s="13" t="s">
        <v>1</v>
      </c>
      <c r="C4" s="14" t="s">
        <v>128</v>
      </c>
      <c r="D4" s="14" t="s">
        <v>129</v>
      </c>
      <c r="E4" s="14" t="s">
        <v>130</v>
      </c>
      <c r="F4" s="14" t="s">
        <v>2</v>
      </c>
      <c r="G4" s="14" t="s">
        <v>3</v>
      </c>
      <c r="H4" s="15" t="s">
        <v>4</v>
      </c>
      <c r="I4" s="16" t="s">
        <v>135</v>
      </c>
      <c r="J4" s="16" t="s">
        <v>136</v>
      </c>
      <c r="K4" s="16" t="s">
        <v>137</v>
      </c>
      <c r="L4" s="296" t="s">
        <v>43</v>
      </c>
      <c r="M4" s="17" t="s">
        <v>58</v>
      </c>
      <c r="N4" s="18" t="s">
        <v>4</v>
      </c>
    </row>
    <row r="5" spans="1:14" ht="15.6" x14ac:dyDescent="0.3">
      <c r="A5" s="19"/>
      <c r="B5" s="3"/>
      <c r="C5" s="4" t="s">
        <v>131</v>
      </c>
      <c r="D5" s="10" t="s">
        <v>132</v>
      </c>
      <c r="E5" s="4" t="s">
        <v>133</v>
      </c>
      <c r="F5" s="1"/>
      <c r="G5" s="2"/>
      <c r="H5" s="2"/>
      <c r="I5" s="4" t="s">
        <v>131</v>
      </c>
      <c r="J5" s="10" t="s">
        <v>132</v>
      </c>
      <c r="K5" s="4" t="s">
        <v>133</v>
      </c>
      <c r="L5" s="297"/>
      <c r="M5" s="4"/>
      <c r="N5" s="20"/>
    </row>
    <row r="6" spans="1:14" ht="15.75" customHeight="1" x14ac:dyDescent="0.3">
      <c r="A6" s="29" t="s">
        <v>6</v>
      </c>
      <c r="B6" s="318" t="s">
        <v>134</v>
      </c>
      <c r="C6" s="318"/>
      <c r="D6" s="318"/>
      <c r="E6" s="318"/>
      <c r="F6" s="318"/>
      <c r="G6" s="318"/>
      <c r="H6" s="318"/>
      <c r="I6" s="318"/>
      <c r="J6" s="318"/>
      <c r="K6" s="318"/>
      <c r="L6" s="318"/>
      <c r="M6" s="318"/>
      <c r="N6" s="318"/>
    </row>
    <row r="7" spans="1:14" ht="15.75" customHeight="1" x14ac:dyDescent="0.3">
      <c r="A7" s="29" t="s">
        <v>7</v>
      </c>
      <c r="B7" s="319" t="s">
        <v>138</v>
      </c>
      <c r="C7" s="319"/>
      <c r="D7" s="319"/>
      <c r="E7" s="319"/>
      <c r="F7" s="319"/>
      <c r="G7" s="319"/>
      <c r="H7" s="319"/>
      <c r="I7" s="319"/>
      <c r="J7" s="319"/>
      <c r="K7" s="319"/>
      <c r="L7" s="319"/>
      <c r="M7" s="319"/>
      <c r="N7" s="319"/>
    </row>
    <row r="8" spans="1:14" ht="147" customHeight="1" x14ac:dyDescent="0.3">
      <c r="A8" s="30" t="s">
        <v>8</v>
      </c>
      <c r="B8" s="31" t="s">
        <v>139</v>
      </c>
      <c r="C8" s="32">
        <v>42000</v>
      </c>
      <c r="D8" s="32"/>
      <c r="E8" s="32"/>
      <c r="F8" s="33">
        <f>SUM(C8:E8)</f>
        <v>42000</v>
      </c>
      <c r="G8" s="34">
        <v>0.5</v>
      </c>
      <c r="H8" s="35"/>
      <c r="I8" s="32"/>
      <c r="J8" s="32"/>
      <c r="K8" s="32"/>
      <c r="L8" s="298"/>
      <c r="M8" s="34">
        <v>0.5</v>
      </c>
      <c r="N8" s="81"/>
    </row>
    <row r="9" spans="1:14" ht="93.75" customHeight="1" x14ac:dyDescent="0.3">
      <c r="A9" s="30" t="s">
        <v>9</v>
      </c>
      <c r="B9" s="31" t="s">
        <v>140</v>
      </c>
      <c r="C9" s="32">
        <v>39000</v>
      </c>
      <c r="D9" s="32">
        <v>4000</v>
      </c>
      <c r="E9" s="32">
        <v>3000</v>
      </c>
      <c r="F9" s="33">
        <f t="shared" ref="F9" si="0">SUM(C9:E9)</f>
        <v>46000</v>
      </c>
      <c r="G9" s="34">
        <v>0.5</v>
      </c>
      <c r="H9" s="35"/>
      <c r="I9" s="32"/>
      <c r="J9" s="32"/>
      <c r="K9" s="32"/>
      <c r="L9" s="298"/>
      <c r="M9" s="34">
        <v>0.5</v>
      </c>
      <c r="N9" s="81"/>
    </row>
    <row r="10" spans="1:14" ht="15.6" x14ac:dyDescent="0.3">
      <c r="A10" s="41"/>
      <c r="B10" s="42" t="s">
        <v>10</v>
      </c>
      <c r="C10" s="43">
        <f>SUM(C8:C9)</f>
        <v>81000</v>
      </c>
      <c r="D10" s="43">
        <f>SUM(D8:D9)</f>
        <v>4000</v>
      </c>
      <c r="E10" s="43">
        <f>SUM(E8:E9)</f>
        <v>3000</v>
      </c>
      <c r="F10" s="43">
        <f>SUM(F8:F9)</f>
        <v>88000</v>
      </c>
      <c r="G10" s="43">
        <f>(G8*F8)+(G9*F9)</f>
        <v>44000</v>
      </c>
      <c r="H10" s="43"/>
      <c r="I10" s="43">
        <f>SUM(I8:I9)</f>
        <v>0</v>
      </c>
      <c r="J10" s="43">
        <f>SUM(J8:J9)</f>
        <v>0</v>
      </c>
      <c r="K10" s="43">
        <f>SUM(K8:K9)</f>
        <v>0</v>
      </c>
      <c r="L10" s="43">
        <f>SUM(L8:L9)</f>
        <v>0</v>
      </c>
      <c r="M10" s="43">
        <f>SUM(M8:M9)</f>
        <v>1</v>
      </c>
      <c r="N10" s="43"/>
    </row>
    <row r="11" spans="1:14" ht="15.75" customHeight="1" x14ac:dyDescent="0.3">
      <c r="A11" s="29" t="s">
        <v>11</v>
      </c>
      <c r="B11" s="320" t="s">
        <v>141</v>
      </c>
      <c r="C11" s="320"/>
      <c r="D11" s="320"/>
      <c r="E11" s="320"/>
      <c r="F11" s="320"/>
      <c r="G11" s="320"/>
      <c r="H11" s="320"/>
      <c r="I11" s="320"/>
      <c r="J11" s="320"/>
      <c r="K11" s="320"/>
      <c r="L11" s="320"/>
      <c r="M11" s="320"/>
      <c r="N11" s="320"/>
    </row>
    <row r="12" spans="1:14" ht="58.5" customHeight="1" x14ac:dyDescent="0.3">
      <c r="A12" s="30" t="s">
        <v>12</v>
      </c>
      <c r="B12" s="279" t="s">
        <v>142</v>
      </c>
      <c r="C12" s="280">
        <v>44000</v>
      </c>
      <c r="D12" s="280">
        <v>12000</v>
      </c>
      <c r="E12" s="280">
        <v>10000</v>
      </c>
      <c r="F12" s="83">
        <f>SUM(C12:E12)</f>
        <v>66000</v>
      </c>
      <c r="G12" s="84">
        <v>0.5</v>
      </c>
      <c r="H12" s="85"/>
      <c r="I12" s="82">
        <v>0</v>
      </c>
      <c r="J12" s="257">
        <v>2440.4499999999998</v>
      </c>
      <c r="K12" s="82">
        <v>3824.6</v>
      </c>
      <c r="L12" s="299">
        <f>I12+J12+K12</f>
        <v>6265.0499999999993</v>
      </c>
      <c r="M12" s="84">
        <v>0.5</v>
      </c>
      <c r="N12" s="81"/>
    </row>
    <row r="13" spans="1:14" ht="91.5" customHeight="1" x14ac:dyDescent="0.3">
      <c r="A13" s="30" t="s">
        <v>13</v>
      </c>
      <c r="B13" s="279" t="s">
        <v>143</v>
      </c>
      <c r="C13" s="280">
        <v>120000</v>
      </c>
      <c r="D13" s="280">
        <v>10000</v>
      </c>
      <c r="E13" s="280">
        <f>10000</f>
        <v>10000</v>
      </c>
      <c r="F13" s="33">
        <f t="shared" ref="F13:F15" si="1">SUM(C13:E13)</f>
        <v>140000</v>
      </c>
      <c r="G13" s="34">
        <v>1</v>
      </c>
      <c r="H13" s="35"/>
      <c r="I13" s="32"/>
      <c r="J13" s="258"/>
      <c r="K13" s="32"/>
      <c r="L13" s="299">
        <f t="shared" ref="L13:L15" si="2">I13+J13+K13</f>
        <v>0</v>
      </c>
      <c r="M13" s="34">
        <v>1</v>
      </c>
      <c r="N13" s="81"/>
    </row>
    <row r="14" spans="1:14" ht="66" customHeight="1" x14ac:dyDescent="0.3">
      <c r="A14" s="30" t="s">
        <v>14</v>
      </c>
      <c r="B14" s="279" t="s">
        <v>144</v>
      </c>
      <c r="C14" s="280">
        <v>10000</v>
      </c>
      <c r="D14" s="280">
        <v>10000</v>
      </c>
      <c r="E14" s="280">
        <v>10000</v>
      </c>
      <c r="F14" s="33">
        <f t="shared" si="1"/>
        <v>30000</v>
      </c>
      <c r="G14" s="34">
        <v>0.5</v>
      </c>
      <c r="H14" s="35"/>
      <c r="I14" s="32"/>
      <c r="J14" s="258"/>
      <c r="K14" s="32"/>
      <c r="L14" s="299">
        <f t="shared" si="2"/>
        <v>0</v>
      </c>
      <c r="M14" s="34">
        <v>0.5</v>
      </c>
      <c r="N14" s="81"/>
    </row>
    <row r="15" spans="1:14" ht="59.25" customHeight="1" x14ac:dyDescent="0.3">
      <c r="A15" s="30" t="s">
        <v>15</v>
      </c>
      <c r="B15" s="279" t="s">
        <v>145</v>
      </c>
      <c r="C15" s="280">
        <v>11000</v>
      </c>
      <c r="D15" s="280">
        <v>15000</v>
      </c>
      <c r="E15" s="280"/>
      <c r="F15" s="33">
        <f t="shared" si="1"/>
        <v>26000</v>
      </c>
      <c r="G15" s="34">
        <v>0.5</v>
      </c>
      <c r="H15" s="36"/>
      <c r="I15" s="32"/>
      <c r="J15" s="258"/>
      <c r="K15" s="32"/>
      <c r="L15" s="299">
        <f t="shared" si="2"/>
        <v>0</v>
      </c>
      <c r="M15" s="34">
        <v>0.5</v>
      </c>
      <c r="N15" s="81"/>
    </row>
    <row r="16" spans="1:14" ht="15.6" x14ac:dyDescent="0.3">
      <c r="A16" s="41"/>
      <c r="B16" s="42" t="s">
        <v>10</v>
      </c>
      <c r="C16" s="44">
        <f>SUM(C12:C15)</f>
        <v>185000</v>
      </c>
      <c r="D16" s="44">
        <f>SUM(D12:D15)</f>
        <v>47000</v>
      </c>
      <c r="E16" s="44">
        <f>SUM(E12:E15)</f>
        <v>30000</v>
      </c>
      <c r="F16" s="44">
        <f>SUM(F12:F15)</f>
        <v>262000</v>
      </c>
      <c r="G16" s="43">
        <f>(G12*F12)+(G13*F13)+(G14*F14)+(G15*F15)</f>
        <v>201000</v>
      </c>
      <c r="H16" s="43"/>
      <c r="I16" s="43">
        <f>SUM(I12:I15)</f>
        <v>0</v>
      </c>
      <c r="J16" s="43">
        <f>SUM(J12:J15)</f>
        <v>2440.4499999999998</v>
      </c>
      <c r="K16" s="43">
        <f>SUM(K12:K15)</f>
        <v>3824.6</v>
      </c>
      <c r="L16" s="43">
        <f>SUM(L12:L15)</f>
        <v>6265.0499999999993</v>
      </c>
      <c r="M16" s="43">
        <f>SUM(M12:M15)</f>
        <v>2.5</v>
      </c>
      <c r="N16" s="33"/>
    </row>
    <row r="17" spans="1:14" ht="15.6" x14ac:dyDescent="0.3">
      <c r="A17" s="41"/>
      <c r="B17" s="87"/>
      <c r="C17" s="88"/>
      <c r="D17" s="88"/>
      <c r="E17" s="88"/>
      <c r="F17" s="88"/>
      <c r="G17" s="89"/>
      <c r="H17" s="89"/>
      <c r="I17" s="89"/>
      <c r="J17" s="89"/>
      <c r="K17" s="89"/>
      <c r="L17" s="89"/>
      <c r="M17" s="89"/>
      <c r="N17" s="90"/>
    </row>
    <row r="18" spans="1:14" ht="15.75" customHeight="1" x14ac:dyDescent="0.3">
      <c r="A18" s="42" t="s">
        <v>16</v>
      </c>
      <c r="B18" s="304" t="s">
        <v>146</v>
      </c>
      <c r="C18" s="305"/>
      <c r="D18" s="305"/>
      <c r="E18" s="305"/>
      <c r="F18" s="305"/>
      <c r="G18" s="305"/>
      <c r="H18" s="305"/>
      <c r="I18" s="305"/>
      <c r="J18" s="305"/>
      <c r="K18" s="305"/>
      <c r="L18" s="305"/>
      <c r="M18" s="305"/>
      <c r="N18" s="306"/>
    </row>
    <row r="19" spans="1:14" ht="15.75" customHeight="1" x14ac:dyDescent="0.3">
      <c r="A19" s="29" t="s">
        <v>17</v>
      </c>
      <c r="B19" s="307" t="s">
        <v>147</v>
      </c>
      <c r="C19" s="307"/>
      <c r="D19" s="307"/>
      <c r="E19" s="307"/>
      <c r="F19" s="307"/>
      <c r="G19" s="307"/>
      <c r="H19" s="307"/>
      <c r="I19" s="307"/>
      <c r="J19" s="307"/>
      <c r="K19" s="307"/>
      <c r="L19" s="307"/>
      <c r="M19" s="307"/>
      <c r="N19" s="307"/>
    </row>
    <row r="20" spans="1:14" ht="78" x14ac:dyDescent="0.3">
      <c r="A20" s="30" t="s">
        <v>18</v>
      </c>
      <c r="B20" s="279" t="s">
        <v>148</v>
      </c>
      <c r="C20" s="280">
        <v>47000</v>
      </c>
      <c r="D20" s="280">
        <v>14000</v>
      </c>
      <c r="E20" s="280"/>
      <c r="F20" s="281">
        <f>SUM(C20:E20)</f>
        <v>61000</v>
      </c>
      <c r="G20" s="282">
        <v>0.3</v>
      </c>
      <c r="H20" s="85"/>
      <c r="I20" s="82"/>
      <c r="J20" s="82">
        <v>4699.71</v>
      </c>
      <c r="K20" s="82"/>
      <c r="L20" s="298">
        <f>I20+J20+K20</f>
        <v>4699.71</v>
      </c>
      <c r="M20" s="282">
        <v>0.3</v>
      </c>
      <c r="N20" s="81"/>
    </row>
    <row r="21" spans="1:14" ht="78" x14ac:dyDescent="0.3">
      <c r="A21" s="30" t="s">
        <v>122</v>
      </c>
      <c r="B21" s="279" t="s">
        <v>149</v>
      </c>
      <c r="C21" s="280">
        <v>38000</v>
      </c>
      <c r="D21" s="280">
        <v>14000</v>
      </c>
      <c r="E21" s="280"/>
      <c r="F21" s="281">
        <f t="shared" ref="F21:F23" si="3">SUM(C21:E21)</f>
        <v>52000</v>
      </c>
      <c r="G21" s="282">
        <v>0.1</v>
      </c>
      <c r="H21" s="35"/>
      <c r="I21" s="82"/>
      <c r="J21" s="32"/>
      <c r="K21" s="32"/>
      <c r="L21" s="298">
        <f t="shared" ref="L21:L23" si="4">I21+J21+K21</f>
        <v>0</v>
      </c>
      <c r="M21" s="282">
        <v>0.1</v>
      </c>
      <c r="N21" s="81"/>
    </row>
    <row r="22" spans="1:14" ht="46.8" x14ac:dyDescent="0.3">
      <c r="A22" s="30" t="s">
        <v>123</v>
      </c>
      <c r="B22" s="279" t="s">
        <v>150</v>
      </c>
      <c r="C22" s="280">
        <v>38000</v>
      </c>
      <c r="D22" s="280">
        <v>69000</v>
      </c>
      <c r="E22" s="280"/>
      <c r="F22" s="281">
        <f t="shared" si="3"/>
        <v>107000</v>
      </c>
      <c r="G22" s="282">
        <v>0.35</v>
      </c>
      <c r="H22" s="35"/>
      <c r="I22" s="82"/>
      <c r="J22" s="32"/>
      <c r="K22" s="32"/>
      <c r="L22" s="298">
        <f t="shared" si="4"/>
        <v>0</v>
      </c>
      <c r="M22" s="282">
        <v>0.35</v>
      </c>
      <c r="N22" s="81"/>
    </row>
    <row r="23" spans="1:14" ht="46.8" x14ac:dyDescent="0.3">
      <c r="A23" s="30" t="s">
        <v>124</v>
      </c>
      <c r="B23" s="279" t="s">
        <v>151</v>
      </c>
      <c r="C23" s="280">
        <v>20000</v>
      </c>
      <c r="D23" s="280">
        <v>50000</v>
      </c>
      <c r="E23" s="280">
        <v>5000</v>
      </c>
      <c r="F23" s="281">
        <f t="shared" si="3"/>
        <v>75000</v>
      </c>
      <c r="G23" s="282">
        <v>0.4</v>
      </c>
      <c r="H23" s="35"/>
      <c r="I23" s="82"/>
      <c r="J23" s="32"/>
      <c r="K23" s="32"/>
      <c r="L23" s="298">
        <f t="shared" si="4"/>
        <v>0</v>
      </c>
      <c r="M23" s="282">
        <v>0.4</v>
      </c>
      <c r="N23" s="81"/>
    </row>
    <row r="24" spans="1:14" ht="15.6" x14ac:dyDescent="0.3">
      <c r="A24" s="30"/>
      <c r="B24" s="31"/>
      <c r="C24" s="32"/>
      <c r="D24" s="32"/>
      <c r="E24" s="32"/>
      <c r="F24" s="33"/>
      <c r="G24" s="34"/>
      <c r="H24" s="36"/>
      <c r="I24" s="32"/>
      <c r="J24" s="32"/>
      <c r="K24" s="32"/>
      <c r="L24" s="298">
        <f t="shared" ref="L24" si="5">SUM(I24:K24)</f>
        <v>0</v>
      </c>
      <c r="M24" s="32"/>
      <c r="N24" s="81"/>
    </row>
    <row r="25" spans="1:14" ht="15.6" x14ac:dyDescent="0.3">
      <c r="A25" s="41"/>
      <c r="B25" s="42" t="s">
        <v>10</v>
      </c>
      <c r="C25" s="43">
        <f>SUM(C20:C24)</f>
        <v>143000</v>
      </c>
      <c r="D25" s="43">
        <f>SUM(D20:D24)</f>
        <v>147000</v>
      </c>
      <c r="E25" s="43">
        <f>SUM(E20:E24)</f>
        <v>5000</v>
      </c>
      <c r="F25" s="44">
        <f>SUM(F20:F24)</f>
        <v>295000</v>
      </c>
      <c r="G25" s="43">
        <f>(G20*F20)+(G21*F21)+(G24*F24)+(G22*F22)+(G23*F23)</f>
        <v>90950</v>
      </c>
      <c r="H25" s="43"/>
      <c r="I25" s="43">
        <f>SUM(I20:I24)</f>
        <v>0</v>
      </c>
      <c r="J25" s="43">
        <f>SUM(J20:J24)</f>
        <v>4699.71</v>
      </c>
      <c r="K25" s="43">
        <f>SUM(K20:K24)</f>
        <v>0</v>
      </c>
      <c r="L25" s="43">
        <f>SUM(L20:L24)</f>
        <v>4699.71</v>
      </c>
      <c r="M25" s="43">
        <f>SUM(M20:M24)</f>
        <v>1.1499999999999999</v>
      </c>
      <c r="N25" s="33"/>
    </row>
    <row r="26" spans="1:14" ht="15.6" x14ac:dyDescent="0.3">
      <c r="A26" s="29" t="s">
        <v>19</v>
      </c>
      <c r="B26" s="307" t="s">
        <v>152</v>
      </c>
      <c r="C26" s="307"/>
      <c r="D26" s="307"/>
      <c r="E26" s="307"/>
      <c r="F26" s="307"/>
      <c r="G26" s="307"/>
      <c r="H26" s="307"/>
    </row>
    <row r="27" spans="1:14" ht="62.4" x14ac:dyDescent="0.3">
      <c r="A27" s="30" t="s">
        <v>20</v>
      </c>
      <c r="B27" s="279" t="s">
        <v>153</v>
      </c>
      <c r="C27" s="280">
        <v>18000</v>
      </c>
      <c r="D27" s="280">
        <v>9000</v>
      </c>
      <c r="E27" s="280">
        <v>25000</v>
      </c>
      <c r="F27" s="281">
        <f>SUM(C27:E27)</f>
        <v>52000</v>
      </c>
      <c r="G27" s="282">
        <v>0.4</v>
      </c>
      <c r="H27" s="35"/>
      <c r="I27" s="32"/>
      <c r="J27" s="32"/>
      <c r="K27" s="32"/>
      <c r="L27" s="298"/>
      <c r="M27" s="282">
        <v>0.4</v>
      </c>
      <c r="N27" s="81"/>
    </row>
    <row r="28" spans="1:14" ht="46.8" x14ac:dyDescent="0.3">
      <c r="A28" s="30" t="s">
        <v>21</v>
      </c>
      <c r="B28" s="279" t="s">
        <v>154</v>
      </c>
      <c r="C28" s="280">
        <v>45000</v>
      </c>
      <c r="D28" s="280">
        <v>12000</v>
      </c>
      <c r="E28" s="280">
        <v>5000</v>
      </c>
      <c r="F28" s="281">
        <f t="shared" ref="F28:F29" si="6">SUM(C28:E28)</f>
        <v>62000</v>
      </c>
      <c r="G28" s="282">
        <v>1</v>
      </c>
      <c r="H28" s="35"/>
      <c r="I28" s="32"/>
      <c r="J28" s="32"/>
      <c r="K28" s="32"/>
      <c r="L28" s="298"/>
      <c r="M28" s="282">
        <v>1</v>
      </c>
      <c r="N28" s="81"/>
    </row>
    <row r="29" spans="1:14" ht="36.75" customHeight="1" x14ac:dyDescent="0.3">
      <c r="A29" s="30" t="s">
        <v>22</v>
      </c>
      <c r="B29" s="279" t="s">
        <v>155</v>
      </c>
      <c r="C29" s="280">
        <v>0</v>
      </c>
      <c r="D29" s="280"/>
      <c r="E29" s="280">
        <v>20000</v>
      </c>
      <c r="F29" s="281">
        <f t="shared" si="6"/>
        <v>20000</v>
      </c>
      <c r="G29" s="282">
        <v>0.3</v>
      </c>
      <c r="H29" s="36"/>
      <c r="I29" s="32"/>
      <c r="J29" s="32"/>
      <c r="K29" s="32"/>
      <c r="L29" s="298"/>
      <c r="M29" s="282">
        <v>0.3</v>
      </c>
      <c r="N29" s="81"/>
    </row>
    <row r="30" spans="1:14" ht="36.75" hidden="1" customHeight="1" x14ac:dyDescent="0.3">
      <c r="A30" s="30" t="s">
        <v>125</v>
      </c>
      <c r="B30" s="31"/>
      <c r="C30" s="32"/>
      <c r="D30" s="32"/>
      <c r="E30" s="32"/>
      <c r="F30" s="33"/>
      <c r="G30" s="34"/>
      <c r="H30" s="36"/>
      <c r="I30" s="32"/>
      <c r="J30" s="32"/>
      <c r="K30" s="32"/>
      <c r="L30" s="298"/>
      <c r="M30" s="34"/>
      <c r="N30" s="81"/>
    </row>
    <row r="31" spans="1:14" ht="36.75" hidden="1" customHeight="1" x14ac:dyDescent="0.3">
      <c r="A31" s="30" t="s">
        <v>126</v>
      </c>
      <c r="B31" s="31"/>
      <c r="C31" s="32"/>
      <c r="D31" s="32"/>
      <c r="E31" s="32"/>
      <c r="F31" s="33"/>
      <c r="G31" s="34"/>
      <c r="H31" s="36"/>
      <c r="I31" s="32"/>
      <c r="J31" s="32"/>
      <c r="K31" s="32"/>
      <c r="L31" s="298"/>
      <c r="M31" s="34"/>
      <c r="N31" s="81"/>
    </row>
    <row r="32" spans="1:14" ht="15.6" x14ac:dyDescent="0.3">
      <c r="A32" s="30"/>
      <c r="B32" s="37"/>
      <c r="C32" s="38"/>
      <c r="D32" s="38"/>
      <c r="E32" s="38"/>
      <c r="F32" s="33"/>
      <c r="G32" s="39"/>
      <c r="H32" s="40"/>
      <c r="I32" s="38"/>
      <c r="J32" s="38"/>
      <c r="K32" s="38"/>
      <c r="L32" s="298"/>
      <c r="M32" s="38"/>
      <c r="N32" s="81"/>
    </row>
    <row r="33" spans="1:14" ht="22.5" customHeight="1" x14ac:dyDescent="0.3">
      <c r="A33" s="41"/>
      <c r="B33" s="42" t="s">
        <v>10</v>
      </c>
      <c r="C33" s="44">
        <f>SUM(C27:C32)</f>
        <v>63000</v>
      </c>
      <c r="D33" s="44">
        <f>SUM(D27:D32)</f>
        <v>21000</v>
      </c>
      <c r="E33" s="44">
        <f>SUM(E27:E32)</f>
        <v>50000</v>
      </c>
      <c r="F33" s="44">
        <f>SUM(F27:F32)</f>
        <v>134000</v>
      </c>
      <c r="G33" s="43">
        <f>(G27*F27)+(G28*F28)+(G29*F29)+(G32*F32)+(F30*G30)+(F31*G31)</f>
        <v>88800</v>
      </c>
      <c r="H33" s="43"/>
      <c r="I33" s="43">
        <f>SUM(I27:I32)</f>
        <v>0</v>
      </c>
      <c r="J33" s="43">
        <f>SUM(J27:J32)</f>
        <v>0</v>
      </c>
      <c r="K33" s="43">
        <f>SUM(K27:K32)</f>
        <v>0</v>
      </c>
      <c r="L33" s="43">
        <f>SUM(L27:L32)</f>
        <v>0</v>
      </c>
      <c r="M33" s="43">
        <f>SUM(M27:M32)</f>
        <v>1.7</v>
      </c>
      <c r="N33" s="33"/>
    </row>
    <row r="34" spans="1:14" ht="15.75" customHeight="1" x14ac:dyDescent="0.3">
      <c r="A34" s="42" t="s">
        <v>23</v>
      </c>
      <c r="B34" s="315" t="s">
        <v>156</v>
      </c>
      <c r="C34" s="315"/>
      <c r="D34" s="315"/>
      <c r="E34" s="315"/>
      <c r="F34" s="315"/>
      <c r="G34" s="315"/>
      <c r="H34" s="315"/>
      <c r="I34" s="315"/>
      <c r="J34" s="315"/>
      <c r="K34" s="315"/>
      <c r="L34" s="315"/>
      <c r="M34" s="315"/>
      <c r="N34" s="315"/>
    </row>
    <row r="35" spans="1:14" ht="15.75" customHeight="1" x14ac:dyDescent="0.3">
      <c r="A35" s="29" t="s">
        <v>24</v>
      </c>
      <c r="B35" s="307" t="s">
        <v>175</v>
      </c>
      <c r="C35" s="307"/>
      <c r="D35" s="307"/>
      <c r="E35" s="307"/>
      <c r="F35" s="307"/>
      <c r="G35" s="307"/>
      <c r="H35" s="307"/>
      <c r="I35" s="307"/>
      <c r="J35" s="307"/>
      <c r="K35" s="307"/>
      <c r="L35" s="307"/>
      <c r="M35" s="307"/>
      <c r="N35" s="307"/>
    </row>
    <row r="36" spans="1:14" ht="62.4" x14ac:dyDescent="0.3">
      <c r="A36" s="30" t="s">
        <v>25</v>
      </c>
      <c r="B36" s="279" t="s">
        <v>158</v>
      </c>
      <c r="C36" s="280">
        <v>30000</v>
      </c>
      <c r="D36" s="280">
        <v>15000</v>
      </c>
      <c r="E36" s="280"/>
      <c r="F36" s="281">
        <f>SUM(C36:E36)</f>
        <v>45000</v>
      </c>
      <c r="G36" s="282">
        <v>0.5</v>
      </c>
      <c r="H36" s="85"/>
      <c r="I36" s="82"/>
      <c r="J36" s="82">
        <f>926.3+4031.83</f>
        <v>4958.13</v>
      </c>
      <c r="K36" s="82"/>
      <c r="L36" s="298">
        <f>I36+J36+K36</f>
        <v>4958.13</v>
      </c>
      <c r="M36" s="282">
        <v>0.5</v>
      </c>
      <c r="N36" s="81"/>
    </row>
    <row r="37" spans="1:14" ht="46.8" x14ac:dyDescent="0.3">
      <c r="A37" s="30" t="s">
        <v>26</v>
      </c>
      <c r="B37" s="279" t="s">
        <v>159</v>
      </c>
      <c r="C37" s="280">
        <v>60000</v>
      </c>
      <c r="D37" s="280">
        <v>5500</v>
      </c>
      <c r="E37" s="280"/>
      <c r="F37" s="281">
        <f t="shared" ref="F37:F39" si="7">SUM(C37:E37)</f>
        <v>65500</v>
      </c>
      <c r="G37" s="282">
        <v>0.5</v>
      </c>
      <c r="H37" s="35"/>
      <c r="I37" s="32"/>
      <c r="J37" s="32"/>
      <c r="K37" s="32"/>
      <c r="L37" s="298">
        <f t="shared" ref="L37:L39" si="8">I37+J37+K37</f>
        <v>0</v>
      </c>
      <c r="M37" s="282">
        <v>0.5</v>
      </c>
      <c r="N37" s="81"/>
    </row>
    <row r="38" spans="1:14" ht="46.8" x14ac:dyDescent="0.3">
      <c r="A38" s="30" t="s">
        <v>27</v>
      </c>
      <c r="B38" s="279" t="s">
        <v>160</v>
      </c>
      <c r="C38" s="280">
        <v>20000</v>
      </c>
      <c r="D38" s="280">
        <v>20000</v>
      </c>
      <c r="E38" s="280"/>
      <c r="F38" s="281">
        <f t="shared" si="7"/>
        <v>40000</v>
      </c>
      <c r="G38" s="282">
        <v>0.3</v>
      </c>
      <c r="H38" s="35"/>
      <c r="I38" s="32"/>
      <c r="J38" s="32"/>
      <c r="K38" s="32"/>
      <c r="L38" s="298">
        <f t="shared" si="8"/>
        <v>0</v>
      </c>
      <c r="M38" s="282">
        <v>0.3</v>
      </c>
      <c r="N38" s="81"/>
    </row>
    <row r="39" spans="1:14" ht="78" x14ac:dyDescent="0.3">
      <c r="A39" s="30" t="s">
        <v>157</v>
      </c>
      <c r="B39" s="279" t="s">
        <v>161</v>
      </c>
      <c r="C39" s="280">
        <v>5000</v>
      </c>
      <c r="D39" s="280">
        <v>7000</v>
      </c>
      <c r="E39" s="280"/>
      <c r="F39" s="281">
        <f t="shared" si="7"/>
        <v>12000</v>
      </c>
      <c r="G39" s="282">
        <v>0.2</v>
      </c>
      <c r="H39" s="36"/>
      <c r="I39" s="32"/>
      <c r="J39" s="32"/>
      <c r="K39" s="32"/>
      <c r="L39" s="298">
        <f t="shared" si="8"/>
        <v>0</v>
      </c>
      <c r="M39" s="282">
        <v>0.2</v>
      </c>
      <c r="N39" s="81"/>
    </row>
    <row r="40" spans="1:14" ht="15.6" x14ac:dyDescent="0.3">
      <c r="A40" s="41"/>
      <c r="B40" s="42" t="s">
        <v>10</v>
      </c>
      <c r="C40" s="43">
        <f>SUM(C36:C39)</f>
        <v>115000</v>
      </c>
      <c r="D40" s="43">
        <f>SUM(D36:D39)</f>
        <v>47500</v>
      </c>
      <c r="E40" s="43">
        <f>SUM(E36:E39)</f>
        <v>0</v>
      </c>
      <c r="F40" s="44">
        <f>SUM(F36:F39)</f>
        <v>162500</v>
      </c>
      <c r="G40" s="43">
        <f>(G36*F36)+(G37*F37)+(G39*F39)+(G38*F38)</f>
        <v>69650</v>
      </c>
      <c r="H40" s="43"/>
      <c r="I40" s="43">
        <f>SUM(I36:I39)</f>
        <v>0</v>
      </c>
      <c r="J40" s="43">
        <f>SUM(J36:J39)</f>
        <v>4958.13</v>
      </c>
      <c r="K40" s="43">
        <f>SUM(K36:K39)</f>
        <v>0</v>
      </c>
      <c r="L40" s="43">
        <f>SUM(L36:L39)</f>
        <v>4958.13</v>
      </c>
      <c r="M40" s="43">
        <f>SUM(M36:M39)</f>
        <v>1.5</v>
      </c>
      <c r="N40" s="33"/>
    </row>
    <row r="41" spans="1:14" ht="15.6" x14ac:dyDescent="0.3">
      <c r="A41" s="41"/>
      <c r="B41" s="91"/>
      <c r="C41" s="88"/>
      <c r="D41" s="88"/>
      <c r="E41" s="88"/>
      <c r="F41" s="88"/>
      <c r="G41" s="88"/>
      <c r="H41" s="88"/>
      <c r="I41" s="88"/>
      <c r="J41" s="88"/>
      <c r="K41" s="88"/>
      <c r="L41" s="88"/>
      <c r="M41" s="88"/>
      <c r="N41" s="92"/>
    </row>
    <row r="42" spans="1:14" ht="31.5" customHeight="1" x14ac:dyDescent="0.3">
      <c r="A42" s="29" t="s">
        <v>28</v>
      </c>
      <c r="B42" s="316" t="s">
        <v>165</v>
      </c>
      <c r="C42" s="317"/>
      <c r="D42" s="317"/>
      <c r="E42" s="317"/>
      <c r="F42" s="317"/>
      <c r="G42" s="317"/>
      <c r="H42" s="317"/>
      <c r="I42" s="317"/>
      <c r="J42" s="317"/>
      <c r="K42" s="317"/>
      <c r="L42" s="317"/>
      <c r="M42" s="317"/>
      <c r="N42" s="317"/>
    </row>
    <row r="43" spans="1:14" ht="54.75" customHeight="1" x14ac:dyDescent="0.3">
      <c r="A43" s="30" t="s">
        <v>29</v>
      </c>
      <c r="B43" s="279" t="s">
        <v>166</v>
      </c>
      <c r="C43" s="293">
        <v>0</v>
      </c>
      <c r="D43" s="280"/>
      <c r="E43" s="280">
        <v>75000</v>
      </c>
      <c r="F43" s="281">
        <f>SUM(C43:E43)</f>
        <v>75000</v>
      </c>
      <c r="G43" s="282">
        <v>0.5</v>
      </c>
      <c r="H43" s="36"/>
      <c r="I43" s="258">
        <v>0</v>
      </c>
      <c r="J43" s="32"/>
      <c r="K43" s="32"/>
      <c r="L43" s="298">
        <f>I43+J436+K43</f>
        <v>0</v>
      </c>
      <c r="M43" s="282">
        <v>0.5</v>
      </c>
      <c r="N43" s="81"/>
    </row>
    <row r="44" spans="1:14" ht="57" customHeight="1" x14ac:dyDescent="0.3">
      <c r="A44" s="30" t="s">
        <v>127</v>
      </c>
      <c r="B44" s="279" t="s">
        <v>167</v>
      </c>
      <c r="C44" s="280">
        <v>0</v>
      </c>
      <c r="D44" s="280"/>
      <c r="E44" s="280">
        <v>50000</v>
      </c>
      <c r="F44" s="281">
        <f t="shared" ref="F44:F47" si="9">SUM(C44:E44)</f>
        <v>50000</v>
      </c>
      <c r="G44" s="282">
        <v>0.5</v>
      </c>
      <c r="H44" s="36"/>
      <c r="I44" s="32"/>
      <c r="J44" s="32"/>
      <c r="K44" s="32"/>
      <c r="L44" s="298"/>
      <c r="M44" s="282">
        <v>0.5</v>
      </c>
      <c r="N44" s="81"/>
    </row>
    <row r="45" spans="1:14" ht="84" customHeight="1" x14ac:dyDescent="0.3">
      <c r="A45" s="30" t="s">
        <v>162</v>
      </c>
      <c r="B45" s="279" t="s">
        <v>168</v>
      </c>
      <c r="C45" s="280">
        <v>0</v>
      </c>
      <c r="D45" s="280">
        <v>15000</v>
      </c>
      <c r="E45" s="280">
        <v>15000</v>
      </c>
      <c r="F45" s="281">
        <f t="shared" si="9"/>
        <v>30000</v>
      </c>
      <c r="G45" s="282">
        <v>0.5</v>
      </c>
      <c r="H45" s="36"/>
      <c r="I45" s="32"/>
      <c r="J45" s="32"/>
      <c r="K45" s="32"/>
      <c r="L45" s="298"/>
      <c r="M45" s="282">
        <v>0.5</v>
      </c>
      <c r="N45" s="81"/>
    </row>
    <row r="46" spans="1:14" ht="76.5" customHeight="1" x14ac:dyDescent="0.3">
      <c r="A46" s="30" t="s">
        <v>163</v>
      </c>
      <c r="B46" s="279" t="s">
        <v>169</v>
      </c>
      <c r="C46" s="280">
        <v>10000</v>
      </c>
      <c r="D46" s="280">
        <v>10000</v>
      </c>
      <c r="E46" s="280">
        <v>10000</v>
      </c>
      <c r="F46" s="281">
        <f t="shared" si="9"/>
        <v>30000</v>
      </c>
      <c r="G46" s="282">
        <v>0.4</v>
      </c>
      <c r="H46" s="36"/>
      <c r="I46" s="32"/>
      <c r="J46" s="32"/>
      <c r="K46" s="32"/>
      <c r="L46" s="298"/>
      <c r="M46" s="282">
        <v>0.4</v>
      </c>
      <c r="N46" s="81"/>
    </row>
    <row r="47" spans="1:14" ht="46.8" x14ac:dyDescent="0.3">
      <c r="A47" s="30" t="s">
        <v>164</v>
      </c>
      <c r="B47" s="279" t="s">
        <v>170</v>
      </c>
      <c r="C47" s="280">
        <v>0</v>
      </c>
      <c r="D47" s="280">
        <v>20000</v>
      </c>
      <c r="E47" s="280">
        <v>20000</v>
      </c>
      <c r="F47" s="281">
        <f t="shared" si="9"/>
        <v>40000</v>
      </c>
      <c r="G47" s="282">
        <v>0.5</v>
      </c>
      <c r="H47" s="36"/>
      <c r="I47" s="32"/>
      <c r="J47" s="32"/>
      <c r="K47" s="32"/>
      <c r="L47" s="298"/>
      <c r="M47" s="282">
        <v>0.5</v>
      </c>
      <c r="N47" s="81"/>
    </row>
    <row r="48" spans="1:14" ht="15.6" x14ac:dyDescent="0.3">
      <c r="A48" s="41"/>
      <c r="B48" s="42" t="s">
        <v>10</v>
      </c>
      <c r="C48" s="44">
        <f>SUM(C43:C47)</f>
        <v>10000</v>
      </c>
      <c r="D48" s="44">
        <f>SUM(D43:D47)</f>
        <v>45000</v>
      </c>
      <c r="E48" s="44">
        <f>SUM(E43:E47)</f>
        <v>170000</v>
      </c>
      <c r="F48" s="44">
        <f>SUM(F43:F47)</f>
        <v>225000</v>
      </c>
      <c r="G48" s="43">
        <f>(G43*F43)+(F47*G47)+(G44*F44)+(G45*F45)+(G46*F46)</f>
        <v>109500</v>
      </c>
      <c r="H48" s="43"/>
      <c r="I48" s="43">
        <f>SUM(I43:I43)</f>
        <v>0</v>
      </c>
      <c r="J48" s="43">
        <f>SUM(J43:J43)</f>
        <v>0</v>
      </c>
      <c r="K48" s="43">
        <f>SUM(K43:K43)</f>
        <v>0</v>
      </c>
      <c r="L48" s="43">
        <f>SUM(L43:L43)</f>
        <v>0</v>
      </c>
      <c r="M48" s="43">
        <f>SUM(M43:M43)</f>
        <v>0.5</v>
      </c>
      <c r="N48" s="33"/>
    </row>
    <row r="49" spans="1:14" ht="15.6" x14ac:dyDescent="0.3">
      <c r="A49" s="41"/>
      <c r="B49" s="42"/>
      <c r="C49" s="44"/>
      <c r="D49" s="44"/>
      <c r="E49" s="44"/>
      <c r="F49" s="44"/>
      <c r="G49" s="43"/>
      <c r="H49" s="43"/>
      <c r="I49" s="43"/>
      <c r="J49" s="43"/>
      <c r="K49" s="43"/>
      <c r="L49" s="43"/>
      <c r="M49" s="43"/>
      <c r="N49" s="33"/>
    </row>
    <row r="50" spans="1:14" ht="15.75" customHeight="1" x14ac:dyDescent="0.3">
      <c r="A50" s="48" t="s">
        <v>30</v>
      </c>
      <c r="B50" s="307" t="s">
        <v>171</v>
      </c>
      <c r="C50" s="307"/>
      <c r="D50" s="307"/>
      <c r="E50" s="307"/>
      <c r="F50" s="307"/>
      <c r="G50" s="307"/>
      <c r="H50" s="307"/>
      <c r="I50" s="307"/>
      <c r="J50" s="307"/>
      <c r="K50" s="307"/>
      <c r="L50" s="307"/>
      <c r="M50" s="307"/>
      <c r="N50" s="307"/>
    </row>
    <row r="51" spans="1:14" ht="46.8" x14ac:dyDescent="0.3">
      <c r="A51" s="30" t="s">
        <v>31</v>
      </c>
      <c r="B51" s="279" t="s">
        <v>172</v>
      </c>
      <c r="C51" s="280">
        <v>20000</v>
      </c>
      <c r="D51" s="280">
        <v>5000</v>
      </c>
      <c r="E51" s="280"/>
      <c r="F51" s="281">
        <f>SUM(C51:E51)</f>
        <v>25000</v>
      </c>
      <c r="G51" s="282">
        <v>0.5</v>
      </c>
      <c r="H51" s="86"/>
      <c r="I51" s="32"/>
      <c r="J51" s="82"/>
      <c r="K51" s="82"/>
      <c r="L51" s="298"/>
      <c r="M51" s="282">
        <v>0.5</v>
      </c>
      <c r="N51" s="81"/>
    </row>
    <row r="52" spans="1:14" ht="31.2" x14ac:dyDescent="0.3">
      <c r="A52" s="30" t="s">
        <v>32</v>
      </c>
      <c r="B52" s="279" t="s">
        <v>173</v>
      </c>
      <c r="C52" s="280">
        <v>10000</v>
      </c>
      <c r="D52" s="280">
        <v>5000</v>
      </c>
      <c r="E52" s="280">
        <v>5000</v>
      </c>
      <c r="F52" s="281">
        <f t="shared" ref="F52" si="10">SUM(C52:E52)</f>
        <v>20000</v>
      </c>
      <c r="G52" s="282">
        <v>0.5</v>
      </c>
      <c r="H52" s="35"/>
      <c r="I52" s="32"/>
      <c r="J52" s="32"/>
      <c r="K52" s="32"/>
      <c r="L52" s="298"/>
      <c r="M52" s="282">
        <v>0.5</v>
      </c>
      <c r="N52" s="81"/>
    </row>
    <row r="53" spans="1:14" ht="15.6" hidden="1" x14ac:dyDescent="0.3">
      <c r="A53" s="30" t="s">
        <v>33</v>
      </c>
      <c r="B53" s="31"/>
      <c r="C53" s="32"/>
      <c r="D53" s="32"/>
      <c r="E53" s="32"/>
      <c r="F53" s="33"/>
      <c r="G53" s="34"/>
      <c r="H53" s="36"/>
      <c r="I53" s="32"/>
      <c r="J53" s="32"/>
      <c r="K53" s="32"/>
      <c r="L53" s="298"/>
      <c r="M53" s="32"/>
      <c r="N53" s="81"/>
    </row>
    <row r="54" spans="1:14" ht="15.6" x14ac:dyDescent="0.3">
      <c r="A54" s="41"/>
      <c r="B54" s="42" t="s">
        <v>10</v>
      </c>
      <c r="C54" s="43">
        <f>SUM(C51:C53)</f>
        <v>30000</v>
      </c>
      <c r="D54" s="43">
        <f>SUM(D51:D53)</f>
        <v>10000</v>
      </c>
      <c r="E54" s="43">
        <f>SUM(E51:E53)</f>
        <v>5000</v>
      </c>
      <c r="F54" s="43">
        <f>SUM(F51:F53)</f>
        <v>45000</v>
      </c>
      <c r="G54" s="43">
        <f>(G51*F51)+(G52*F52)+(G53*F53)</f>
        <v>22500</v>
      </c>
      <c r="H54" s="43"/>
      <c r="I54" s="43">
        <f>SUM(I51:I53)</f>
        <v>0</v>
      </c>
      <c r="J54" s="43">
        <f>SUM(J51:J53)</f>
        <v>0</v>
      </c>
      <c r="K54" s="43">
        <f>SUM(K51:K53)</f>
        <v>0</v>
      </c>
      <c r="L54" s="43">
        <f>SUM(L51:L53)</f>
        <v>0</v>
      </c>
      <c r="M54" s="43">
        <f>SUM(M51:M53)</f>
        <v>1</v>
      </c>
      <c r="N54" s="33"/>
    </row>
    <row r="55" spans="1:14" ht="15.6" x14ac:dyDescent="0.3">
      <c r="A55" s="46"/>
      <c r="B55" s="45"/>
      <c r="C55" s="47"/>
      <c r="D55" s="47"/>
      <c r="E55" s="47"/>
      <c r="F55" s="47"/>
      <c r="G55" s="47"/>
      <c r="H55" s="45"/>
    </row>
    <row r="56" spans="1:14" ht="15.6" x14ac:dyDescent="0.3">
      <c r="A56" s="46"/>
      <c r="B56" s="45"/>
      <c r="C56" s="47"/>
      <c r="D56" s="47"/>
      <c r="E56" s="47"/>
      <c r="F56" s="47"/>
      <c r="G56" s="47"/>
      <c r="H56" s="45"/>
    </row>
    <row r="57" spans="1:14" ht="46.8" x14ac:dyDescent="0.3">
      <c r="A57" s="42" t="s">
        <v>115</v>
      </c>
      <c r="B57" s="292" t="s">
        <v>60</v>
      </c>
      <c r="C57" s="283">
        <v>198144</v>
      </c>
      <c r="D57" s="283">
        <v>137547</v>
      </c>
      <c r="E57" s="283">
        <v>41000</v>
      </c>
      <c r="F57" s="284">
        <f>SUM(C57:E57)</f>
        <v>376691</v>
      </c>
      <c r="G57" s="285">
        <v>0.5</v>
      </c>
      <c r="H57" s="52"/>
      <c r="I57" s="50">
        <v>32500</v>
      </c>
      <c r="J57" s="50"/>
      <c r="K57" s="50"/>
      <c r="L57" s="300">
        <f>I57+J57+K57</f>
        <v>32500</v>
      </c>
      <c r="M57" s="51">
        <v>0.2</v>
      </c>
    </row>
    <row r="58" spans="1:14" ht="46.8" x14ac:dyDescent="0.3">
      <c r="A58" s="42" t="s">
        <v>117</v>
      </c>
      <c r="B58" s="49"/>
      <c r="C58" s="283">
        <v>87268</v>
      </c>
      <c r="D58" s="283">
        <v>40700</v>
      </c>
      <c r="E58" s="283">
        <v>23000</v>
      </c>
      <c r="F58" s="284">
        <f>SUM(C58:E58)</f>
        <v>150968</v>
      </c>
      <c r="G58" s="285">
        <v>0.5</v>
      </c>
      <c r="H58" s="52"/>
      <c r="I58" s="50">
        <v>13270</v>
      </c>
      <c r="J58" s="50">
        <f>1804.66+6107.92+9055.43</f>
        <v>16968.010000000002</v>
      </c>
      <c r="K58" s="50"/>
      <c r="L58" s="300">
        <f t="shared" ref="L58:L60" si="11">I58+J58+K58</f>
        <v>30238.010000000002</v>
      </c>
      <c r="M58" s="81">
        <v>0.25</v>
      </c>
    </row>
    <row r="59" spans="1:14" ht="31.2" x14ac:dyDescent="0.3">
      <c r="A59" s="42" t="s">
        <v>34</v>
      </c>
      <c r="B59" s="53" t="s">
        <v>61</v>
      </c>
      <c r="C59" s="283">
        <v>35000</v>
      </c>
      <c r="D59" s="283">
        <v>40000</v>
      </c>
      <c r="E59" s="283">
        <v>5000</v>
      </c>
      <c r="F59" s="284">
        <f>SUM(C59:E59)</f>
        <v>80000</v>
      </c>
      <c r="G59" s="285">
        <v>0.5</v>
      </c>
      <c r="H59" s="52"/>
      <c r="I59" s="50">
        <f>6984.68+338.2</f>
        <v>7322.88</v>
      </c>
      <c r="J59" s="50"/>
      <c r="K59" s="50"/>
      <c r="L59" s="300">
        <f t="shared" si="11"/>
        <v>7322.88</v>
      </c>
      <c r="M59" s="81">
        <v>0.3</v>
      </c>
    </row>
    <row r="60" spans="1:14" ht="31.2" x14ac:dyDescent="0.3">
      <c r="A60" s="54" t="s">
        <v>35</v>
      </c>
      <c r="B60" s="49"/>
      <c r="C60" s="283">
        <v>50000</v>
      </c>
      <c r="D60" s="283">
        <v>0</v>
      </c>
      <c r="E60" s="283">
        <v>0</v>
      </c>
      <c r="F60" s="284">
        <f>SUM(C60:E60)</f>
        <v>50000</v>
      </c>
      <c r="G60" s="285">
        <v>0.5</v>
      </c>
      <c r="H60" s="52"/>
      <c r="I60" s="50"/>
      <c r="J60" s="50"/>
      <c r="K60" s="50"/>
      <c r="L60" s="300">
        <f t="shared" si="11"/>
        <v>0</v>
      </c>
      <c r="M60" s="81">
        <v>0.3</v>
      </c>
    </row>
    <row r="61" spans="1:14" ht="15.6" x14ac:dyDescent="0.3">
      <c r="A61" s="46"/>
      <c r="B61" s="55" t="s">
        <v>36</v>
      </c>
      <c r="C61" s="56">
        <f>SUM(C57:C60)</f>
        <v>370412</v>
      </c>
      <c r="D61" s="56">
        <f>SUM(D57:D60)</f>
        <v>218247</v>
      </c>
      <c r="E61" s="56">
        <f>SUM(E57:E60)</f>
        <v>69000</v>
      </c>
      <c r="F61" s="56">
        <f>SUM(F57:F60)</f>
        <v>657659</v>
      </c>
      <c r="G61" s="43">
        <f>(G57*F57)+(G58*F58)+(G59*F59)+(G60*F60)</f>
        <v>328829.5</v>
      </c>
      <c r="H61" s="43"/>
      <c r="I61" s="56">
        <f>SUM(I57:I60)</f>
        <v>53092.88</v>
      </c>
      <c r="J61" s="56">
        <f>SUM(J57:J60)</f>
        <v>16968.010000000002</v>
      </c>
      <c r="K61" s="56">
        <f>SUM(K57:K60)</f>
        <v>0</v>
      </c>
      <c r="L61" s="56">
        <f>SUM(L57:L60)</f>
        <v>70060.89</v>
      </c>
      <c r="M61" s="56">
        <f>SUM(M57:M60)</f>
        <v>1.05</v>
      </c>
    </row>
    <row r="62" spans="1:14" ht="15.6" x14ac:dyDescent="0.3">
      <c r="A62" s="46"/>
      <c r="B62" s="45"/>
      <c r="C62" s="47"/>
      <c r="D62" s="47"/>
      <c r="E62" s="47"/>
      <c r="F62" s="47"/>
      <c r="G62" s="47"/>
      <c r="H62" s="45"/>
    </row>
    <row r="63" spans="1:14" ht="15.6" x14ac:dyDescent="0.3">
      <c r="A63" s="46"/>
      <c r="B63" s="45"/>
      <c r="C63" s="47"/>
      <c r="D63" s="47"/>
      <c r="E63" s="47"/>
      <c r="F63" s="47"/>
      <c r="G63" s="47"/>
      <c r="H63" s="45"/>
    </row>
    <row r="64" spans="1:14" ht="16.2" thickBot="1" x14ac:dyDescent="0.35">
      <c r="A64" s="46"/>
      <c r="B64" s="45"/>
      <c r="C64" s="47"/>
      <c r="D64" s="47"/>
      <c r="E64" s="47"/>
      <c r="F64" s="47"/>
      <c r="G64" s="47"/>
      <c r="H64" s="45"/>
    </row>
    <row r="65" spans="1:12" ht="15.6" x14ac:dyDescent="0.3">
      <c r="A65" s="46"/>
      <c r="B65" s="308" t="s">
        <v>37</v>
      </c>
      <c r="C65" s="309"/>
      <c r="D65" s="309"/>
      <c r="E65" s="309"/>
      <c r="F65" s="310"/>
      <c r="G65" s="57"/>
      <c r="H65" s="57"/>
      <c r="I65" s="321" t="s">
        <v>37</v>
      </c>
      <c r="J65" s="321"/>
      <c r="K65" s="321"/>
      <c r="L65" s="321"/>
    </row>
    <row r="66" spans="1:12" ht="31.2" x14ac:dyDescent="0.3">
      <c r="A66" s="46"/>
      <c r="B66" s="311"/>
      <c r="C66" s="43" t="s">
        <v>38</v>
      </c>
      <c r="D66" s="43" t="s">
        <v>39</v>
      </c>
      <c r="E66" s="43" t="s">
        <v>40</v>
      </c>
      <c r="F66" s="313" t="s">
        <v>2</v>
      </c>
      <c r="G66" s="45"/>
      <c r="H66" s="57"/>
      <c r="I66" s="43" t="s">
        <v>38</v>
      </c>
      <c r="J66" s="43" t="s">
        <v>39</v>
      </c>
      <c r="K66" s="43" t="s">
        <v>40</v>
      </c>
      <c r="L66" s="43" t="s">
        <v>2</v>
      </c>
    </row>
    <row r="67" spans="1:12" ht="15.6" x14ac:dyDescent="0.3">
      <c r="A67" s="46"/>
      <c r="B67" s="312"/>
      <c r="C67" s="58" t="str">
        <f>C5</f>
        <v>HCDH</v>
      </c>
      <c r="D67" s="58" t="str">
        <f>D5</f>
        <v>UNESCO</v>
      </c>
      <c r="E67" s="58" t="str">
        <f>E5</f>
        <v>UNICEF</v>
      </c>
      <c r="F67" s="314"/>
      <c r="G67" s="45"/>
      <c r="H67" s="57"/>
      <c r="I67" s="58" t="str">
        <f>C5</f>
        <v>HCDH</v>
      </c>
      <c r="J67" s="58" t="str">
        <f>D5</f>
        <v>UNESCO</v>
      </c>
      <c r="K67" s="58" t="str">
        <f>E5</f>
        <v>UNICEF</v>
      </c>
      <c r="L67" s="43"/>
    </row>
    <row r="68" spans="1:12" ht="15.6" x14ac:dyDescent="0.3">
      <c r="A68" s="59"/>
      <c r="B68" s="60" t="s">
        <v>41</v>
      </c>
      <c r="C68" s="61">
        <f>SUM(C10,C16,C25,C33,,C40,C48,C54,,C57,C58,C59,C60)</f>
        <v>997412</v>
      </c>
      <c r="D68" s="61">
        <f>SUM(D10,D16,D25,D33,,D40,D48,D54,,D57,D58,D59,D60)</f>
        <v>539747</v>
      </c>
      <c r="E68" s="61">
        <f>SUM(E10,E16,E25,E33,,E40,E48,E54,,E57,E58,E59,E60)</f>
        <v>332000</v>
      </c>
      <c r="F68" s="62">
        <f>SUM(C68:E68)</f>
        <v>1869159</v>
      </c>
      <c r="G68" s="45"/>
      <c r="H68" s="59"/>
      <c r="I68" s="61">
        <f>SUM(I10,I16,I25,I33,,I40,I48,I54,,I57,I58,I59,I60)</f>
        <v>53092.88</v>
      </c>
      <c r="J68" s="61">
        <f>SUM(J10,J16,J25,J33,,J40,J48,J54,,J57,J58,J59,J60)</f>
        <v>29066.300000000003</v>
      </c>
      <c r="K68" s="61">
        <f>SUM(K10,K16,K25,K33,,K40,K48,K54,,K57,K58,K59,K60)</f>
        <v>3824.6</v>
      </c>
      <c r="L68" s="43">
        <f>SUM(I68:K68)</f>
        <v>85983.78</v>
      </c>
    </row>
    <row r="69" spans="1:12" ht="15.6" x14ac:dyDescent="0.3">
      <c r="A69" s="63"/>
      <c r="B69" s="60" t="s">
        <v>42</v>
      </c>
      <c r="C69" s="61">
        <f>C68*0.07</f>
        <v>69818.840000000011</v>
      </c>
      <c r="D69" s="61">
        <f>D68*0.07</f>
        <v>37782.29</v>
      </c>
      <c r="E69" s="61">
        <f>E68*0.07</f>
        <v>23240.000000000004</v>
      </c>
      <c r="F69" s="62">
        <f>F68*0.07</f>
        <v>130841.13000000002</v>
      </c>
      <c r="G69" s="63"/>
      <c r="H69" s="64"/>
      <c r="I69" s="61">
        <f>I68*0.07</f>
        <v>3716.5016000000001</v>
      </c>
      <c r="J69" s="61">
        <f>J68*0.07</f>
        <v>2034.6410000000003</v>
      </c>
      <c r="K69" s="61">
        <f>K68*0.07</f>
        <v>267.72200000000004</v>
      </c>
      <c r="L69" s="43">
        <f>SUM(I69:K69)</f>
        <v>6018.8645999999999</v>
      </c>
    </row>
    <row r="70" spans="1:12" ht="16.2" thickBot="1" x14ac:dyDescent="0.35">
      <c r="A70" s="63"/>
      <c r="B70" s="65" t="s">
        <v>2</v>
      </c>
      <c r="C70" s="66">
        <f>SUM(C68:C69)</f>
        <v>1067230.8400000001</v>
      </c>
      <c r="D70" s="66">
        <f>SUM(D68:D69)</f>
        <v>577529.29</v>
      </c>
      <c r="E70" s="66">
        <f>SUM(E68:E69)</f>
        <v>355240</v>
      </c>
      <c r="F70" s="67">
        <f>SUM(F68:F69)</f>
        <v>2000000.1300000001</v>
      </c>
      <c r="G70" s="63"/>
      <c r="H70" s="64"/>
      <c r="I70" s="66">
        <f>SUM(I68:I69)</f>
        <v>56809.381600000001</v>
      </c>
      <c r="J70" s="66">
        <f>SUM(J68:J69)</f>
        <v>31100.941000000003</v>
      </c>
      <c r="K70" s="66">
        <f>SUM(K68:K69)</f>
        <v>4092.3220000000001</v>
      </c>
      <c r="L70" s="66">
        <f>SUM(L68:L69)</f>
        <v>92002.6446</v>
      </c>
    </row>
    <row r="71" spans="1:12" ht="15.6" x14ac:dyDescent="0.3">
      <c r="A71" s="63"/>
      <c r="B71" s="41"/>
      <c r="C71" s="41"/>
      <c r="D71" s="41"/>
      <c r="E71" s="41"/>
      <c r="F71" s="41"/>
      <c r="G71" s="41"/>
      <c r="H71" s="68"/>
    </row>
    <row r="72" spans="1:12" ht="15.6" x14ac:dyDescent="0.3">
      <c r="A72" s="45"/>
      <c r="B72" s="46"/>
      <c r="C72" s="69"/>
      <c r="D72" s="69"/>
      <c r="E72" s="69"/>
      <c r="F72" s="69"/>
      <c r="G72" s="69"/>
      <c r="H72" s="57"/>
    </row>
    <row r="73" spans="1:12" ht="15.6" x14ac:dyDescent="0.3">
      <c r="A73" s="322"/>
      <c r="B73" s="70"/>
      <c r="C73" s="71"/>
      <c r="D73" s="71"/>
      <c r="E73" s="71"/>
      <c r="F73" s="71"/>
      <c r="G73" s="71"/>
      <c r="H73" s="41"/>
    </row>
    <row r="74" spans="1:12" ht="15.6" hidden="1" x14ac:dyDescent="0.3">
      <c r="A74" s="322"/>
      <c r="B74" s="72" t="s">
        <v>62</v>
      </c>
      <c r="C74" s="73" t="e">
        <f>SUM(G10,G16,#REF!,#REF!,G25,G33,#REF!,#REF!,G40,G48,G54,#REF!,#REF!,#REF!,#REF!,#REF!,G61)*1.07</f>
        <v>#REF!</v>
      </c>
      <c r="D74" s="69"/>
      <c r="E74" s="69"/>
      <c r="F74" s="69"/>
      <c r="G74" s="71"/>
      <c r="H74" s="41"/>
    </row>
    <row r="75" spans="1:12" ht="15.6" hidden="1" x14ac:dyDescent="0.3">
      <c r="A75" s="322"/>
      <c r="B75" s="74" t="s">
        <v>63</v>
      </c>
      <c r="C75" s="75" t="e">
        <f>C74/F70</f>
        <v>#REF!</v>
      </c>
      <c r="D75" s="76"/>
      <c r="E75" s="76"/>
      <c r="F75" s="76"/>
      <c r="G75" s="41"/>
      <c r="H75" s="41"/>
    </row>
    <row r="76" spans="1:12" hidden="1" x14ac:dyDescent="0.3">
      <c r="A76" s="322"/>
      <c r="B76" s="323"/>
      <c r="C76" s="324"/>
      <c r="D76" s="77"/>
      <c r="E76" s="77"/>
      <c r="F76" s="77"/>
      <c r="G76" s="41"/>
      <c r="H76" s="41"/>
    </row>
    <row r="77" spans="1:12" ht="15.6" hidden="1" x14ac:dyDescent="0.3">
      <c r="A77" s="322"/>
      <c r="B77" s="74" t="s">
        <v>64</v>
      </c>
      <c r="C77" s="78">
        <f>SUM(C59:E60)</f>
        <v>130000</v>
      </c>
      <c r="D77" s="79"/>
      <c r="E77" s="79"/>
      <c r="F77" s="79"/>
      <c r="G77" s="41"/>
      <c r="H77" s="41"/>
    </row>
    <row r="78" spans="1:12" ht="15.6" hidden="1" x14ac:dyDescent="0.3">
      <c r="A78" s="322"/>
      <c r="B78" s="74" t="s">
        <v>65</v>
      </c>
      <c r="C78" s="75">
        <f>C77/F70</f>
        <v>6.4999995775000277E-2</v>
      </c>
      <c r="D78" s="79"/>
      <c r="E78" s="79"/>
      <c r="F78" s="79"/>
      <c r="G78" s="41"/>
      <c r="H78" s="41"/>
    </row>
    <row r="79" spans="1:12" ht="15" hidden="1" thickBot="1" x14ac:dyDescent="0.35">
      <c r="A79" s="322"/>
      <c r="B79" s="325" t="s">
        <v>66</v>
      </c>
      <c r="C79" s="326"/>
      <c r="D79" s="80"/>
      <c r="E79" s="80"/>
      <c r="F79" s="80"/>
      <c r="G79" s="41"/>
      <c r="H79" s="41"/>
    </row>
    <row r="80" spans="1:12" hidden="1" x14ac:dyDescent="0.3">
      <c r="A80" s="322"/>
      <c r="B80" s="41"/>
      <c r="C80" s="41"/>
      <c r="D80" s="41"/>
      <c r="E80" s="41"/>
      <c r="F80" s="41"/>
      <c r="G80" s="41"/>
      <c r="H80" s="41"/>
    </row>
    <row r="81" spans="1:8" hidden="1" x14ac:dyDescent="0.3">
      <c r="A81" s="322"/>
      <c r="B81" s="41"/>
      <c r="C81" s="41"/>
      <c r="D81" s="41"/>
      <c r="E81" s="41"/>
      <c r="F81" s="41"/>
      <c r="G81" s="41"/>
      <c r="H81" s="41"/>
    </row>
    <row r="82" spans="1:8" hidden="1" x14ac:dyDescent="0.3">
      <c r="A82" s="322"/>
      <c r="B82" s="41"/>
      <c r="C82" s="41"/>
      <c r="D82" s="41"/>
      <c r="E82" s="41"/>
      <c r="F82" s="41"/>
      <c r="G82" s="41"/>
      <c r="H82" s="41"/>
    </row>
    <row r="83" spans="1:8" x14ac:dyDescent="0.3">
      <c r="A83" s="322"/>
      <c r="B83" s="41"/>
      <c r="C83" s="41"/>
      <c r="D83" s="41"/>
      <c r="E83" s="41"/>
      <c r="F83" s="41"/>
      <c r="G83" s="41"/>
      <c r="H83" s="41"/>
    </row>
    <row r="84" spans="1:8" x14ac:dyDescent="0.3">
      <c r="A84" s="322"/>
      <c r="B84" s="41"/>
      <c r="C84" s="41"/>
      <c r="D84" s="41"/>
      <c r="E84" s="41"/>
      <c r="F84" s="41"/>
      <c r="G84" s="41"/>
      <c r="H84" s="41"/>
    </row>
  </sheetData>
  <mergeCells count="18">
    <mergeCell ref="A73:A84"/>
    <mergeCell ref="B76:C76"/>
    <mergeCell ref="B79:C79"/>
    <mergeCell ref="A1:G1"/>
    <mergeCell ref="B18:N18"/>
    <mergeCell ref="B19:N19"/>
    <mergeCell ref="B65:F65"/>
    <mergeCell ref="B66:B67"/>
    <mergeCell ref="F66:F67"/>
    <mergeCell ref="B34:N34"/>
    <mergeCell ref="B35:N35"/>
    <mergeCell ref="B42:N42"/>
    <mergeCell ref="B50:N50"/>
    <mergeCell ref="B26:H26"/>
    <mergeCell ref="B6:N6"/>
    <mergeCell ref="B7:N7"/>
    <mergeCell ref="B11:N11"/>
    <mergeCell ref="I65:L65"/>
  </mergeCells>
  <phoneticPr fontId="25" type="noConversion"/>
  <conditionalFormatting sqref="C75">
    <cfRule type="cellIs" dxfId="20" priority="3" operator="lessThan">
      <formula>0.15</formula>
    </cfRule>
  </conditionalFormatting>
  <conditionalFormatting sqref="C78">
    <cfRule type="cellIs" dxfId="19" priority="2" operator="lessThan">
      <formula>0.05</formula>
    </cfRule>
  </conditionalFormatting>
  <dataValidations count="7">
    <dataValidation allowBlank="1" showInputMessage="1" showErrorMessage="1" prompt="Insert name of recipient agency here _x000a_" sqref="C5:F5 I5:K5 M5" xr:uid="{00000000-0002-0000-0000-000000000000}"/>
    <dataValidation allowBlank="1" showErrorMessage="1" prompt="% Towards Gender Equality and Women's Empowerment Must be Higher than 15%_x000a_" sqref="C77:F77" xr:uid="{00000000-0002-0000-0000-000001000000}"/>
    <dataValidation allowBlank="1" showInputMessage="1" showErrorMessage="1" prompt="Insert *text* description of Activity here" sqref="B8 B43 B12 B20 B27 B36 B51" xr:uid="{00000000-0002-0000-0000-000002000000}"/>
    <dataValidation allowBlank="1" showInputMessage="1" showErrorMessage="1" prompt="Insert *text* description of Output here" sqref="B7 B11 B19 B26 B35 B42 B50" xr:uid="{00000000-0002-0000-0000-000003000000}"/>
    <dataValidation allowBlank="1" showInputMessage="1" showErrorMessage="1" prompt="Insert *text* description of Outcome here" sqref="B34 B6 B18" xr:uid="{00000000-0002-0000-0000-000004000000}"/>
    <dataValidation allowBlank="1" showInputMessage="1" showErrorMessage="1" prompt="M&amp;E Budget Cannot be Less than 5%_x000a_" sqref="C78:F78" xr:uid="{00000000-0002-0000-0000-000005000000}"/>
    <dataValidation allowBlank="1" showInputMessage="1" showErrorMessage="1" prompt="% Towards Gender Equality and Women's Empowerment Must be Higher than 15%_x000a_" sqref="C75:F75" xr:uid="{00000000-0002-0000-0000-000006000000}"/>
  </dataValidations>
  <pageMargins left="0.7" right="0.7" top="0.75" bottom="0.75" header="0.3" footer="0.3"/>
  <pageSetup orientation="portrait" r:id="rId1"/>
  <ignoredErrors>
    <ignoredError sqref="J5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22"/>
  <sheetViews>
    <sheetView topLeftCell="A6" zoomScale="60" zoomScaleNormal="60" workbookViewId="0">
      <pane xSplit="3" ySplit="12" topLeftCell="D214" activePane="bottomRight" state="frozen"/>
      <selection activeCell="A6" sqref="A6"/>
      <selection pane="topRight" activeCell="D6" sqref="D6"/>
      <selection pane="bottomLeft" activeCell="A18" sqref="A18"/>
      <selection pane="bottomRight" activeCell="R201" sqref="R201"/>
    </sheetView>
  </sheetViews>
  <sheetFormatPr baseColWidth="10" defaultColWidth="8.88671875" defaultRowHeight="14.4" x14ac:dyDescent="0.3"/>
  <cols>
    <col min="1" max="2" width="2.44140625" customWidth="1"/>
    <col min="3" max="3" width="74.5546875" customWidth="1"/>
    <col min="4" max="4" width="23.109375" customWidth="1"/>
    <col min="5" max="5" width="25.44140625" customWidth="1"/>
    <col min="6" max="6" width="22.44140625" customWidth="1"/>
    <col min="7" max="7" width="23.5546875" customWidth="1"/>
    <col min="8" max="9" width="21.109375" hidden="1" customWidth="1"/>
    <col min="10" max="10" width="22.5546875" hidden="1" customWidth="1"/>
    <col min="11" max="12" width="21.109375" hidden="1" customWidth="1"/>
    <col min="13" max="13" width="24.5546875" hidden="1" customWidth="1"/>
    <col min="14" max="16" width="21.109375" hidden="1" customWidth="1"/>
    <col min="17" max="17" width="25.44140625" hidden="1" customWidth="1"/>
    <col min="18" max="20" width="30.44140625" style="236" customWidth="1"/>
    <col min="21" max="21" width="30.44140625" customWidth="1"/>
  </cols>
  <sheetData>
    <row r="1" spans="1:21" ht="15.6" x14ac:dyDescent="0.3">
      <c r="A1" s="105"/>
      <c r="B1" s="105"/>
      <c r="C1" s="105"/>
      <c r="D1" s="157"/>
      <c r="E1" s="157"/>
      <c r="F1" s="157"/>
      <c r="G1" s="105"/>
      <c r="H1" s="105"/>
      <c r="I1" s="105"/>
    </row>
    <row r="2" spans="1:21" ht="46.2" x14ac:dyDescent="0.85">
      <c r="A2" s="105"/>
      <c r="B2" s="105"/>
      <c r="C2" s="370" t="s">
        <v>112</v>
      </c>
      <c r="D2" s="370"/>
      <c r="E2" s="370"/>
      <c r="F2" s="370"/>
      <c r="G2" s="238"/>
      <c r="H2" s="238"/>
      <c r="I2" s="238"/>
    </row>
    <row r="3" spans="1:21" ht="15.6" x14ac:dyDescent="0.3">
      <c r="A3" s="105"/>
      <c r="B3" s="105"/>
      <c r="C3" s="237"/>
      <c r="D3" s="236"/>
      <c r="E3" s="236"/>
      <c r="F3" s="236"/>
      <c r="G3" s="236"/>
      <c r="H3" s="236"/>
      <c r="I3" s="236"/>
    </row>
    <row r="4" spans="1:21" ht="16.2" thickBot="1" x14ac:dyDescent="0.35">
      <c r="A4" s="105"/>
      <c r="B4" s="105"/>
      <c r="C4" s="237"/>
      <c r="D4" s="236"/>
      <c r="E4" s="236"/>
      <c r="F4" s="236"/>
      <c r="G4" s="236"/>
      <c r="H4" s="236"/>
      <c r="I4" s="236"/>
    </row>
    <row r="5" spans="1:21" ht="39" customHeight="1" x14ac:dyDescent="0.7">
      <c r="A5" s="105"/>
      <c r="B5" s="105"/>
      <c r="C5" s="371" t="s">
        <v>111</v>
      </c>
      <c r="D5" s="372"/>
      <c r="E5" s="372"/>
      <c r="F5" s="372"/>
      <c r="G5" s="373"/>
      <c r="H5" s="235"/>
      <c r="I5" s="235"/>
    </row>
    <row r="6" spans="1:21" ht="39" customHeight="1" x14ac:dyDescent="0.3">
      <c r="A6" s="105"/>
      <c r="B6" s="105"/>
      <c r="C6" s="374" t="s">
        <v>110</v>
      </c>
      <c r="D6" s="375"/>
      <c r="E6" s="375"/>
      <c r="F6" s="375"/>
      <c r="G6" s="376"/>
      <c r="H6" s="234"/>
      <c r="I6" s="234"/>
    </row>
    <row r="7" spans="1:21" ht="39" customHeight="1" x14ac:dyDescent="0.3">
      <c r="A7" s="105"/>
      <c r="B7" s="105"/>
      <c r="C7" s="374"/>
      <c r="D7" s="375"/>
      <c r="E7" s="375"/>
      <c r="F7" s="375"/>
      <c r="G7" s="376"/>
      <c r="H7" s="234"/>
      <c r="I7" s="234"/>
    </row>
    <row r="8" spans="1:21" ht="39" customHeight="1" thickBot="1" x14ac:dyDescent="0.35">
      <c r="A8" s="105"/>
      <c r="B8" s="105"/>
      <c r="C8" s="377"/>
      <c r="D8" s="378"/>
      <c r="E8" s="378"/>
      <c r="F8" s="378"/>
      <c r="G8" s="379"/>
      <c r="H8" s="234"/>
      <c r="I8" s="234"/>
      <c r="K8" s="93"/>
    </row>
    <row r="9" spans="1:21" ht="16.2" thickBot="1" x14ac:dyDescent="0.35">
      <c r="A9" s="105"/>
      <c r="B9" s="105"/>
      <c r="C9" s="230"/>
      <c r="D9" s="230"/>
      <c r="E9" s="230"/>
      <c r="F9" s="230"/>
      <c r="G9" s="105"/>
      <c r="H9" s="105"/>
      <c r="I9" s="105"/>
    </row>
    <row r="10" spans="1:21" ht="26.4" thickBot="1" x14ac:dyDescent="0.55000000000000004">
      <c r="A10" s="105"/>
      <c r="B10" s="105"/>
      <c r="C10" s="380" t="s">
        <v>109</v>
      </c>
      <c r="D10" s="381"/>
      <c r="E10" s="381"/>
      <c r="F10" s="382"/>
      <c r="G10" s="105"/>
      <c r="H10" s="105"/>
      <c r="I10" s="105"/>
    </row>
    <row r="11" spans="1:21" s="231" customFormat="1" ht="25.8" x14ac:dyDescent="0.5">
      <c r="A11" s="157"/>
      <c r="B11" s="157"/>
      <c r="C11" s="233"/>
      <c r="D11" s="233"/>
      <c r="E11" s="233"/>
      <c r="F11" s="233"/>
      <c r="G11" s="157"/>
      <c r="H11" s="157"/>
      <c r="I11" s="157"/>
      <c r="R11" s="239"/>
      <c r="S11" s="239"/>
      <c r="T11" s="239"/>
      <c r="U11" s="232"/>
    </row>
    <row r="12" spans="1:21" ht="15.6" x14ac:dyDescent="0.3">
      <c r="A12" s="105"/>
      <c r="B12" s="105"/>
      <c r="C12" s="230"/>
      <c r="D12" s="356" t="s">
        <v>72</v>
      </c>
      <c r="E12" s="357"/>
      <c r="F12" s="357"/>
      <c r="G12" s="358"/>
      <c r="H12" s="356" t="s">
        <v>174</v>
      </c>
      <c r="I12" s="357"/>
      <c r="J12" s="357"/>
      <c r="K12" s="357"/>
      <c r="L12" s="357"/>
      <c r="M12" s="357"/>
      <c r="N12" s="357"/>
      <c r="O12" s="357"/>
      <c r="P12" s="357"/>
      <c r="Q12" s="358"/>
      <c r="R12" s="369" t="s">
        <v>113</v>
      </c>
      <c r="S12" s="369"/>
      <c r="T12" s="369"/>
      <c r="U12" s="369"/>
    </row>
    <row r="13" spans="1:21" ht="38.25" customHeight="1" x14ac:dyDescent="0.3">
      <c r="A13" s="105"/>
      <c r="B13" s="105"/>
      <c r="C13" s="230"/>
      <c r="D13" s="286" t="s">
        <v>38</v>
      </c>
      <c r="E13" s="286" t="s">
        <v>39</v>
      </c>
      <c r="F13" s="286" t="s">
        <v>40</v>
      </c>
      <c r="G13" s="359" t="s">
        <v>2</v>
      </c>
      <c r="H13" s="361" t="s">
        <v>120</v>
      </c>
      <c r="I13" s="362"/>
      <c r="J13" s="363"/>
      <c r="K13" s="364" t="s">
        <v>121</v>
      </c>
      <c r="L13" s="365"/>
      <c r="M13" s="366"/>
      <c r="N13" s="364" t="s">
        <v>118</v>
      </c>
      <c r="O13" s="365"/>
      <c r="P13" s="366"/>
      <c r="Q13" s="359" t="s">
        <v>108</v>
      </c>
      <c r="R13" s="287" t="s">
        <v>38</v>
      </c>
      <c r="S13" s="288" t="s">
        <v>39</v>
      </c>
      <c r="T13" s="288" t="s">
        <v>40</v>
      </c>
      <c r="U13" s="367" t="s">
        <v>116</v>
      </c>
    </row>
    <row r="14" spans="1:21" ht="15.6" x14ac:dyDescent="0.3">
      <c r="A14" s="105"/>
      <c r="B14" s="105"/>
      <c r="C14" s="230"/>
      <c r="D14" s="288" t="str">
        <f>'RF par produits'!C5</f>
        <v>HCDH</v>
      </c>
      <c r="E14" s="288" t="str">
        <f>'RF par produits'!D5</f>
        <v>UNESCO</v>
      </c>
      <c r="F14" s="288" t="str">
        <f>'RF par produits'!E5</f>
        <v>UNICEF</v>
      </c>
      <c r="G14" s="360"/>
      <c r="H14" s="287" t="s">
        <v>69</v>
      </c>
      <c r="I14" s="287" t="s">
        <v>68</v>
      </c>
      <c r="J14" s="288" t="str">
        <f>D14</f>
        <v>HCDH</v>
      </c>
      <c r="K14" s="288" t="s">
        <v>69</v>
      </c>
      <c r="L14" s="288" t="s">
        <v>68</v>
      </c>
      <c r="M14" s="288" t="str">
        <f>E14</f>
        <v>UNESCO</v>
      </c>
      <c r="N14" s="288" t="s">
        <v>69</v>
      </c>
      <c r="O14" s="288" t="s">
        <v>68</v>
      </c>
      <c r="P14" s="288" t="str">
        <f>F14</f>
        <v>UNICEF</v>
      </c>
      <c r="Q14" s="360"/>
      <c r="R14" s="287" t="str">
        <f>D14</f>
        <v>HCDH</v>
      </c>
      <c r="S14" s="287" t="str">
        <f t="shared" ref="S14:T14" si="0">E14</f>
        <v>UNESCO</v>
      </c>
      <c r="T14" s="287" t="str">
        <f t="shared" si="0"/>
        <v>UNICEF</v>
      </c>
      <c r="U14" s="368"/>
    </row>
    <row r="15" spans="1:21" ht="20.25" customHeight="1" x14ac:dyDescent="0.3">
      <c r="A15" s="105"/>
      <c r="B15" s="348" t="s">
        <v>107</v>
      </c>
      <c r="C15" s="348"/>
      <c r="D15" s="348"/>
      <c r="E15" s="348"/>
      <c r="F15" s="348"/>
      <c r="G15" s="348"/>
      <c r="H15" s="348"/>
      <c r="I15" s="348"/>
      <c r="J15" s="348"/>
      <c r="K15" s="348"/>
      <c r="L15" s="348"/>
      <c r="M15" s="348"/>
      <c r="N15" s="348"/>
      <c r="O15" s="348"/>
      <c r="P15" s="348"/>
      <c r="Q15" s="348"/>
      <c r="R15" s="348"/>
      <c r="S15" s="348"/>
      <c r="T15" s="348"/>
      <c r="U15" s="348"/>
    </row>
    <row r="16" spans="1:21" ht="20.25" customHeight="1" x14ac:dyDescent="0.3">
      <c r="A16" s="105"/>
      <c r="B16" s="240"/>
      <c r="C16" s="348" t="s">
        <v>106</v>
      </c>
      <c r="D16" s="348"/>
      <c r="E16" s="348"/>
      <c r="F16" s="348"/>
      <c r="G16" s="348"/>
      <c r="H16" s="348"/>
      <c r="I16" s="348"/>
      <c r="J16" s="348"/>
      <c r="K16" s="348"/>
      <c r="L16" s="348"/>
      <c r="M16" s="348"/>
      <c r="N16" s="348"/>
      <c r="O16" s="348"/>
      <c r="P16" s="348"/>
      <c r="Q16" s="348"/>
      <c r="R16" s="348"/>
      <c r="S16" s="348"/>
      <c r="T16" s="348"/>
      <c r="U16" s="348"/>
    </row>
    <row r="17" spans="1:21" ht="20.25" customHeight="1" thickBot="1" x14ac:dyDescent="0.35">
      <c r="A17" s="105"/>
      <c r="B17" s="105"/>
      <c r="C17" s="226" t="s">
        <v>105</v>
      </c>
      <c r="D17" s="225">
        <f>'RF par produits'!C10</f>
        <v>81000</v>
      </c>
      <c r="E17" s="225">
        <f>'RF par produits'!D10</f>
        <v>4000</v>
      </c>
      <c r="F17" s="225">
        <f>'RF par produits'!E10</f>
        <v>3000</v>
      </c>
      <c r="G17" s="103">
        <f t="shared" ref="G17:G25" si="1">SUM(D17:F17)</f>
        <v>88000</v>
      </c>
      <c r="H17" s="103"/>
      <c r="I17" s="103"/>
      <c r="J17" s="224">
        <f>+J25</f>
        <v>0</v>
      </c>
      <c r="K17" s="223">
        <f>+K25</f>
        <v>0</v>
      </c>
      <c r="L17" s="223">
        <f>+L25</f>
        <v>0</v>
      </c>
      <c r="M17" s="223">
        <f>M25</f>
        <v>0</v>
      </c>
      <c r="N17" s="222"/>
      <c r="O17" s="222"/>
      <c r="P17" s="222">
        <f>'[1]1) Tableau budgétaire 1'!J24</f>
        <v>0</v>
      </c>
      <c r="Q17" s="248">
        <f>Q25</f>
        <v>0</v>
      </c>
      <c r="R17" s="136">
        <f>+R25</f>
        <v>0</v>
      </c>
      <c r="S17" s="134"/>
      <c r="T17" s="133">
        <f>+T25</f>
        <v>0</v>
      </c>
      <c r="U17" s="255">
        <f t="shared" ref="U17" si="2">+U25</f>
        <v>0</v>
      </c>
    </row>
    <row r="18" spans="1:21" ht="20.25" customHeight="1" x14ac:dyDescent="0.3">
      <c r="A18" s="105"/>
      <c r="B18" s="105"/>
      <c r="C18" s="177" t="s">
        <v>48</v>
      </c>
      <c r="D18" s="187"/>
      <c r="E18" s="289"/>
      <c r="F18" s="289"/>
      <c r="G18" s="176">
        <f t="shared" si="1"/>
        <v>0</v>
      </c>
      <c r="H18" s="175"/>
      <c r="I18" s="175"/>
      <c r="J18" s="203"/>
      <c r="K18" s="172"/>
      <c r="L18" s="172"/>
      <c r="M18" s="216"/>
      <c r="N18" s="218"/>
      <c r="O18" s="218"/>
      <c r="P18" s="200"/>
      <c r="Q18" s="249">
        <f t="shared" ref="Q18:Q24" si="3">J18+M18+P18</f>
        <v>0</v>
      </c>
      <c r="R18" s="136"/>
      <c r="S18" s="134"/>
      <c r="T18" s="133"/>
      <c r="U18" s="255">
        <f>+R18+S18+T18</f>
        <v>0</v>
      </c>
    </row>
    <row r="19" spans="1:21" ht="20.25" customHeight="1" x14ac:dyDescent="0.3">
      <c r="A19" s="105"/>
      <c r="B19" s="105"/>
      <c r="C19" s="171" t="s">
        <v>49</v>
      </c>
      <c r="D19" s="170"/>
      <c r="E19" s="290"/>
      <c r="F19" s="290"/>
      <c r="G19" s="162">
        <f t="shared" si="1"/>
        <v>0</v>
      </c>
      <c r="H19" s="169"/>
      <c r="I19" s="169"/>
      <c r="J19" s="168"/>
      <c r="K19" s="167"/>
      <c r="L19" s="167"/>
      <c r="M19" s="216"/>
      <c r="N19" s="217"/>
      <c r="O19" s="217"/>
      <c r="P19" s="198"/>
      <c r="Q19" s="249">
        <f t="shared" si="3"/>
        <v>0</v>
      </c>
      <c r="R19" s="136"/>
      <c r="S19" s="134"/>
      <c r="T19" s="133"/>
      <c r="U19" s="255">
        <f t="shared" ref="U19:U24" si="4">+R19+S19+T19</f>
        <v>0</v>
      </c>
    </row>
    <row r="20" spans="1:21" ht="20.25" customHeight="1" x14ac:dyDescent="0.3">
      <c r="A20" s="105"/>
      <c r="B20" s="105"/>
      <c r="C20" s="171" t="s">
        <v>50</v>
      </c>
      <c r="D20" s="170"/>
      <c r="E20" s="170"/>
      <c r="F20" s="170"/>
      <c r="G20" s="162">
        <f t="shared" si="1"/>
        <v>0</v>
      </c>
      <c r="H20" s="169"/>
      <c r="I20" s="169"/>
      <c r="J20" s="168"/>
      <c r="K20" s="167"/>
      <c r="L20" s="167"/>
      <c r="M20" s="216"/>
      <c r="N20" s="215"/>
      <c r="O20" s="215"/>
      <c r="P20" s="194"/>
      <c r="Q20" s="249">
        <f t="shared" si="3"/>
        <v>0</v>
      </c>
      <c r="R20" s="136"/>
      <c r="S20" s="134"/>
      <c r="T20" s="133"/>
      <c r="U20" s="255">
        <f t="shared" si="4"/>
        <v>0</v>
      </c>
    </row>
    <row r="21" spans="1:21" ht="20.25" customHeight="1" x14ac:dyDescent="0.3">
      <c r="A21" s="105"/>
      <c r="B21" s="105"/>
      <c r="C21" s="173" t="s">
        <v>51</v>
      </c>
      <c r="D21" s="170">
        <v>68000</v>
      </c>
      <c r="E21" s="170">
        <v>0</v>
      </c>
      <c r="F21" s="170">
        <v>0</v>
      </c>
      <c r="G21" s="162">
        <f t="shared" si="1"/>
        <v>68000</v>
      </c>
      <c r="H21" s="169"/>
      <c r="I21" s="169"/>
      <c r="J21" s="168"/>
      <c r="K21" s="167"/>
      <c r="L21" s="167"/>
      <c r="M21" s="216"/>
      <c r="N21" s="215"/>
      <c r="O21" s="215"/>
      <c r="P21" s="194"/>
      <c r="Q21" s="249">
        <f t="shared" si="3"/>
        <v>0</v>
      </c>
      <c r="R21" s="136"/>
      <c r="S21" s="134"/>
      <c r="T21" s="133"/>
      <c r="U21" s="255">
        <f t="shared" si="4"/>
        <v>0</v>
      </c>
    </row>
    <row r="22" spans="1:21" ht="20.25" customHeight="1" x14ac:dyDescent="0.3">
      <c r="A22" s="105"/>
      <c r="B22" s="105"/>
      <c r="C22" s="171" t="s">
        <v>52</v>
      </c>
      <c r="D22" s="170">
        <v>4000</v>
      </c>
      <c r="E22" s="170">
        <v>4000</v>
      </c>
      <c r="F22" s="170">
        <v>3000</v>
      </c>
      <c r="G22" s="162">
        <f t="shared" si="1"/>
        <v>11000</v>
      </c>
      <c r="H22" s="169"/>
      <c r="I22" s="169"/>
      <c r="J22" s="168"/>
      <c r="K22" s="167"/>
      <c r="L22" s="167"/>
      <c r="M22" s="216"/>
      <c r="N22" s="215"/>
      <c r="O22" s="215"/>
      <c r="P22" s="194"/>
      <c r="Q22" s="249">
        <f t="shared" si="3"/>
        <v>0</v>
      </c>
      <c r="R22" s="136"/>
      <c r="S22" s="134"/>
      <c r="T22" s="133"/>
      <c r="U22" s="255">
        <f t="shared" si="4"/>
        <v>0</v>
      </c>
    </row>
    <row r="23" spans="1:21" ht="20.25" customHeight="1" x14ac:dyDescent="0.3">
      <c r="A23" s="105"/>
      <c r="B23" s="105"/>
      <c r="C23" s="171" t="s">
        <v>53</v>
      </c>
      <c r="D23" s="170">
        <v>9000</v>
      </c>
      <c r="E23" s="170"/>
      <c r="F23" s="170"/>
      <c r="G23" s="162">
        <f t="shared" si="1"/>
        <v>9000</v>
      </c>
      <c r="H23" s="169"/>
      <c r="I23" s="169"/>
      <c r="J23" s="168"/>
      <c r="K23" s="167"/>
      <c r="L23" s="167"/>
      <c r="M23" s="216"/>
      <c r="N23" s="215"/>
      <c r="O23" s="215"/>
      <c r="P23" s="194"/>
      <c r="Q23" s="249">
        <f t="shared" si="3"/>
        <v>0</v>
      </c>
      <c r="R23" s="136"/>
      <c r="S23" s="134"/>
      <c r="T23" s="133"/>
      <c r="U23" s="255">
        <f t="shared" si="4"/>
        <v>0</v>
      </c>
    </row>
    <row r="24" spans="1:21" ht="20.25" customHeight="1" x14ac:dyDescent="0.3">
      <c r="A24" s="105"/>
      <c r="B24" s="105"/>
      <c r="C24" s="171" t="s">
        <v>54</v>
      </c>
      <c r="D24" s="170"/>
      <c r="E24" s="170"/>
      <c r="F24" s="170"/>
      <c r="G24" s="162">
        <f t="shared" si="1"/>
        <v>0</v>
      </c>
      <c r="H24" s="169"/>
      <c r="I24" s="169"/>
      <c r="J24" s="168"/>
      <c r="K24" s="167"/>
      <c r="L24" s="167"/>
      <c r="M24" s="216"/>
      <c r="N24" s="215"/>
      <c r="O24" s="215"/>
      <c r="P24" s="194"/>
      <c r="Q24" s="249">
        <f t="shared" si="3"/>
        <v>0</v>
      </c>
      <c r="R24" s="136"/>
      <c r="S24" s="134"/>
      <c r="T24" s="133"/>
      <c r="U24" s="255">
        <f t="shared" si="4"/>
        <v>0</v>
      </c>
    </row>
    <row r="25" spans="1:21" ht="20.25" customHeight="1" x14ac:dyDescent="0.3">
      <c r="A25" s="105"/>
      <c r="B25" s="105"/>
      <c r="C25" s="164" t="s">
        <v>73</v>
      </c>
      <c r="D25" s="163">
        <f>SUM(D18:D24)</f>
        <v>81000</v>
      </c>
      <c r="E25" s="163">
        <f>SUM(E18:E24)</f>
        <v>4000</v>
      </c>
      <c r="F25" s="163">
        <f>SUM(F18:F24)</f>
        <v>3000</v>
      </c>
      <c r="G25" s="129">
        <f t="shared" si="1"/>
        <v>88000</v>
      </c>
      <c r="H25" s="129"/>
      <c r="I25" s="129"/>
      <c r="J25" s="161">
        <f>SUM(J18:J24)</f>
        <v>0</v>
      </c>
      <c r="K25" s="220">
        <f>SUM(K18:K24)</f>
        <v>0</v>
      </c>
      <c r="L25" s="220">
        <f>SUM(L18:L24)</f>
        <v>0</v>
      </c>
      <c r="M25" s="160">
        <f>SUM(M18:M24)</f>
        <v>0</v>
      </c>
      <c r="N25" s="159"/>
      <c r="O25" s="159"/>
      <c r="P25" s="159">
        <f>SUM(P18:P24)</f>
        <v>0</v>
      </c>
      <c r="Q25" s="249">
        <f>SUM(Q18:Q24)</f>
        <v>0</v>
      </c>
      <c r="R25" s="136">
        <f>SUM(R18:R24)</f>
        <v>0</v>
      </c>
      <c r="S25" s="136">
        <f>SUM(S18:S24)</f>
        <v>0</v>
      </c>
      <c r="T25" s="133">
        <f t="shared" ref="T25" si="5">SUM(T18:T24)</f>
        <v>0</v>
      </c>
      <c r="U25" s="255">
        <f>SUM(U18:U24)</f>
        <v>0</v>
      </c>
    </row>
    <row r="26" spans="1:21" ht="20.25" customHeight="1" x14ac:dyDescent="0.3">
      <c r="A26" s="157"/>
      <c r="B26" s="157"/>
      <c r="C26" s="190"/>
      <c r="D26" s="189"/>
      <c r="E26" s="189"/>
      <c r="F26" s="189"/>
      <c r="G26" s="219"/>
      <c r="H26" s="191"/>
      <c r="I26" s="191"/>
      <c r="P26" s="93"/>
      <c r="R26" s="251"/>
      <c r="S26" s="251"/>
      <c r="T26" s="251"/>
      <c r="U26" s="81"/>
    </row>
    <row r="27" spans="1:21" ht="20.25" customHeight="1" x14ac:dyDescent="0.3">
      <c r="A27" s="105"/>
      <c r="B27" s="105"/>
      <c r="C27" s="327" t="s">
        <v>104</v>
      </c>
      <c r="D27" s="328"/>
      <c r="E27" s="328"/>
      <c r="F27" s="328"/>
      <c r="G27" s="328"/>
      <c r="H27" s="328"/>
      <c r="I27" s="328"/>
      <c r="J27" s="328"/>
      <c r="K27" s="328"/>
      <c r="L27" s="328"/>
      <c r="M27" s="328"/>
      <c r="N27" s="328"/>
      <c r="O27" s="328"/>
      <c r="P27" s="328"/>
      <c r="Q27" s="328"/>
      <c r="R27" s="328"/>
      <c r="S27" s="328"/>
      <c r="T27" s="328"/>
      <c r="U27" s="329"/>
    </row>
    <row r="28" spans="1:21" ht="20.25" customHeight="1" thickBot="1" x14ac:dyDescent="0.35">
      <c r="A28" s="105"/>
      <c r="B28" s="105"/>
      <c r="C28" s="183" t="s">
        <v>103</v>
      </c>
      <c r="D28" s="182">
        <f>'RF par produits'!C16</f>
        <v>185000</v>
      </c>
      <c r="E28" s="182">
        <f>'RF par produits'!D16</f>
        <v>47000</v>
      </c>
      <c r="F28" s="182">
        <f>'RF par produits'!E16</f>
        <v>30000</v>
      </c>
      <c r="G28" s="181">
        <f t="shared" ref="G28:G36" si="6">SUM(D28:F28)</f>
        <v>262000</v>
      </c>
      <c r="H28" s="181"/>
      <c r="I28" s="181"/>
      <c r="J28" s="180">
        <v>0</v>
      </c>
      <c r="K28" s="179">
        <f>K36</f>
        <v>0</v>
      </c>
      <c r="L28" s="179">
        <f>L36</f>
        <v>0</v>
      </c>
      <c r="M28" s="179">
        <f>M36</f>
        <v>0</v>
      </c>
      <c r="N28" s="178"/>
      <c r="O28" s="178"/>
      <c r="P28" s="178">
        <f>'[1]1) Tableau budgétaire 1'!J34</f>
        <v>0</v>
      </c>
      <c r="Q28" s="250">
        <f>SUM(J28:P28)</f>
        <v>0</v>
      </c>
      <c r="R28" s="136">
        <f>+R36</f>
        <v>0</v>
      </c>
      <c r="S28" s="134">
        <f t="shared" ref="S28:U28" si="7">+S36</f>
        <v>2440.4499999999998</v>
      </c>
      <c r="T28" s="133">
        <f t="shared" si="7"/>
        <v>3824.6</v>
      </c>
      <c r="U28" s="255">
        <f t="shared" si="7"/>
        <v>6265.0499999999993</v>
      </c>
    </row>
    <row r="29" spans="1:21" ht="20.25" customHeight="1" x14ac:dyDescent="0.3">
      <c r="A29" s="105"/>
      <c r="B29" s="105"/>
      <c r="C29" s="177" t="s">
        <v>48</v>
      </c>
      <c r="D29" s="187"/>
      <c r="E29" s="289"/>
      <c r="F29" s="289"/>
      <c r="G29" s="176">
        <f t="shared" si="6"/>
        <v>0</v>
      </c>
      <c r="H29" s="175"/>
      <c r="I29" s="175"/>
      <c r="J29" s="203"/>
      <c r="K29" s="172"/>
      <c r="L29" s="172"/>
      <c r="M29" s="216"/>
      <c r="N29" s="218"/>
      <c r="O29" s="218"/>
      <c r="P29" s="200"/>
      <c r="Q29" s="249">
        <f t="shared" ref="Q29:Q36" si="8">+J29+M29+P29</f>
        <v>0</v>
      </c>
      <c r="R29" s="136"/>
      <c r="S29" s="134"/>
      <c r="T29" s="133"/>
      <c r="U29" s="255">
        <f>+R29+S29+T29</f>
        <v>0</v>
      </c>
    </row>
    <row r="30" spans="1:21" ht="20.25" customHeight="1" x14ac:dyDescent="0.3">
      <c r="A30" s="105"/>
      <c r="B30" s="105"/>
      <c r="C30" s="171" t="s">
        <v>49</v>
      </c>
      <c r="D30" s="170">
        <v>6000</v>
      </c>
      <c r="E30" s="290">
        <v>2000</v>
      </c>
      <c r="F30" s="290"/>
      <c r="G30" s="162">
        <f t="shared" si="6"/>
        <v>8000</v>
      </c>
      <c r="H30" s="169"/>
      <c r="I30" s="169"/>
      <c r="J30" s="168"/>
      <c r="K30" s="167"/>
      <c r="L30" s="167"/>
      <c r="M30" s="216"/>
      <c r="N30" s="217"/>
      <c r="O30" s="217"/>
      <c r="P30" s="198"/>
      <c r="Q30" s="249">
        <f t="shared" si="8"/>
        <v>0</v>
      </c>
      <c r="R30" s="136"/>
      <c r="S30" s="134"/>
      <c r="T30" s="133"/>
      <c r="U30" s="255">
        <f t="shared" ref="U30:U35" si="9">+R30+S30+T30</f>
        <v>0</v>
      </c>
    </row>
    <row r="31" spans="1:21" ht="20.25" customHeight="1" x14ac:dyDescent="0.3">
      <c r="A31" s="105"/>
      <c r="B31" s="105"/>
      <c r="C31" s="171" t="s">
        <v>50</v>
      </c>
      <c r="D31" s="170"/>
      <c r="E31" s="170">
        <v>10000</v>
      </c>
      <c r="F31" s="170"/>
      <c r="G31" s="162">
        <f t="shared" si="6"/>
        <v>10000</v>
      </c>
      <c r="H31" s="169"/>
      <c r="I31" s="169"/>
      <c r="J31" s="168"/>
      <c r="K31" s="167"/>
      <c r="L31" s="167"/>
      <c r="M31" s="216"/>
      <c r="N31" s="215"/>
      <c r="O31" s="215"/>
      <c r="P31" s="194"/>
      <c r="Q31" s="249">
        <f t="shared" si="8"/>
        <v>0</v>
      </c>
      <c r="R31" s="136"/>
      <c r="S31" s="134"/>
      <c r="T31" s="133"/>
      <c r="U31" s="255">
        <f t="shared" si="9"/>
        <v>0</v>
      </c>
    </row>
    <row r="32" spans="1:21" ht="20.25" customHeight="1" x14ac:dyDescent="0.3">
      <c r="A32" s="105"/>
      <c r="B32" s="105"/>
      <c r="C32" s="173" t="s">
        <v>51</v>
      </c>
      <c r="D32" s="170">
        <v>20000</v>
      </c>
      <c r="E32" s="170">
        <v>15000</v>
      </c>
      <c r="F32" s="170">
        <v>10000</v>
      </c>
      <c r="G32" s="162">
        <f t="shared" si="6"/>
        <v>45000</v>
      </c>
      <c r="H32" s="169"/>
      <c r="I32" s="169"/>
      <c r="J32" s="168"/>
      <c r="K32" s="167"/>
      <c r="L32" s="167"/>
      <c r="M32" s="216"/>
      <c r="N32" s="215"/>
      <c r="O32" s="215"/>
      <c r="P32" s="194"/>
      <c r="Q32" s="249">
        <f t="shared" si="8"/>
        <v>0</v>
      </c>
      <c r="R32" s="136"/>
      <c r="S32" s="134">
        <v>2440.4499999999998</v>
      </c>
      <c r="T32" s="133">
        <v>45.24</v>
      </c>
      <c r="U32" s="255">
        <f t="shared" si="9"/>
        <v>2485.6899999999996</v>
      </c>
    </row>
    <row r="33" spans="1:21" ht="20.25" customHeight="1" x14ac:dyDescent="0.3">
      <c r="A33" s="105"/>
      <c r="B33" s="105"/>
      <c r="C33" s="171" t="s">
        <v>52</v>
      </c>
      <c r="D33" s="170">
        <v>40000</v>
      </c>
      <c r="E33" s="170">
        <v>10000</v>
      </c>
      <c r="F33" s="170">
        <v>5000</v>
      </c>
      <c r="G33" s="162">
        <f t="shared" si="6"/>
        <v>55000</v>
      </c>
      <c r="H33" s="169"/>
      <c r="I33" s="169"/>
      <c r="J33" s="168"/>
      <c r="K33" s="167"/>
      <c r="L33" s="167"/>
      <c r="M33" s="216"/>
      <c r="N33" s="215"/>
      <c r="O33" s="215"/>
      <c r="P33" s="194"/>
      <c r="Q33" s="249">
        <f t="shared" si="8"/>
        <v>0</v>
      </c>
      <c r="R33" s="136"/>
      <c r="S33" s="134"/>
      <c r="T33" s="133">
        <v>3779.36</v>
      </c>
      <c r="U33" s="255">
        <f t="shared" si="9"/>
        <v>3779.36</v>
      </c>
    </row>
    <row r="34" spans="1:21" ht="20.25" customHeight="1" x14ac:dyDescent="0.3">
      <c r="A34" s="105"/>
      <c r="B34" s="105"/>
      <c r="C34" s="171" t="s">
        <v>53</v>
      </c>
      <c r="D34" s="170">
        <v>100000</v>
      </c>
      <c r="E34" s="170">
        <v>10000</v>
      </c>
      <c r="F34" s="170">
        <v>15000</v>
      </c>
      <c r="G34" s="162">
        <f t="shared" si="6"/>
        <v>125000</v>
      </c>
      <c r="H34" s="169"/>
      <c r="I34" s="169"/>
      <c r="J34" s="168"/>
      <c r="K34" s="167"/>
      <c r="L34" s="167"/>
      <c r="M34" s="216"/>
      <c r="N34" s="215"/>
      <c r="O34" s="215"/>
      <c r="P34" s="194"/>
      <c r="Q34" s="249">
        <f t="shared" si="8"/>
        <v>0</v>
      </c>
      <c r="R34" s="136"/>
      <c r="S34" s="134"/>
      <c r="T34" s="133"/>
      <c r="U34" s="255">
        <f t="shared" si="9"/>
        <v>0</v>
      </c>
    </row>
    <row r="35" spans="1:21" ht="20.25" customHeight="1" x14ac:dyDescent="0.3">
      <c r="A35" s="105"/>
      <c r="B35" s="105"/>
      <c r="C35" s="171" t="s">
        <v>54</v>
      </c>
      <c r="D35" s="170">
        <v>19000</v>
      </c>
      <c r="E35" s="170"/>
      <c r="F35" s="170"/>
      <c r="G35" s="162">
        <f t="shared" si="6"/>
        <v>19000</v>
      </c>
      <c r="H35" s="169"/>
      <c r="I35" s="169"/>
      <c r="J35" s="168"/>
      <c r="K35" s="167"/>
      <c r="L35" s="167"/>
      <c r="M35" s="216"/>
      <c r="N35" s="215"/>
      <c r="O35" s="215"/>
      <c r="P35" s="194"/>
      <c r="Q35" s="249">
        <f t="shared" si="8"/>
        <v>0</v>
      </c>
      <c r="R35" s="136"/>
      <c r="S35" s="134"/>
      <c r="T35" s="133"/>
      <c r="U35" s="255">
        <f t="shared" si="9"/>
        <v>0</v>
      </c>
    </row>
    <row r="36" spans="1:21" ht="20.25" customHeight="1" x14ac:dyDescent="0.3">
      <c r="A36" s="105"/>
      <c r="B36" s="105"/>
      <c r="C36" s="164" t="s">
        <v>73</v>
      </c>
      <c r="D36" s="163">
        <f>SUM(D29:D35)</f>
        <v>185000</v>
      </c>
      <c r="E36" s="163">
        <f>SUM(E29:E35)</f>
        <v>47000</v>
      </c>
      <c r="F36" s="163">
        <f>SUM(F29:F35)</f>
        <v>30000</v>
      </c>
      <c r="G36" s="162">
        <f t="shared" si="6"/>
        <v>262000</v>
      </c>
      <c r="H36" s="162"/>
      <c r="I36" s="162"/>
      <c r="J36" s="161">
        <f>SUM(J29:J35)</f>
        <v>0</v>
      </c>
      <c r="K36" s="160">
        <f>SUM(K29:K35)</f>
        <v>0</v>
      </c>
      <c r="L36" s="160">
        <f>SUM(L29:L35)</f>
        <v>0</v>
      </c>
      <c r="M36" s="160">
        <f>SUM(M29:M35)</f>
        <v>0</v>
      </c>
      <c r="N36" s="159"/>
      <c r="O36" s="159"/>
      <c r="P36" s="159">
        <f>SUM(P29:P35)</f>
        <v>0</v>
      </c>
      <c r="Q36" s="249">
        <f t="shared" si="8"/>
        <v>0</v>
      </c>
      <c r="R36" s="136">
        <f>SUM(R29:R35)</f>
        <v>0</v>
      </c>
      <c r="S36" s="134">
        <f t="shared" ref="S36" si="10">SUM(S29:S35)</f>
        <v>2440.4499999999998</v>
      </c>
      <c r="T36" s="133">
        <f t="shared" ref="T36" si="11">SUM(T29:T35)</f>
        <v>3824.6</v>
      </c>
      <c r="U36" s="255">
        <f>SUM(U29:U35)</f>
        <v>6265.0499999999993</v>
      </c>
    </row>
    <row r="37" spans="1:21" ht="20.25" customHeight="1" x14ac:dyDescent="0.3">
      <c r="A37" s="157"/>
      <c r="B37" s="157"/>
      <c r="C37" s="190"/>
      <c r="D37" s="189"/>
      <c r="E37" s="189"/>
      <c r="F37" s="189"/>
      <c r="G37" s="188"/>
      <c r="H37" s="191"/>
      <c r="I37" s="191"/>
      <c r="R37" s="251"/>
      <c r="S37" s="251"/>
      <c r="T37" s="251"/>
      <c r="U37" s="81"/>
    </row>
    <row r="38" spans="1:21" ht="20.25" customHeight="1" x14ac:dyDescent="0.3">
      <c r="A38" s="105"/>
      <c r="B38" s="105"/>
      <c r="C38" s="327" t="s">
        <v>102</v>
      </c>
      <c r="D38" s="328"/>
      <c r="E38" s="328"/>
      <c r="F38" s="328"/>
      <c r="G38" s="328"/>
      <c r="H38" s="328"/>
      <c r="I38" s="328"/>
      <c r="J38" s="328"/>
      <c r="K38" s="328"/>
      <c r="L38" s="328"/>
      <c r="M38" s="328"/>
      <c r="N38" s="328"/>
      <c r="O38" s="328"/>
      <c r="P38" s="328"/>
      <c r="Q38" s="328"/>
      <c r="R38" s="328"/>
      <c r="S38" s="328"/>
      <c r="T38" s="328"/>
      <c r="U38" s="329"/>
    </row>
    <row r="39" spans="1:21" ht="20.25" customHeight="1" thickBot="1" x14ac:dyDescent="0.35">
      <c r="A39" s="105"/>
      <c r="B39" s="105"/>
      <c r="C39" s="183" t="s">
        <v>101</v>
      </c>
      <c r="D39" s="182">
        <f>'[1]1) Tableau budgétaire 1'!D44</f>
        <v>0</v>
      </c>
      <c r="E39" s="182">
        <f>'[1]1) Tableau budgétaire 1'!E44</f>
        <v>0</v>
      </c>
      <c r="F39" s="182">
        <v>0</v>
      </c>
      <c r="G39" s="181">
        <f t="shared" ref="G39:G47" si="12">SUM(D39:F39)</f>
        <v>0</v>
      </c>
      <c r="H39" s="181"/>
      <c r="I39" s="181"/>
      <c r="J39" s="180"/>
      <c r="K39" s="179"/>
      <c r="L39" s="179"/>
      <c r="M39" s="179">
        <f>'[1]1) Tableau budgétaire 1'!I44</f>
        <v>0</v>
      </c>
      <c r="N39" s="178">
        <f>N47</f>
        <v>0</v>
      </c>
      <c r="O39" s="178">
        <f>O47</f>
        <v>0</v>
      </c>
      <c r="P39" s="178">
        <f>+P47</f>
        <v>0</v>
      </c>
      <c r="Q39" s="250">
        <f>SUM(J39:P39)</f>
        <v>0</v>
      </c>
      <c r="R39" s="136">
        <f>+R47</f>
        <v>0</v>
      </c>
      <c r="S39" s="134">
        <f t="shared" ref="S39:U39" si="13">+S47</f>
        <v>0</v>
      </c>
      <c r="T39" s="133">
        <f t="shared" si="13"/>
        <v>0</v>
      </c>
      <c r="U39" s="255">
        <f t="shared" si="13"/>
        <v>0</v>
      </c>
    </row>
    <row r="40" spans="1:21" ht="20.25" customHeight="1" x14ac:dyDescent="0.3">
      <c r="A40" s="105"/>
      <c r="B40" s="105"/>
      <c r="C40" s="177" t="s">
        <v>48</v>
      </c>
      <c r="D40" s="187"/>
      <c r="E40" s="186"/>
      <c r="F40" s="174"/>
      <c r="G40" s="176">
        <f t="shared" si="12"/>
        <v>0</v>
      </c>
      <c r="H40" s="175"/>
      <c r="I40" s="175"/>
      <c r="J40" s="203"/>
      <c r="K40" s="172"/>
      <c r="L40" s="172"/>
      <c r="M40" s="201"/>
      <c r="N40" s="200"/>
      <c r="O40" s="200"/>
      <c r="P40" s="214"/>
      <c r="Q40" s="249">
        <f t="shared" ref="Q40:Q47" si="14">+J40+M40+P40</f>
        <v>0</v>
      </c>
      <c r="R40" s="136"/>
      <c r="S40" s="134"/>
      <c r="T40" s="133"/>
      <c r="U40" s="255">
        <f>+R40+S40+T40</f>
        <v>0</v>
      </c>
    </row>
    <row r="41" spans="1:21" ht="20.25" customHeight="1" x14ac:dyDescent="0.3">
      <c r="A41" s="157"/>
      <c r="B41" s="157"/>
      <c r="C41" s="171" t="s">
        <v>49</v>
      </c>
      <c r="D41" s="170"/>
      <c r="E41" s="174"/>
      <c r="F41" s="170"/>
      <c r="G41" s="162">
        <f t="shared" si="12"/>
        <v>0</v>
      </c>
      <c r="H41" s="169"/>
      <c r="I41" s="169"/>
      <c r="J41" s="168"/>
      <c r="K41" s="167"/>
      <c r="L41" s="167"/>
      <c r="M41" s="199"/>
      <c r="N41" s="198"/>
      <c r="O41" s="198"/>
      <c r="P41" s="214"/>
      <c r="Q41" s="249">
        <f t="shared" si="14"/>
        <v>0</v>
      </c>
      <c r="R41" s="136"/>
      <c r="S41" s="134"/>
      <c r="T41" s="133"/>
      <c r="U41" s="255">
        <f t="shared" ref="U41:U46" si="15">+R41+S41+T41</f>
        <v>0</v>
      </c>
    </row>
    <row r="42" spans="1:21" ht="20.25" customHeight="1" x14ac:dyDescent="0.3">
      <c r="A42" s="157"/>
      <c r="B42" s="157"/>
      <c r="C42" s="171" t="s">
        <v>50</v>
      </c>
      <c r="D42" s="170"/>
      <c r="E42" s="170"/>
      <c r="F42" s="170"/>
      <c r="G42" s="162">
        <f t="shared" si="12"/>
        <v>0</v>
      </c>
      <c r="H42" s="169"/>
      <c r="I42" s="169"/>
      <c r="J42" s="168"/>
      <c r="K42" s="167"/>
      <c r="L42" s="167"/>
      <c r="M42" s="167"/>
      <c r="N42" s="194"/>
      <c r="O42" s="194"/>
      <c r="P42" s="214"/>
      <c r="Q42" s="249">
        <f t="shared" si="14"/>
        <v>0</v>
      </c>
      <c r="R42" s="136"/>
      <c r="S42" s="134"/>
      <c r="T42" s="133"/>
      <c r="U42" s="255">
        <f t="shared" si="15"/>
        <v>0</v>
      </c>
    </row>
    <row r="43" spans="1:21" ht="20.25" customHeight="1" x14ac:dyDescent="0.3">
      <c r="A43" s="157"/>
      <c r="B43" s="157"/>
      <c r="C43" s="173" t="s">
        <v>51</v>
      </c>
      <c r="D43" s="170">
        <v>0</v>
      </c>
      <c r="E43" s="170"/>
      <c r="F43" s="170"/>
      <c r="G43" s="162">
        <f t="shared" si="12"/>
        <v>0</v>
      </c>
      <c r="H43" s="169"/>
      <c r="I43" s="169"/>
      <c r="J43" s="168">
        <v>0</v>
      </c>
      <c r="K43" s="167"/>
      <c r="L43" s="167"/>
      <c r="M43" s="167"/>
      <c r="N43" s="194"/>
      <c r="O43" s="194"/>
      <c r="P43" s="214"/>
      <c r="Q43" s="249">
        <f t="shared" si="14"/>
        <v>0</v>
      </c>
      <c r="R43" s="136"/>
      <c r="S43" s="134"/>
      <c r="T43" s="133"/>
      <c r="U43" s="255">
        <f t="shared" si="15"/>
        <v>0</v>
      </c>
    </row>
    <row r="44" spans="1:21" ht="20.25" customHeight="1" x14ac:dyDescent="0.3">
      <c r="A44" s="105"/>
      <c r="B44" s="105"/>
      <c r="C44" s="171" t="s">
        <v>52</v>
      </c>
      <c r="D44" s="170">
        <v>0</v>
      </c>
      <c r="E44" s="170"/>
      <c r="F44" s="170"/>
      <c r="G44" s="162">
        <f t="shared" si="12"/>
        <v>0</v>
      </c>
      <c r="H44" s="169"/>
      <c r="I44" s="169"/>
      <c r="J44" s="168">
        <v>0</v>
      </c>
      <c r="K44" s="167"/>
      <c r="L44" s="167"/>
      <c r="M44" s="167"/>
      <c r="N44" s="194"/>
      <c r="O44" s="194"/>
      <c r="P44" s="214"/>
      <c r="Q44" s="249">
        <f t="shared" si="14"/>
        <v>0</v>
      </c>
      <c r="R44" s="136"/>
      <c r="S44" s="134"/>
      <c r="T44" s="133"/>
      <c r="U44" s="255">
        <f t="shared" si="15"/>
        <v>0</v>
      </c>
    </row>
    <row r="45" spans="1:21" ht="20.25" customHeight="1" x14ac:dyDescent="0.3">
      <c r="A45" s="105"/>
      <c r="B45" s="105"/>
      <c r="C45" s="171" t="s">
        <v>53</v>
      </c>
      <c r="D45" s="170"/>
      <c r="E45" s="170"/>
      <c r="F45" s="170"/>
      <c r="G45" s="162">
        <f t="shared" si="12"/>
        <v>0</v>
      </c>
      <c r="H45" s="169"/>
      <c r="I45" s="169"/>
      <c r="J45" s="168"/>
      <c r="K45" s="167"/>
      <c r="L45" s="167"/>
      <c r="M45" s="167"/>
      <c r="N45" s="194"/>
      <c r="O45" s="194"/>
      <c r="P45" s="214"/>
      <c r="Q45" s="249">
        <f t="shared" si="14"/>
        <v>0</v>
      </c>
      <c r="R45" s="136"/>
      <c r="S45" s="134"/>
      <c r="T45" s="133"/>
      <c r="U45" s="255">
        <f t="shared" si="15"/>
        <v>0</v>
      </c>
    </row>
    <row r="46" spans="1:21" ht="20.25" customHeight="1" x14ac:dyDescent="0.3">
      <c r="A46" s="105"/>
      <c r="B46" s="105"/>
      <c r="C46" s="171" t="s">
        <v>54</v>
      </c>
      <c r="D46" s="170"/>
      <c r="E46" s="170"/>
      <c r="F46" s="170"/>
      <c r="G46" s="162">
        <f t="shared" si="12"/>
        <v>0</v>
      </c>
      <c r="H46" s="169"/>
      <c r="I46" s="169"/>
      <c r="J46" s="168"/>
      <c r="K46" s="167"/>
      <c r="L46" s="167"/>
      <c r="M46" s="167"/>
      <c r="N46" s="194"/>
      <c r="O46" s="194"/>
      <c r="P46" s="214"/>
      <c r="Q46" s="249">
        <f t="shared" si="14"/>
        <v>0</v>
      </c>
      <c r="R46" s="136"/>
      <c r="S46" s="134"/>
      <c r="T46" s="133"/>
      <c r="U46" s="255">
        <f t="shared" si="15"/>
        <v>0</v>
      </c>
    </row>
    <row r="47" spans="1:21" ht="20.25" customHeight="1" x14ac:dyDescent="0.3">
      <c r="A47" s="105"/>
      <c r="B47" s="105"/>
      <c r="C47" s="213" t="s">
        <v>73</v>
      </c>
      <c r="D47" s="212">
        <f>SUM(D40:D46)</f>
        <v>0</v>
      </c>
      <c r="E47" s="212">
        <f>SUM(E40:E46)</f>
        <v>0</v>
      </c>
      <c r="F47" s="212">
        <f>SUM(F40:F46)</f>
        <v>0</v>
      </c>
      <c r="G47" s="211">
        <f t="shared" si="12"/>
        <v>0</v>
      </c>
      <c r="H47" s="162"/>
      <c r="I47" s="162"/>
      <c r="J47" s="161">
        <f>SUM(J40:J46)</f>
        <v>0</v>
      </c>
      <c r="K47" s="160"/>
      <c r="L47" s="160"/>
      <c r="M47" s="160">
        <f>SUM(M40:M46)</f>
        <v>0</v>
      </c>
      <c r="N47" s="159">
        <f>SUM(N40:N46)</f>
        <v>0</v>
      </c>
      <c r="O47" s="159">
        <f>SUM(O40:O46)</f>
        <v>0</v>
      </c>
      <c r="P47" s="210">
        <f>SUM(P40:P46)</f>
        <v>0</v>
      </c>
      <c r="Q47" s="249">
        <f t="shared" si="14"/>
        <v>0</v>
      </c>
      <c r="R47" s="136">
        <f>SUM(R40:R46)</f>
        <v>0</v>
      </c>
      <c r="S47" s="134">
        <f t="shared" ref="S47" si="16">SUM(S40:S46)</f>
        <v>0</v>
      </c>
      <c r="T47" s="133">
        <f t="shared" ref="T47" si="17">SUM(T40:T46)</f>
        <v>0</v>
      </c>
      <c r="U47" s="255">
        <f>SUM(U40:U46)</f>
        <v>0</v>
      </c>
    </row>
    <row r="48" spans="1:21" ht="20.25" customHeight="1" x14ac:dyDescent="0.3">
      <c r="A48" s="105"/>
      <c r="B48" s="105"/>
      <c r="C48" s="209"/>
      <c r="D48" s="208"/>
      <c r="E48" s="208"/>
      <c r="F48" s="208"/>
      <c r="G48" s="207"/>
      <c r="H48" s="105"/>
      <c r="I48" s="105"/>
    </row>
    <row r="49" spans="1:21" ht="20.25" hidden="1" customHeight="1" x14ac:dyDescent="0.3">
      <c r="A49" s="157"/>
      <c r="B49" s="157"/>
      <c r="C49" s="353" t="s">
        <v>100</v>
      </c>
      <c r="D49" s="354"/>
      <c r="E49" s="354"/>
      <c r="F49" s="354"/>
      <c r="G49" s="355"/>
      <c r="H49" s="184"/>
      <c r="I49" s="184"/>
    </row>
    <row r="50" spans="1:21" ht="20.25" hidden="1" customHeight="1" x14ac:dyDescent="0.3">
      <c r="A50" s="105"/>
      <c r="B50" s="105"/>
      <c r="C50" s="183" t="s">
        <v>99</v>
      </c>
      <c r="D50" s="182" t="b">
        <f ca="1">D50='[1]1) Tableau budgétaire 1'!D54</f>
        <v>1</v>
      </c>
      <c r="E50" s="182">
        <f>'[1]1) Tableau budgétaire 1'!E54</f>
        <v>0</v>
      </c>
      <c r="F50" s="182">
        <f>'[1]1) Tableau budgétaire 1'!F54</f>
        <v>0</v>
      </c>
      <c r="G50" s="181">
        <f t="shared" ref="G50:G58" ca="1" si="18">SUM(D50:F50)</f>
        <v>0</v>
      </c>
      <c r="H50" s="185"/>
      <c r="I50" s="185"/>
    </row>
    <row r="51" spans="1:21" ht="20.25" hidden="1" customHeight="1" x14ac:dyDescent="0.3">
      <c r="A51" s="105"/>
      <c r="B51" s="105"/>
      <c r="C51" s="177" t="s">
        <v>48</v>
      </c>
      <c r="D51" s="187"/>
      <c r="E51" s="186"/>
      <c r="F51" s="186"/>
      <c r="G51" s="176">
        <f t="shared" si="18"/>
        <v>0</v>
      </c>
      <c r="H51" s="185"/>
      <c r="I51" s="185"/>
    </row>
    <row r="52" spans="1:21" ht="20.25" hidden="1" customHeight="1" x14ac:dyDescent="0.3">
      <c r="A52" s="105"/>
      <c r="B52" s="105"/>
      <c r="C52" s="171" t="s">
        <v>49</v>
      </c>
      <c r="D52" s="170"/>
      <c r="E52" s="174"/>
      <c r="F52" s="174"/>
      <c r="G52" s="162">
        <f t="shared" si="18"/>
        <v>0</v>
      </c>
      <c r="H52" s="185"/>
      <c r="I52" s="185"/>
    </row>
    <row r="53" spans="1:21" ht="20.25" hidden="1" customHeight="1" x14ac:dyDescent="0.3">
      <c r="A53" s="105"/>
      <c r="B53" s="105"/>
      <c r="C53" s="171" t="s">
        <v>50</v>
      </c>
      <c r="D53" s="170"/>
      <c r="E53" s="170"/>
      <c r="F53" s="170"/>
      <c r="G53" s="162">
        <f t="shared" si="18"/>
        <v>0</v>
      </c>
      <c r="H53" s="185"/>
      <c r="I53" s="185"/>
    </row>
    <row r="54" spans="1:21" ht="20.25" hidden="1" customHeight="1" x14ac:dyDescent="0.3">
      <c r="A54" s="157"/>
      <c r="B54" s="157"/>
      <c r="C54" s="173" t="s">
        <v>51</v>
      </c>
      <c r="D54" s="170"/>
      <c r="E54" s="170"/>
      <c r="F54" s="170"/>
      <c r="G54" s="162">
        <f t="shared" si="18"/>
        <v>0</v>
      </c>
      <c r="H54" s="185"/>
      <c r="I54" s="185"/>
    </row>
    <row r="55" spans="1:21" ht="20.25" hidden="1" customHeight="1" x14ac:dyDescent="0.3">
      <c r="A55" s="105"/>
      <c r="B55" s="105"/>
      <c r="C55" s="171" t="s">
        <v>52</v>
      </c>
      <c r="D55" s="170"/>
      <c r="E55" s="170"/>
      <c r="F55" s="170"/>
      <c r="G55" s="162">
        <f t="shared" si="18"/>
        <v>0</v>
      </c>
      <c r="H55" s="185"/>
      <c r="I55" s="185"/>
    </row>
    <row r="56" spans="1:21" ht="20.25" hidden="1" customHeight="1" x14ac:dyDescent="0.3">
      <c r="A56" s="105"/>
      <c r="B56" s="105"/>
      <c r="C56" s="171" t="s">
        <v>53</v>
      </c>
      <c r="D56" s="170"/>
      <c r="E56" s="170"/>
      <c r="F56" s="170"/>
      <c r="G56" s="162">
        <f t="shared" si="18"/>
        <v>0</v>
      </c>
      <c r="H56" s="185"/>
      <c r="I56" s="185"/>
    </row>
    <row r="57" spans="1:21" ht="20.25" hidden="1" customHeight="1" x14ac:dyDescent="0.3">
      <c r="A57" s="105"/>
      <c r="B57" s="105"/>
      <c r="C57" s="171" t="s">
        <v>54</v>
      </c>
      <c r="D57" s="170"/>
      <c r="E57" s="170"/>
      <c r="F57" s="170"/>
      <c r="G57" s="162">
        <f t="shared" si="18"/>
        <v>0</v>
      </c>
      <c r="H57" s="185"/>
      <c r="I57" s="185"/>
    </row>
    <row r="58" spans="1:21" ht="20.25" hidden="1" customHeight="1" x14ac:dyDescent="0.3">
      <c r="A58" s="105"/>
      <c r="B58" s="105"/>
      <c r="C58" s="164" t="s">
        <v>73</v>
      </c>
      <c r="D58" s="163">
        <f>SUM(D51:D57)</f>
        <v>0</v>
      </c>
      <c r="E58" s="163">
        <f>SUM(E51:E57)</f>
        <v>0</v>
      </c>
      <c r="F58" s="163">
        <f>SUM(F51:F57)</f>
        <v>0</v>
      </c>
      <c r="G58" s="162">
        <f t="shared" si="18"/>
        <v>0</v>
      </c>
      <c r="H58" s="185"/>
      <c r="I58" s="185"/>
    </row>
    <row r="59" spans="1:21" ht="20.25" hidden="1" customHeight="1" x14ac:dyDescent="0.3">
      <c r="A59" s="157"/>
      <c r="B59" s="157"/>
      <c r="C59" s="244"/>
      <c r="D59" s="245"/>
      <c r="E59" s="245"/>
      <c r="F59" s="245"/>
      <c r="G59" s="246"/>
      <c r="H59" s="185"/>
      <c r="I59" s="185"/>
    </row>
    <row r="60" spans="1:21" ht="20.25" customHeight="1" x14ac:dyDescent="0.3">
      <c r="A60" s="105"/>
      <c r="B60" s="348" t="s">
        <v>98</v>
      </c>
      <c r="C60" s="348"/>
      <c r="D60" s="348"/>
      <c r="E60" s="348"/>
      <c r="F60" s="348"/>
      <c r="G60" s="348"/>
      <c r="H60" s="348"/>
      <c r="I60" s="348"/>
      <c r="J60" s="348"/>
      <c r="K60" s="348"/>
      <c r="L60" s="348"/>
      <c r="M60" s="348"/>
      <c r="N60" s="348"/>
      <c r="O60" s="348"/>
      <c r="P60" s="348"/>
      <c r="Q60" s="348"/>
      <c r="R60" s="348"/>
      <c r="S60" s="348"/>
      <c r="T60" s="348"/>
      <c r="U60" s="348"/>
    </row>
    <row r="61" spans="1:21" ht="20.25" customHeight="1" x14ac:dyDescent="0.3">
      <c r="A61" s="105"/>
      <c r="B61" s="227"/>
      <c r="C61" s="348" t="s">
        <v>17</v>
      </c>
      <c r="D61" s="348"/>
      <c r="E61" s="348"/>
      <c r="F61" s="348"/>
      <c r="G61" s="348"/>
      <c r="H61" s="348"/>
      <c r="I61" s="348"/>
      <c r="J61" s="348"/>
      <c r="K61" s="348"/>
      <c r="L61" s="348"/>
      <c r="M61" s="348"/>
      <c r="N61" s="348"/>
      <c r="O61" s="348"/>
      <c r="P61" s="348"/>
      <c r="Q61" s="348"/>
      <c r="R61" s="348"/>
      <c r="S61" s="348"/>
      <c r="T61" s="348"/>
      <c r="U61" s="348"/>
    </row>
    <row r="62" spans="1:21" ht="20.25" customHeight="1" thickBot="1" x14ac:dyDescent="0.35">
      <c r="A62" s="105"/>
      <c r="B62" s="105"/>
      <c r="C62" s="226" t="s">
        <v>97</v>
      </c>
      <c r="D62" s="225">
        <f>'RF par produits'!C25</f>
        <v>143000</v>
      </c>
      <c r="E62" s="225">
        <f>'RF par produits'!D25</f>
        <v>147000</v>
      </c>
      <c r="F62" s="225">
        <f>'RF par produits'!E25</f>
        <v>5000</v>
      </c>
      <c r="G62" s="103">
        <f t="shared" ref="G62:G70" si="19">SUM(D62:F62)</f>
        <v>295000</v>
      </c>
      <c r="H62" s="103">
        <f>+H70</f>
        <v>0</v>
      </c>
      <c r="I62" s="103">
        <f>+I70</f>
        <v>0</v>
      </c>
      <c r="J62" s="224">
        <f>+J70</f>
        <v>0</v>
      </c>
      <c r="K62" s="223"/>
      <c r="L62" s="223"/>
      <c r="M62" s="223">
        <f>'[1]1) Tableau budgétaire 1'!I66</f>
        <v>0</v>
      </c>
      <c r="N62" s="222"/>
      <c r="O62" s="222"/>
      <c r="P62" s="222">
        <f>'[1]1) Tableau budgétaire 1'!J66</f>
        <v>0</v>
      </c>
      <c r="Q62" s="221">
        <f>SUM(J62:P62)</f>
        <v>0</v>
      </c>
      <c r="R62" s="136">
        <f>+R70</f>
        <v>0</v>
      </c>
      <c r="S62" s="134">
        <f t="shared" ref="S62:U62" si="20">+S70</f>
        <v>4699.71</v>
      </c>
      <c r="T62" s="133">
        <f t="shared" si="20"/>
        <v>0</v>
      </c>
      <c r="U62" s="255">
        <f t="shared" si="20"/>
        <v>4699.71</v>
      </c>
    </row>
    <row r="63" spans="1:21" ht="20.25" customHeight="1" x14ac:dyDescent="0.3">
      <c r="A63" s="105"/>
      <c r="B63" s="105"/>
      <c r="C63" s="177" t="s">
        <v>48</v>
      </c>
      <c r="D63" s="187">
        <v>15000</v>
      </c>
      <c r="E63" s="289"/>
      <c r="F63" s="289"/>
      <c r="G63" s="176">
        <f t="shared" si="19"/>
        <v>15000</v>
      </c>
      <c r="H63" s="205"/>
      <c r="I63" s="205"/>
      <c r="J63" s="203"/>
      <c r="K63" s="172"/>
      <c r="L63" s="172"/>
      <c r="M63" s="201"/>
      <c r="N63" s="200"/>
      <c r="O63" s="200"/>
      <c r="P63" s="200"/>
      <c r="Q63" s="158">
        <f t="shared" ref="Q63:Q70" si="21">+J63+M63+P63</f>
        <v>0</v>
      </c>
      <c r="R63" s="136"/>
      <c r="S63" s="134"/>
      <c r="T63" s="133"/>
      <c r="U63" s="255">
        <f>+R63+S63+T63</f>
        <v>0</v>
      </c>
    </row>
    <row r="64" spans="1:21" ht="20.25" customHeight="1" x14ac:dyDescent="0.3">
      <c r="A64" s="105"/>
      <c r="B64" s="105"/>
      <c r="C64" s="171" t="s">
        <v>49</v>
      </c>
      <c r="D64" s="170">
        <v>2000</v>
      </c>
      <c r="E64" s="290">
        <v>2000</v>
      </c>
      <c r="F64" s="290"/>
      <c r="G64" s="162">
        <f t="shared" si="19"/>
        <v>4000</v>
      </c>
      <c r="H64" s="197"/>
      <c r="I64" s="197"/>
      <c r="J64" s="203"/>
      <c r="K64" s="167"/>
      <c r="L64" s="167"/>
      <c r="M64" s="199"/>
      <c r="N64" s="198"/>
      <c r="O64" s="198"/>
      <c r="P64" s="198"/>
      <c r="Q64" s="158">
        <f t="shared" si="21"/>
        <v>0</v>
      </c>
      <c r="R64" s="136"/>
      <c r="S64" s="134"/>
      <c r="T64" s="133"/>
      <c r="U64" s="255">
        <f t="shared" ref="U64:U69" si="22">+R64+S64+T64</f>
        <v>0</v>
      </c>
    </row>
    <row r="65" spans="1:21" ht="20.25" customHeight="1" x14ac:dyDescent="0.3">
      <c r="A65" s="105"/>
      <c r="B65" s="105"/>
      <c r="C65" s="171" t="s">
        <v>50</v>
      </c>
      <c r="D65" s="170"/>
      <c r="E65" s="170">
        <v>30000</v>
      </c>
      <c r="F65" s="170"/>
      <c r="G65" s="162">
        <f t="shared" si="19"/>
        <v>30000</v>
      </c>
      <c r="H65" s="197"/>
      <c r="I65" s="197"/>
      <c r="J65" s="203"/>
      <c r="K65" s="167"/>
      <c r="L65" s="167"/>
      <c r="M65" s="167"/>
      <c r="N65" s="194"/>
      <c r="O65" s="194"/>
      <c r="P65" s="194"/>
      <c r="Q65" s="158">
        <f t="shared" si="21"/>
        <v>0</v>
      </c>
      <c r="R65" s="136"/>
      <c r="S65" s="134">
        <v>4699.71</v>
      </c>
      <c r="T65" s="133"/>
      <c r="U65" s="255">
        <f t="shared" si="22"/>
        <v>4699.71</v>
      </c>
    </row>
    <row r="66" spans="1:21" ht="20.25" customHeight="1" x14ac:dyDescent="0.3">
      <c r="A66" s="105"/>
      <c r="B66" s="105"/>
      <c r="C66" s="173" t="s">
        <v>51</v>
      </c>
      <c r="D66" s="170">
        <v>30000</v>
      </c>
      <c r="E66" s="170">
        <v>64000</v>
      </c>
      <c r="F66" s="170">
        <v>5000</v>
      </c>
      <c r="G66" s="162">
        <f t="shared" si="19"/>
        <v>99000</v>
      </c>
      <c r="H66" s="197"/>
      <c r="I66" s="197"/>
      <c r="J66" s="203"/>
      <c r="K66" s="167"/>
      <c r="L66" s="167"/>
      <c r="M66" s="167"/>
      <c r="N66" s="194"/>
      <c r="O66" s="194"/>
      <c r="P66" s="194"/>
      <c r="Q66" s="158">
        <f t="shared" si="21"/>
        <v>0</v>
      </c>
      <c r="R66" s="136"/>
      <c r="S66" s="134"/>
      <c r="T66" s="133"/>
      <c r="U66" s="255">
        <f t="shared" si="22"/>
        <v>0</v>
      </c>
    </row>
    <row r="67" spans="1:21" ht="20.25" customHeight="1" x14ac:dyDescent="0.3">
      <c r="A67" s="105"/>
      <c r="B67" s="105"/>
      <c r="C67" s="171" t="s">
        <v>52</v>
      </c>
      <c r="D67" s="170">
        <v>49000</v>
      </c>
      <c r="E67" s="170">
        <v>31000</v>
      </c>
      <c r="F67" s="170"/>
      <c r="G67" s="162">
        <f t="shared" si="19"/>
        <v>80000</v>
      </c>
      <c r="H67" s="197"/>
      <c r="I67" s="197"/>
      <c r="J67" s="203"/>
      <c r="K67" s="167"/>
      <c r="L67" s="167"/>
      <c r="M67" s="167"/>
      <c r="N67" s="194"/>
      <c r="O67" s="194"/>
      <c r="P67" s="194"/>
      <c r="Q67" s="158">
        <f t="shared" si="21"/>
        <v>0</v>
      </c>
      <c r="R67" s="136"/>
      <c r="S67" s="134"/>
      <c r="T67" s="133"/>
      <c r="U67" s="255">
        <f t="shared" si="22"/>
        <v>0</v>
      </c>
    </row>
    <row r="68" spans="1:21" ht="20.25" customHeight="1" x14ac:dyDescent="0.3">
      <c r="A68" s="157"/>
      <c r="B68" s="105"/>
      <c r="C68" s="171" t="s">
        <v>53</v>
      </c>
      <c r="D68" s="170"/>
      <c r="E68" s="170">
        <v>20000</v>
      </c>
      <c r="F68" s="170"/>
      <c r="G68" s="162">
        <f t="shared" si="19"/>
        <v>20000</v>
      </c>
      <c r="H68" s="197"/>
      <c r="I68" s="197"/>
      <c r="J68" s="203"/>
      <c r="K68" s="167"/>
      <c r="L68" s="167"/>
      <c r="M68" s="167"/>
      <c r="N68" s="194"/>
      <c r="O68" s="194"/>
      <c r="P68" s="194"/>
      <c r="Q68" s="158">
        <f t="shared" si="21"/>
        <v>0</v>
      </c>
      <c r="R68" s="136"/>
      <c r="S68" s="134"/>
      <c r="T68" s="133"/>
      <c r="U68" s="255">
        <f t="shared" si="22"/>
        <v>0</v>
      </c>
    </row>
    <row r="69" spans="1:21" ht="20.25" customHeight="1" x14ac:dyDescent="0.3">
      <c r="A69" s="157"/>
      <c r="B69" s="105"/>
      <c r="C69" s="171" t="s">
        <v>54</v>
      </c>
      <c r="D69" s="170">
        <v>47000</v>
      </c>
      <c r="E69" s="170"/>
      <c r="F69" s="170"/>
      <c r="G69" s="162">
        <f t="shared" si="19"/>
        <v>47000</v>
      </c>
      <c r="H69" s="197"/>
      <c r="I69" s="197"/>
      <c r="J69" s="203"/>
      <c r="K69" s="167"/>
      <c r="L69" s="167"/>
      <c r="M69" s="167"/>
      <c r="N69" s="194"/>
      <c r="O69" s="194"/>
      <c r="P69" s="194"/>
      <c r="Q69" s="158">
        <f t="shared" si="21"/>
        <v>0</v>
      </c>
      <c r="R69" s="136"/>
      <c r="S69" s="134"/>
      <c r="T69" s="133"/>
      <c r="U69" s="255">
        <f t="shared" si="22"/>
        <v>0</v>
      </c>
    </row>
    <row r="70" spans="1:21" ht="20.25" customHeight="1" x14ac:dyDescent="0.3">
      <c r="A70" s="105"/>
      <c r="B70" s="105"/>
      <c r="C70" s="164" t="s">
        <v>73</v>
      </c>
      <c r="D70" s="163">
        <f>SUM(D63:D69)</f>
        <v>143000</v>
      </c>
      <c r="E70" s="163">
        <f>SUM(E63:E69)</f>
        <v>147000</v>
      </c>
      <c r="F70" s="163">
        <f>SUM(F63:F69)</f>
        <v>5000</v>
      </c>
      <c r="G70" s="162">
        <f t="shared" si="19"/>
        <v>295000</v>
      </c>
      <c r="H70" s="206">
        <f>SUM(H63:H69)</f>
        <v>0</v>
      </c>
      <c r="I70" s="206">
        <f>SUM(I63:I69)</f>
        <v>0</v>
      </c>
      <c r="J70" s="161">
        <f>SUM(J63:J69)</f>
        <v>0</v>
      </c>
      <c r="K70" s="160"/>
      <c r="L70" s="160"/>
      <c r="M70" s="160">
        <f>SUM(M63:M69)</f>
        <v>0</v>
      </c>
      <c r="N70" s="159"/>
      <c r="O70" s="159"/>
      <c r="P70" s="159">
        <f>SUM(P63:P69)</f>
        <v>0</v>
      </c>
      <c r="Q70" s="158">
        <f t="shared" si="21"/>
        <v>0</v>
      </c>
      <c r="R70" s="136">
        <f>SUM(R63:R69)</f>
        <v>0</v>
      </c>
      <c r="S70" s="134">
        <f t="shared" ref="S70" si="23">SUM(S63:S69)</f>
        <v>4699.71</v>
      </c>
      <c r="T70" s="133">
        <f t="shared" ref="T70" si="24">SUM(T63:T69)</f>
        <v>0</v>
      </c>
      <c r="U70" s="255">
        <f>SUM(U63:U69)</f>
        <v>4699.71</v>
      </c>
    </row>
    <row r="71" spans="1:21" ht="20.25" customHeight="1" x14ac:dyDescent="0.3">
      <c r="A71" s="157"/>
      <c r="B71" s="157"/>
      <c r="C71" s="247"/>
      <c r="D71" s="245"/>
      <c r="E71" s="245"/>
      <c r="F71" s="245"/>
      <c r="G71" s="246"/>
      <c r="H71" s="191"/>
      <c r="I71" s="191"/>
    </row>
    <row r="72" spans="1:21" ht="20.25" customHeight="1" x14ac:dyDescent="0.3">
      <c r="A72" s="105"/>
      <c r="B72" s="157"/>
      <c r="C72" s="348" t="s">
        <v>19</v>
      </c>
      <c r="D72" s="348"/>
      <c r="E72" s="348"/>
      <c r="F72" s="348"/>
      <c r="G72" s="348"/>
      <c r="H72" s="348"/>
      <c r="I72" s="348"/>
      <c r="J72" s="348"/>
      <c r="K72" s="348"/>
      <c r="L72" s="348"/>
      <c r="M72" s="348"/>
      <c r="N72" s="348"/>
      <c r="O72" s="348"/>
      <c r="P72" s="348"/>
      <c r="Q72" s="348"/>
      <c r="R72" s="348"/>
      <c r="S72" s="348"/>
      <c r="T72" s="348"/>
      <c r="U72" s="348"/>
    </row>
    <row r="73" spans="1:21" ht="20.25" customHeight="1" thickBot="1" x14ac:dyDescent="0.35">
      <c r="A73" s="105"/>
      <c r="B73" s="105"/>
      <c r="C73" s="226" t="s">
        <v>96</v>
      </c>
      <c r="D73" s="225">
        <f>'RF par produits'!C33</f>
        <v>63000</v>
      </c>
      <c r="E73" s="225">
        <f>'RF par produits'!D33</f>
        <v>21000</v>
      </c>
      <c r="F73" s="225">
        <f>'RF par produits'!E33</f>
        <v>50000</v>
      </c>
      <c r="G73" s="103">
        <f t="shared" ref="G73:G81" si="25">SUM(D73:F73)</f>
        <v>134000</v>
      </c>
      <c r="H73" s="103"/>
      <c r="I73" s="103"/>
      <c r="J73" s="224">
        <f>+J81</f>
        <v>0</v>
      </c>
      <c r="K73" s="223"/>
      <c r="L73" s="223"/>
      <c r="M73" s="223">
        <f>'[1]1) Tableau budgétaire 1'!I76</f>
        <v>0</v>
      </c>
      <c r="N73" s="222">
        <f>N81</f>
        <v>0</v>
      </c>
      <c r="O73" s="222">
        <f>O81</f>
        <v>0</v>
      </c>
      <c r="P73" s="222"/>
      <c r="Q73" s="221">
        <f>SUM(J73:P73)</f>
        <v>0</v>
      </c>
      <c r="R73" s="136">
        <f>+R81</f>
        <v>0</v>
      </c>
      <c r="S73" s="134">
        <f t="shared" ref="S73:U73" si="26">+S81</f>
        <v>0</v>
      </c>
      <c r="T73" s="133">
        <f t="shared" si="26"/>
        <v>0</v>
      </c>
      <c r="U73" s="255">
        <f t="shared" si="26"/>
        <v>0</v>
      </c>
    </row>
    <row r="74" spans="1:21" ht="20.25" customHeight="1" x14ac:dyDescent="0.3">
      <c r="A74" s="105"/>
      <c r="B74" s="105"/>
      <c r="C74" s="177" t="s">
        <v>48</v>
      </c>
      <c r="D74" s="187"/>
      <c r="E74" s="289"/>
      <c r="F74" s="289"/>
      <c r="G74" s="176">
        <f t="shared" si="25"/>
        <v>0</v>
      </c>
      <c r="H74" s="205"/>
      <c r="I74" s="205"/>
      <c r="J74" s="196"/>
      <c r="K74" s="202"/>
      <c r="L74" s="202"/>
      <c r="M74" s="201"/>
      <c r="N74" s="200"/>
      <c r="O74" s="200"/>
      <c r="P74" s="200"/>
      <c r="Q74" s="158">
        <f t="shared" ref="Q74:Q81" si="27">+J74+M74+P74</f>
        <v>0</v>
      </c>
      <c r="R74" s="136"/>
      <c r="S74" s="134"/>
      <c r="T74" s="133"/>
      <c r="U74" s="255">
        <f>+R74+S74+T74</f>
        <v>0</v>
      </c>
    </row>
    <row r="75" spans="1:21" ht="20.25" customHeight="1" x14ac:dyDescent="0.3">
      <c r="A75" s="105"/>
      <c r="B75" s="105"/>
      <c r="C75" s="171" t="s">
        <v>49</v>
      </c>
      <c r="D75" s="170">
        <v>4000</v>
      </c>
      <c r="E75" s="290"/>
      <c r="F75" s="290"/>
      <c r="G75" s="162">
        <f t="shared" si="25"/>
        <v>4000</v>
      </c>
      <c r="H75" s="197"/>
      <c r="I75" s="197"/>
      <c r="J75" s="196"/>
      <c r="K75" s="195"/>
      <c r="L75" s="195"/>
      <c r="M75" s="199"/>
      <c r="N75" s="198"/>
      <c r="O75" s="198"/>
      <c r="P75" s="200"/>
      <c r="Q75" s="158">
        <f t="shared" si="27"/>
        <v>0</v>
      </c>
      <c r="R75" s="136"/>
      <c r="S75" s="134"/>
      <c r="T75" s="133"/>
      <c r="U75" s="255">
        <f t="shared" ref="U75:U80" si="28">+R75+S75+T75</f>
        <v>0</v>
      </c>
    </row>
    <row r="76" spans="1:21" ht="20.25" customHeight="1" x14ac:dyDescent="0.3">
      <c r="A76" s="105"/>
      <c r="B76" s="105"/>
      <c r="C76" s="171" t="s">
        <v>50</v>
      </c>
      <c r="D76" s="170"/>
      <c r="E76" s="170">
        <v>9000</v>
      </c>
      <c r="F76" s="170"/>
      <c r="G76" s="162">
        <f t="shared" si="25"/>
        <v>9000</v>
      </c>
      <c r="H76" s="197"/>
      <c r="I76" s="197"/>
      <c r="J76" s="196"/>
      <c r="K76" s="195"/>
      <c r="L76" s="195"/>
      <c r="M76" s="167"/>
      <c r="N76" s="194"/>
      <c r="O76" s="194"/>
      <c r="P76" s="200"/>
      <c r="Q76" s="158">
        <f t="shared" si="27"/>
        <v>0</v>
      </c>
      <c r="R76" s="136"/>
      <c r="S76" s="134"/>
      <c r="T76" s="133"/>
      <c r="U76" s="255">
        <f t="shared" si="28"/>
        <v>0</v>
      </c>
    </row>
    <row r="77" spans="1:21" ht="20.25" customHeight="1" x14ac:dyDescent="0.3">
      <c r="A77" s="105"/>
      <c r="B77" s="105"/>
      <c r="C77" s="173" t="s">
        <v>51</v>
      </c>
      <c r="D77" s="170"/>
      <c r="E77" s="170">
        <v>5700</v>
      </c>
      <c r="F77" s="170">
        <v>25000</v>
      </c>
      <c r="G77" s="162">
        <f t="shared" si="25"/>
        <v>30700</v>
      </c>
      <c r="H77" s="197"/>
      <c r="I77" s="197"/>
      <c r="J77" s="196"/>
      <c r="K77" s="195"/>
      <c r="L77" s="195"/>
      <c r="M77" s="167"/>
      <c r="N77" s="194"/>
      <c r="O77" s="194"/>
      <c r="P77" s="200"/>
      <c r="Q77" s="158">
        <f t="shared" si="27"/>
        <v>0</v>
      </c>
      <c r="R77" s="136"/>
      <c r="S77" s="134"/>
      <c r="T77" s="133"/>
      <c r="U77" s="255">
        <f t="shared" si="28"/>
        <v>0</v>
      </c>
    </row>
    <row r="78" spans="1:21" ht="20.25" customHeight="1" x14ac:dyDescent="0.3">
      <c r="A78" s="105"/>
      <c r="B78" s="105"/>
      <c r="C78" s="171" t="s">
        <v>52</v>
      </c>
      <c r="D78" s="170">
        <v>14000</v>
      </c>
      <c r="E78" s="170">
        <v>6300</v>
      </c>
      <c r="F78" s="170">
        <v>5000</v>
      </c>
      <c r="G78" s="162">
        <f t="shared" si="25"/>
        <v>25300</v>
      </c>
      <c r="H78" s="197"/>
      <c r="I78" s="197"/>
      <c r="J78" s="196"/>
      <c r="K78" s="195"/>
      <c r="L78" s="195"/>
      <c r="M78" s="167"/>
      <c r="N78" s="194"/>
      <c r="O78" s="194"/>
      <c r="P78" s="200"/>
      <c r="Q78" s="158">
        <f t="shared" si="27"/>
        <v>0</v>
      </c>
      <c r="R78" s="136"/>
      <c r="S78" s="134"/>
      <c r="T78" s="133"/>
      <c r="U78" s="255">
        <f t="shared" si="28"/>
        <v>0</v>
      </c>
    </row>
    <row r="79" spans="1:21" ht="20.25" customHeight="1" x14ac:dyDescent="0.3">
      <c r="A79" s="105"/>
      <c r="B79" s="105"/>
      <c r="C79" s="171" t="s">
        <v>53</v>
      </c>
      <c r="D79" s="170">
        <v>35000</v>
      </c>
      <c r="E79" s="170"/>
      <c r="F79" s="170">
        <v>20000</v>
      </c>
      <c r="G79" s="162">
        <f t="shared" si="25"/>
        <v>55000</v>
      </c>
      <c r="H79" s="197"/>
      <c r="I79" s="197"/>
      <c r="J79" s="196"/>
      <c r="K79" s="195"/>
      <c r="L79" s="195"/>
      <c r="M79" s="167"/>
      <c r="N79" s="194"/>
      <c r="O79" s="194"/>
      <c r="P79" s="200"/>
      <c r="Q79" s="158">
        <f t="shared" si="27"/>
        <v>0</v>
      </c>
      <c r="R79" s="136"/>
      <c r="S79" s="134"/>
      <c r="T79" s="133"/>
      <c r="U79" s="255">
        <f t="shared" si="28"/>
        <v>0</v>
      </c>
    </row>
    <row r="80" spans="1:21" ht="20.25" customHeight="1" x14ac:dyDescent="0.3">
      <c r="A80" s="105"/>
      <c r="B80" s="105"/>
      <c r="C80" s="171" t="s">
        <v>54</v>
      </c>
      <c r="D80" s="170">
        <v>10000</v>
      </c>
      <c r="E80" s="170"/>
      <c r="F80" s="170"/>
      <c r="G80" s="162">
        <f t="shared" si="25"/>
        <v>10000</v>
      </c>
      <c r="H80" s="197"/>
      <c r="I80" s="197"/>
      <c r="J80" s="196"/>
      <c r="K80" s="195"/>
      <c r="L80" s="195"/>
      <c r="M80" s="167"/>
      <c r="N80" s="194"/>
      <c r="O80" s="194"/>
      <c r="P80" s="200"/>
      <c r="Q80" s="158">
        <f t="shared" si="27"/>
        <v>0</v>
      </c>
      <c r="R80" s="136"/>
      <c r="S80" s="134"/>
      <c r="T80" s="133"/>
      <c r="U80" s="255">
        <f t="shared" si="28"/>
        <v>0</v>
      </c>
    </row>
    <row r="81" spans="1:21" ht="20.25" customHeight="1" x14ac:dyDescent="0.3">
      <c r="A81" s="105"/>
      <c r="B81" s="105"/>
      <c r="C81" s="164" t="s">
        <v>73</v>
      </c>
      <c r="D81" s="163">
        <f>SUM(D74:D80)</f>
        <v>63000</v>
      </c>
      <c r="E81" s="163">
        <f>SUM(E74:E80)</f>
        <v>21000</v>
      </c>
      <c r="F81" s="163">
        <f>SUM(F74:F80)</f>
        <v>50000</v>
      </c>
      <c r="G81" s="162">
        <f t="shared" si="25"/>
        <v>134000</v>
      </c>
      <c r="H81" s="162">
        <f>SUM(H74:H80)</f>
        <v>0</v>
      </c>
      <c r="I81" s="162">
        <f>SUM(I74:I80)</f>
        <v>0</v>
      </c>
      <c r="J81" s="193">
        <f>SUM(J74:J80)</f>
        <v>0</v>
      </c>
      <c r="K81" s="192"/>
      <c r="L81" s="192"/>
      <c r="M81" s="160">
        <f>SUM(M74:M80)</f>
        <v>0</v>
      </c>
      <c r="N81" s="159">
        <f>SUM(N74:N80)</f>
        <v>0</v>
      </c>
      <c r="O81" s="159">
        <f>SUM(O74:O80)</f>
        <v>0</v>
      </c>
      <c r="P81" s="159">
        <f>SUM(P74:P80)</f>
        <v>0</v>
      </c>
      <c r="Q81" s="158">
        <f t="shared" si="27"/>
        <v>0</v>
      </c>
      <c r="R81" s="136">
        <f>SUM(R74:R80)</f>
        <v>0</v>
      </c>
      <c r="S81" s="134">
        <f t="shared" ref="S81:T81" si="29">SUM(S74:S80)</f>
        <v>0</v>
      </c>
      <c r="T81" s="133">
        <f t="shared" si="29"/>
        <v>0</v>
      </c>
      <c r="U81" s="255">
        <f>SUM(U74:U80)</f>
        <v>0</v>
      </c>
    </row>
    <row r="82" spans="1:21" ht="20.25" customHeight="1" x14ac:dyDescent="0.3">
      <c r="A82" s="157"/>
      <c r="B82" s="157"/>
      <c r="C82" s="247"/>
      <c r="D82" s="245"/>
      <c r="E82" s="245"/>
      <c r="F82" s="245"/>
      <c r="G82" s="246"/>
      <c r="H82" s="191"/>
      <c r="I82" s="191"/>
    </row>
    <row r="83" spans="1:21" ht="20.25" hidden="1" customHeight="1" x14ac:dyDescent="0.3">
      <c r="A83" s="105"/>
      <c r="B83" s="105"/>
      <c r="C83" s="348" t="s">
        <v>95</v>
      </c>
      <c r="D83" s="348"/>
      <c r="E83" s="348"/>
      <c r="F83" s="348"/>
      <c r="G83" s="348"/>
      <c r="H83" s="348"/>
      <c r="I83" s="348"/>
      <c r="J83" s="348"/>
      <c r="K83" s="348"/>
      <c r="L83" s="348"/>
      <c r="M83" s="348"/>
      <c r="N83" s="348"/>
      <c r="O83" s="348"/>
      <c r="P83" s="348"/>
      <c r="Q83" s="348"/>
      <c r="R83" s="348"/>
      <c r="S83" s="348"/>
      <c r="T83" s="348"/>
      <c r="U83" s="348"/>
    </row>
    <row r="84" spans="1:21" ht="20.25" hidden="1" customHeight="1" x14ac:dyDescent="0.3">
      <c r="A84" s="105"/>
      <c r="B84" s="157"/>
      <c r="C84" s="226" t="s">
        <v>94</v>
      </c>
      <c r="D84" s="225">
        <f>'[1]1) Tableau budgétaire 1'!D86</f>
        <v>0</v>
      </c>
      <c r="E84" s="225">
        <f>'[1]1) Tableau budgétaire 1'!E86</f>
        <v>0</v>
      </c>
      <c r="F84" s="225">
        <f>'[1]1) Tableau budgétaire 1'!F86</f>
        <v>0</v>
      </c>
      <c r="G84" s="103">
        <f t="shared" ref="G84:G92" si="30">SUM(D84:F84)</f>
        <v>0</v>
      </c>
      <c r="H84" s="185"/>
      <c r="I84" s="185"/>
    </row>
    <row r="85" spans="1:21" ht="20.25" hidden="1" customHeight="1" x14ac:dyDescent="0.3">
      <c r="A85" s="105"/>
      <c r="B85" s="105"/>
      <c r="C85" s="177" t="s">
        <v>48</v>
      </c>
      <c r="D85" s="187"/>
      <c r="E85" s="186"/>
      <c r="F85" s="186"/>
      <c r="G85" s="176">
        <f t="shared" si="30"/>
        <v>0</v>
      </c>
      <c r="H85" s="185"/>
      <c r="I85" s="185"/>
    </row>
    <row r="86" spans="1:21" ht="20.25" hidden="1" customHeight="1" x14ac:dyDescent="0.3">
      <c r="A86" s="105"/>
      <c r="B86" s="105"/>
      <c r="C86" s="171" t="s">
        <v>49</v>
      </c>
      <c r="D86" s="170"/>
      <c r="E86" s="174"/>
      <c r="F86" s="174"/>
      <c r="G86" s="162">
        <f t="shared" si="30"/>
        <v>0</v>
      </c>
      <c r="H86" s="185"/>
      <c r="I86" s="185"/>
    </row>
    <row r="87" spans="1:21" ht="20.25" hidden="1" customHeight="1" x14ac:dyDescent="0.3">
      <c r="A87" s="157"/>
      <c r="B87" s="105"/>
      <c r="C87" s="171" t="s">
        <v>50</v>
      </c>
      <c r="D87" s="170"/>
      <c r="E87" s="170"/>
      <c r="F87" s="170"/>
      <c r="G87" s="162">
        <f t="shared" si="30"/>
        <v>0</v>
      </c>
      <c r="H87" s="185"/>
      <c r="I87" s="185"/>
    </row>
    <row r="88" spans="1:21" ht="20.25" hidden="1" customHeight="1" x14ac:dyDescent="0.3">
      <c r="A88" s="105"/>
      <c r="B88" s="157"/>
      <c r="C88" s="173" t="s">
        <v>51</v>
      </c>
      <c r="D88" s="170"/>
      <c r="E88" s="170"/>
      <c r="F88" s="170"/>
      <c r="G88" s="162">
        <f t="shared" si="30"/>
        <v>0</v>
      </c>
      <c r="H88" s="185"/>
      <c r="I88" s="185"/>
    </row>
    <row r="89" spans="1:21" ht="20.25" hidden="1" customHeight="1" x14ac:dyDescent="0.3">
      <c r="A89" s="105"/>
      <c r="B89" s="157"/>
      <c r="C89" s="171" t="s">
        <v>52</v>
      </c>
      <c r="D89" s="170"/>
      <c r="E89" s="170"/>
      <c r="F89" s="170"/>
      <c r="G89" s="162">
        <f t="shared" si="30"/>
        <v>0</v>
      </c>
      <c r="H89" s="185"/>
      <c r="I89" s="185"/>
    </row>
    <row r="90" spans="1:21" ht="20.25" hidden="1" customHeight="1" x14ac:dyDescent="0.3">
      <c r="A90" s="105"/>
      <c r="B90" s="157"/>
      <c r="C90" s="171" t="s">
        <v>53</v>
      </c>
      <c r="D90" s="170"/>
      <c r="E90" s="170"/>
      <c r="F90" s="170"/>
      <c r="G90" s="162">
        <f t="shared" si="30"/>
        <v>0</v>
      </c>
      <c r="H90" s="185"/>
      <c r="I90" s="185"/>
    </row>
    <row r="91" spans="1:21" ht="20.25" hidden="1" customHeight="1" x14ac:dyDescent="0.3">
      <c r="A91" s="105"/>
      <c r="B91" s="105"/>
      <c r="C91" s="171" t="s">
        <v>54</v>
      </c>
      <c r="D91" s="170"/>
      <c r="E91" s="170"/>
      <c r="F91" s="170"/>
      <c r="G91" s="162">
        <f t="shared" si="30"/>
        <v>0</v>
      </c>
      <c r="H91" s="185"/>
      <c r="I91" s="185"/>
    </row>
    <row r="92" spans="1:21" ht="20.25" hidden="1" customHeight="1" x14ac:dyDescent="0.3">
      <c r="A92" s="105"/>
      <c r="B92" s="105"/>
      <c r="C92" s="164" t="s">
        <v>73</v>
      </c>
      <c r="D92" s="163">
        <f>SUM(D85:D91)</f>
        <v>0</v>
      </c>
      <c r="E92" s="163">
        <f>SUM(E85:E91)</f>
        <v>0</v>
      </c>
      <c r="F92" s="163">
        <f>SUM(F85:F91)</f>
        <v>0</v>
      </c>
      <c r="G92" s="162">
        <f t="shared" si="30"/>
        <v>0</v>
      </c>
      <c r="H92" s="185"/>
      <c r="I92" s="185"/>
    </row>
    <row r="93" spans="1:21" ht="20.25" hidden="1" customHeight="1" x14ac:dyDescent="0.3">
      <c r="A93" s="157"/>
      <c r="B93" s="157"/>
      <c r="C93" s="190"/>
      <c r="D93" s="189"/>
      <c r="E93" s="189"/>
      <c r="F93" s="189"/>
      <c r="G93" s="188"/>
      <c r="H93" s="185"/>
      <c r="I93" s="185"/>
    </row>
    <row r="94" spans="1:21" ht="20.25" hidden="1" customHeight="1" x14ac:dyDescent="0.3">
      <c r="A94" s="105"/>
      <c r="B94" s="105"/>
      <c r="C94" s="327" t="s">
        <v>93</v>
      </c>
      <c r="D94" s="328"/>
      <c r="E94" s="328"/>
      <c r="F94" s="328"/>
      <c r="G94" s="329"/>
      <c r="H94" s="184"/>
      <c r="I94" s="184"/>
    </row>
    <row r="95" spans="1:21" ht="20.25" hidden="1" customHeight="1" x14ac:dyDescent="0.3">
      <c r="A95" s="105"/>
      <c r="B95" s="105"/>
      <c r="C95" s="183" t="s">
        <v>92</v>
      </c>
      <c r="D95" s="182">
        <f>'[1]1) Tableau budgétaire 1'!D96</f>
        <v>0</v>
      </c>
      <c r="E95" s="182">
        <f>'[1]1) Tableau budgétaire 1'!E96</f>
        <v>0</v>
      </c>
      <c r="F95" s="182">
        <f>'[1]1) Tableau budgétaire 1'!F96</f>
        <v>0</v>
      </c>
      <c r="G95" s="181">
        <f t="shared" ref="G95:G103" si="31">SUM(D95:F95)</f>
        <v>0</v>
      </c>
      <c r="H95" s="185"/>
      <c r="I95" s="185"/>
    </row>
    <row r="96" spans="1:21" ht="20.25" hidden="1" customHeight="1" x14ac:dyDescent="0.3">
      <c r="A96" s="105"/>
      <c r="B96" s="105"/>
      <c r="C96" s="177" t="s">
        <v>48</v>
      </c>
      <c r="D96" s="187"/>
      <c r="E96" s="186"/>
      <c r="F96" s="186"/>
      <c r="G96" s="176">
        <f t="shared" si="31"/>
        <v>0</v>
      </c>
      <c r="H96" s="185"/>
      <c r="I96" s="185"/>
    </row>
    <row r="97" spans="1:21" ht="20.25" hidden="1" customHeight="1" x14ac:dyDescent="0.3">
      <c r="A97" s="105"/>
      <c r="B97" s="157"/>
      <c r="C97" s="171" t="s">
        <v>49</v>
      </c>
      <c r="D97" s="170"/>
      <c r="E97" s="174"/>
      <c r="F97" s="174"/>
      <c r="G97" s="162">
        <f t="shared" si="31"/>
        <v>0</v>
      </c>
      <c r="H97" s="185"/>
      <c r="I97" s="185"/>
    </row>
    <row r="98" spans="1:21" ht="20.25" hidden="1" customHeight="1" x14ac:dyDescent="0.3">
      <c r="A98" s="105"/>
      <c r="B98" s="105"/>
      <c r="C98" s="171" t="s">
        <v>50</v>
      </c>
      <c r="D98" s="170"/>
      <c r="E98" s="170"/>
      <c r="F98" s="170"/>
      <c r="G98" s="162">
        <f t="shared" si="31"/>
        <v>0</v>
      </c>
      <c r="H98" s="185"/>
      <c r="I98" s="185"/>
    </row>
    <row r="99" spans="1:21" ht="20.25" hidden="1" customHeight="1" x14ac:dyDescent="0.3">
      <c r="A99" s="105"/>
      <c r="B99" s="105"/>
      <c r="C99" s="173" t="s">
        <v>51</v>
      </c>
      <c r="D99" s="170"/>
      <c r="E99" s="170"/>
      <c r="F99" s="170"/>
      <c r="G99" s="162">
        <f t="shared" si="31"/>
        <v>0</v>
      </c>
      <c r="H99" s="185"/>
      <c r="I99" s="185"/>
    </row>
    <row r="100" spans="1:21" ht="20.25" hidden="1" customHeight="1" x14ac:dyDescent="0.3">
      <c r="A100" s="105"/>
      <c r="B100" s="105"/>
      <c r="C100" s="171" t="s">
        <v>52</v>
      </c>
      <c r="D100" s="170"/>
      <c r="E100" s="170"/>
      <c r="F100" s="170"/>
      <c r="G100" s="162">
        <f t="shared" si="31"/>
        <v>0</v>
      </c>
      <c r="H100" s="185"/>
      <c r="I100" s="185"/>
    </row>
    <row r="101" spans="1:21" ht="20.25" hidden="1" customHeight="1" x14ac:dyDescent="0.3">
      <c r="A101" s="105"/>
      <c r="B101" s="105"/>
      <c r="C101" s="171" t="s">
        <v>53</v>
      </c>
      <c r="D101" s="170"/>
      <c r="E101" s="170"/>
      <c r="F101" s="170"/>
      <c r="G101" s="162">
        <f t="shared" si="31"/>
        <v>0</v>
      </c>
      <c r="H101" s="185"/>
      <c r="I101" s="185"/>
    </row>
    <row r="102" spans="1:21" ht="20.25" hidden="1" customHeight="1" x14ac:dyDescent="0.3">
      <c r="A102" s="105"/>
      <c r="B102" s="157"/>
      <c r="C102" s="171" t="s">
        <v>54</v>
      </c>
      <c r="D102" s="170"/>
      <c r="E102" s="170"/>
      <c r="F102" s="170"/>
      <c r="G102" s="162">
        <f t="shared" si="31"/>
        <v>0</v>
      </c>
      <c r="H102" s="185"/>
      <c r="I102" s="185"/>
    </row>
    <row r="103" spans="1:21" ht="20.25" hidden="1" customHeight="1" x14ac:dyDescent="0.3">
      <c r="A103" s="105"/>
      <c r="B103" s="105"/>
      <c r="C103" s="164" t="s">
        <v>73</v>
      </c>
      <c r="D103" s="163">
        <f>SUM(D96:D102)</f>
        <v>0</v>
      </c>
      <c r="E103" s="163">
        <f>SUM(E96:E102)</f>
        <v>0</v>
      </c>
      <c r="F103" s="163">
        <f>SUM(F96:F102)</f>
        <v>0</v>
      </c>
      <c r="G103" s="162">
        <f t="shared" si="31"/>
        <v>0</v>
      </c>
      <c r="H103" s="185"/>
      <c r="I103" s="185"/>
    </row>
    <row r="104" spans="1:21" ht="20.25" customHeight="1" x14ac:dyDescent="0.3">
      <c r="A104" s="105"/>
      <c r="B104" s="105"/>
      <c r="C104" s="105"/>
      <c r="D104" s="105"/>
      <c r="E104" s="105"/>
      <c r="F104" s="105"/>
      <c r="G104" s="105"/>
      <c r="H104" s="105"/>
      <c r="I104" s="105"/>
    </row>
    <row r="105" spans="1:21" ht="20.25" customHeight="1" x14ac:dyDescent="0.3">
      <c r="A105" s="105"/>
      <c r="B105" s="348" t="s">
        <v>91</v>
      </c>
      <c r="C105" s="348"/>
      <c r="D105" s="348"/>
      <c r="E105" s="348"/>
      <c r="F105" s="348"/>
      <c r="G105" s="348"/>
      <c r="H105" s="348"/>
      <c r="I105" s="348"/>
      <c r="J105" s="348"/>
      <c r="K105" s="348"/>
      <c r="L105" s="348"/>
      <c r="M105" s="348"/>
      <c r="N105" s="348"/>
      <c r="O105" s="348"/>
      <c r="P105" s="348"/>
      <c r="Q105" s="348"/>
      <c r="R105" s="348"/>
      <c r="S105" s="348"/>
      <c r="T105" s="348"/>
      <c r="U105" s="348"/>
    </row>
    <row r="106" spans="1:21" ht="20.25" customHeight="1" x14ac:dyDescent="0.3">
      <c r="A106" s="105"/>
      <c r="B106" s="227"/>
      <c r="C106" s="348" t="s">
        <v>24</v>
      </c>
      <c r="D106" s="348"/>
      <c r="E106" s="348"/>
      <c r="F106" s="348"/>
      <c r="G106" s="348"/>
      <c r="H106" s="348"/>
      <c r="I106" s="348"/>
      <c r="J106" s="348"/>
      <c r="K106" s="348"/>
      <c r="L106" s="348"/>
      <c r="M106" s="348"/>
      <c r="N106" s="348"/>
      <c r="O106" s="348"/>
      <c r="P106" s="348"/>
      <c r="Q106" s="348"/>
      <c r="R106" s="348"/>
      <c r="S106" s="348"/>
      <c r="T106" s="348"/>
      <c r="U106" s="348"/>
    </row>
    <row r="107" spans="1:21" ht="20.25" customHeight="1" thickBot="1" x14ac:dyDescent="0.35">
      <c r="A107" s="105"/>
      <c r="B107" s="105"/>
      <c r="C107" s="226" t="s">
        <v>90</v>
      </c>
      <c r="D107" s="225">
        <f>'RF par produits'!C40</f>
        <v>115000</v>
      </c>
      <c r="E107" s="225">
        <f>'RF par produits'!D40</f>
        <v>47500</v>
      </c>
      <c r="F107" s="225">
        <f>'RF par produits'!E40</f>
        <v>0</v>
      </c>
      <c r="G107" s="103">
        <f t="shared" ref="G107:G115" si="32">SUM(D107:F107)</f>
        <v>162500</v>
      </c>
      <c r="H107" s="103">
        <f>+H115</f>
        <v>0</v>
      </c>
      <c r="I107" s="103">
        <f>+I115</f>
        <v>0</v>
      </c>
      <c r="J107" s="224">
        <f>J115</f>
        <v>0</v>
      </c>
      <c r="K107" s="223"/>
      <c r="L107" s="223"/>
      <c r="M107" s="223">
        <f>'[1]1) Tableau budgétaire 1'!I108</f>
        <v>0</v>
      </c>
      <c r="N107" s="222"/>
      <c r="O107" s="222"/>
      <c r="P107" s="222">
        <f>'[1]1) Tableau budgétaire 1'!J108</f>
        <v>0</v>
      </c>
      <c r="Q107" s="221">
        <f>SUM(J107:P107)</f>
        <v>0</v>
      </c>
      <c r="R107" s="136">
        <f>+R115</f>
        <v>0</v>
      </c>
      <c r="S107" s="134">
        <f t="shared" ref="S107:T107" si="33">+S115</f>
        <v>4958.13</v>
      </c>
      <c r="T107" s="133">
        <f t="shared" si="33"/>
        <v>0</v>
      </c>
      <c r="U107" s="255">
        <f>+U115</f>
        <v>4958.13</v>
      </c>
    </row>
    <row r="108" spans="1:21" ht="20.25" customHeight="1" x14ac:dyDescent="0.3">
      <c r="A108" s="105"/>
      <c r="B108" s="105"/>
      <c r="C108" s="177" t="s">
        <v>48</v>
      </c>
      <c r="D108" s="187"/>
      <c r="E108" s="289"/>
      <c r="F108" s="289"/>
      <c r="G108" s="176">
        <f t="shared" si="32"/>
        <v>0</v>
      </c>
      <c r="H108" s="175"/>
      <c r="I108" s="175"/>
      <c r="J108" s="203"/>
      <c r="K108" s="172"/>
      <c r="L108" s="172"/>
      <c r="M108" s="201"/>
      <c r="N108" s="200"/>
      <c r="O108" s="200"/>
      <c r="P108" s="200"/>
      <c r="Q108" s="158">
        <f>+D108+N108-O108</f>
        <v>0</v>
      </c>
      <c r="R108" s="136"/>
      <c r="S108" s="134"/>
      <c r="T108" s="133"/>
      <c r="U108" s="255">
        <f>+R108+S108+T108</f>
        <v>0</v>
      </c>
    </row>
    <row r="109" spans="1:21" ht="20.25" customHeight="1" x14ac:dyDescent="0.3">
      <c r="A109" s="105"/>
      <c r="B109" s="105"/>
      <c r="C109" s="171" t="s">
        <v>49</v>
      </c>
      <c r="D109" s="170">
        <v>5000</v>
      </c>
      <c r="E109" s="290">
        <v>3000</v>
      </c>
      <c r="F109" s="290"/>
      <c r="G109" s="162">
        <f t="shared" si="32"/>
        <v>8000</v>
      </c>
      <c r="H109" s="197"/>
      <c r="I109" s="197"/>
      <c r="J109" s="203"/>
      <c r="K109" s="167"/>
      <c r="L109" s="167"/>
      <c r="M109" s="199"/>
      <c r="N109" s="198"/>
      <c r="O109" s="198"/>
      <c r="P109" s="198"/>
      <c r="Q109" s="158">
        <f t="shared" ref="Q109:Q114" si="34">J109+M109+P109</f>
        <v>0</v>
      </c>
      <c r="R109" s="136"/>
      <c r="S109" s="294">
        <v>926.3</v>
      </c>
      <c r="T109" s="133"/>
      <c r="U109" s="255">
        <f t="shared" ref="U109:U114" si="35">+R109+S109+T109</f>
        <v>926.3</v>
      </c>
    </row>
    <row r="110" spans="1:21" ht="27.75" customHeight="1" x14ac:dyDescent="0.3">
      <c r="A110" s="105"/>
      <c r="B110" s="105"/>
      <c r="C110" s="171" t="s">
        <v>50</v>
      </c>
      <c r="D110" s="170"/>
      <c r="E110" s="170">
        <v>5000</v>
      </c>
      <c r="F110" s="170"/>
      <c r="G110" s="162">
        <f t="shared" si="32"/>
        <v>5000</v>
      </c>
      <c r="H110" s="197"/>
      <c r="I110" s="197"/>
      <c r="J110" s="203"/>
      <c r="K110" s="167"/>
      <c r="L110" s="167"/>
      <c r="M110" s="167"/>
      <c r="N110" s="194"/>
      <c r="O110" s="194"/>
      <c r="P110" s="194"/>
      <c r="Q110" s="158">
        <f t="shared" si="34"/>
        <v>0</v>
      </c>
      <c r="R110" s="136"/>
      <c r="S110" s="134"/>
      <c r="T110" s="133"/>
      <c r="U110" s="255">
        <f t="shared" si="35"/>
        <v>0</v>
      </c>
    </row>
    <row r="111" spans="1:21" ht="20.25" customHeight="1" x14ac:dyDescent="0.3">
      <c r="A111" s="105"/>
      <c r="B111" s="105"/>
      <c r="C111" s="173" t="s">
        <v>51</v>
      </c>
      <c r="D111" s="170">
        <v>5000</v>
      </c>
      <c r="E111" s="170">
        <v>18500</v>
      </c>
      <c r="F111" s="170"/>
      <c r="G111" s="162">
        <f t="shared" si="32"/>
        <v>23500</v>
      </c>
      <c r="H111" s="197"/>
      <c r="I111" s="197"/>
      <c r="J111" s="203"/>
      <c r="K111" s="167"/>
      <c r="L111" s="167"/>
      <c r="M111" s="167"/>
      <c r="N111" s="194"/>
      <c r="O111" s="194"/>
      <c r="P111" s="194"/>
      <c r="Q111" s="158">
        <f t="shared" si="34"/>
        <v>0</v>
      </c>
      <c r="R111" s="136"/>
      <c r="S111" s="294">
        <v>4031.83</v>
      </c>
      <c r="T111" s="133"/>
      <c r="U111" s="255">
        <f t="shared" si="35"/>
        <v>4031.83</v>
      </c>
    </row>
    <row r="112" spans="1:21" ht="20.25" customHeight="1" x14ac:dyDescent="0.3">
      <c r="A112" s="105"/>
      <c r="B112" s="105"/>
      <c r="C112" s="171" t="s">
        <v>52</v>
      </c>
      <c r="D112" s="170">
        <v>22000</v>
      </c>
      <c r="E112" s="170">
        <v>12000</v>
      </c>
      <c r="F112" s="170"/>
      <c r="G112" s="162">
        <f t="shared" si="32"/>
        <v>34000</v>
      </c>
      <c r="H112" s="197"/>
      <c r="I112" s="197"/>
      <c r="J112" s="203"/>
      <c r="K112" s="167"/>
      <c r="L112" s="167"/>
      <c r="M112" s="167"/>
      <c r="N112" s="194"/>
      <c r="O112" s="194"/>
      <c r="P112" s="194"/>
      <c r="Q112" s="158">
        <f t="shared" si="34"/>
        <v>0</v>
      </c>
      <c r="R112" s="136"/>
      <c r="S112" s="134"/>
      <c r="T112" s="133"/>
      <c r="U112" s="255">
        <f t="shared" si="35"/>
        <v>0</v>
      </c>
    </row>
    <row r="113" spans="1:21" ht="20.25" customHeight="1" x14ac:dyDescent="0.3">
      <c r="A113" s="105"/>
      <c r="B113" s="105"/>
      <c r="C113" s="171" t="s">
        <v>53</v>
      </c>
      <c r="D113" s="170">
        <v>78000</v>
      </c>
      <c r="E113" s="170">
        <v>9000</v>
      </c>
      <c r="F113" s="170"/>
      <c r="G113" s="162">
        <f t="shared" si="32"/>
        <v>87000</v>
      </c>
      <c r="H113" s="169"/>
      <c r="I113" s="169"/>
      <c r="J113" s="203"/>
      <c r="K113" s="167"/>
      <c r="L113" s="167"/>
      <c r="M113" s="167"/>
      <c r="N113" s="194"/>
      <c r="O113" s="194"/>
      <c r="P113" s="194"/>
      <c r="Q113" s="158">
        <f t="shared" si="34"/>
        <v>0</v>
      </c>
      <c r="R113" s="136"/>
      <c r="S113" s="134"/>
      <c r="T113" s="133"/>
      <c r="U113" s="255">
        <f t="shared" si="35"/>
        <v>0</v>
      </c>
    </row>
    <row r="114" spans="1:21" ht="20.25" customHeight="1" x14ac:dyDescent="0.3">
      <c r="A114" s="105"/>
      <c r="B114" s="105"/>
      <c r="C114" s="171" t="s">
        <v>54</v>
      </c>
      <c r="D114" s="170">
        <v>5000</v>
      </c>
      <c r="E114" s="170"/>
      <c r="F114" s="170"/>
      <c r="G114" s="162">
        <f t="shared" si="32"/>
        <v>5000</v>
      </c>
      <c r="H114" s="169"/>
      <c r="I114" s="169"/>
      <c r="J114" s="203"/>
      <c r="K114" s="167"/>
      <c r="L114" s="167"/>
      <c r="M114" s="167"/>
      <c r="N114" s="194"/>
      <c r="O114" s="194"/>
      <c r="P114" s="194"/>
      <c r="Q114" s="158">
        <f t="shared" si="34"/>
        <v>0</v>
      </c>
      <c r="R114" s="136"/>
      <c r="S114" s="134"/>
      <c r="T114" s="133"/>
      <c r="U114" s="255">
        <f t="shared" si="35"/>
        <v>0</v>
      </c>
    </row>
    <row r="115" spans="1:21" ht="20.25" customHeight="1" x14ac:dyDescent="0.3">
      <c r="A115" s="105"/>
      <c r="B115" s="105"/>
      <c r="C115" s="164" t="s">
        <v>73</v>
      </c>
      <c r="D115" s="163">
        <f>SUM(D108:D114)</f>
        <v>115000</v>
      </c>
      <c r="E115" s="163">
        <f>SUM(E108:E114)</f>
        <v>47500</v>
      </c>
      <c r="F115" s="163">
        <f>SUM(F108:F114)</f>
        <v>0</v>
      </c>
      <c r="G115" s="162">
        <f t="shared" si="32"/>
        <v>162500</v>
      </c>
      <c r="H115" s="162">
        <f>SUM(H108:H114)</f>
        <v>0</v>
      </c>
      <c r="I115" s="162">
        <f>SUM(I108:I114)</f>
        <v>0</v>
      </c>
      <c r="J115" s="161">
        <f>SUM(J108:J114)</f>
        <v>0</v>
      </c>
      <c r="K115" s="160"/>
      <c r="L115" s="160"/>
      <c r="M115" s="160">
        <f>SUM(M108:M114)</f>
        <v>0</v>
      </c>
      <c r="N115" s="159"/>
      <c r="O115" s="159"/>
      <c r="P115" s="159">
        <f>SUM(P108:P114)</f>
        <v>0</v>
      </c>
      <c r="Q115" s="204">
        <f>SUM(Q108:Q114)</f>
        <v>0</v>
      </c>
      <c r="R115" s="136">
        <f>SUM(R108:R114)</f>
        <v>0</v>
      </c>
      <c r="S115" s="134">
        <f t="shared" ref="S115" si="36">SUM(S108:S114)</f>
        <v>4958.13</v>
      </c>
      <c r="T115" s="133">
        <f t="shared" ref="T115" si="37">SUM(T108:T114)</f>
        <v>0</v>
      </c>
      <c r="U115" s="255">
        <f>SUM(U108:U114)</f>
        <v>4958.13</v>
      </c>
    </row>
    <row r="116" spans="1:21" ht="20.25" customHeight="1" x14ac:dyDescent="0.3">
      <c r="A116" s="157"/>
      <c r="B116" s="157"/>
      <c r="C116" s="247"/>
      <c r="D116" s="245"/>
      <c r="E116" s="245"/>
      <c r="F116" s="245"/>
      <c r="G116" s="246"/>
      <c r="H116" s="191"/>
      <c r="I116" s="191"/>
    </row>
    <row r="117" spans="1:21" ht="20.25" customHeight="1" x14ac:dyDescent="0.3">
      <c r="A117" s="105"/>
      <c r="B117" s="105"/>
      <c r="C117" s="348" t="s">
        <v>89</v>
      </c>
      <c r="D117" s="348"/>
      <c r="E117" s="348"/>
      <c r="F117" s="348"/>
      <c r="G117" s="348"/>
      <c r="H117" s="348"/>
      <c r="I117" s="348"/>
      <c r="J117" s="348"/>
      <c r="K117" s="348"/>
      <c r="L117" s="348"/>
      <c r="M117" s="348"/>
      <c r="N117" s="348"/>
      <c r="O117" s="348"/>
      <c r="P117" s="348"/>
      <c r="Q117" s="348"/>
      <c r="R117" s="348"/>
      <c r="S117" s="348"/>
      <c r="T117" s="348"/>
      <c r="U117" s="348"/>
    </row>
    <row r="118" spans="1:21" ht="20.25" customHeight="1" thickBot="1" x14ac:dyDescent="0.35">
      <c r="A118" s="105"/>
      <c r="B118" s="105"/>
      <c r="C118" s="226" t="s">
        <v>88</v>
      </c>
      <c r="D118" s="225">
        <f>'RF par produits'!C48</f>
        <v>10000</v>
      </c>
      <c r="E118" s="225">
        <f>'RF par produits'!D48</f>
        <v>45000</v>
      </c>
      <c r="F118" s="225">
        <f>'RF par produits'!E48</f>
        <v>170000</v>
      </c>
      <c r="G118" s="103">
        <f t="shared" ref="G118:G126" si="38">SUM(D118:F118)</f>
        <v>225000</v>
      </c>
      <c r="H118" s="103">
        <f>H126</f>
        <v>0</v>
      </c>
      <c r="I118" s="103">
        <f>I126</f>
        <v>0</v>
      </c>
      <c r="J118" s="224">
        <f>+J126</f>
        <v>0</v>
      </c>
      <c r="K118" s="223"/>
      <c r="L118" s="223"/>
      <c r="M118" s="223">
        <f>'[1]1) Tableau budgétaire 1'!I118</f>
        <v>0</v>
      </c>
      <c r="N118" s="222"/>
      <c r="O118" s="222"/>
      <c r="P118" s="222">
        <f>'[1]1) Tableau budgétaire 1'!J118</f>
        <v>0</v>
      </c>
      <c r="Q118" s="221">
        <f>SUM(J118:P118)</f>
        <v>0</v>
      </c>
      <c r="R118" s="136">
        <f>+R126</f>
        <v>0</v>
      </c>
      <c r="S118" s="134">
        <f t="shared" ref="S118:T118" si="39">+S126</f>
        <v>0</v>
      </c>
      <c r="T118" s="133">
        <f t="shared" si="39"/>
        <v>0</v>
      </c>
      <c r="U118" s="255">
        <f>+U126</f>
        <v>0</v>
      </c>
    </row>
    <row r="119" spans="1:21" ht="20.25" customHeight="1" x14ac:dyDescent="0.3">
      <c r="A119" s="105"/>
      <c r="B119" s="105"/>
      <c r="C119" s="177" t="s">
        <v>48</v>
      </c>
      <c r="D119" s="187"/>
      <c r="E119" s="289"/>
      <c r="F119" s="289"/>
      <c r="G119" s="176">
        <f t="shared" si="38"/>
        <v>0</v>
      </c>
      <c r="H119" s="175"/>
      <c r="I119" s="175"/>
      <c r="J119" s="203"/>
      <c r="K119" s="172"/>
      <c r="L119" s="172"/>
      <c r="M119" s="201"/>
      <c r="N119" s="200"/>
      <c r="O119" s="200"/>
      <c r="P119" s="200"/>
      <c r="Q119" s="158">
        <f t="shared" ref="Q119:Q125" si="40">J119+M119+P119</f>
        <v>0</v>
      </c>
      <c r="R119" s="136"/>
      <c r="S119" s="134"/>
      <c r="T119" s="133"/>
      <c r="U119" s="255">
        <f>+R119+S119+T119</f>
        <v>0</v>
      </c>
    </row>
    <row r="120" spans="1:21" ht="20.25" customHeight="1" x14ac:dyDescent="0.3">
      <c r="A120" s="105"/>
      <c r="B120" s="105"/>
      <c r="C120" s="171" t="s">
        <v>49</v>
      </c>
      <c r="D120" s="170"/>
      <c r="E120" s="290">
        <v>3000</v>
      </c>
      <c r="F120" s="170">
        <v>35000</v>
      </c>
      <c r="G120" s="162">
        <f t="shared" si="38"/>
        <v>38000</v>
      </c>
      <c r="H120" s="169"/>
      <c r="I120" s="197"/>
      <c r="J120" s="203"/>
      <c r="K120" s="195"/>
      <c r="L120" s="195"/>
      <c r="M120" s="199"/>
      <c r="N120" s="198"/>
      <c r="O120" s="198"/>
      <c r="P120" s="200"/>
      <c r="Q120" s="158">
        <f t="shared" si="40"/>
        <v>0</v>
      </c>
      <c r="R120" s="136"/>
      <c r="S120" s="134"/>
      <c r="T120" s="133"/>
      <c r="U120" s="255">
        <f t="shared" ref="U120:U125" si="41">+R120+S120+T120</f>
        <v>0</v>
      </c>
    </row>
    <row r="121" spans="1:21" ht="20.25" customHeight="1" x14ac:dyDescent="0.3">
      <c r="A121" s="105"/>
      <c r="B121" s="105"/>
      <c r="C121" s="171" t="s">
        <v>50</v>
      </c>
      <c r="D121" s="170"/>
      <c r="E121" s="170">
        <v>9000</v>
      </c>
      <c r="F121" s="170">
        <v>10000</v>
      </c>
      <c r="G121" s="162">
        <f t="shared" si="38"/>
        <v>19000</v>
      </c>
      <c r="H121" s="169"/>
      <c r="I121" s="197"/>
      <c r="J121" s="203"/>
      <c r="K121" s="195"/>
      <c r="L121" s="195"/>
      <c r="M121" s="167"/>
      <c r="N121" s="194"/>
      <c r="O121" s="194"/>
      <c r="P121" s="200"/>
      <c r="Q121" s="158">
        <f t="shared" si="40"/>
        <v>0</v>
      </c>
      <c r="R121" s="136"/>
      <c r="S121" s="134"/>
      <c r="T121" s="133"/>
      <c r="U121" s="255">
        <f t="shared" si="41"/>
        <v>0</v>
      </c>
    </row>
    <row r="122" spans="1:21" ht="20.25" customHeight="1" x14ac:dyDescent="0.3">
      <c r="A122" s="105"/>
      <c r="B122" s="105"/>
      <c r="C122" s="173" t="s">
        <v>51</v>
      </c>
      <c r="D122" s="295"/>
      <c r="E122" s="170">
        <v>15000</v>
      </c>
      <c r="F122" s="170">
        <v>95000</v>
      </c>
      <c r="G122" s="162">
        <f t="shared" si="38"/>
        <v>110000</v>
      </c>
      <c r="H122" s="169"/>
      <c r="I122" s="197"/>
      <c r="J122" s="203"/>
      <c r="K122" s="195"/>
      <c r="L122" s="195"/>
      <c r="M122" s="167"/>
      <c r="N122" s="194"/>
      <c r="O122" s="194"/>
      <c r="P122" s="200"/>
      <c r="Q122" s="158">
        <f t="shared" si="40"/>
        <v>0</v>
      </c>
      <c r="R122" s="136"/>
      <c r="S122" s="134"/>
      <c r="T122" s="133"/>
      <c r="U122" s="255">
        <f t="shared" si="41"/>
        <v>0</v>
      </c>
    </row>
    <row r="123" spans="1:21" ht="20.25" customHeight="1" x14ac:dyDescent="0.3">
      <c r="A123" s="105"/>
      <c r="B123" s="105"/>
      <c r="C123" s="171" t="s">
        <v>52</v>
      </c>
      <c r="D123" s="170">
        <v>3000</v>
      </c>
      <c r="E123" s="170">
        <v>18000</v>
      </c>
      <c r="F123" s="170">
        <v>15000</v>
      </c>
      <c r="G123" s="162">
        <f t="shared" si="38"/>
        <v>36000</v>
      </c>
      <c r="H123" s="169"/>
      <c r="I123" s="197"/>
      <c r="J123" s="203"/>
      <c r="K123" s="195"/>
      <c r="L123" s="195"/>
      <c r="M123" s="167"/>
      <c r="N123" s="194"/>
      <c r="O123" s="194"/>
      <c r="P123" s="200"/>
      <c r="Q123" s="158">
        <f t="shared" si="40"/>
        <v>0</v>
      </c>
      <c r="R123" s="136"/>
      <c r="S123" s="134"/>
      <c r="T123" s="133"/>
      <c r="U123" s="255">
        <f t="shared" si="41"/>
        <v>0</v>
      </c>
    </row>
    <row r="124" spans="1:21" ht="20.25" customHeight="1" x14ac:dyDescent="0.3">
      <c r="A124" s="105"/>
      <c r="B124" s="105"/>
      <c r="C124" s="171" t="s">
        <v>53</v>
      </c>
      <c r="D124" s="170">
        <v>7000</v>
      </c>
      <c r="E124" s="170"/>
      <c r="F124" s="170">
        <v>15000</v>
      </c>
      <c r="G124" s="162">
        <f t="shared" si="38"/>
        <v>22000</v>
      </c>
      <c r="H124" s="169"/>
      <c r="I124" s="169"/>
      <c r="J124" s="203"/>
      <c r="K124" s="195"/>
      <c r="L124" s="195"/>
      <c r="M124" s="167"/>
      <c r="N124" s="194"/>
      <c r="O124" s="194"/>
      <c r="P124" s="200"/>
      <c r="Q124" s="158">
        <f t="shared" si="40"/>
        <v>0</v>
      </c>
      <c r="R124" s="136"/>
      <c r="S124" s="134"/>
      <c r="T124" s="133"/>
      <c r="U124" s="255">
        <f t="shared" si="41"/>
        <v>0</v>
      </c>
    </row>
    <row r="125" spans="1:21" ht="20.25" customHeight="1" x14ac:dyDescent="0.3">
      <c r="A125" s="105"/>
      <c r="B125" s="105"/>
      <c r="C125" s="171" t="s">
        <v>54</v>
      </c>
      <c r="D125" s="170"/>
      <c r="E125" s="170"/>
      <c r="F125" s="170"/>
      <c r="G125" s="162">
        <f t="shared" si="38"/>
        <v>0</v>
      </c>
      <c r="H125" s="169"/>
      <c r="I125" s="169"/>
      <c r="J125" s="203"/>
      <c r="K125" s="195"/>
      <c r="L125" s="195"/>
      <c r="M125" s="167"/>
      <c r="N125" s="194"/>
      <c r="O125" s="194"/>
      <c r="P125" s="200"/>
      <c r="Q125" s="158">
        <f t="shared" si="40"/>
        <v>0</v>
      </c>
      <c r="R125" s="136"/>
      <c r="S125" s="134"/>
      <c r="T125" s="133"/>
      <c r="U125" s="255">
        <f t="shared" si="41"/>
        <v>0</v>
      </c>
    </row>
    <row r="126" spans="1:21" ht="20.25" customHeight="1" x14ac:dyDescent="0.3">
      <c r="A126" s="105"/>
      <c r="B126" s="105"/>
      <c r="C126" s="164" t="s">
        <v>73</v>
      </c>
      <c r="D126" s="163">
        <f>SUM(D119:D125)</f>
        <v>10000</v>
      </c>
      <c r="E126" s="163">
        <f>SUM(E119:E125)</f>
        <v>45000</v>
      </c>
      <c r="F126" s="163">
        <f>SUM(F119:F125)</f>
        <v>170000</v>
      </c>
      <c r="G126" s="162">
        <f t="shared" si="38"/>
        <v>225000</v>
      </c>
      <c r="H126" s="162">
        <f>SUM(H119:H125)</f>
        <v>0</v>
      </c>
      <c r="I126" s="162">
        <f>SUM(I119:I125)</f>
        <v>0</v>
      </c>
      <c r="J126" s="193">
        <f>SUM(J119:J125)</f>
        <v>0</v>
      </c>
      <c r="K126" s="192"/>
      <c r="L126" s="192"/>
      <c r="M126" s="160">
        <f>SUM(M119:M125)</f>
        <v>0</v>
      </c>
      <c r="N126" s="159"/>
      <c r="O126" s="159"/>
      <c r="P126" s="159">
        <f>SUM(P119:P125)</f>
        <v>0</v>
      </c>
      <c r="Q126" s="158">
        <f>SUM(Q119:Q125)</f>
        <v>0</v>
      </c>
      <c r="R126" s="136">
        <f>SUM(R119:R125)</f>
        <v>0</v>
      </c>
      <c r="S126" s="134">
        <f t="shared" ref="S126" si="42">SUM(S119:S125)</f>
        <v>0</v>
      </c>
      <c r="T126" s="133">
        <f t="shared" ref="T126" si="43">SUM(T119:T125)</f>
        <v>0</v>
      </c>
      <c r="U126" s="255">
        <f>SUM(U119:U125)</f>
        <v>0</v>
      </c>
    </row>
    <row r="127" spans="1:21" ht="20.25" customHeight="1" x14ac:dyDescent="0.3">
      <c r="A127" s="157"/>
      <c r="B127" s="157"/>
      <c r="C127" s="247"/>
      <c r="D127" s="245"/>
      <c r="E127" s="245"/>
      <c r="F127" s="245"/>
      <c r="G127" s="246"/>
      <c r="H127" s="191"/>
      <c r="I127" s="191"/>
    </row>
    <row r="128" spans="1:21" ht="20.25" customHeight="1" x14ac:dyDescent="0.3">
      <c r="A128" s="105"/>
      <c r="B128" s="105"/>
      <c r="C128" s="348" t="s">
        <v>30</v>
      </c>
      <c r="D128" s="348"/>
      <c r="E128" s="348"/>
      <c r="F128" s="348"/>
      <c r="G128" s="348"/>
      <c r="H128" s="348"/>
      <c r="I128" s="348"/>
      <c r="J128" s="348"/>
      <c r="K128" s="348"/>
      <c r="L128" s="348"/>
      <c r="M128" s="348"/>
      <c r="N128" s="348"/>
      <c r="O128" s="348"/>
      <c r="P128" s="348"/>
      <c r="Q128" s="348"/>
      <c r="R128" s="348"/>
      <c r="S128" s="348"/>
      <c r="T128" s="348"/>
      <c r="U128" s="348"/>
    </row>
    <row r="129" spans="1:21" ht="20.25" customHeight="1" thickBot="1" x14ac:dyDescent="0.35">
      <c r="A129" s="105"/>
      <c r="B129" s="105"/>
      <c r="C129" s="226" t="s">
        <v>87</v>
      </c>
      <c r="D129" s="225">
        <f>'RF par produits'!C54</f>
        <v>30000</v>
      </c>
      <c r="E129" s="225">
        <f>'RF par produits'!D54</f>
        <v>10000</v>
      </c>
      <c r="F129" s="225">
        <f>'RF par produits'!E54</f>
        <v>5000</v>
      </c>
      <c r="G129" s="103">
        <f t="shared" ref="G129" si="44">SUM(D129:F129)</f>
        <v>45000</v>
      </c>
      <c r="H129" s="103">
        <f>+H137</f>
        <v>0</v>
      </c>
      <c r="I129" s="103">
        <f>+I137</f>
        <v>0</v>
      </c>
      <c r="J129" s="224">
        <f>+J137</f>
        <v>0</v>
      </c>
      <c r="K129" s="223"/>
      <c r="L129" s="223"/>
      <c r="M129" s="223">
        <f>'[1]1) Tableau budgétaire 1'!I128</f>
        <v>0</v>
      </c>
      <c r="N129" s="222"/>
      <c r="O129" s="222"/>
      <c r="P129" s="222">
        <f>'[1]1) Tableau budgétaire 1'!J128</f>
        <v>0</v>
      </c>
      <c r="Q129" s="221">
        <f>SUM(J129:P129)</f>
        <v>0</v>
      </c>
      <c r="R129" s="136">
        <f>+R137</f>
        <v>0</v>
      </c>
      <c r="S129" s="134">
        <f t="shared" ref="S129:T129" si="45">+S137</f>
        <v>0</v>
      </c>
      <c r="T129" s="133">
        <f t="shared" si="45"/>
        <v>0</v>
      </c>
      <c r="U129" s="255">
        <f>+U137</f>
        <v>0</v>
      </c>
    </row>
    <row r="130" spans="1:21" ht="20.25" customHeight="1" x14ac:dyDescent="0.3">
      <c r="A130" s="105"/>
      <c r="B130" s="105"/>
      <c r="C130" s="177" t="s">
        <v>48</v>
      </c>
      <c r="D130" s="187"/>
      <c r="E130" s="289"/>
      <c r="F130" s="289"/>
      <c r="G130" s="176">
        <f>D130+E130+F130</f>
        <v>0</v>
      </c>
      <c r="H130" s="175"/>
      <c r="I130" s="175"/>
      <c r="J130" s="196"/>
      <c r="K130" s="202"/>
      <c r="L130" s="202"/>
      <c r="M130" s="201"/>
      <c r="N130" s="200"/>
      <c r="O130" s="200"/>
      <c r="P130" s="200"/>
      <c r="Q130" s="158">
        <f t="shared" ref="Q130:Q136" si="46">+J130+M130+P130</f>
        <v>0</v>
      </c>
      <c r="R130" s="136"/>
      <c r="S130" s="134"/>
      <c r="T130" s="133"/>
      <c r="U130" s="255">
        <f>+R130+S130+T130</f>
        <v>0</v>
      </c>
    </row>
    <row r="131" spans="1:21" ht="20.25" customHeight="1" x14ac:dyDescent="0.3">
      <c r="A131" s="105"/>
      <c r="B131" s="105"/>
      <c r="C131" s="171" t="s">
        <v>49</v>
      </c>
      <c r="D131" s="170"/>
      <c r="E131" s="290"/>
      <c r="F131" s="290"/>
      <c r="G131" s="176">
        <f t="shared" ref="G131:G136" si="47">D131+E131+F131</f>
        <v>0</v>
      </c>
      <c r="H131" s="169"/>
      <c r="I131" s="169"/>
      <c r="J131" s="196"/>
      <c r="K131" s="195"/>
      <c r="L131" s="195"/>
      <c r="M131" s="199"/>
      <c r="N131" s="198"/>
      <c r="O131" s="198"/>
      <c r="P131" s="198"/>
      <c r="Q131" s="158">
        <f t="shared" si="46"/>
        <v>0</v>
      </c>
      <c r="R131" s="136"/>
      <c r="S131" s="134"/>
      <c r="T131" s="133"/>
      <c r="U131" s="255">
        <f t="shared" ref="U131:U136" si="48">+R131+S131+T131</f>
        <v>0</v>
      </c>
    </row>
    <row r="132" spans="1:21" ht="20.25" customHeight="1" x14ac:dyDescent="0.3">
      <c r="A132" s="105"/>
      <c r="B132" s="105"/>
      <c r="C132" s="171" t="s">
        <v>50</v>
      </c>
      <c r="D132" s="170"/>
      <c r="E132" s="170"/>
      <c r="F132" s="170"/>
      <c r="G132" s="176">
        <f t="shared" si="47"/>
        <v>0</v>
      </c>
      <c r="H132" s="197"/>
      <c r="I132" s="197"/>
      <c r="J132" s="196"/>
      <c r="K132" s="195"/>
      <c r="L132" s="195"/>
      <c r="M132" s="167"/>
      <c r="N132" s="194"/>
      <c r="O132" s="194"/>
      <c r="P132" s="194"/>
      <c r="Q132" s="158">
        <f t="shared" si="46"/>
        <v>0</v>
      </c>
      <c r="R132" s="136"/>
      <c r="S132" s="134"/>
      <c r="T132" s="133"/>
      <c r="U132" s="255">
        <f t="shared" si="48"/>
        <v>0</v>
      </c>
    </row>
    <row r="133" spans="1:21" ht="20.25" customHeight="1" x14ac:dyDescent="0.3">
      <c r="A133" s="105"/>
      <c r="B133" s="105"/>
      <c r="C133" s="173" t="s">
        <v>51</v>
      </c>
      <c r="D133" s="170"/>
      <c r="E133" s="170">
        <v>10000</v>
      </c>
      <c r="F133" s="170"/>
      <c r="G133" s="176">
        <f t="shared" si="47"/>
        <v>10000</v>
      </c>
      <c r="H133" s="197"/>
      <c r="I133" s="197"/>
      <c r="J133" s="196"/>
      <c r="K133" s="195"/>
      <c r="L133" s="195"/>
      <c r="M133" s="167"/>
      <c r="N133" s="194"/>
      <c r="O133" s="194"/>
      <c r="P133" s="194"/>
      <c r="Q133" s="158">
        <f t="shared" si="46"/>
        <v>0</v>
      </c>
      <c r="R133" s="136"/>
      <c r="S133" s="134"/>
      <c r="T133" s="133"/>
      <c r="U133" s="255">
        <f t="shared" si="48"/>
        <v>0</v>
      </c>
    </row>
    <row r="134" spans="1:21" ht="20.25" customHeight="1" x14ac:dyDescent="0.3">
      <c r="A134" s="105"/>
      <c r="B134" s="105"/>
      <c r="C134" s="171" t="s">
        <v>52</v>
      </c>
      <c r="D134" s="170">
        <v>14000</v>
      </c>
      <c r="E134" s="170"/>
      <c r="F134" s="170">
        <v>5000</v>
      </c>
      <c r="G134" s="176">
        <f t="shared" si="47"/>
        <v>19000</v>
      </c>
      <c r="H134" s="197"/>
      <c r="I134" s="197"/>
      <c r="J134" s="196"/>
      <c r="K134" s="195"/>
      <c r="L134" s="195"/>
      <c r="M134" s="167"/>
      <c r="N134" s="194"/>
      <c r="O134" s="194"/>
      <c r="P134" s="194"/>
      <c r="Q134" s="158">
        <f t="shared" si="46"/>
        <v>0</v>
      </c>
      <c r="R134" s="136"/>
      <c r="S134" s="134"/>
      <c r="T134" s="133"/>
      <c r="U134" s="255">
        <f t="shared" si="48"/>
        <v>0</v>
      </c>
    </row>
    <row r="135" spans="1:21" ht="20.25" customHeight="1" x14ac:dyDescent="0.3">
      <c r="A135" s="105"/>
      <c r="B135" s="105"/>
      <c r="C135" s="171" t="s">
        <v>53</v>
      </c>
      <c r="D135" s="170">
        <v>16000</v>
      </c>
      <c r="E135" s="170"/>
      <c r="F135" s="170"/>
      <c r="G135" s="176">
        <f t="shared" si="47"/>
        <v>16000</v>
      </c>
      <c r="H135" s="197"/>
      <c r="I135" s="197"/>
      <c r="J135" s="196"/>
      <c r="K135" s="195"/>
      <c r="L135" s="195"/>
      <c r="M135" s="167"/>
      <c r="N135" s="194"/>
      <c r="O135" s="194"/>
      <c r="P135" s="194"/>
      <c r="Q135" s="158">
        <f t="shared" si="46"/>
        <v>0</v>
      </c>
      <c r="R135" s="136"/>
      <c r="S135" s="134"/>
      <c r="T135" s="133"/>
      <c r="U135" s="255">
        <f t="shared" si="48"/>
        <v>0</v>
      </c>
    </row>
    <row r="136" spans="1:21" ht="20.25" customHeight="1" x14ac:dyDescent="0.3">
      <c r="A136" s="105"/>
      <c r="B136" s="105"/>
      <c r="C136" s="171" t="s">
        <v>54</v>
      </c>
      <c r="D136" s="170"/>
      <c r="E136" s="170"/>
      <c r="F136" s="170"/>
      <c r="G136" s="176">
        <f t="shared" si="47"/>
        <v>0</v>
      </c>
      <c r="H136" s="169"/>
      <c r="I136" s="169"/>
      <c r="J136" s="196"/>
      <c r="K136" s="195"/>
      <c r="L136" s="195"/>
      <c r="M136" s="167"/>
      <c r="N136" s="194"/>
      <c r="O136" s="194"/>
      <c r="P136" s="194"/>
      <c r="Q136" s="158">
        <f t="shared" si="46"/>
        <v>0</v>
      </c>
      <c r="R136" s="136"/>
      <c r="S136" s="134"/>
      <c r="T136" s="133"/>
      <c r="U136" s="255">
        <f t="shared" si="48"/>
        <v>0</v>
      </c>
    </row>
    <row r="137" spans="1:21" ht="20.25" customHeight="1" x14ac:dyDescent="0.3">
      <c r="A137" s="105"/>
      <c r="B137" s="105"/>
      <c r="C137" s="164" t="s">
        <v>73</v>
      </c>
      <c r="D137" s="163">
        <f t="shared" ref="D137:J137" si="49">SUM(D130:D136)</f>
        <v>30000</v>
      </c>
      <c r="E137" s="163">
        <f t="shared" si="49"/>
        <v>10000</v>
      </c>
      <c r="F137" s="163">
        <f t="shared" si="49"/>
        <v>5000</v>
      </c>
      <c r="G137" s="163">
        <f t="shared" si="49"/>
        <v>45000</v>
      </c>
      <c r="H137" s="162">
        <f t="shared" si="49"/>
        <v>0</v>
      </c>
      <c r="I137" s="162">
        <f t="shared" si="49"/>
        <v>0</v>
      </c>
      <c r="J137" s="193">
        <f t="shared" si="49"/>
        <v>0</v>
      </c>
      <c r="K137" s="192"/>
      <c r="L137" s="192"/>
      <c r="M137" s="160">
        <f>SUM(M130:M136)</f>
        <v>0</v>
      </c>
      <c r="N137" s="159"/>
      <c r="O137" s="159"/>
      <c r="P137" s="159">
        <f>SUM(P130:P136)</f>
        <v>0</v>
      </c>
      <c r="Q137" s="158">
        <f>SUM(Q130:Q136)</f>
        <v>0</v>
      </c>
      <c r="R137" s="136">
        <f>SUM(R130:R136)</f>
        <v>0</v>
      </c>
      <c r="S137" s="134">
        <f t="shared" ref="S137" si="50">SUM(S130:S136)</f>
        <v>0</v>
      </c>
      <c r="T137" s="133">
        <f t="shared" ref="T137" si="51">SUM(T130:T136)</f>
        <v>0</v>
      </c>
      <c r="U137" s="255">
        <f>SUM(U130:U136)</f>
        <v>0</v>
      </c>
    </row>
    <row r="138" spans="1:21" ht="20.25" customHeight="1" x14ac:dyDescent="0.3">
      <c r="A138" s="157"/>
      <c r="B138" s="157"/>
      <c r="C138" s="190"/>
      <c r="D138" s="189"/>
      <c r="E138" s="189"/>
      <c r="F138" s="189"/>
      <c r="G138" s="188"/>
      <c r="H138" s="191"/>
      <c r="I138" s="191"/>
    </row>
    <row r="139" spans="1:21" ht="20.25" hidden="1" customHeight="1" x14ac:dyDescent="0.3">
      <c r="A139" s="105"/>
      <c r="B139" s="105"/>
      <c r="C139" s="241" t="s">
        <v>86</v>
      </c>
      <c r="D139" s="242"/>
      <c r="E139" s="242"/>
      <c r="F139" s="242"/>
      <c r="G139" s="243"/>
      <c r="H139" s="184"/>
      <c r="I139" s="184"/>
    </row>
    <row r="140" spans="1:21" ht="20.25" hidden="1" customHeight="1" x14ac:dyDescent="0.3">
      <c r="A140" s="105"/>
      <c r="B140" s="105"/>
      <c r="C140" s="183" t="s">
        <v>85</v>
      </c>
      <c r="D140" s="182">
        <f>'[1]1) Tableau budgétaire 1'!D138</f>
        <v>0</v>
      </c>
      <c r="E140" s="182">
        <f>'[1]1) Tableau budgétaire 1'!E138</f>
        <v>0</v>
      </c>
      <c r="F140" s="182">
        <f>'[1]1) Tableau budgétaire 1'!F138</f>
        <v>0</v>
      </c>
      <c r="G140" s="181">
        <f t="shared" ref="G140:G148" si="52">SUM(D140:F140)</f>
        <v>0</v>
      </c>
      <c r="H140" s="185"/>
      <c r="I140" s="185"/>
    </row>
    <row r="141" spans="1:21" ht="20.25" hidden="1" customHeight="1" x14ac:dyDescent="0.3">
      <c r="A141" s="105"/>
      <c r="B141" s="105"/>
      <c r="C141" s="177" t="s">
        <v>48</v>
      </c>
      <c r="D141" s="187"/>
      <c r="E141" s="186"/>
      <c r="F141" s="186"/>
      <c r="G141" s="176">
        <f t="shared" si="52"/>
        <v>0</v>
      </c>
      <c r="H141" s="185"/>
      <c r="I141" s="185"/>
    </row>
    <row r="142" spans="1:21" ht="20.25" hidden="1" customHeight="1" x14ac:dyDescent="0.3">
      <c r="A142" s="105"/>
      <c r="B142" s="105"/>
      <c r="C142" s="171" t="s">
        <v>49</v>
      </c>
      <c r="D142" s="170"/>
      <c r="E142" s="174"/>
      <c r="F142" s="174"/>
      <c r="G142" s="162">
        <f t="shared" si="52"/>
        <v>0</v>
      </c>
      <c r="H142" s="185"/>
      <c r="I142" s="185"/>
    </row>
    <row r="143" spans="1:21" ht="20.25" hidden="1" customHeight="1" x14ac:dyDescent="0.3">
      <c r="A143" s="105"/>
      <c r="B143" s="105"/>
      <c r="C143" s="171" t="s">
        <v>50</v>
      </c>
      <c r="D143" s="170"/>
      <c r="E143" s="170"/>
      <c r="F143" s="170"/>
      <c r="G143" s="162">
        <f t="shared" si="52"/>
        <v>0</v>
      </c>
      <c r="H143" s="185"/>
      <c r="I143" s="185"/>
    </row>
    <row r="144" spans="1:21" ht="20.25" hidden="1" customHeight="1" x14ac:dyDescent="0.3">
      <c r="A144" s="105"/>
      <c r="B144" s="105"/>
      <c r="C144" s="173" t="s">
        <v>51</v>
      </c>
      <c r="D144" s="170"/>
      <c r="E144" s="170"/>
      <c r="F144" s="170"/>
      <c r="G144" s="162">
        <f t="shared" si="52"/>
        <v>0</v>
      </c>
      <c r="H144" s="185"/>
      <c r="I144" s="185"/>
    </row>
    <row r="145" spans="1:9" ht="20.25" hidden="1" customHeight="1" x14ac:dyDescent="0.3">
      <c r="A145" s="105"/>
      <c r="B145" s="105"/>
      <c r="C145" s="171" t="s">
        <v>52</v>
      </c>
      <c r="D145" s="170"/>
      <c r="E145" s="170"/>
      <c r="F145" s="170"/>
      <c r="G145" s="162">
        <f t="shared" si="52"/>
        <v>0</v>
      </c>
      <c r="H145" s="185"/>
      <c r="I145" s="185"/>
    </row>
    <row r="146" spans="1:9" ht="20.25" hidden="1" customHeight="1" x14ac:dyDescent="0.3">
      <c r="A146" s="105"/>
      <c r="B146" s="105"/>
      <c r="C146" s="171" t="s">
        <v>53</v>
      </c>
      <c r="D146" s="170"/>
      <c r="E146" s="170"/>
      <c r="F146" s="170"/>
      <c r="G146" s="162">
        <f t="shared" si="52"/>
        <v>0</v>
      </c>
      <c r="H146" s="185"/>
      <c r="I146" s="185"/>
    </row>
    <row r="147" spans="1:9" ht="20.25" hidden="1" customHeight="1" x14ac:dyDescent="0.3">
      <c r="A147" s="105"/>
      <c r="B147" s="105"/>
      <c r="C147" s="171" t="s">
        <v>54</v>
      </c>
      <c r="D147" s="170"/>
      <c r="E147" s="170"/>
      <c r="F147" s="170"/>
      <c r="G147" s="162">
        <f t="shared" si="52"/>
        <v>0</v>
      </c>
      <c r="H147" s="185"/>
      <c r="I147" s="185"/>
    </row>
    <row r="148" spans="1:9" ht="20.25" hidden="1" customHeight="1" x14ac:dyDescent="0.3">
      <c r="A148" s="105"/>
      <c r="B148" s="105"/>
      <c r="C148" s="164" t="s">
        <v>73</v>
      </c>
      <c r="D148" s="163">
        <f>SUM(D141:D147)</f>
        <v>0</v>
      </c>
      <c r="E148" s="163">
        <f>SUM(E141:E147)</f>
        <v>0</v>
      </c>
      <c r="F148" s="163">
        <f>SUM(F141:F147)</f>
        <v>0</v>
      </c>
      <c r="G148" s="162">
        <f t="shared" si="52"/>
        <v>0</v>
      </c>
      <c r="H148" s="185"/>
      <c r="I148" s="185"/>
    </row>
    <row r="149" spans="1:9" ht="20.25" hidden="1" customHeight="1" x14ac:dyDescent="0.3">
      <c r="A149" s="105"/>
      <c r="B149" s="105"/>
      <c r="C149" s="105"/>
      <c r="D149" s="157"/>
      <c r="E149" s="157"/>
      <c r="F149" s="157"/>
      <c r="G149" s="105"/>
      <c r="H149" s="105"/>
      <c r="I149" s="105"/>
    </row>
    <row r="150" spans="1:9" ht="20.25" hidden="1" customHeight="1" x14ac:dyDescent="0.3">
      <c r="A150" s="105"/>
      <c r="B150" s="327" t="s">
        <v>84</v>
      </c>
      <c r="C150" s="328"/>
      <c r="D150" s="328"/>
      <c r="E150" s="328"/>
      <c r="F150" s="328"/>
      <c r="G150" s="329"/>
      <c r="H150" s="184"/>
      <c r="I150" s="184"/>
    </row>
    <row r="151" spans="1:9" ht="20.25" hidden="1" customHeight="1" x14ac:dyDescent="0.3">
      <c r="A151" s="105"/>
      <c r="B151" s="105"/>
      <c r="C151" s="327" t="s">
        <v>83</v>
      </c>
      <c r="D151" s="328"/>
      <c r="E151" s="328"/>
      <c r="F151" s="328"/>
      <c r="G151" s="329"/>
      <c r="H151" s="184"/>
      <c r="I151" s="184"/>
    </row>
    <row r="152" spans="1:9" ht="20.25" hidden="1" customHeight="1" x14ac:dyDescent="0.3">
      <c r="A152" s="105"/>
      <c r="B152" s="105"/>
      <c r="C152" s="183" t="s">
        <v>82</v>
      </c>
      <c r="D152" s="182">
        <f>'[1]1) Tableau budgétaire 1'!D150</f>
        <v>0</v>
      </c>
      <c r="E152" s="182">
        <f>'[1]1) Tableau budgétaire 1'!E150</f>
        <v>0</v>
      </c>
      <c r="F152" s="182">
        <f>'[1]1) Tableau budgétaire 1'!F150</f>
        <v>0</v>
      </c>
      <c r="G152" s="181">
        <f t="shared" ref="G152:G160" si="53">SUM(D152:F152)</f>
        <v>0</v>
      </c>
      <c r="H152" s="185"/>
      <c r="I152" s="185"/>
    </row>
    <row r="153" spans="1:9" ht="20.25" hidden="1" customHeight="1" x14ac:dyDescent="0.3">
      <c r="A153" s="105"/>
      <c r="B153" s="105"/>
      <c r="C153" s="177" t="s">
        <v>48</v>
      </c>
      <c r="D153" s="187"/>
      <c r="E153" s="186"/>
      <c r="F153" s="186"/>
      <c r="G153" s="176">
        <f t="shared" si="53"/>
        <v>0</v>
      </c>
      <c r="H153" s="185"/>
      <c r="I153" s="185"/>
    </row>
    <row r="154" spans="1:9" ht="20.25" hidden="1" customHeight="1" x14ac:dyDescent="0.3">
      <c r="A154" s="105"/>
      <c r="B154" s="105"/>
      <c r="C154" s="171" t="s">
        <v>49</v>
      </c>
      <c r="D154" s="170"/>
      <c r="E154" s="174"/>
      <c r="F154" s="174"/>
      <c r="G154" s="162">
        <f t="shared" si="53"/>
        <v>0</v>
      </c>
      <c r="H154" s="185"/>
      <c r="I154" s="185"/>
    </row>
    <row r="155" spans="1:9" ht="20.25" hidden="1" customHeight="1" x14ac:dyDescent="0.3">
      <c r="A155" s="105"/>
      <c r="B155" s="105"/>
      <c r="C155" s="171" t="s">
        <v>50</v>
      </c>
      <c r="D155" s="170"/>
      <c r="E155" s="170"/>
      <c r="F155" s="170"/>
      <c r="G155" s="162">
        <f t="shared" si="53"/>
        <v>0</v>
      </c>
      <c r="H155" s="185"/>
      <c r="I155" s="185"/>
    </row>
    <row r="156" spans="1:9" ht="20.25" hidden="1" customHeight="1" x14ac:dyDescent="0.3">
      <c r="A156" s="105"/>
      <c r="B156" s="105"/>
      <c r="C156" s="173" t="s">
        <v>51</v>
      </c>
      <c r="D156" s="170"/>
      <c r="E156" s="170"/>
      <c r="F156" s="170"/>
      <c r="G156" s="162">
        <f t="shared" si="53"/>
        <v>0</v>
      </c>
      <c r="H156" s="185"/>
      <c r="I156" s="185"/>
    </row>
    <row r="157" spans="1:9" ht="20.25" hidden="1" customHeight="1" x14ac:dyDescent="0.3">
      <c r="A157" s="105"/>
      <c r="B157" s="105"/>
      <c r="C157" s="171" t="s">
        <v>52</v>
      </c>
      <c r="D157" s="170"/>
      <c r="E157" s="170"/>
      <c r="F157" s="170"/>
      <c r="G157" s="162">
        <f t="shared" si="53"/>
        <v>0</v>
      </c>
      <c r="H157" s="185"/>
      <c r="I157" s="185"/>
    </row>
    <row r="158" spans="1:9" ht="20.25" hidden="1" customHeight="1" x14ac:dyDescent="0.3">
      <c r="A158" s="105"/>
      <c r="B158" s="105"/>
      <c r="C158" s="171" t="s">
        <v>53</v>
      </c>
      <c r="D158" s="170"/>
      <c r="E158" s="170"/>
      <c r="F158" s="170"/>
      <c r="G158" s="162">
        <f t="shared" si="53"/>
        <v>0</v>
      </c>
      <c r="H158" s="185"/>
      <c r="I158" s="185"/>
    </row>
    <row r="159" spans="1:9" ht="20.25" hidden="1" customHeight="1" x14ac:dyDescent="0.3">
      <c r="A159" s="105"/>
      <c r="B159" s="105"/>
      <c r="C159" s="171" t="s">
        <v>54</v>
      </c>
      <c r="D159" s="170"/>
      <c r="E159" s="170"/>
      <c r="F159" s="170"/>
      <c r="G159" s="162">
        <f t="shared" si="53"/>
        <v>0</v>
      </c>
      <c r="H159" s="185"/>
      <c r="I159" s="185"/>
    </row>
    <row r="160" spans="1:9" ht="20.25" hidden="1" customHeight="1" x14ac:dyDescent="0.3">
      <c r="A160" s="105"/>
      <c r="B160" s="105"/>
      <c r="C160" s="164" t="s">
        <v>73</v>
      </c>
      <c r="D160" s="163">
        <f>SUM(D153:D159)</f>
        <v>0</v>
      </c>
      <c r="E160" s="163">
        <f>SUM(E153:E159)</f>
        <v>0</v>
      </c>
      <c r="F160" s="163">
        <f>SUM(F153:F159)</f>
        <v>0</v>
      </c>
      <c r="G160" s="162">
        <f t="shared" si="53"/>
        <v>0</v>
      </c>
      <c r="H160" s="185"/>
      <c r="I160" s="185"/>
    </row>
    <row r="161" spans="1:9" ht="20.25" hidden="1" customHeight="1" x14ac:dyDescent="0.3">
      <c r="A161" s="157"/>
      <c r="B161" s="157"/>
      <c r="C161" s="190"/>
      <c r="D161" s="189"/>
      <c r="E161" s="189"/>
      <c r="F161" s="189"/>
      <c r="G161" s="188"/>
      <c r="H161" s="185"/>
      <c r="I161" s="185"/>
    </row>
    <row r="162" spans="1:9" ht="20.25" hidden="1" customHeight="1" x14ac:dyDescent="0.3">
      <c r="A162" s="105"/>
      <c r="B162" s="105"/>
      <c r="C162" s="327" t="s">
        <v>81</v>
      </c>
      <c r="D162" s="328"/>
      <c r="E162" s="328"/>
      <c r="F162" s="328"/>
      <c r="G162" s="329"/>
      <c r="H162" s="184"/>
      <c r="I162" s="184"/>
    </row>
    <row r="163" spans="1:9" ht="20.25" hidden="1" customHeight="1" x14ac:dyDescent="0.3">
      <c r="A163" s="105"/>
      <c r="B163" s="105"/>
      <c r="C163" s="183" t="s">
        <v>80</v>
      </c>
      <c r="D163" s="182">
        <f>'[1]1) Tableau budgétaire 1'!D160</f>
        <v>0</v>
      </c>
      <c r="E163" s="182">
        <f>'[1]1) Tableau budgétaire 1'!E160</f>
        <v>0</v>
      </c>
      <c r="F163" s="182">
        <f>'[1]1) Tableau budgétaire 1'!F160</f>
        <v>0</v>
      </c>
      <c r="G163" s="181">
        <f t="shared" ref="G163:G171" si="54">SUM(D163:F163)</f>
        <v>0</v>
      </c>
      <c r="H163" s="185"/>
      <c r="I163" s="185"/>
    </row>
    <row r="164" spans="1:9" ht="20.25" hidden="1" customHeight="1" x14ac:dyDescent="0.3">
      <c r="A164" s="105"/>
      <c r="B164" s="105"/>
      <c r="C164" s="177" t="s">
        <v>48</v>
      </c>
      <c r="D164" s="187"/>
      <c r="E164" s="186"/>
      <c r="F164" s="186"/>
      <c r="G164" s="176">
        <f t="shared" si="54"/>
        <v>0</v>
      </c>
      <c r="H164" s="185"/>
      <c r="I164" s="185"/>
    </row>
    <row r="165" spans="1:9" ht="20.25" hidden="1" customHeight="1" x14ac:dyDescent="0.3">
      <c r="A165" s="105"/>
      <c r="B165" s="105"/>
      <c r="C165" s="171" t="s">
        <v>49</v>
      </c>
      <c r="D165" s="170"/>
      <c r="E165" s="174"/>
      <c r="F165" s="174"/>
      <c r="G165" s="162">
        <f t="shared" si="54"/>
        <v>0</v>
      </c>
      <c r="H165" s="185"/>
      <c r="I165" s="185"/>
    </row>
    <row r="166" spans="1:9" ht="20.25" hidden="1" customHeight="1" x14ac:dyDescent="0.3">
      <c r="A166" s="105"/>
      <c r="B166" s="105"/>
      <c r="C166" s="171" t="s">
        <v>50</v>
      </c>
      <c r="D166" s="170"/>
      <c r="E166" s="170"/>
      <c r="F166" s="170"/>
      <c r="G166" s="162">
        <f t="shared" si="54"/>
        <v>0</v>
      </c>
      <c r="H166" s="185"/>
      <c r="I166" s="185"/>
    </row>
    <row r="167" spans="1:9" ht="20.25" hidden="1" customHeight="1" x14ac:dyDescent="0.3">
      <c r="A167" s="105"/>
      <c r="B167" s="105"/>
      <c r="C167" s="173" t="s">
        <v>51</v>
      </c>
      <c r="D167" s="170"/>
      <c r="E167" s="170"/>
      <c r="F167" s="170"/>
      <c r="G167" s="162">
        <f t="shared" si="54"/>
        <v>0</v>
      </c>
      <c r="H167" s="185"/>
      <c r="I167" s="185"/>
    </row>
    <row r="168" spans="1:9" ht="20.25" hidden="1" customHeight="1" x14ac:dyDescent="0.3">
      <c r="A168" s="105"/>
      <c r="B168" s="105"/>
      <c r="C168" s="171" t="s">
        <v>52</v>
      </c>
      <c r="D168" s="170"/>
      <c r="E168" s="170"/>
      <c r="F168" s="170"/>
      <c r="G168" s="162">
        <f t="shared" si="54"/>
        <v>0</v>
      </c>
      <c r="H168" s="185"/>
      <c r="I168" s="185"/>
    </row>
    <row r="169" spans="1:9" ht="20.25" hidden="1" customHeight="1" x14ac:dyDescent="0.3">
      <c r="A169" s="105"/>
      <c r="B169" s="105"/>
      <c r="C169" s="171" t="s">
        <v>53</v>
      </c>
      <c r="D169" s="170"/>
      <c r="E169" s="170"/>
      <c r="F169" s="170"/>
      <c r="G169" s="162">
        <f t="shared" si="54"/>
        <v>0</v>
      </c>
      <c r="H169" s="185"/>
      <c r="I169" s="185"/>
    </row>
    <row r="170" spans="1:9" ht="20.25" hidden="1" customHeight="1" x14ac:dyDescent="0.3">
      <c r="A170" s="105"/>
      <c r="B170" s="105"/>
      <c r="C170" s="171" t="s">
        <v>54</v>
      </c>
      <c r="D170" s="170"/>
      <c r="E170" s="170"/>
      <c r="F170" s="170"/>
      <c r="G170" s="162">
        <f t="shared" si="54"/>
        <v>0</v>
      </c>
      <c r="H170" s="185"/>
      <c r="I170" s="185"/>
    </row>
    <row r="171" spans="1:9" ht="20.25" hidden="1" customHeight="1" x14ac:dyDescent="0.3">
      <c r="A171" s="105"/>
      <c r="B171" s="105"/>
      <c r="C171" s="164" t="s">
        <v>73</v>
      </c>
      <c r="D171" s="163">
        <f>SUM(D164:D170)</f>
        <v>0</v>
      </c>
      <c r="E171" s="163">
        <f>SUM(E164:E170)</f>
        <v>0</v>
      </c>
      <c r="F171" s="163">
        <f>SUM(F164:F170)</f>
        <v>0</v>
      </c>
      <c r="G171" s="162">
        <f t="shared" si="54"/>
        <v>0</v>
      </c>
      <c r="H171" s="185"/>
      <c r="I171" s="185"/>
    </row>
    <row r="172" spans="1:9" ht="20.25" hidden="1" customHeight="1" x14ac:dyDescent="0.3">
      <c r="A172" s="157"/>
      <c r="B172" s="157"/>
      <c r="C172" s="190"/>
      <c r="D172" s="189"/>
      <c r="E172" s="189"/>
      <c r="F172" s="189"/>
      <c r="G172" s="188"/>
      <c r="H172" s="185"/>
      <c r="I172" s="185"/>
    </row>
    <row r="173" spans="1:9" ht="20.25" hidden="1" customHeight="1" x14ac:dyDescent="0.3">
      <c r="A173" s="105"/>
      <c r="B173" s="105"/>
      <c r="C173" s="327" t="s">
        <v>79</v>
      </c>
      <c r="D173" s="328"/>
      <c r="E173" s="328"/>
      <c r="F173" s="328"/>
      <c r="G173" s="329"/>
      <c r="H173" s="184"/>
      <c r="I173" s="184"/>
    </row>
    <row r="174" spans="1:9" ht="20.25" hidden="1" customHeight="1" x14ac:dyDescent="0.3">
      <c r="A174" s="105"/>
      <c r="B174" s="105"/>
      <c r="C174" s="183" t="s">
        <v>78</v>
      </c>
      <c r="D174" s="182">
        <f>'[1]1) Tableau budgétaire 1'!D170</f>
        <v>0</v>
      </c>
      <c r="E174" s="182">
        <f>'[1]1) Tableau budgétaire 1'!E170</f>
        <v>0</v>
      </c>
      <c r="F174" s="182">
        <f>'[1]1) Tableau budgétaire 1'!F170</f>
        <v>0</v>
      </c>
      <c r="G174" s="181">
        <f t="shared" ref="G174:G182" si="55">SUM(D174:F174)</f>
        <v>0</v>
      </c>
      <c r="H174" s="185"/>
      <c r="I174" s="185"/>
    </row>
    <row r="175" spans="1:9" ht="20.25" hidden="1" customHeight="1" x14ac:dyDescent="0.3">
      <c r="A175" s="105"/>
      <c r="B175" s="105"/>
      <c r="C175" s="177" t="s">
        <v>48</v>
      </c>
      <c r="D175" s="187"/>
      <c r="E175" s="186"/>
      <c r="F175" s="186"/>
      <c r="G175" s="176">
        <f t="shared" si="55"/>
        <v>0</v>
      </c>
      <c r="H175" s="185"/>
      <c r="I175" s="185"/>
    </row>
    <row r="176" spans="1:9" ht="20.25" hidden="1" customHeight="1" x14ac:dyDescent="0.3">
      <c r="A176" s="105"/>
      <c r="B176" s="105"/>
      <c r="C176" s="171" t="s">
        <v>49</v>
      </c>
      <c r="D176" s="170"/>
      <c r="E176" s="174"/>
      <c r="F176" s="174"/>
      <c r="G176" s="162">
        <f t="shared" si="55"/>
        <v>0</v>
      </c>
      <c r="H176" s="185"/>
      <c r="I176" s="185"/>
    </row>
    <row r="177" spans="1:9" ht="20.25" hidden="1" customHeight="1" x14ac:dyDescent="0.3">
      <c r="A177" s="105"/>
      <c r="B177" s="105"/>
      <c r="C177" s="171" t="s">
        <v>50</v>
      </c>
      <c r="D177" s="170"/>
      <c r="E177" s="170"/>
      <c r="F177" s="170"/>
      <c r="G177" s="162">
        <f t="shared" si="55"/>
        <v>0</v>
      </c>
      <c r="H177" s="185"/>
      <c r="I177" s="185"/>
    </row>
    <row r="178" spans="1:9" ht="20.25" hidden="1" customHeight="1" x14ac:dyDescent="0.3">
      <c r="A178" s="105"/>
      <c r="B178" s="105"/>
      <c r="C178" s="173" t="s">
        <v>51</v>
      </c>
      <c r="D178" s="170"/>
      <c r="E178" s="170"/>
      <c r="F178" s="170"/>
      <c r="G178" s="162">
        <f t="shared" si="55"/>
        <v>0</v>
      </c>
      <c r="H178" s="185"/>
      <c r="I178" s="185"/>
    </row>
    <row r="179" spans="1:9" ht="20.25" hidden="1" customHeight="1" x14ac:dyDescent="0.3">
      <c r="A179" s="105"/>
      <c r="B179" s="105"/>
      <c r="C179" s="171" t="s">
        <v>52</v>
      </c>
      <c r="D179" s="170"/>
      <c r="E179" s="170"/>
      <c r="F179" s="170"/>
      <c r="G179" s="162">
        <f t="shared" si="55"/>
        <v>0</v>
      </c>
      <c r="H179" s="185"/>
      <c r="I179" s="185"/>
    </row>
    <row r="180" spans="1:9" ht="20.25" hidden="1" customHeight="1" x14ac:dyDescent="0.3">
      <c r="A180" s="105"/>
      <c r="B180" s="105"/>
      <c r="C180" s="171" t="s">
        <v>53</v>
      </c>
      <c r="D180" s="170"/>
      <c r="E180" s="170"/>
      <c r="F180" s="170"/>
      <c r="G180" s="162">
        <f t="shared" si="55"/>
        <v>0</v>
      </c>
      <c r="H180" s="185"/>
      <c r="I180" s="185"/>
    </row>
    <row r="181" spans="1:9" ht="20.25" hidden="1" customHeight="1" x14ac:dyDescent="0.3">
      <c r="A181" s="105"/>
      <c r="B181" s="105"/>
      <c r="C181" s="171" t="s">
        <v>54</v>
      </c>
      <c r="D181" s="170"/>
      <c r="E181" s="170"/>
      <c r="F181" s="170"/>
      <c r="G181" s="162">
        <f t="shared" si="55"/>
        <v>0</v>
      </c>
      <c r="H181" s="185"/>
      <c r="I181" s="185"/>
    </row>
    <row r="182" spans="1:9" ht="20.25" hidden="1" customHeight="1" x14ac:dyDescent="0.3">
      <c r="A182" s="105"/>
      <c r="B182" s="105"/>
      <c r="C182" s="164" t="s">
        <v>73</v>
      </c>
      <c r="D182" s="163">
        <f>SUM(D175:D181)</f>
        <v>0</v>
      </c>
      <c r="E182" s="163">
        <f>SUM(E175:E181)</f>
        <v>0</v>
      </c>
      <c r="F182" s="163">
        <f>SUM(F175:F181)</f>
        <v>0</v>
      </c>
      <c r="G182" s="162">
        <f t="shared" si="55"/>
        <v>0</v>
      </c>
      <c r="H182" s="185"/>
      <c r="I182" s="185"/>
    </row>
    <row r="183" spans="1:9" ht="20.25" hidden="1" customHeight="1" x14ac:dyDescent="0.3">
      <c r="A183" s="157"/>
      <c r="B183" s="157"/>
      <c r="C183" s="190"/>
      <c r="D183" s="189"/>
      <c r="E183" s="189"/>
      <c r="F183" s="189"/>
      <c r="G183" s="188"/>
      <c r="H183" s="185"/>
      <c r="I183" s="185"/>
    </row>
    <row r="184" spans="1:9" ht="20.25" hidden="1" customHeight="1" x14ac:dyDescent="0.3">
      <c r="A184" s="105"/>
      <c r="B184" s="105"/>
      <c r="C184" s="327" t="s">
        <v>77</v>
      </c>
      <c r="D184" s="328"/>
      <c r="E184" s="328"/>
      <c r="F184" s="328"/>
      <c r="G184" s="329"/>
      <c r="H184" s="184"/>
      <c r="I184" s="184"/>
    </row>
    <row r="185" spans="1:9" ht="20.25" hidden="1" customHeight="1" x14ac:dyDescent="0.3">
      <c r="A185" s="105"/>
      <c r="B185" s="105"/>
      <c r="C185" s="183" t="s">
        <v>76</v>
      </c>
      <c r="D185" s="182">
        <f>'[1]1) Tableau budgétaire 1'!D180</f>
        <v>0</v>
      </c>
      <c r="E185" s="182">
        <f>'[1]1) Tableau budgétaire 1'!E180</f>
        <v>0</v>
      </c>
      <c r="F185" s="182">
        <f>'[1]1) Tableau budgétaire 1'!F180</f>
        <v>0</v>
      </c>
      <c r="G185" s="181">
        <f t="shared" ref="G185:G193" si="56">SUM(D185:F185)</f>
        <v>0</v>
      </c>
      <c r="H185" s="185"/>
      <c r="I185" s="185"/>
    </row>
    <row r="186" spans="1:9" ht="20.25" hidden="1" customHeight="1" x14ac:dyDescent="0.3">
      <c r="A186" s="105"/>
      <c r="B186" s="105"/>
      <c r="C186" s="177" t="s">
        <v>48</v>
      </c>
      <c r="D186" s="187"/>
      <c r="E186" s="186"/>
      <c r="F186" s="186"/>
      <c r="G186" s="176">
        <f t="shared" si="56"/>
        <v>0</v>
      </c>
      <c r="H186" s="185"/>
      <c r="I186" s="185"/>
    </row>
    <row r="187" spans="1:9" ht="20.25" hidden="1" customHeight="1" x14ac:dyDescent="0.3">
      <c r="A187" s="105"/>
      <c r="B187" s="105"/>
      <c r="C187" s="171" t="s">
        <v>49</v>
      </c>
      <c r="D187" s="170"/>
      <c r="E187" s="174"/>
      <c r="F187" s="174"/>
      <c r="G187" s="162">
        <f t="shared" si="56"/>
        <v>0</v>
      </c>
      <c r="H187" s="185"/>
      <c r="I187" s="185"/>
    </row>
    <row r="188" spans="1:9" ht="20.25" hidden="1" customHeight="1" x14ac:dyDescent="0.3">
      <c r="A188" s="105"/>
      <c r="B188" s="105"/>
      <c r="C188" s="171" t="s">
        <v>50</v>
      </c>
      <c r="D188" s="170"/>
      <c r="E188" s="170"/>
      <c r="F188" s="170"/>
      <c r="G188" s="162">
        <f t="shared" si="56"/>
        <v>0</v>
      </c>
      <c r="H188" s="185"/>
      <c r="I188" s="185"/>
    </row>
    <row r="189" spans="1:9" ht="20.25" hidden="1" customHeight="1" x14ac:dyDescent="0.3">
      <c r="A189" s="105"/>
      <c r="B189" s="105"/>
      <c r="C189" s="173" t="s">
        <v>51</v>
      </c>
      <c r="D189" s="170"/>
      <c r="E189" s="170"/>
      <c r="F189" s="170"/>
      <c r="G189" s="162">
        <f t="shared" si="56"/>
        <v>0</v>
      </c>
      <c r="H189" s="185"/>
      <c r="I189" s="185"/>
    </row>
    <row r="190" spans="1:9" ht="20.25" hidden="1" customHeight="1" x14ac:dyDescent="0.3">
      <c r="A190" s="105"/>
      <c r="B190" s="105"/>
      <c r="C190" s="171" t="s">
        <v>52</v>
      </c>
      <c r="D190" s="170"/>
      <c r="E190" s="170"/>
      <c r="F190" s="170"/>
      <c r="G190" s="162">
        <f t="shared" si="56"/>
        <v>0</v>
      </c>
      <c r="H190" s="185"/>
      <c r="I190" s="185"/>
    </row>
    <row r="191" spans="1:9" ht="20.25" hidden="1" customHeight="1" x14ac:dyDescent="0.3">
      <c r="A191" s="105"/>
      <c r="B191" s="105"/>
      <c r="C191" s="171" t="s">
        <v>53</v>
      </c>
      <c r="D191" s="170"/>
      <c r="E191" s="170"/>
      <c r="F191" s="170"/>
      <c r="G191" s="162">
        <f t="shared" si="56"/>
        <v>0</v>
      </c>
      <c r="H191" s="185"/>
      <c r="I191" s="185"/>
    </row>
    <row r="192" spans="1:9" ht="20.25" hidden="1" customHeight="1" x14ac:dyDescent="0.3">
      <c r="A192" s="105"/>
      <c r="B192" s="105"/>
      <c r="C192" s="171" t="s">
        <v>54</v>
      </c>
      <c r="D192" s="170"/>
      <c r="E192" s="170"/>
      <c r="F192" s="170"/>
      <c r="G192" s="162">
        <f t="shared" si="56"/>
        <v>0</v>
      </c>
      <c r="H192" s="185"/>
      <c r="I192" s="185"/>
    </row>
    <row r="193" spans="1:21" ht="20.25" hidden="1" customHeight="1" x14ac:dyDescent="0.3">
      <c r="A193" s="105"/>
      <c r="B193" s="105"/>
      <c r="C193" s="164" t="s">
        <v>73</v>
      </c>
      <c r="D193" s="163">
        <f>SUM(D186:D192)</f>
        <v>0</v>
      </c>
      <c r="E193" s="163">
        <f>SUM(E186:E192)</f>
        <v>0</v>
      </c>
      <c r="F193" s="163">
        <f>SUM(F186:F192)</f>
        <v>0</v>
      </c>
      <c r="G193" s="162">
        <f t="shared" si="56"/>
        <v>0</v>
      </c>
      <c r="H193" s="185"/>
      <c r="I193" s="185"/>
    </row>
    <row r="194" spans="1:21" ht="20.25" customHeight="1" x14ac:dyDescent="0.3">
      <c r="A194" s="105"/>
      <c r="B194" s="105"/>
      <c r="C194" s="105"/>
      <c r="D194" s="157"/>
      <c r="E194" s="157"/>
      <c r="F194" s="157"/>
      <c r="G194" s="105"/>
      <c r="H194" s="105"/>
      <c r="I194" s="105"/>
    </row>
    <row r="195" spans="1:21" ht="20.25" customHeight="1" x14ac:dyDescent="0.3">
      <c r="A195" s="105"/>
      <c r="B195" s="105"/>
      <c r="C195" s="348" t="s">
        <v>75</v>
      </c>
      <c r="D195" s="348"/>
      <c r="E195" s="348"/>
      <c r="F195" s="348"/>
      <c r="G195" s="348"/>
      <c r="H195" s="348"/>
      <c r="I195" s="348"/>
      <c r="J195" s="348"/>
      <c r="K195" s="348"/>
      <c r="L195" s="348"/>
      <c r="M195" s="348"/>
      <c r="N195" s="348"/>
      <c r="O195" s="348"/>
      <c r="P195" s="348"/>
      <c r="Q195" s="348"/>
      <c r="R195" s="348"/>
      <c r="S195" s="348"/>
      <c r="T195" s="348"/>
      <c r="U195" s="348"/>
    </row>
    <row r="196" spans="1:21" ht="20.25" customHeight="1" thickBot="1" x14ac:dyDescent="0.35">
      <c r="A196" s="105"/>
      <c r="B196" s="105"/>
      <c r="C196" s="226" t="s">
        <v>74</v>
      </c>
      <c r="D196" s="225">
        <f>'RF par produits'!C61</f>
        <v>370412</v>
      </c>
      <c r="E196" s="225">
        <f>'RF par produits'!D61</f>
        <v>218247</v>
      </c>
      <c r="F196" s="225">
        <f>'RF par produits'!E61</f>
        <v>69000</v>
      </c>
      <c r="G196" s="103">
        <f>SUM(D196:F196)</f>
        <v>657659</v>
      </c>
      <c r="H196" s="103">
        <f>H204</f>
        <v>0</v>
      </c>
      <c r="I196" s="103">
        <f>I204</f>
        <v>0</v>
      </c>
      <c r="J196" s="224">
        <f>J204</f>
        <v>0</v>
      </c>
      <c r="K196" s="223">
        <f>+K204</f>
        <v>0</v>
      </c>
      <c r="L196" s="223">
        <f>+L204</f>
        <v>0</v>
      </c>
      <c r="M196" s="223">
        <f>M204</f>
        <v>0</v>
      </c>
      <c r="N196" s="222">
        <f>+N204</f>
        <v>0</v>
      </c>
      <c r="O196" s="222">
        <f>+O204</f>
        <v>0</v>
      </c>
      <c r="P196" s="222"/>
      <c r="Q196" s="221">
        <f>+Q204</f>
        <v>0</v>
      </c>
      <c r="R196" s="136">
        <f>+R204</f>
        <v>53092.880000000005</v>
      </c>
      <c r="S196" s="134">
        <f t="shared" ref="S196:T196" si="57">+S204</f>
        <v>16968.010000000002</v>
      </c>
      <c r="T196" s="133">
        <f t="shared" si="57"/>
        <v>0</v>
      </c>
      <c r="U196" s="255">
        <f>+U204</f>
        <v>70060.890000000014</v>
      </c>
    </row>
    <row r="197" spans="1:21" ht="20.25" customHeight="1" x14ac:dyDescent="0.3">
      <c r="A197" s="105"/>
      <c r="B197" s="105"/>
      <c r="C197" s="177" t="s">
        <v>48</v>
      </c>
      <c r="D197" s="187">
        <v>198144</v>
      </c>
      <c r="E197" s="289">
        <v>137547</v>
      </c>
      <c r="F197" s="291">
        <v>41000</v>
      </c>
      <c r="G197" s="176">
        <f t="shared" ref="G197:G204" si="58">SUM(D197:F197)</f>
        <v>376691</v>
      </c>
      <c r="H197" s="175"/>
      <c r="I197" s="175"/>
      <c r="J197" s="168"/>
      <c r="K197" s="167"/>
      <c r="L197" s="167"/>
      <c r="M197" s="166"/>
      <c r="N197" s="165"/>
      <c r="O197" s="165"/>
      <c r="P197" s="132"/>
      <c r="Q197" s="158">
        <f t="shared" ref="Q197:Q203" si="59">+J197+M197+P197</f>
        <v>0</v>
      </c>
      <c r="R197" s="136">
        <v>32500</v>
      </c>
      <c r="S197" s="134"/>
      <c r="T197" s="133"/>
      <c r="U197" s="255">
        <f>+R197+S197+T197</f>
        <v>32500</v>
      </c>
    </row>
    <row r="198" spans="1:21" ht="20.25" customHeight="1" x14ac:dyDescent="0.3">
      <c r="A198" s="105"/>
      <c r="B198" s="105"/>
      <c r="C198" s="171" t="s">
        <v>49</v>
      </c>
      <c r="D198" s="170">
        <v>10000</v>
      </c>
      <c r="E198" s="290">
        <v>5000</v>
      </c>
      <c r="F198" s="291">
        <v>5000</v>
      </c>
      <c r="G198" s="162">
        <f t="shared" si="58"/>
        <v>20000</v>
      </c>
      <c r="H198" s="169"/>
      <c r="I198" s="169"/>
      <c r="J198" s="168"/>
      <c r="K198" s="167"/>
      <c r="L198" s="167"/>
      <c r="M198" s="166"/>
      <c r="N198" s="165"/>
      <c r="O198" s="165"/>
      <c r="P198" s="132"/>
      <c r="Q198" s="158">
        <f t="shared" si="59"/>
        <v>0</v>
      </c>
      <c r="R198" s="136"/>
      <c r="S198" s="134"/>
      <c r="T198" s="133"/>
      <c r="U198" s="255">
        <f t="shared" ref="U198:U203" si="60">+R198+S198+T198</f>
        <v>0</v>
      </c>
    </row>
    <row r="199" spans="1:21" ht="20.25" customHeight="1" x14ac:dyDescent="0.3">
      <c r="A199" s="105"/>
      <c r="B199" s="105"/>
      <c r="C199" s="171" t="s">
        <v>50</v>
      </c>
      <c r="D199" s="170">
        <v>10000</v>
      </c>
      <c r="E199" s="170">
        <v>4000</v>
      </c>
      <c r="F199" s="291"/>
      <c r="G199" s="162">
        <f t="shared" si="58"/>
        <v>14000</v>
      </c>
      <c r="H199" s="169"/>
      <c r="I199" s="169"/>
      <c r="J199" s="168"/>
      <c r="K199" s="167"/>
      <c r="L199" s="167"/>
      <c r="M199" s="166"/>
      <c r="N199" s="165"/>
      <c r="O199" s="165"/>
      <c r="P199" s="132"/>
      <c r="Q199" s="158">
        <f t="shared" si="59"/>
        <v>0</v>
      </c>
      <c r="R199" s="136"/>
      <c r="S199" s="134">
        <v>1804.66</v>
      </c>
      <c r="T199" s="133"/>
      <c r="U199" s="255">
        <f t="shared" si="60"/>
        <v>1804.66</v>
      </c>
    </row>
    <row r="200" spans="1:21" ht="20.25" customHeight="1" x14ac:dyDescent="0.3">
      <c r="A200" s="105"/>
      <c r="B200" s="105"/>
      <c r="C200" s="173" t="s">
        <v>51</v>
      </c>
      <c r="D200" s="170">
        <v>50000</v>
      </c>
      <c r="E200" s="170">
        <v>29700</v>
      </c>
      <c r="F200" s="170"/>
      <c r="G200" s="162">
        <f t="shared" si="58"/>
        <v>79700</v>
      </c>
      <c r="H200" s="169"/>
      <c r="I200" s="169"/>
      <c r="J200" s="168"/>
      <c r="K200" s="167"/>
      <c r="L200" s="166"/>
      <c r="M200" s="166"/>
      <c r="N200" s="165"/>
      <c r="O200" s="165"/>
      <c r="P200" s="132"/>
      <c r="Q200" s="158">
        <f t="shared" si="59"/>
        <v>0</v>
      </c>
      <c r="R200" s="136"/>
      <c r="S200" s="134">
        <v>9055.43</v>
      </c>
      <c r="T200" s="133"/>
      <c r="U200" s="255">
        <f t="shared" si="60"/>
        <v>9055.43</v>
      </c>
    </row>
    <row r="201" spans="1:21" ht="20.25" customHeight="1" x14ac:dyDescent="0.3">
      <c r="A201" s="105">
        <v>29245</v>
      </c>
      <c r="B201" s="105"/>
      <c r="C201" s="171" t="s">
        <v>52</v>
      </c>
      <c r="D201" s="170">
        <v>45000</v>
      </c>
      <c r="E201" s="170">
        <v>42000</v>
      </c>
      <c r="F201" s="170">
        <v>5000</v>
      </c>
      <c r="G201" s="162">
        <f t="shared" si="58"/>
        <v>92000</v>
      </c>
      <c r="H201" s="169"/>
      <c r="I201" s="169"/>
      <c r="J201" s="168"/>
      <c r="K201" s="167"/>
      <c r="L201" s="172"/>
      <c r="M201" s="166"/>
      <c r="N201" s="165"/>
      <c r="O201" s="165"/>
      <c r="P201" s="132"/>
      <c r="Q201" s="158">
        <f t="shared" si="59"/>
        <v>0</v>
      </c>
      <c r="R201" s="136">
        <f>3872.91+13270</f>
        <v>17142.91</v>
      </c>
      <c r="S201" s="134">
        <v>6107.92</v>
      </c>
      <c r="T201" s="133"/>
      <c r="U201" s="255">
        <f t="shared" si="60"/>
        <v>23250.83</v>
      </c>
    </row>
    <row r="202" spans="1:21" ht="20.25" customHeight="1" x14ac:dyDescent="0.3">
      <c r="A202" s="105"/>
      <c r="B202" s="105"/>
      <c r="C202" s="171" t="s">
        <v>53</v>
      </c>
      <c r="D202" s="170">
        <v>0</v>
      </c>
      <c r="E202" s="170"/>
      <c r="F202" s="170"/>
      <c r="G202" s="162">
        <f t="shared" si="58"/>
        <v>0</v>
      </c>
      <c r="H202" s="169"/>
      <c r="I202" s="169"/>
      <c r="J202" s="168"/>
      <c r="K202" s="167"/>
      <c r="L202" s="172"/>
      <c r="M202" s="166"/>
      <c r="N202" s="165"/>
      <c r="O202" s="165"/>
      <c r="P202" s="132"/>
      <c r="Q202" s="158">
        <f t="shared" si="59"/>
        <v>0</v>
      </c>
      <c r="R202" s="136"/>
      <c r="S202" s="134"/>
      <c r="T202" s="133"/>
      <c r="U202" s="255">
        <f t="shared" si="60"/>
        <v>0</v>
      </c>
    </row>
    <row r="203" spans="1:21" ht="20.25" customHeight="1" x14ac:dyDescent="0.3">
      <c r="A203" s="105"/>
      <c r="B203" s="105"/>
      <c r="C203" s="171" t="s">
        <v>54</v>
      </c>
      <c r="D203" s="170">
        <v>57268</v>
      </c>
      <c r="E203" s="170"/>
      <c r="F203" s="170">
        <v>18000</v>
      </c>
      <c r="G203" s="162">
        <f t="shared" si="58"/>
        <v>75268</v>
      </c>
      <c r="H203" s="169"/>
      <c r="I203" s="169"/>
      <c r="J203" s="168"/>
      <c r="K203" s="167"/>
      <c r="L203" s="167"/>
      <c r="M203" s="166"/>
      <c r="N203" s="165"/>
      <c r="O203" s="165"/>
      <c r="P203" s="132"/>
      <c r="Q203" s="158">
        <f t="shared" si="59"/>
        <v>0</v>
      </c>
      <c r="R203" s="136">
        <f>3111.77+338.2</f>
        <v>3449.97</v>
      </c>
      <c r="S203" s="134"/>
      <c r="T203" s="133"/>
      <c r="U203" s="255">
        <f t="shared" si="60"/>
        <v>3449.97</v>
      </c>
    </row>
    <row r="204" spans="1:21" ht="20.25" customHeight="1" x14ac:dyDescent="0.3">
      <c r="A204" s="105"/>
      <c r="B204" s="105"/>
      <c r="C204" s="164" t="s">
        <v>73</v>
      </c>
      <c r="D204" s="163">
        <f>SUM(D197:D203)</f>
        <v>370412</v>
      </c>
      <c r="E204" s="163">
        <f>SUM(E197:E203)</f>
        <v>218247</v>
      </c>
      <c r="F204" s="163">
        <f>SUM(F197:F203)</f>
        <v>69000</v>
      </c>
      <c r="G204" s="162">
        <f t="shared" si="58"/>
        <v>657659</v>
      </c>
      <c r="H204" s="162">
        <f t="shared" ref="H204:Q204" si="61">SUM(H197:H203)</f>
        <v>0</v>
      </c>
      <c r="I204" s="162">
        <f t="shared" si="61"/>
        <v>0</v>
      </c>
      <c r="J204" s="161">
        <f t="shared" si="61"/>
        <v>0</v>
      </c>
      <c r="K204" s="160">
        <f t="shared" si="61"/>
        <v>0</v>
      </c>
      <c r="L204" s="160">
        <f t="shared" si="61"/>
        <v>0</v>
      </c>
      <c r="M204" s="160">
        <f t="shared" si="61"/>
        <v>0</v>
      </c>
      <c r="N204" s="159">
        <f t="shared" si="61"/>
        <v>0</v>
      </c>
      <c r="O204" s="159">
        <f t="shared" si="61"/>
        <v>0</v>
      </c>
      <c r="P204" s="159">
        <f t="shared" si="61"/>
        <v>0</v>
      </c>
      <c r="Q204" s="158">
        <f t="shared" si="61"/>
        <v>0</v>
      </c>
      <c r="R204" s="136">
        <f>SUM(R197:R203)</f>
        <v>53092.880000000005</v>
      </c>
      <c r="S204" s="134">
        <f t="shared" ref="S204" si="62">SUM(S197:S203)</f>
        <v>16968.010000000002</v>
      </c>
      <c r="T204" s="133">
        <f t="shared" ref="T204" si="63">SUM(T197:T203)</f>
        <v>0</v>
      </c>
      <c r="U204" s="255">
        <f>SUM(U197:U203)</f>
        <v>70060.890000000014</v>
      </c>
    </row>
    <row r="205" spans="1:21" ht="20.25" customHeight="1" thickBot="1" x14ac:dyDescent="0.35">
      <c r="A205" s="105"/>
      <c r="B205" s="105"/>
      <c r="C205" s="105"/>
      <c r="D205" s="157"/>
      <c r="E205" s="157"/>
      <c r="F205" s="157"/>
      <c r="G205" s="105"/>
      <c r="H205" s="105"/>
      <c r="I205" s="105"/>
    </row>
    <row r="206" spans="1:21" ht="20.25" customHeight="1" thickBot="1" x14ac:dyDescent="0.35">
      <c r="A206" s="105"/>
      <c r="B206" s="105"/>
      <c r="C206" s="156"/>
      <c r="D206" s="334" t="s">
        <v>72</v>
      </c>
      <c r="E206" s="335"/>
      <c r="F206" s="335"/>
      <c r="G206" s="336"/>
      <c r="H206" s="155"/>
      <c r="I206" s="155"/>
      <c r="J206" s="349" t="s">
        <v>119</v>
      </c>
      <c r="K206" s="350"/>
      <c r="L206" s="350"/>
      <c r="M206" s="350"/>
      <c r="N206" s="350"/>
      <c r="O206" s="350"/>
      <c r="P206" s="350"/>
      <c r="Q206" s="351"/>
      <c r="R206" s="352" t="s">
        <v>113</v>
      </c>
      <c r="S206" s="352"/>
      <c r="T206" s="352"/>
      <c r="U206" s="352"/>
    </row>
    <row r="207" spans="1:21" ht="41.25" customHeight="1" x14ac:dyDescent="0.3">
      <c r="A207" s="105"/>
      <c r="B207" s="105"/>
      <c r="C207" s="154"/>
      <c r="D207" s="153" t="s">
        <v>38</v>
      </c>
      <c r="E207" s="153" t="s">
        <v>39</v>
      </c>
      <c r="F207" s="153" t="s">
        <v>40</v>
      </c>
      <c r="G207" s="337" t="s">
        <v>37</v>
      </c>
      <c r="H207" s="339" t="s">
        <v>71</v>
      </c>
      <c r="I207" s="340"/>
      <c r="J207" s="341"/>
      <c r="K207" s="342" t="s">
        <v>121</v>
      </c>
      <c r="L207" s="343"/>
      <c r="M207" s="344"/>
      <c r="N207" s="345" t="s">
        <v>118</v>
      </c>
      <c r="O207" s="346"/>
      <c r="P207" s="347"/>
      <c r="Q207" s="332" t="s">
        <v>70</v>
      </c>
      <c r="R207" s="149" t="s">
        <v>38</v>
      </c>
      <c r="S207" s="229" t="s">
        <v>39</v>
      </c>
      <c r="T207" s="228" t="s">
        <v>40</v>
      </c>
      <c r="U207" s="330" t="s">
        <v>114</v>
      </c>
    </row>
    <row r="208" spans="1:21" ht="20.25" customHeight="1" x14ac:dyDescent="0.3">
      <c r="A208" s="105"/>
      <c r="B208" s="105"/>
      <c r="C208" s="152"/>
      <c r="D208" s="151" t="str">
        <f>D14</f>
        <v>HCDH</v>
      </c>
      <c r="E208" s="151" t="str">
        <f t="shared" ref="E208:F208" si="64">E14</f>
        <v>UNESCO</v>
      </c>
      <c r="F208" s="151" t="str">
        <f t="shared" si="64"/>
        <v>UNICEF</v>
      </c>
      <c r="G208" s="338"/>
      <c r="H208" s="150" t="s">
        <v>69</v>
      </c>
      <c r="I208" s="149" t="s">
        <v>68</v>
      </c>
      <c r="J208" s="148" t="s">
        <v>5</v>
      </c>
      <c r="K208" s="147" t="s">
        <v>69</v>
      </c>
      <c r="L208" s="146" t="s">
        <v>68</v>
      </c>
      <c r="M208" s="145" t="s">
        <v>59</v>
      </c>
      <c r="N208" s="144" t="s">
        <v>69</v>
      </c>
      <c r="O208" s="143" t="s">
        <v>68</v>
      </c>
      <c r="P208" s="142"/>
      <c r="Q208" s="333"/>
      <c r="R208" s="149" t="str">
        <f>R14</f>
        <v>HCDH</v>
      </c>
      <c r="S208" s="229" t="str">
        <f>S14</f>
        <v>UNESCO</v>
      </c>
      <c r="T208" s="228" t="str">
        <f>T14</f>
        <v>UNICEF</v>
      </c>
      <c r="U208" s="331"/>
    </row>
    <row r="209" spans="1:21" ht="20.25" customHeight="1" x14ac:dyDescent="0.3">
      <c r="A209" s="105"/>
      <c r="B209" s="105"/>
      <c r="C209" s="141" t="s">
        <v>48</v>
      </c>
      <c r="D209" s="138">
        <f>SUM(D186,D175,D164,D153,D141,D130,D119,D108,D96,D85,D74,D63,D51,D40,D29,D18,D197)</f>
        <v>213144</v>
      </c>
      <c r="E209" s="138">
        <f t="shared" ref="D209:F215" si="65">SUM(E186,E175,E164,E153,E141,E130,E119,E108,E96,E85,E74,E63,E51,E40,E29,E18,E197)</f>
        <v>137547</v>
      </c>
      <c r="F209" s="138">
        <f>SUM(F186,F175,F164,F153,F141,F130,F119,F108,F96,F85,F74,F63,F51,F40,F29,F18,F197)</f>
        <v>41000</v>
      </c>
      <c r="G209" s="140">
        <f t="shared" ref="G209:G216" si="66">SUM(D209:F209)</f>
        <v>391691</v>
      </c>
      <c r="H209" s="137"/>
      <c r="I209" s="136"/>
      <c r="J209" s="126"/>
      <c r="K209" s="135"/>
      <c r="L209" s="134"/>
      <c r="M209" s="123"/>
      <c r="N209" s="133"/>
      <c r="O209" s="132"/>
      <c r="P209" s="120"/>
      <c r="Q209" s="252">
        <f t="shared" ref="Q209:Q215" si="67">J209+M209+P209</f>
        <v>0</v>
      </c>
      <c r="R209" s="136">
        <f>SUM(R186,R175,R164,R153,R141,R130,R119,R108,R96,R85,R74,R63,R51,R40,R29,R18,R197)</f>
        <v>32500</v>
      </c>
      <c r="S209" s="136">
        <f t="shared" ref="R209:T210" si="68">SUM(S186,S175,S164,S153,S141,S130,S119,S108,S96,S85,S74,S63,S51,S40,S29,S18,S197)</f>
        <v>0</v>
      </c>
      <c r="T209" s="136">
        <f>SUM(T186,T175,T164,T153,T141,T130,T119,T108,T96,T85,T74,T63,T51,T40,T29,T18,T197)</f>
        <v>0</v>
      </c>
      <c r="U209" s="197">
        <f>SUM(U186,U175,U164,U153,U141,U130,U119,U108,U96,U85,U74,U63,U51,U40,U29,U18,U197)</f>
        <v>32500</v>
      </c>
    </row>
    <row r="210" spans="1:21" ht="20.25" customHeight="1" x14ac:dyDescent="0.3">
      <c r="A210" s="105"/>
      <c r="B210" s="105"/>
      <c r="C210" s="131" t="s">
        <v>49</v>
      </c>
      <c r="D210" s="138">
        <f t="shared" si="65"/>
        <v>27000</v>
      </c>
      <c r="E210" s="138">
        <f t="shared" si="65"/>
        <v>15000</v>
      </c>
      <c r="F210" s="138">
        <f t="shared" si="65"/>
        <v>40000</v>
      </c>
      <c r="G210" s="129">
        <f t="shared" si="66"/>
        <v>82000</v>
      </c>
      <c r="H210" s="137"/>
      <c r="I210" s="136"/>
      <c r="J210" s="126"/>
      <c r="K210" s="135"/>
      <c r="L210" s="134"/>
      <c r="M210" s="123"/>
      <c r="N210" s="133"/>
      <c r="O210" s="132"/>
      <c r="P210" s="120"/>
      <c r="Q210" s="252">
        <f t="shared" si="67"/>
        <v>0</v>
      </c>
      <c r="R210" s="136">
        <f t="shared" si="68"/>
        <v>0</v>
      </c>
      <c r="S210" s="136">
        <f>SUM(S187,S176,S165,S154,S142,S131,S120,S109,S97,S86,S75,S64,S52,S41,S30,S19,S198)</f>
        <v>926.3</v>
      </c>
      <c r="T210" s="136">
        <f t="shared" si="68"/>
        <v>0</v>
      </c>
      <c r="U210" s="197">
        <f>SUM(U187,U176,U165,U154,U142,U131,U120,U109,U97,U86,U75,U64,U52,U41,U30,U19,U198)</f>
        <v>926.3</v>
      </c>
    </row>
    <row r="211" spans="1:21" ht="32.25" customHeight="1" x14ac:dyDescent="0.3">
      <c r="A211" s="105"/>
      <c r="B211" s="105"/>
      <c r="C211" s="131" t="s">
        <v>50</v>
      </c>
      <c r="D211" s="138">
        <f t="shared" si="65"/>
        <v>10000</v>
      </c>
      <c r="E211" s="138">
        <f t="shared" si="65"/>
        <v>67000</v>
      </c>
      <c r="F211" s="138">
        <f t="shared" si="65"/>
        <v>10000</v>
      </c>
      <c r="G211" s="129">
        <f t="shared" si="66"/>
        <v>87000</v>
      </c>
      <c r="H211" s="137"/>
      <c r="I211" s="136"/>
      <c r="J211" s="126"/>
      <c r="K211" s="135"/>
      <c r="L211" s="134"/>
      <c r="M211" s="123"/>
      <c r="N211" s="133"/>
      <c r="O211" s="132"/>
      <c r="P211" s="120"/>
      <c r="Q211" s="252">
        <f t="shared" si="67"/>
        <v>0</v>
      </c>
      <c r="R211" s="136">
        <f t="shared" ref="R211:T211" si="69">SUM(R188,R177,R166,R155,R143,R132,R121,R110,R98,R87,R76,R65,R53,R42,R31,R20,R199)</f>
        <v>0</v>
      </c>
      <c r="S211" s="136">
        <f t="shared" ref="S211" si="70">SUM(S188,S177,S166,S155,S143,S132,S121,S110,S98,S87,S76,S65,S53,S42,S31,S20,S199)</f>
        <v>6504.37</v>
      </c>
      <c r="T211" s="136">
        <f t="shared" si="69"/>
        <v>0</v>
      </c>
      <c r="U211" s="197">
        <f>SUM(U188,U177,U166,U155,U143,U132,U121,U110,U98,U87,U76,U65,U53,U42,U31,U20,U199)</f>
        <v>6504.37</v>
      </c>
    </row>
    <row r="212" spans="1:21" ht="20.25" customHeight="1" x14ac:dyDescent="0.3">
      <c r="A212" s="105"/>
      <c r="B212" s="105"/>
      <c r="C212" s="139" t="s">
        <v>51</v>
      </c>
      <c r="D212" s="138">
        <f t="shared" si="65"/>
        <v>173000</v>
      </c>
      <c r="E212" s="138">
        <f t="shared" si="65"/>
        <v>157900</v>
      </c>
      <c r="F212" s="138">
        <f t="shared" si="65"/>
        <v>135000</v>
      </c>
      <c r="G212" s="129">
        <f t="shared" si="66"/>
        <v>465900</v>
      </c>
      <c r="H212" s="137"/>
      <c r="I212" s="136"/>
      <c r="J212" s="126"/>
      <c r="K212" s="135"/>
      <c r="L212" s="134"/>
      <c r="M212" s="123"/>
      <c r="N212" s="133"/>
      <c r="O212" s="132"/>
      <c r="P212" s="120"/>
      <c r="Q212" s="252">
        <f t="shared" si="67"/>
        <v>0</v>
      </c>
      <c r="R212" s="136">
        <f>SUM(R189,R178,R167,R156,R144,R133,R122,R111,R99,R88,R77,R66,R54,R43,R32,R21,R200)</f>
        <v>0</v>
      </c>
      <c r="S212" s="136">
        <f t="shared" ref="S212" si="71">SUM(S189,S178,S167,S156,S144,S133,S122,S111,S99,S88,S77,S66,S54,S43,S32,S21,S200)</f>
        <v>15527.71</v>
      </c>
      <c r="T212" s="136">
        <v>45.24</v>
      </c>
      <c r="U212" s="197">
        <f>SUM(U189,U178,U167,U156,U144,U133,U122,U111,U99,U88,U77,U66,U54,U43,U32,U21,U200)</f>
        <v>15572.95</v>
      </c>
    </row>
    <row r="213" spans="1:21" ht="20.25" customHeight="1" x14ac:dyDescent="0.3">
      <c r="A213" s="105"/>
      <c r="B213" s="105"/>
      <c r="C213" s="131" t="s">
        <v>52</v>
      </c>
      <c r="D213" s="138">
        <f t="shared" si="65"/>
        <v>191000</v>
      </c>
      <c r="E213" s="138">
        <f t="shared" si="65"/>
        <v>123300</v>
      </c>
      <c r="F213" s="138">
        <f t="shared" si="65"/>
        <v>38000</v>
      </c>
      <c r="G213" s="129">
        <f t="shared" si="66"/>
        <v>352300</v>
      </c>
      <c r="H213" s="137"/>
      <c r="I213" s="136"/>
      <c r="J213" s="126"/>
      <c r="K213" s="135"/>
      <c r="L213" s="134"/>
      <c r="M213" s="123"/>
      <c r="N213" s="133"/>
      <c r="O213" s="132"/>
      <c r="P213" s="120"/>
      <c r="Q213" s="252">
        <f t="shared" si="67"/>
        <v>0</v>
      </c>
      <c r="R213" s="136">
        <f t="shared" ref="R213:U214" si="72">SUM(R190,R179,R168,R157,R145,R134,R123,R112,R100,R89,R78,R67,R55,R44,R33,R22,R201)</f>
        <v>17142.91</v>
      </c>
      <c r="S213" s="136">
        <f t="shared" ref="S213" si="73">SUM(S190,S179,S168,S157,S145,S134,S123,S112,S100,S89,S78,S67,S55,S44,S33,S22,S201)</f>
        <v>6107.92</v>
      </c>
      <c r="T213" s="136">
        <v>3779.36</v>
      </c>
      <c r="U213" s="197">
        <f t="shared" si="72"/>
        <v>27030.190000000002</v>
      </c>
    </row>
    <row r="214" spans="1:21" ht="20.25" customHeight="1" x14ac:dyDescent="0.3">
      <c r="A214" s="105"/>
      <c r="B214" s="105"/>
      <c r="C214" s="131" t="s">
        <v>53</v>
      </c>
      <c r="D214" s="138">
        <f t="shared" si="65"/>
        <v>245000</v>
      </c>
      <c r="E214" s="138">
        <f t="shared" si="65"/>
        <v>39000</v>
      </c>
      <c r="F214" s="138">
        <f t="shared" si="65"/>
        <v>50000</v>
      </c>
      <c r="G214" s="129">
        <f t="shared" si="66"/>
        <v>334000</v>
      </c>
      <c r="H214" s="137"/>
      <c r="I214" s="136"/>
      <c r="J214" s="126"/>
      <c r="K214" s="135"/>
      <c r="L214" s="134"/>
      <c r="M214" s="123"/>
      <c r="N214" s="133"/>
      <c r="O214" s="132"/>
      <c r="P214" s="120"/>
      <c r="Q214" s="252">
        <f t="shared" si="67"/>
        <v>0</v>
      </c>
      <c r="R214" s="136">
        <f t="shared" si="72"/>
        <v>0</v>
      </c>
      <c r="S214" s="136">
        <f t="shared" ref="S214" si="74">SUM(S191,S180,S169,S158,S146,S135,S124,S113,S101,S90,S79,S68,S56,S45,S34,S23,S202)</f>
        <v>0</v>
      </c>
      <c r="T214" s="136">
        <f t="shared" ref="T214:U214" si="75">SUM(T191,T180,T169,T158,T146,T135,T124,T113,T101,T90,T79,T68,T56,T45,T34,T23,T202)</f>
        <v>0</v>
      </c>
      <c r="U214" s="197">
        <f t="shared" si="75"/>
        <v>0</v>
      </c>
    </row>
    <row r="215" spans="1:21" ht="36.75" customHeight="1" x14ac:dyDescent="0.3">
      <c r="A215" s="105"/>
      <c r="B215" s="105"/>
      <c r="C215" s="131" t="s">
        <v>54</v>
      </c>
      <c r="D215" s="130">
        <f t="shared" si="65"/>
        <v>138268</v>
      </c>
      <c r="E215" s="130">
        <f t="shared" si="65"/>
        <v>0</v>
      </c>
      <c r="F215" s="130">
        <f t="shared" si="65"/>
        <v>18000</v>
      </c>
      <c r="G215" s="129">
        <f t="shared" si="66"/>
        <v>156268</v>
      </c>
      <c r="H215" s="128"/>
      <c r="I215" s="127"/>
      <c r="J215" s="126"/>
      <c r="K215" s="125"/>
      <c r="L215" s="124"/>
      <c r="M215" s="123"/>
      <c r="N215" s="122"/>
      <c r="O215" s="121"/>
      <c r="P215" s="120"/>
      <c r="Q215" s="252">
        <f t="shared" si="67"/>
        <v>0</v>
      </c>
      <c r="R215" s="136">
        <f>SUM(R192,R181,R170,R159,R147,R136,R125,R114,R102,R91,R80,R69,R57,R46,R35,R24,R203)</f>
        <v>3449.97</v>
      </c>
      <c r="S215" s="136">
        <f>SUM(S192,S181,S170,S159,S147,S136,S125,S114,S102,S91,S80,S69,S57,S46,S35,S24,S203)</f>
        <v>0</v>
      </c>
      <c r="T215" s="136">
        <f t="shared" ref="T215:U215" si="76">SUM(T192,T181,T170,T159,T147,T136,T125,T114,T102,T91,T80,T69,T57,T46,T35,T24,T203)</f>
        <v>0</v>
      </c>
      <c r="U215" s="197">
        <f t="shared" si="76"/>
        <v>3449.97</v>
      </c>
    </row>
    <row r="216" spans="1:21" ht="20.25" customHeight="1" x14ac:dyDescent="0.3">
      <c r="A216" s="105"/>
      <c r="B216" s="105"/>
      <c r="C216" s="108" t="s">
        <v>41</v>
      </c>
      <c r="D216" s="119">
        <f>SUM(D209:D215)</f>
        <v>997412</v>
      </c>
      <c r="E216" s="119">
        <f>SUM(E209:E215)</f>
        <v>539747</v>
      </c>
      <c r="F216" s="119">
        <f>SUM(F209:F215)</f>
        <v>332000</v>
      </c>
      <c r="G216" s="118">
        <f t="shared" si="66"/>
        <v>1869159</v>
      </c>
      <c r="H216" s="117"/>
      <c r="I216" s="116"/>
      <c r="J216" s="115"/>
      <c r="K216" s="114"/>
      <c r="L216" s="113"/>
      <c r="M216" s="112"/>
      <c r="N216" s="111"/>
      <c r="O216" s="110"/>
      <c r="P216" s="109"/>
      <c r="Q216" s="253">
        <f t="shared" ref="Q216" si="77">SUM(Q209:Q215)</f>
        <v>0</v>
      </c>
      <c r="R216" s="136">
        <f>SUM(R209:R215)</f>
        <v>53092.880000000005</v>
      </c>
      <c r="S216" s="136">
        <f>SUM(S209:S215)</f>
        <v>29066.299999999996</v>
      </c>
      <c r="T216" s="136">
        <f>SUM(T209:T215)</f>
        <v>3824.6</v>
      </c>
      <c r="U216" s="197">
        <f>SUM(U209:U215)</f>
        <v>85983.780000000013</v>
      </c>
    </row>
    <row r="217" spans="1:21" ht="20.25" customHeight="1" thickBot="1" x14ac:dyDescent="0.35">
      <c r="A217" s="105"/>
      <c r="B217" s="105"/>
      <c r="C217" s="108" t="s">
        <v>42</v>
      </c>
      <c r="D217" s="107">
        <f>D216*0.07</f>
        <v>69818.840000000011</v>
      </c>
      <c r="E217" s="107">
        <f>E216*0.07</f>
        <v>37782.29</v>
      </c>
      <c r="F217" s="107">
        <f>F216*0.07</f>
        <v>23240.000000000004</v>
      </c>
      <c r="G217" s="106">
        <f>G216*0.07</f>
        <v>130841.13000000002</v>
      </c>
      <c r="H217" s="106">
        <f t="shared" ref="H217:U217" si="78">H216*0.07</f>
        <v>0</v>
      </c>
      <c r="I217" s="106">
        <f t="shared" si="78"/>
        <v>0</v>
      </c>
      <c r="J217" s="106">
        <f t="shared" si="78"/>
        <v>0</v>
      </c>
      <c r="K217" s="106">
        <f t="shared" si="78"/>
        <v>0</v>
      </c>
      <c r="L217" s="106">
        <f t="shared" si="78"/>
        <v>0</v>
      </c>
      <c r="M217" s="106">
        <f t="shared" si="78"/>
        <v>0</v>
      </c>
      <c r="N217" s="106">
        <f t="shared" si="78"/>
        <v>0</v>
      </c>
      <c r="O217" s="106">
        <f t="shared" si="78"/>
        <v>0</v>
      </c>
      <c r="P217" s="106">
        <f t="shared" si="78"/>
        <v>0</v>
      </c>
      <c r="Q217" s="106">
        <f t="shared" si="78"/>
        <v>0</v>
      </c>
      <c r="R217" s="106">
        <f t="shared" si="78"/>
        <v>3716.5016000000005</v>
      </c>
      <c r="S217" s="106">
        <f t="shared" si="78"/>
        <v>2034.6409999999998</v>
      </c>
      <c r="T217" s="106">
        <f t="shared" si="78"/>
        <v>267.72200000000004</v>
      </c>
      <c r="U217" s="106">
        <f t="shared" si="78"/>
        <v>6018.8646000000017</v>
      </c>
    </row>
    <row r="218" spans="1:21" ht="20.25" customHeight="1" thickBot="1" x14ac:dyDescent="0.35">
      <c r="A218" s="105"/>
      <c r="B218" s="105"/>
      <c r="C218" s="104" t="s">
        <v>57</v>
      </c>
      <c r="D218" s="103">
        <f>SUM(D216:D217)</f>
        <v>1067230.8400000001</v>
      </c>
      <c r="E218" s="103">
        <f>SUM(E216:E217)</f>
        <v>577529.29</v>
      </c>
      <c r="F218" s="103">
        <f>SUM(F216:F217)</f>
        <v>355240</v>
      </c>
      <c r="G218" s="101">
        <f>SUM(G216:G217)</f>
        <v>2000000.1300000001</v>
      </c>
      <c r="H218" s="102">
        <v>0</v>
      </c>
      <c r="I218" s="101">
        <v>0</v>
      </c>
      <c r="J218" s="100">
        <f>+J216+J217</f>
        <v>0</v>
      </c>
      <c r="K218" s="99">
        <v>0</v>
      </c>
      <c r="L218" s="98">
        <v>0</v>
      </c>
      <c r="M218" s="97">
        <f>SUM(M216:M217)</f>
        <v>0</v>
      </c>
      <c r="N218" s="96">
        <v>0</v>
      </c>
      <c r="O218" s="95">
        <v>0</v>
      </c>
      <c r="P218" s="94">
        <f>SUM(P216:P217)</f>
        <v>0</v>
      </c>
      <c r="Q218" s="254">
        <f>+J218+M218+P218</f>
        <v>0</v>
      </c>
      <c r="R218" s="136">
        <f>SUM(R216:R217)</f>
        <v>56809.381600000008</v>
      </c>
      <c r="S218" s="136">
        <f>SUM(S216:S217)</f>
        <v>31100.940999999995</v>
      </c>
      <c r="T218" s="136">
        <f>SUM(T216:T217)</f>
        <v>4092.3220000000001</v>
      </c>
      <c r="U218" s="197">
        <f>SUM(R218+S218+T218)</f>
        <v>92002.6446</v>
      </c>
    </row>
    <row r="220" spans="1:21" x14ac:dyDescent="0.3">
      <c r="L220" s="93"/>
      <c r="P220" s="93"/>
    </row>
    <row r="221" spans="1:21" x14ac:dyDescent="0.3">
      <c r="P221" s="93"/>
      <c r="U221" s="256"/>
    </row>
    <row r="222" spans="1:21" x14ac:dyDescent="0.3">
      <c r="R222" s="259"/>
    </row>
  </sheetData>
  <mergeCells count="42">
    <mergeCell ref="C2:F2"/>
    <mergeCell ref="C5:G5"/>
    <mergeCell ref="C6:G8"/>
    <mergeCell ref="C10:F10"/>
    <mergeCell ref="D12:G12"/>
    <mergeCell ref="H12:Q12"/>
    <mergeCell ref="G13:G14"/>
    <mergeCell ref="H13:J13"/>
    <mergeCell ref="K13:M13"/>
    <mergeCell ref="B15:U15"/>
    <mergeCell ref="U13:U14"/>
    <mergeCell ref="N13:P13"/>
    <mergeCell ref="Q13:Q14"/>
    <mergeCell ref="R12:U12"/>
    <mergeCell ref="C16:U16"/>
    <mergeCell ref="B60:U60"/>
    <mergeCell ref="C61:U61"/>
    <mergeCell ref="J206:Q206"/>
    <mergeCell ref="B150:G150"/>
    <mergeCell ref="C128:U128"/>
    <mergeCell ref="C195:U195"/>
    <mergeCell ref="C117:U117"/>
    <mergeCell ref="R206:U206"/>
    <mergeCell ref="C38:U38"/>
    <mergeCell ref="C27:U27"/>
    <mergeCell ref="B105:U105"/>
    <mergeCell ref="C106:U106"/>
    <mergeCell ref="C49:G49"/>
    <mergeCell ref="C72:U72"/>
    <mergeCell ref="C83:U83"/>
    <mergeCell ref="C94:G94"/>
    <mergeCell ref="U207:U208"/>
    <mergeCell ref="Q207:Q208"/>
    <mergeCell ref="C151:G151"/>
    <mergeCell ref="C162:G162"/>
    <mergeCell ref="C173:G173"/>
    <mergeCell ref="C184:G184"/>
    <mergeCell ref="D206:G206"/>
    <mergeCell ref="G207:G208"/>
    <mergeCell ref="H207:J207"/>
    <mergeCell ref="K207:M207"/>
    <mergeCell ref="N207:P207"/>
  </mergeCells>
  <conditionalFormatting sqref="G70">
    <cfRule type="cellIs" dxfId="18" priority="15" operator="notEqual">
      <formula>$G$62</formula>
    </cfRule>
  </conditionalFormatting>
  <conditionalFormatting sqref="G25:I25">
    <cfRule type="cellIs" dxfId="17" priority="19" operator="notEqual">
      <formula>$G$17</formula>
    </cfRule>
  </conditionalFormatting>
  <conditionalFormatting sqref="G36:I36">
    <cfRule type="cellIs" dxfId="16" priority="18" operator="notEqual">
      <formula>$G$28</formula>
    </cfRule>
  </conditionalFormatting>
  <conditionalFormatting sqref="G47:I47">
    <cfRule type="cellIs" dxfId="15" priority="17" operator="notEqual">
      <formula>$G$39</formula>
    </cfRule>
  </conditionalFormatting>
  <conditionalFormatting sqref="G58:I58">
    <cfRule type="cellIs" dxfId="14" priority="16" operator="notEqual">
      <formula>$G$50</formula>
    </cfRule>
  </conditionalFormatting>
  <conditionalFormatting sqref="G81:I81">
    <cfRule type="cellIs" dxfId="13" priority="14" operator="notEqual">
      <formula>$G$73</formula>
    </cfRule>
  </conditionalFormatting>
  <conditionalFormatting sqref="G92:I92">
    <cfRule type="cellIs" dxfId="12" priority="13" operator="notEqual">
      <formula>$G$84</formula>
    </cfRule>
  </conditionalFormatting>
  <conditionalFormatting sqref="G103:I103">
    <cfRule type="cellIs" dxfId="11" priority="12" operator="notEqual">
      <formula>$G$95</formula>
    </cfRule>
  </conditionalFormatting>
  <conditionalFormatting sqref="G115:I115">
    <cfRule type="cellIs" dxfId="10" priority="11" operator="notEqual">
      <formula>$G$107</formula>
    </cfRule>
  </conditionalFormatting>
  <conditionalFormatting sqref="G126:I126">
    <cfRule type="cellIs" dxfId="9" priority="10" operator="notEqual">
      <formula>$G$118</formula>
    </cfRule>
  </conditionalFormatting>
  <conditionalFormatting sqref="G137:I137">
    <cfRule type="cellIs" dxfId="8" priority="9" operator="notEqual">
      <formula>$G$129</formula>
    </cfRule>
  </conditionalFormatting>
  <conditionalFormatting sqref="G148:I148">
    <cfRule type="cellIs" dxfId="7" priority="8" operator="notEqual">
      <formula>$G$140</formula>
    </cfRule>
  </conditionalFormatting>
  <conditionalFormatting sqref="G160:I160">
    <cfRule type="cellIs" dxfId="6" priority="7" operator="notEqual">
      <formula>$G$152</formula>
    </cfRule>
  </conditionalFormatting>
  <conditionalFormatting sqref="G171:I171">
    <cfRule type="cellIs" dxfId="5" priority="6" operator="notEqual">
      <formula>$G$163</formula>
    </cfRule>
  </conditionalFormatting>
  <conditionalFormatting sqref="G182:I182">
    <cfRule type="cellIs" dxfId="4" priority="5" operator="notEqual">
      <formula>$G$163</formula>
    </cfRule>
  </conditionalFormatting>
  <conditionalFormatting sqref="G193:I193">
    <cfRule type="cellIs" dxfId="3" priority="4" operator="notEqual">
      <formula>$G$185</formula>
    </cfRule>
  </conditionalFormatting>
  <conditionalFormatting sqref="G204:I204">
    <cfRule type="cellIs" dxfId="2" priority="3" operator="notEqual">
      <formula>$G$196</formula>
    </cfRule>
  </conditionalFormatting>
  <conditionalFormatting sqref="H70:I70">
    <cfRule type="cellIs" dxfId="1" priority="1" operator="notEqual">
      <formula>$G$39</formula>
    </cfRule>
  </conditionalFormatting>
  <conditionalFormatting sqref="Q115">
    <cfRule type="cellIs" dxfId="0" priority="2" operator="notEqual">
      <formula>$G$107</formula>
    </cfRule>
  </conditionalFormatting>
  <dataValidations count="8">
    <dataValidation allowBlank="1" showInputMessage="1" showErrorMessage="1" prompt="Output totals must match the original total from Table 1, and will show as red if not. " sqref="G25:I25" xr:uid="{00000000-0002-0000-0100-000000000000}"/>
    <dataValidation allowBlank="1" showInputMessage="1" showErrorMessage="1" prompt="Includes all related staff and temporary staff costs including base salary, post adjustment and all staff entitlements." sqref="C186 C18 C29 C40 C51 C63 C74 C85 C96 C108 C119 C130 C141 C153 C164 C175 C197 C209" xr:uid="{00000000-0002-0000-0100-000001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7 C19 C30 C41 C52 C64 C75 C86 C97 C109 C120 C131 C142 C154 C165 C176 C198 C210" xr:uid="{00000000-0002-0000-0100-000002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8 C20 C31 C42 C53 C65 C76 C87 C98 C110 C121 C132 C143 C155 C166 C177 C199 C211" xr:uid="{00000000-0002-0000-0100-000003000000}"/>
    <dataValidation allowBlank="1" showInputMessage="1" showErrorMessage="1" prompt="Includes staff and non-staff travel paid for by the organization directly related to a project." sqref="C190 C22 C33 C44 C55 C67 C78 C89 C100 C112 C123 C134 C145 C157 C168 C179 C201 C213" xr:uid="{00000000-0002-0000-0100-000004000000}"/>
    <dataValidation allowBlank="1" showInputMessage="1" showErrorMessage="1" prompt="Services contracted by an organization which follow the normal procurement processes." sqref="C189 C21 C32 C43 C54 C66 C77 C88 C99 C111 C122 C133 C144 C156 C167 C178 C200 C212" xr:uid="{00000000-0002-0000-0100-000005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1 C23 C34 C45 C56 C68 C79 C90 C101 C113 C124 C135 C146 C158 C169 C180 C202 C214" xr:uid="{00000000-0002-0000-0100-000006000000}"/>
    <dataValidation allowBlank="1" showInputMessage="1" showErrorMessage="1" prompt=" Includes all general operating costs for running an office. Examples include telecommunication, rents, finance charges and other costs which cannot be mapped to other expense categories." sqref="C192 C24 C35 C46 C57 C69 C80 C91 C102 C114 C125 C136 C147 C159 C170 C181 C203 C215" xr:uid="{00000000-0002-0000-0100-000007000000}"/>
  </dataValidations>
  <pageMargins left="0.70866141732283472" right="0.70866141732283472" top="0.74803149606299213" bottom="0.74803149606299213" header="0.31496062992125984" footer="0.31496062992125984"/>
  <pageSetup paperSize="9" scale="29"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17"/>
  <sheetViews>
    <sheetView zoomScale="95" zoomScaleNormal="95" workbookViewId="0">
      <selection activeCell="C11" sqref="C11"/>
    </sheetView>
  </sheetViews>
  <sheetFormatPr baseColWidth="10" defaultColWidth="8.88671875" defaultRowHeight="14.4" x14ac:dyDescent="0.3"/>
  <cols>
    <col min="1" max="1" width="37.44140625" customWidth="1"/>
    <col min="2" max="9" width="13.44140625" customWidth="1"/>
    <col min="10" max="10" width="9" bestFit="1" customWidth="1"/>
  </cols>
  <sheetData>
    <row r="2" spans="1:10" x14ac:dyDescent="0.3">
      <c r="A2" s="5"/>
      <c r="B2" s="5"/>
      <c r="C2" s="5"/>
      <c r="D2" s="5"/>
    </row>
    <row r="3" spans="1:10" x14ac:dyDescent="0.3">
      <c r="A3" s="5"/>
      <c r="B3" s="5"/>
      <c r="C3" s="5"/>
      <c r="D3" s="5"/>
    </row>
    <row r="4" spans="1:10" ht="15" thickBot="1" x14ac:dyDescent="0.35"/>
    <row r="5" spans="1:10" ht="15" customHeight="1" x14ac:dyDescent="0.3">
      <c r="A5" s="383" t="s">
        <v>44</v>
      </c>
      <c r="B5" s="383" t="str">
        <f>'2)UNDG Budget categ par produit'!D14</f>
        <v>HCDH</v>
      </c>
      <c r="C5" s="384"/>
      <c r="D5" s="383" t="str">
        <f>'2)UNDG Budget categ par produit'!E14</f>
        <v>UNESCO</v>
      </c>
      <c r="E5" s="384"/>
      <c r="F5" s="383" t="str">
        <f>'2)UNDG Budget categ par produit'!F14</f>
        <v>UNICEF</v>
      </c>
      <c r="G5" s="384"/>
      <c r="H5" s="383" t="s">
        <v>45</v>
      </c>
      <c r="I5" s="384"/>
    </row>
    <row r="6" spans="1:10" x14ac:dyDescent="0.3">
      <c r="A6" s="385"/>
      <c r="B6" s="26" t="s">
        <v>46</v>
      </c>
      <c r="C6" s="21" t="s">
        <v>47</v>
      </c>
      <c r="D6" s="25" t="s">
        <v>46</v>
      </c>
      <c r="E6" s="27" t="s">
        <v>47</v>
      </c>
      <c r="F6" s="26" t="s">
        <v>46</v>
      </c>
      <c r="G6" s="21" t="s">
        <v>47</v>
      </c>
      <c r="H6" s="28" t="s">
        <v>46</v>
      </c>
      <c r="I6" s="21" t="s">
        <v>47</v>
      </c>
    </row>
    <row r="7" spans="1:10" ht="33" customHeight="1" x14ac:dyDescent="0.3">
      <c r="A7" s="22" t="s">
        <v>48</v>
      </c>
      <c r="B7" s="260">
        <f>'2)UNDG Budget categ par produit'!D209</f>
        <v>213144</v>
      </c>
      <c r="C7" s="261">
        <f>'2)UNDG Budget categ par produit'!R209</f>
        <v>32500</v>
      </c>
      <c r="D7" s="262">
        <f>'2)UNDG Budget categ par produit'!E209</f>
        <v>137547</v>
      </c>
      <c r="E7" s="263">
        <f>+'2)UNDG Budget categ par produit'!S209</f>
        <v>0</v>
      </c>
      <c r="F7" s="264">
        <f>'2)UNDG Budget categ par produit'!F209</f>
        <v>41000</v>
      </c>
      <c r="G7" s="261">
        <f>'2)UNDG Budget categ par produit'!T209</f>
        <v>0</v>
      </c>
      <c r="H7" s="265">
        <f t="shared" ref="H7:H14" si="0">+B7+D7+F7</f>
        <v>391691</v>
      </c>
      <c r="I7" s="261">
        <f t="shared" ref="I7:I13" si="1">+C7+E7+G7</f>
        <v>32500</v>
      </c>
    </row>
    <row r="8" spans="1:10" ht="42" customHeight="1" x14ac:dyDescent="0.3">
      <c r="A8" s="22" t="s">
        <v>49</v>
      </c>
      <c r="B8" s="260">
        <f>'2)UNDG Budget categ par produit'!D210</f>
        <v>27000</v>
      </c>
      <c r="C8" s="261">
        <f>'2)UNDG Budget categ par produit'!R210</f>
        <v>0</v>
      </c>
      <c r="D8" s="262">
        <f>'2)UNDG Budget categ par produit'!E210</f>
        <v>15000</v>
      </c>
      <c r="E8" s="263">
        <f>+'2)UNDG Budget categ par produit'!S210</f>
        <v>926.3</v>
      </c>
      <c r="F8" s="264">
        <f>'2)UNDG Budget categ par produit'!F210</f>
        <v>40000</v>
      </c>
      <c r="G8" s="261">
        <f>'2)UNDG Budget categ par produit'!T210</f>
        <v>0</v>
      </c>
      <c r="H8" s="265">
        <f t="shared" si="0"/>
        <v>82000</v>
      </c>
      <c r="I8" s="261">
        <f t="shared" si="1"/>
        <v>926.3</v>
      </c>
    </row>
    <row r="9" spans="1:10" ht="39.75" customHeight="1" x14ac:dyDescent="0.3">
      <c r="A9" s="22" t="s">
        <v>50</v>
      </c>
      <c r="B9" s="260">
        <f>'2)UNDG Budget categ par produit'!D211</f>
        <v>10000</v>
      </c>
      <c r="C9" s="261">
        <f>'2)UNDG Budget categ par produit'!R211</f>
        <v>0</v>
      </c>
      <c r="D9" s="262">
        <f>'2)UNDG Budget categ par produit'!E211</f>
        <v>67000</v>
      </c>
      <c r="E9" s="263">
        <f>+'2)UNDG Budget categ par produit'!S211</f>
        <v>6504.37</v>
      </c>
      <c r="F9" s="264">
        <f>'2)UNDG Budget categ par produit'!F211</f>
        <v>10000</v>
      </c>
      <c r="G9" s="261">
        <f>'2)UNDG Budget categ par produit'!T211</f>
        <v>0</v>
      </c>
      <c r="H9" s="265">
        <f t="shared" si="0"/>
        <v>87000</v>
      </c>
      <c r="I9" s="261">
        <f t="shared" si="1"/>
        <v>6504.37</v>
      </c>
    </row>
    <row r="10" spans="1:10" ht="33" customHeight="1" x14ac:dyDescent="0.3">
      <c r="A10" s="22" t="s">
        <v>51</v>
      </c>
      <c r="B10" s="260">
        <f>'2)UNDG Budget categ par produit'!D212</f>
        <v>173000</v>
      </c>
      <c r="C10" s="261">
        <f>'2)UNDG Budget categ par produit'!R212</f>
        <v>0</v>
      </c>
      <c r="D10" s="262">
        <f>'2)UNDG Budget categ par produit'!E212</f>
        <v>157900</v>
      </c>
      <c r="E10" s="263">
        <f>+'2)UNDG Budget categ par produit'!S212</f>
        <v>15527.71</v>
      </c>
      <c r="F10" s="264">
        <f>'2)UNDG Budget categ par produit'!F212</f>
        <v>135000</v>
      </c>
      <c r="G10" s="261">
        <f>'2)UNDG Budget categ par produit'!T212</f>
        <v>45.24</v>
      </c>
      <c r="H10" s="265">
        <f t="shared" si="0"/>
        <v>465900</v>
      </c>
      <c r="I10" s="261">
        <f t="shared" si="1"/>
        <v>15572.949999999999</v>
      </c>
    </row>
    <row r="11" spans="1:10" ht="33" customHeight="1" x14ac:dyDescent="0.3">
      <c r="A11" s="22" t="s">
        <v>52</v>
      </c>
      <c r="B11" s="260">
        <f>'2)UNDG Budget categ par produit'!D213</f>
        <v>191000</v>
      </c>
      <c r="C11" s="261">
        <f>'2)UNDG Budget categ par produit'!R213</f>
        <v>17142.91</v>
      </c>
      <c r="D11" s="262">
        <f>'2)UNDG Budget categ par produit'!E213</f>
        <v>123300</v>
      </c>
      <c r="E11" s="263">
        <f>+'2)UNDG Budget categ par produit'!S213</f>
        <v>6107.92</v>
      </c>
      <c r="F11" s="264">
        <f>'2)UNDG Budget categ par produit'!F213</f>
        <v>38000</v>
      </c>
      <c r="G11" s="261">
        <f>'2)UNDG Budget categ par produit'!T213</f>
        <v>3779.36</v>
      </c>
      <c r="H11" s="265">
        <f t="shared" si="0"/>
        <v>352300</v>
      </c>
      <c r="I11" s="261">
        <f t="shared" si="1"/>
        <v>27030.190000000002</v>
      </c>
    </row>
    <row r="12" spans="1:10" ht="39" customHeight="1" x14ac:dyDescent="0.3">
      <c r="A12" s="22" t="s">
        <v>53</v>
      </c>
      <c r="B12" s="260">
        <f>'2)UNDG Budget categ par produit'!D214</f>
        <v>245000</v>
      </c>
      <c r="C12" s="261">
        <f>'2)UNDG Budget categ par produit'!R214</f>
        <v>0</v>
      </c>
      <c r="D12" s="262">
        <f>'2)UNDG Budget categ par produit'!E214</f>
        <v>39000</v>
      </c>
      <c r="E12" s="263">
        <f>+'2)UNDG Budget categ par produit'!S214</f>
        <v>0</v>
      </c>
      <c r="F12" s="264">
        <f>'2)UNDG Budget categ par produit'!F214</f>
        <v>50000</v>
      </c>
      <c r="G12" s="261">
        <f>'2)UNDG Budget categ par produit'!T214</f>
        <v>0</v>
      </c>
      <c r="H12" s="265">
        <f t="shared" si="0"/>
        <v>334000</v>
      </c>
      <c r="I12" s="261">
        <f t="shared" si="1"/>
        <v>0</v>
      </c>
    </row>
    <row r="13" spans="1:10" ht="45" customHeight="1" x14ac:dyDescent="0.3">
      <c r="A13" s="22" t="s">
        <v>54</v>
      </c>
      <c r="B13" s="260">
        <f>'2)UNDG Budget categ par produit'!D215</f>
        <v>138268</v>
      </c>
      <c r="C13" s="261">
        <f>'2)UNDG Budget categ par produit'!R215</f>
        <v>3449.97</v>
      </c>
      <c r="D13" s="262">
        <f>'2)UNDG Budget categ par produit'!E215</f>
        <v>0</v>
      </c>
      <c r="E13" s="263">
        <f>+'2)UNDG Budget categ par produit'!S215</f>
        <v>0</v>
      </c>
      <c r="F13" s="264">
        <f>'2)UNDG Budget categ par produit'!F215</f>
        <v>18000</v>
      </c>
      <c r="G13" s="261">
        <f>'2)UNDG Budget categ par produit'!T215</f>
        <v>0</v>
      </c>
      <c r="H13" s="265">
        <f t="shared" si="0"/>
        <v>156268</v>
      </c>
      <c r="I13" s="261">
        <f t="shared" si="1"/>
        <v>3449.97</v>
      </c>
    </row>
    <row r="14" spans="1:10" ht="33" customHeight="1" x14ac:dyDescent="0.3">
      <c r="A14" s="23" t="s">
        <v>55</v>
      </c>
      <c r="B14" s="266">
        <f t="shared" ref="B14:G14" si="2">SUM(B7:B13)</f>
        <v>997412</v>
      </c>
      <c r="C14" s="267">
        <f t="shared" si="2"/>
        <v>53092.880000000005</v>
      </c>
      <c r="D14" s="268">
        <f t="shared" si="2"/>
        <v>539747</v>
      </c>
      <c r="E14" s="268">
        <f t="shared" si="2"/>
        <v>29066.299999999996</v>
      </c>
      <c r="F14" s="266">
        <f t="shared" si="2"/>
        <v>332000</v>
      </c>
      <c r="G14" s="267">
        <f t="shared" si="2"/>
        <v>3824.6</v>
      </c>
      <c r="H14" s="269">
        <f t="shared" si="0"/>
        <v>1869159</v>
      </c>
      <c r="I14" s="270">
        <f>+C14+E14+G14</f>
        <v>85983.78</v>
      </c>
    </row>
    <row r="15" spans="1:10" ht="33" customHeight="1" x14ac:dyDescent="0.3">
      <c r="A15" s="22" t="s">
        <v>56</v>
      </c>
      <c r="B15" s="271">
        <f>+B14*0.07</f>
        <v>69818.840000000011</v>
      </c>
      <c r="C15" s="272">
        <f>'2)UNDG Budget categ par produit'!R217</f>
        <v>3716.5016000000005</v>
      </c>
      <c r="D15" s="262">
        <f>+D14*0.07</f>
        <v>37782.29</v>
      </c>
      <c r="E15" s="262">
        <f>+E14*0.07</f>
        <v>2034.6409999999998</v>
      </c>
      <c r="F15" s="262">
        <f t="shared" ref="F15:I15" si="3">+F14*0.07</f>
        <v>23240.000000000004</v>
      </c>
      <c r="G15" s="262">
        <f t="shared" si="3"/>
        <v>267.72200000000004</v>
      </c>
      <c r="H15" s="262">
        <f t="shared" si="3"/>
        <v>130841.13000000002</v>
      </c>
      <c r="I15" s="262">
        <f t="shared" si="3"/>
        <v>6018.8646000000008</v>
      </c>
    </row>
    <row r="16" spans="1:10" ht="33" customHeight="1" thickBot="1" x14ac:dyDescent="0.35">
      <c r="A16" s="24" t="s">
        <v>57</v>
      </c>
      <c r="B16" s="273">
        <f>+B14+B15</f>
        <v>1067230.8400000001</v>
      </c>
      <c r="C16" s="274">
        <f>+C14+C15</f>
        <v>56809.381600000008</v>
      </c>
      <c r="D16" s="275">
        <f>SUM(D14:D15)</f>
        <v>577529.29</v>
      </c>
      <c r="E16" s="275">
        <f t="shared" ref="E16" si="4">SUM(E14:E15)</f>
        <v>31100.940999999995</v>
      </c>
      <c r="F16" s="273">
        <f>+F14+F15</f>
        <v>355240</v>
      </c>
      <c r="G16" s="276">
        <f>+G14+G15</f>
        <v>4092.3220000000001</v>
      </c>
      <c r="H16" s="277">
        <f>+B16+D16+F16</f>
        <v>2000000.1300000001</v>
      </c>
      <c r="I16" s="278">
        <f>SUM(C16+E16+G16)</f>
        <v>92002.6446</v>
      </c>
      <c r="J16" s="11"/>
    </row>
    <row r="17" spans="10:10" x14ac:dyDescent="0.3">
      <c r="J17" s="11"/>
    </row>
  </sheetData>
  <mergeCells count="5">
    <mergeCell ref="H5:I5"/>
    <mergeCell ref="F5:G5"/>
    <mergeCell ref="D5:E5"/>
    <mergeCell ref="B5:C5"/>
    <mergeCell ref="A5:A6"/>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andrianony.ramahazo.harimisa@undp.org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MPTF_00006_01064</ProjectId>
    <FundCode xmlns="f9695bc1-6109-4dcd-a27a-f8a0370b00e2">MPTF_00006</FundCode>
    <Comments xmlns="f9695bc1-6109-4dcd-a27a-f8a0370b00e2">Rapport financier semestriel 2024 Projet RAM 2</Comments>
    <Active xmlns="f9695bc1-6109-4dcd-a27a-f8a0370b00e2">Yes</Active>
    <DocumentDate xmlns="b1528a4b-5ccb-40f7-a09e-43427183cd95">2024-06-14T07:00:00+00:00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2" ma:contentTypeDescription="Create a new document." ma:contentTypeScope="" ma:versionID="cea61b834f8ee701850a84e4d098b1dc">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b7c69fab125bdb54e21c4307976656df"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B7120E-0F7D-48C6-94D8-2A336F47536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50c5efa-0270-46d6-8136-5bf5510ae967"/>
    <ds:schemaRef ds:uri="http://purl.org/dc/elements/1.1/"/>
    <ds:schemaRef ds:uri="http://schemas.microsoft.com/office/2006/metadata/properties"/>
    <ds:schemaRef ds:uri="24186168-382c-4ddb-a57e-528fa464c4a3"/>
    <ds:schemaRef ds:uri="http://www.w3.org/XML/1998/namespace"/>
    <ds:schemaRef ds:uri="http://purl.org/dc/dcmitype/"/>
  </ds:schemaRefs>
</ds:datastoreItem>
</file>

<file path=customXml/itemProps2.xml><?xml version="1.0" encoding="utf-8"?>
<ds:datastoreItem xmlns:ds="http://schemas.openxmlformats.org/officeDocument/2006/customXml" ds:itemID="{6B671920-94C4-4E58-BAC6-E1558394F4FC}"/>
</file>

<file path=customXml/itemProps3.xml><?xml version="1.0" encoding="utf-8"?>
<ds:datastoreItem xmlns:ds="http://schemas.openxmlformats.org/officeDocument/2006/customXml" ds:itemID="{102EA135-1EC9-455C-BF42-7DDCB357F9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RF par produits</vt:lpstr>
      <vt:lpstr>2)UNDG Budget categ par produit</vt:lpstr>
      <vt:lpstr>3) RF - Par catégories budgétai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 IRF_544 Madagascar Rapport finacier semestriel-June 2024.xlsx</dc:title>
  <dc:creator>Herizo Randriamampia</dc:creator>
  <cp:lastModifiedBy>Hanitriniaina ANDRIANJOHARY</cp:lastModifiedBy>
  <cp:lastPrinted>2020-06-15T07:10:23Z</cp:lastPrinted>
  <dcterms:created xsi:type="dcterms:W3CDTF">2020-05-05T05:58:38Z</dcterms:created>
  <dcterms:modified xsi:type="dcterms:W3CDTF">2024-06-14T08:42:13Z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