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ser\Documents\"/>
    </mc:Choice>
  </mc:AlternateContent>
  <xr:revisionPtr revIDLastSave="0" documentId="8_{430801EC-8A6D-4228-BC5C-E9C3FF929C81}" xr6:coauthVersionLast="47" xr6:coauthVersionMax="47" xr10:uidLastSave="{00000000-0000-0000-0000-000000000000}"/>
  <bookViews>
    <workbookView xWindow="-110" yWindow="-110" windowWidth="19420" windowHeight="10300" activeTab="1" xr2:uid="{F1B97A5F-842E-4AB1-BAC9-607231964366}"/>
  </bookViews>
  <sheets>
    <sheet name="Instruction" sheetId="1" r:id="rId1"/>
    <sheet name="1)Tableau budgétaire 1" sheetId="2" r:id="rId2"/>
    <sheet name="2)Tableau Budgétaire 2" sheetId="4" r:id="rId3"/>
    <sheet name="3)Note d'explication" sheetId="5" r:id="rId4"/>
    <sheet name="4)Pour utilisation par PBSO" sheetId="6" r:id="rId5"/>
    <sheet name="5)Pour utilisation par MPTFO" sheetId="7" r:id="rId6"/>
  </sheets>
  <externalReferences>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2" l="1"/>
  <c r="U66" i="2"/>
  <c r="U50" i="2"/>
  <c r="U30" i="2"/>
  <c r="U8" i="2"/>
  <c r="U176" i="2"/>
  <c r="J177" i="2"/>
  <c r="J176" i="2"/>
  <c r="U38" i="2"/>
  <c r="U19" i="2"/>
  <c r="I8" i="2"/>
  <c r="O198" i="2"/>
  <c r="E195" i="4"/>
  <c r="D195" i="4"/>
  <c r="E72" i="4"/>
  <c r="D72" i="4"/>
  <c r="E61" i="4"/>
  <c r="D61" i="4"/>
  <c r="E49" i="4"/>
  <c r="D49" i="4"/>
  <c r="E38" i="4"/>
  <c r="D38" i="4"/>
  <c r="E27" i="4"/>
  <c r="D27" i="4"/>
  <c r="E16" i="4"/>
  <c r="D16" i="4"/>
  <c r="C16" i="4"/>
  <c r="I8" i="4"/>
  <c r="I187" i="4"/>
  <c r="I64" i="4"/>
  <c r="I41" i="4"/>
  <c r="P195" i="2" l="1"/>
  <c r="Y79" i="2"/>
  <c r="Y69" i="2"/>
  <c r="Y47" i="2"/>
  <c r="Y48" i="2"/>
  <c r="Y49" i="2"/>
  <c r="S183" i="2"/>
  <c r="S182" i="2"/>
  <c r="S181" i="2"/>
  <c r="S180" i="2"/>
  <c r="E23" i="7" l="1"/>
  <c r="D23" i="7"/>
  <c r="E22" i="7"/>
  <c r="D22" i="7"/>
  <c r="E21" i="7"/>
  <c r="D21" i="7"/>
  <c r="E20" i="7"/>
  <c r="D20" i="7"/>
  <c r="E19" i="7"/>
  <c r="D19" i="7"/>
  <c r="C19" i="7"/>
  <c r="E13" i="7"/>
  <c r="D13" i="7"/>
  <c r="C13" i="7"/>
  <c r="E12" i="7"/>
  <c r="D12" i="7"/>
  <c r="C12" i="7"/>
  <c r="E11" i="7"/>
  <c r="D11" i="7"/>
  <c r="C11" i="7"/>
  <c r="E10" i="7"/>
  <c r="D10" i="7"/>
  <c r="C10" i="7"/>
  <c r="E9" i="7"/>
  <c r="D9" i="7"/>
  <c r="C9" i="7"/>
  <c r="E8" i="7"/>
  <c r="D8" i="7"/>
  <c r="C8" i="7"/>
  <c r="E7" i="7"/>
  <c r="D7" i="7"/>
  <c r="C7" i="7"/>
  <c r="E6" i="7"/>
  <c r="D6" i="7"/>
  <c r="C6" i="7"/>
  <c r="K23" i="7"/>
  <c r="J23" i="7"/>
  <c r="M22" i="7"/>
  <c r="L22" i="7"/>
  <c r="K22" i="7"/>
  <c r="J22" i="7"/>
  <c r="I22" i="7"/>
  <c r="K21" i="7"/>
  <c r="J21" i="7"/>
  <c r="K20" i="7"/>
  <c r="J20" i="7"/>
  <c r="K19" i="7"/>
  <c r="J19" i="7"/>
  <c r="I19" i="7"/>
  <c r="K13" i="7"/>
  <c r="J13" i="7"/>
  <c r="K12" i="7"/>
  <c r="J12" i="7"/>
  <c r="I12" i="7"/>
  <c r="I14" i="7" s="1"/>
  <c r="K11" i="7"/>
  <c r="J11" i="7"/>
  <c r="K10" i="7"/>
  <c r="J10" i="7"/>
  <c r="K9" i="7"/>
  <c r="J9" i="7"/>
  <c r="K8" i="7"/>
  <c r="J8" i="7"/>
  <c r="K7" i="7"/>
  <c r="J7" i="7"/>
  <c r="K6" i="7"/>
  <c r="J6" i="7"/>
  <c r="I6" i="7"/>
  <c r="E205" i="4"/>
  <c r="D205" i="4"/>
  <c r="C205" i="4"/>
  <c r="E204" i="4"/>
  <c r="D204" i="4"/>
  <c r="C204" i="4"/>
  <c r="E203" i="4"/>
  <c r="D203" i="4"/>
  <c r="C203" i="4"/>
  <c r="E202" i="4"/>
  <c r="D202" i="4"/>
  <c r="C202" i="4"/>
  <c r="E201" i="4"/>
  <c r="D201" i="4"/>
  <c r="C201" i="4"/>
  <c r="E200" i="4"/>
  <c r="D200" i="4"/>
  <c r="C200" i="4"/>
  <c r="E199" i="4"/>
  <c r="D199" i="4"/>
  <c r="C199" i="4"/>
  <c r="E198" i="4"/>
  <c r="D198" i="4"/>
  <c r="C198" i="4"/>
  <c r="C195" i="4"/>
  <c r="F194" i="4"/>
  <c r="F193" i="4"/>
  <c r="F192" i="4"/>
  <c r="F191" i="4"/>
  <c r="F190" i="4"/>
  <c r="F189" i="4"/>
  <c r="F188" i="4"/>
  <c r="F195" i="4" s="1"/>
  <c r="E187" i="4"/>
  <c r="D187" i="4"/>
  <c r="C187" i="4"/>
  <c r="E184" i="4"/>
  <c r="D184" i="4"/>
  <c r="C184" i="4"/>
  <c r="F183" i="4"/>
  <c r="F182" i="4"/>
  <c r="F181" i="4"/>
  <c r="F180" i="4"/>
  <c r="F179" i="4"/>
  <c r="F178" i="4"/>
  <c r="F177" i="4"/>
  <c r="E176" i="4"/>
  <c r="D176" i="4"/>
  <c r="C176" i="4"/>
  <c r="E173" i="4"/>
  <c r="D173" i="4"/>
  <c r="C173" i="4"/>
  <c r="F172" i="4"/>
  <c r="F171" i="4"/>
  <c r="F170" i="4"/>
  <c r="F169" i="4"/>
  <c r="F168" i="4"/>
  <c r="F167" i="4"/>
  <c r="F166" i="4"/>
  <c r="E165" i="4"/>
  <c r="D165" i="4"/>
  <c r="C165" i="4"/>
  <c r="E162" i="4"/>
  <c r="D162" i="4"/>
  <c r="C162" i="4"/>
  <c r="F161" i="4"/>
  <c r="F160" i="4"/>
  <c r="F159" i="4"/>
  <c r="F158" i="4"/>
  <c r="F157" i="4"/>
  <c r="F156" i="4"/>
  <c r="F155" i="4"/>
  <c r="E154" i="4"/>
  <c r="D154" i="4"/>
  <c r="C154" i="4"/>
  <c r="E151" i="4"/>
  <c r="D151" i="4"/>
  <c r="C151" i="4"/>
  <c r="F150" i="4"/>
  <c r="F149" i="4"/>
  <c r="F148" i="4"/>
  <c r="F147" i="4"/>
  <c r="F146" i="4"/>
  <c r="F145" i="4"/>
  <c r="F144" i="4"/>
  <c r="E143" i="4"/>
  <c r="D143" i="4"/>
  <c r="C143" i="4"/>
  <c r="E139" i="4"/>
  <c r="D139" i="4"/>
  <c r="C139" i="4"/>
  <c r="F138" i="4"/>
  <c r="F137" i="4"/>
  <c r="F136" i="4"/>
  <c r="F135" i="4"/>
  <c r="F134" i="4"/>
  <c r="F133" i="4"/>
  <c r="F132" i="4"/>
  <c r="E131" i="4"/>
  <c r="D131" i="4"/>
  <c r="C131" i="4"/>
  <c r="E128" i="4"/>
  <c r="D128" i="4"/>
  <c r="C128" i="4"/>
  <c r="F127" i="4"/>
  <c r="F126" i="4"/>
  <c r="F125" i="4"/>
  <c r="F124" i="4"/>
  <c r="F123" i="4"/>
  <c r="F122" i="4"/>
  <c r="F121" i="4"/>
  <c r="E120" i="4"/>
  <c r="D120" i="4"/>
  <c r="C120" i="4"/>
  <c r="E117" i="4"/>
  <c r="D117" i="4"/>
  <c r="C117" i="4"/>
  <c r="F116" i="4"/>
  <c r="F115" i="4"/>
  <c r="F114" i="4"/>
  <c r="F113" i="4"/>
  <c r="F112" i="4"/>
  <c r="F111" i="4"/>
  <c r="F110" i="4"/>
  <c r="E109" i="4"/>
  <c r="D109" i="4"/>
  <c r="C109" i="4"/>
  <c r="E106" i="4"/>
  <c r="D106" i="4"/>
  <c r="C106" i="4"/>
  <c r="F105" i="4"/>
  <c r="F104" i="4"/>
  <c r="F103" i="4"/>
  <c r="F102" i="4"/>
  <c r="F101" i="4"/>
  <c r="F100" i="4"/>
  <c r="F99" i="4"/>
  <c r="E98" i="4"/>
  <c r="D98" i="4"/>
  <c r="C98" i="4"/>
  <c r="E94" i="4"/>
  <c r="D94" i="4"/>
  <c r="C94" i="4"/>
  <c r="F93" i="4"/>
  <c r="F92" i="4"/>
  <c r="F91" i="4"/>
  <c r="F90" i="4"/>
  <c r="F89" i="4"/>
  <c r="F88" i="4"/>
  <c r="F87" i="4"/>
  <c r="E86" i="4"/>
  <c r="D86" i="4"/>
  <c r="C86" i="4"/>
  <c r="E83" i="4"/>
  <c r="D83" i="4"/>
  <c r="C83" i="4"/>
  <c r="F82" i="4"/>
  <c r="F81" i="4"/>
  <c r="F80" i="4"/>
  <c r="F79" i="4"/>
  <c r="F78" i="4"/>
  <c r="F77" i="4"/>
  <c r="F76" i="4"/>
  <c r="E75" i="4"/>
  <c r="D75" i="4"/>
  <c r="C75" i="4"/>
  <c r="C72" i="4"/>
  <c r="F71" i="4"/>
  <c r="F70" i="4"/>
  <c r="F69" i="4"/>
  <c r="F68" i="4"/>
  <c r="F67" i="4"/>
  <c r="F66" i="4"/>
  <c r="F65" i="4"/>
  <c r="E64" i="4"/>
  <c r="D64" i="4"/>
  <c r="C64" i="4"/>
  <c r="C61" i="4"/>
  <c r="F60" i="4"/>
  <c r="F59" i="4"/>
  <c r="F58" i="4"/>
  <c r="F57" i="4"/>
  <c r="F56" i="4"/>
  <c r="F55" i="4"/>
  <c r="F54" i="4"/>
  <c r="F61" i="4" s="1"/>
  <c r="E53" i="4"/>
  <c r="D53" i="4"/>
  <c r="C53" i="4"/>
  <c r="C49" i="4"/>
  <c r="F48" i="4"/>
  <c r="F47" i="4"/>
  <c r="F46" i="4"/>
  <c r="F45" i="4"/>
  <c r="F44" i="4"/>
  <c r="F43" i="4"/>
  <c r="F42" i="4"/>
  <c r="E41" i="4"/>
  <c r="D41" i="4"/>
  <c r="C41" i="4"/>
  <c r="C38" i="4"/>
  <c r="F37" i="4"/>
  <c r="F36" i="4"/>
  <c r="F35" i="4"/>
  <c r="F34" i="4"/>
  <c r="F33" i="4"/>
  <c r="F32" i="4"/>
  <c r="F31" i="4"/>
  <c r="E30" i="4"/>
  <c r="D30" i="4"/>
  <c r="C30" i="4"/>
  <c r="C27" i="4"/>
  <c r="F26" i="4"/>
  <c r="F25" i="4"/>
  <c r="F24" i="4"/>
  <c r="F23" i="4"/>
  <c r="F22" i="4"/>
  <c r="F21" i="4"/>
  <c r="F20" i="4"/>
  <c r="E19" i="4"/>
  <c r="D19" i="4"/>
  <c r="C19" i="4"/>
  <c r="F15" i="4"/>
  <c r="F14" i="4"/>
  <c r="F13" i="4"/>
  <c r="F12" i="4"/>
  <c r="F11" i="4"/>
  <c r="F10" i="4"/>
  <c r="F9" i="4"/>
  <c r="E8" i="4"/>
  <c r="D8" i="4"/>
  <c r="C8" i="4"/>
  <c r="E5" i="4"/>
  <c r="D5" i="4"/>
  <c r="C5" i="4"/>
  <c r="K205" i="4"/>
  <c r="J205" i="4"/>
  <c r="I205" i="4"/>
  <c r="K204" i="4"/>
  <c r="J204" i="4"/>
  <c r="I204" i="4"/>
  <c r="K203" i="4"/>
  <c r="J203" i="4"/>
  <c r="I203" i="4"/>
  <c r="K202" i="4"/>
  <c r="J202" i="4"/>
  <c r="I202" i="4"/>
  <c r="K201" i="4"/>
  <c r="J201" i="4"/>
  <c r="I201" i="4"/>
  <c r="K200" i="4"/>
  <c r="J200" i="4"/>
  <c r="I200" i="4"/>
  <c r="K199" i="4"/>
  <c r="J199" i="4"/>
  <c r="I199" i="4"/>
  <c r="K198" i="4"/>
  <c r="J198" i="4"/>
  <c r="I198" i="4"/>
  <c r="K195" i="4"/>
  <c r="J195" i="4"/>
  <c r="I195" i="4"/>
  <c r="L194" i="4"/>
  <c r="L193" i="4"/>
  <c r="L192" i="4"/>
  <c r="L191" i="4"/>
  <c r="L190" i="4"/>
  <c r="L189" i="4"/>
  <c r="L188" i="4"/>
  <c r="K187" i="4"/>
  <c r="J187" i="4"/>
  <c r="K184" i="4"/>
  <c r="J184" i="4"/>
  <c r="I184" i="4"/>
  <c r="L183" i="4"/>
  <c r="L182" i="4"/>
  <c r="L181" i="4"/>
  <c r="L180" i="4"/>
  <c r="L179" i="4"/>
  <c r="L178" i="4"/>
  <c r="L177" i="4"/>
  <c r="K176" i="4"/>
  <c r="J176" i="4"/>
  <c r="I176" i="4"/>
  <c r="K173" i="4"/>
  <c r="J173" i="4"/>
  <c r="I173" i="4"/>
  <c r="L172" i="4"/>
  <c r="L171" i="4"/>
  <c r="L170" i="4"/>
  <c r="L169" i="4"/>
  <c r="L168" i="4"/>
  <c r="L167" i="4"/>
  <c r="L166" i="4"/>
  <c r="K165" i="4"/>
  <c r="J165" i="4"/>
  <c r="I165" i="4"/>
  <c r="K162" i="4"/>
  <c r="J162" i="4"/>
  <c r="I162" i="4"/>
  <c r="L161" i="4"/>
  <c r="L160" i="4"/>
  <c r="L159" i="4"/>
  <c r="L158" i="4"/>
  <c r="L157" i="4"/>
  <c r="L156" i="4"/>
  <c r="L155" i="4"/>
  <c r="K154" i="4"/>
  <c r="J154" i="4"/>
  <c r="I154" i="4"/>
  <c r="K151" i="4"/>
  <c r="J151" i="4"/>
  <c r="I151" i="4"/>
  <c r="L150" i="4"/>
  <c r="L149" i="4"/>
  <c r="L148" i="4"/>
  <c r="L147" i="4"/>
  <c r="L146" i="4"/>
  <c r="L145" i="4"/>
  <c r="L144" i="4"/>
  <c r="K143" i="4"/>
  <c r="J143" i="4"/>
  <c r="I143" i="4"/>
  <c r="K139" i="4"/>
  <c r="J139" i="4"/>
  <c r="I139" i="4"/>
  <c r="L138" i="4"/>
  <c r="L137" i="4"/>
  <c r="L136" i="4"/>
  <c r="L135" i="4"/>
  <c r="L134" i="4"/>
  <c r="L133" i="4"/>
  <c r="L132" i="4"/>
  <c r="K131" i="4"/>
  <c r="J131" i="4"/>
  <c r="I131" i="4"/>
  <c r="K128" i="4"/>
  <c r="J128" i="4"/>
  <c r="I128" i="4"/>
  <c r="L127" i="4"/>
  <c r="L126" i="4"/>
  <c r="L125" i="4"/>
  <c r="L124" i="4"/>
  <c r="L123" i="4"/>
  <c r="L122" i="4"/>
  <c r="L121" i="4"/>
  <c r="K120" i="4"/>
  <c r="J120" i="4"/>
  <c r="I120" i="4"/>
  <c r="K117" i="4"/>
  <c r="J117" i="4"/>
  <c r="I117" i="4"/>
  <c r="L116" i="4"/>
  <c r="L115" i="4"/>
  <c r="L114" i="4"/>
  <c r="L113" i="4"/>
  <c r="L112" i="4"/>
  <c r="L111" i="4"/>
  <c r="L110" i="4"/>
  <c r="K109" i="4"/>
  <c r="J109" i="4"/>
  <c r="I109" i="4"/>
  <c r="K106" i="4"/>
  <c r="J106" i="4"/>
  <c r="I106" i="4"/>
  <c r="L105" i="4"/>
  <c r="L104" i="4"/>
  <c r="L103" i="4"/>
  <c r="L102" i="4"/>
  <c r="L101" i="4"/>
  <c r="L100" i="4"/>
  <c r="L99" i="4"/>
  <c r="K98" i="4"/>
  <c r="J98" i="4"/>
  <c r="I98" i="4"/>
  <c r="K94" i="4"/>
  <c r="J94" i="4"/>
  <c r="I94" i="4"/>
  <c r="L93" i="4"/>
  <c r="L92" i="4"/>
  <c r="L91" i="4"/>
  <c r="L90" i="4"/>
  <c r="L89" i="4"/>
  <c r="L88" i="4"/>
  <c r="L87" i="4"/>
  <c r="K86" i="4"/>
  <c r="J86" i="4"/>
  <c r="I86" i="4"/>
  <c r="K83" i="4"/>
  <c r="J83" i="4"/>
  <c r="I83" i="4"/>
  <c r="L82" i="4"/>
  <c r="L81" i="4"/>
  <c r="L80" i="4"/>
  <c r="L79" i="4"/>
  <c r="L78" i="4"/>
  <c r="L77" i="4"/>
  <c r="L76" i="4"/>
  <c r="K75" i="4"/>
  <c r="J75" i="4"/>
  <c r="I75" i="4"/>
  <c r="K72" i="4"/>
  <c r="J72" i="4"/>
  <c r="I72" i="4"/>
  <c r="L71" i="4"/>
  <c r="L70" i="4"/>
  <c r="L69" i="4"/>
  <c r="L68" i="4"/>
  <c r="L67" i="4"/>
  <c r="L66" i="4"/>
  <c r="L65" i="4"/>
  <c r="K64" i="4"/>
  <c r="J64" i="4"/>
  <c r="K61" i="4"/>
  <c r="J61" i="4"/>
  <c r="I61" i="4"/>
  <c r="L60" i="4"/>
  <c r="L59" i="4"/>
  <c r="L58" i="4"/>
  <c r="L57" i="4"/>
  <c r="L56" i="4"/>
  <c r="L55" i="4"/>
  <c r="L54" i="4"/>
  <c r="K53" i="4"/>
  <c r="J53" i="4"/>
  <c r="I53" i="4"/>
  <c r="K49" i="4"/>
  <c r="J49" i="4"/>
  <c r="I49" i="4"/>
  <c r="L48" i="4"/>
  <c r="L47" i="4"/>
  <c r="L46" i="4"/>
  <c r="L45" i="4"/>
  <c r="L44" i="4"/>
  <c r="L43" i="4"/>
  <c r="L42" i="4"/>
  <c r="K41" i="4"/>
  <c r="J41" i="4"/>
  <c r="K38" i="4"/>
  <c r="J38" i="4"/>
  <c r="I38" i="4"/>
  <c r="L37" i="4"/>
  <c r="L36" i="4"/>
  <c r="L35" i="4"/>
  <c r="L34" i="4"/>
  <c r="L33" i="4"/>
  <c r="L32" i="4"/>
  <c r="L31" i="4"/>
  <c r="K30" i="4"/>
  <c r="J30" i="4"/>
  <c r="I30" i="4"/>
  <c r="K27" i="4"/>
  <c r="J27" i="4"/>
  <c r="I27" i="4"/>
  <c r="L26" i="4"/>
  <c r="L25" i="4"/>
  <c r="L24" i="4"/>
  <c r="L23" i="4"/>
  <c r="L22" i="4"/>
  <c r="L21" i="4"/>
  <c r="L20" i="4"/>
  <c r="K19" i="4"/>
  <c r="J19" i="4"/>
  <c r="I19" i="4"/>
  <c r="K16" i="4"/>
  <c r="J16" i="4"/>
  <c r="I16" i="4"/>
  <c r="L15" i="4"/>
  <c r="L14" i="4"/>
  <c r="L13" i="4"/>
  <c r="L12" i="4"/>
  <c r="L11" i="4"/>
  <c r="L10" i="4"/>
  <c r="L9" i="4"/>
  <c r="K8" i="4"/>
  <c r="J8" i="4"/>
  <c r="K5" i="4"/>
  <c r="J5" i="4"/>
  <c r="I5" i="4"/>
  <c r="O204" i="2"/>
  <c r="T199" i="2"/>
  <c r="Q195" i="2"/>
  <c r="O195" i="2"/>
  <c r="Q188" i="2"/>
  <c r="P188" i="2"/>
  <c r="O188" i="2"/>
  <c r="U179" i="2"/>
  <c r="Q179" i="2"/>
  <c r="P179" i="2"/>
  <c r="O179" i="2"/>
  <c r="R178" i="2"/>
  <c r="R177" i="2"/>
  <c r="R176" i="2"/>
  <c r="R175" i="2"/>
  <c r="U172" i="2"/>
  <c r="Q172" i="2"/>
  <c r="P172" i="2"/>
  <c r="O172" i="2"/>
  <c r="R171" i="2"/>
  <c r="R170" i="2"/>
  <c r="R169" i="2"/>
  <c r="R168" i="2"/>
  <c r="R167" i="2"/>
  <c r="R166" i="2"/>
  <c r="R165" i="2"/>
  <c r="R164" i="2"/>
  <c r="U162" i="2"/>
  <c r="Q162" i="2"/>
  <c r="P162" i="2"/>
  <c r="O162" i="2"/>
  <c r="R161" i="2"/>
  <c r="R160" i="2"/>
  <c r="R159" i="2"/>
  <c r="R158" i="2"/>
  <c r="R157" i="2"/>
  <c r="R156" i="2"/>
  <c r="R155" i="2"/>
  <c r="R154" i="2"/>
  <c r="U152" i="2"/>
  <c r="Q152" i="2"/>
  <c r="P152" i="2"/>
  <c r="O152" i="2"/>
  <c r="R151" i="2"/>
  <c r="R150" i="2"/>
  <c r="R149" i="2"/>
  <c r="R148" i="2"/>
  <c r="R147" i="2"/>
  <c r="R146" i="2"/>
  <c r="R145" i="2"/>
  <c r="R144" i="2"/>
  <c r="U142" i="2"/>
  <c r="Q142" i="2"/>
  <c r="P142" i="2"/>
  <c r="O142" i="2"/>
  <c r="R141" i="2"/>
  <c r="R140" i="2"/>
  <c r="R139" i="2"/>
  <c r="R138" i="2"/>
  <c r="R137" i="2"/>
  <c r="R136" i="2"/>
  <c r="R135" i="2"/>
  <c r="R134" i="2"/>
  <c r="U130" i="2"/>
  <c r="Q130" i="2"/>
  <c r="P130" i="2"/>
  <c r="O130" i="2"/>
  <c r="R129" i="2"/>
  <c r="R128" i="2"/>
  <c r="R127" i="2"/>
  <c r="R126" i="2"/>
  <c r="R125" i="2"/>
  <c r="R124" i="2"/>
  <c r="R123" i="2"/>
  <c r="R122" i="2"/>
  <c r="U120" i="2"/>
  <c r="Q120" i="2"/>
  <c r="P120" i="2"/>
  <c r="O120" i="2"/>
  <c r="R119" i="2"/>
  <c r="R118" i="2"/>
  <c r="R117" i="2"/>
  <c r="R116" i="2"/>
  <c r="R115" i="2"/>
  <c r="R114" i="2"/>
  <c r="R113" i="2"/>
  <c r="R112" i="2"/>
  <c r="U110" i="2"/>
  <c r="Q110" i="2"/>
  <c r="P110" i="2"/>
  <c r="O110" i="2"/>
  <c r="R109" i="2"/>
  <c r="R108" i="2"/>
  <c r="R107" i="2"/>
  <c r="R106" i="2"/>
  <c r="R105" i="2"/>
  <c r="R104" i="2"/>
  <c r="R103" i="2"/>
  <c r="R102" i="2"/>
  <c r="U100" i="2"/>
  <c r="Q100" i="2"/>
  <c r="P100" i="2"/>
  <c r="O100" i="2"/>
  <c r="R99" i="2"/>
  <c r="R98" i="2"/>
  <c r="R97" i="2"/>
  <c r="R96" i="2"/>
  <c r="R95" i="2"/>
  <c r="R94" i="2"/>
  <c r="R93" i="2"/>
  <c r="R92" i="2"/>
  <c r="U88" i="2"/>
  <c r="Q88" i="2"/>
  <c r="P88" i="2"/>
  <c r="O88" i="2"/>
  <c r="R87" i="2"/>
  <c r="R86" i="2"/>
  <c r="R85" i="2"/>
  <c r="R84" i="2"/>
  <c r="R83" i="2"/>
  <c r="R82" i="2"/>
  <c r="R81" i="2"/>
  <c r="R80" i="2"/>
  <c r="U78" i="2"/>
  <c r="Q78" i="2"/>
  <c r="P78" i="2"/>
  <c r="O78" i="2"/>
  <c r="R77" i="2"/>
  <c r="R76" i="2"/>
  <c r="R75" i="2"/>
  <c r="R74" i="2"/>
  <c r="R73" i="2"/>
  <c r="R72" i="2"/>
  <c r="R71" i="2"/>
  <c r="R70" i="2"/>
  <c r="U68" i="2"/>
  <c r="Q68" i="2"/>
  <c r="P68" i="2"/>
  <c r="O68" i="2"/>
  <c r="R67" i="2"/>
  <c r="R66" i="2"/>
  <c r="R65" i="2"/>
  <c r="R64" i="2"/>
  <c r="R63" i="2"/>
  <c r="R62" i="2"/>
  <c r="R61" i="2"/>
  <c r="R60" i="2"/>
  <c r="U58" i="2"/>
  <c r="Q58" i="2"/>
  <c r="P58" i="2"/>
  <c r="O58" i="2"/>
  <c r="R57" i="2"/>
  <c r="R56" i="2"/>
  <c r="R55" i="2"/>
  <c r="R54" i="2"/>
  <c r="R53" i="2"/>
  <c r="R52" i="2"/>
  <c r="R51" i="2"/>
  <c r="R50" i="2"/>
  <c r="U46" i="2"/>
  <c r="Q46" i="2"/>
  <c r="P46" i="2"/>
  <c r="O46" i="2"/>
  <c r="R45" i="2"/>
  <c r="R44" i="2"/>
  <c r="R43" i="2"/>
  <c r="R42" i="2"/>
  <c r="R41" i="2"/>
  <c r="R40" i="2"/>
  <c r="R39" i="2"/>
  <c r="R38" i="2"/>
  <c r="U36" i="2"/>
  <c r="Q36" i="2"/>
  <c r="P36" i="2"/>
  <c r="O36" i="2"/>
  <c r="R35" i="2"/>
  <c r="R34" i="2"/>
  <c r="R33" i="2"/>
  <c r="R32" i="2"/>
  <c r="R31" i="2"/>
  <c r="R30" i="2"/>
  <c r="R29" i="2"/>
  <c r="R28" i="2"/>
  <c r="U26" i="2"/>
  <c r="Q26" i="2"/>
  <c r="P26" i="2"/>
  <c r="O26" i="2"/>
  <c r="R25" i="2"/>
  <c r="R24" i="2"/>
  <c r="R23" i="2"/>
  <c r="R22" i="2"/>
  <c r="R21" i="2"/>
  <c r="R20" i="2"/>
  <c r="R19" i="2"/>
  <c r="R18" i="2"/>
  <c r="U16" i="2"/>
  <c r="Q16" i="2"/>
  <c r="P16" i="2"/>
  <c r="O16" i="2"/>
  <c r="R15" i="2"/>
  <c r="R14" i="2"/>
  <c r="R13" i="2"/>
  <c r="R12" i="2"/>
  <c r="R11" i="2"/>
  <c r="R10" i="2"/>
  <c r="R9" i="2"/>
  <c r="R8" i="2"/>
  <c r="F9" i="7" l="1"/>
  <c r="O189" i="2"/>
  <c r="F72" i="4"/>
  <c r="F16" i="4"/>
  <c r="F49" i="4"/>
  <c r="F27" i="4"/>
  <c r="F38" i="4"/>
  <c r="P189" i="2"/>
  <c r="P190" i="2" s="1"/>
  <c r="P191" i="2" s="1"/>
  <c r="U201" i="2"/>
  <c r="F8" i="7"/>
  <c r="F12" i="7"/>
  <c r="L151" i="4"/>
  <c r="R68" i="2"/>
  <c r="R130" i="2"/>
  <c r="T172" i="2"/>
  <c r="F117" i="4"/>
  <c r="R58" i="2"/>
  <c r="R120" i="2"/>
  <c r="Q189" i="2"/>
  <c r="F13" i="7"/>
  <c r="F10" i="7"/>
  <c r="F7" i="7"/>
  <c r="F11" i="7"/>
  <c r="E14" i="7"/>
  <c r="E15" i="7" s="1"/>
  <c r="D14" i="7"/>
  <c r="D15" i="7" s="1"/>
  <c r="D16" i="7" s="1"/>
  <c r="C14" i="7"/>
  <c r="L10" i="7"/>
  <c r="L8" i="7"/>
  <c r="L12" i="7"/>
  <c r="L7" i="7"/>
  <c r="L11" i="7"/>
  <c r="L13" i="7"/>
  <c r="L9" i="7"/>
  <c r="K14" i="7"/>
  <c r="K15" i="7" s="1"/>
  <c r="K16" i="7" s="1"/>
  <c r="J14" i="7"/>
  <c r="J15" i="7" s="1"/>
  <c r="J16" i="7" s="1"/>
  <c r="F109" i="4"/>
  <c r="L106" i="4"/>
  <c r="F98" i="4"/>
  <c r="F162" i="4"/>
  <c r="F86" i="4"/>
  <c r="F154" i="4"/>
  <c r="L38" i="4"/>
  <c r="L173" i="4"/>
  <c r="F41" i="4"/>
  <c r="F53" i="4"/>
  <c r="F139" i="4"/>
  <c r="F151" i="4"/>
  <c r="F199" i="4"/>
  <c r="F203" i="4"/>
  <c r="F30" i="4"/>
  <c r="F131" i="4"/>
  <c r="F200" i="4"/>
  <c r="F204" i="4"/>
  <c r="F64" i="4"/>
  <c r="F83" i="4"/>
  <c r="F184" i="4"/>
  <c r="F94" i="4"/>
  <c r="F201" i="4"/>
  <c r="F205" i="4"/>
  <c r="F176" i="4"/>
  <c r="F19" i="4"/>
  <c r="F120" i="4"/>
  <c r="D206" i="4"/>
  <c r="D207" i="4" s="1"/>
  <c r="D208" i="4" s="1"/>
  <c r="F143" i="4"/>
  <c r="E206" i="4"/>
  <c r="E207" i="4" s="1"/>
  <c r="E208" i="4" s="1"/>
  <c r="F173" i="4"/>
  <c r="F75" i="4"/>
  <c r="F106" i="4"/>
  <c r="F165" i="4"/>
  <c r="F187" i="4"/>
  <c r="L199" i="4"/>
  <c r="L203" i="4"/>
  <c r="F8" i="4"/>
  <c r="F128" i="4"/>
  <c r="F202" i="4"/>
  <c r="C206" i="4"/>
  <c r="L117" i="4"/>
  <c r="L49" i="4"/>
  <c r="L184" i="4"/>
  <c r="L72" i="4"/>
  <c r="L128" i="4"/>
  <c r="L139" i="4"/>
  <c r="J206" i="4"/>
  <c r="J207" i="4" s="1"/>
  <c r="J208" i="4" s="1"/>
  <c r="L16" i="4"/>
  <c r="K206" i="4"/>
  <c r="K207" i="4" s="1"/>
  <c r="K208" i="4" s="1"/>
  <c r="L27" i="4"/>
  <c r="L200" i="4"/>
  <c r="L204" i="4"/>
  <c r="L162" i="4"/>
  <c r="L61" i="4"/>
  <c r="L195" i="4"/>
  <c r="L201" i="4"/>
  <c r="L205" i="4"/>
  <c r="L83" i="4"/>
  <c r="L94" i="4"/>
  <c r="L202" i="4"/>
  <c r="L187" i="4"/>
  <c r="L86" i="4"/>
  <c r="L109" i="4"/>
  <c r="L64" i="4"/>
  <c r="L154" i="4"/>
  <c r="L98" i="4"/>
  <c r="L19" i="4"/>
  <c r="L30" i="4"/>
  <c r="L143" i="4"/>
  <c r="L8" i="4"/>
  <c r="L120" i="4"/>
  <c r="L131" i="4"/>
  <c r="L41" i="4"/>
  <c r="L53" i="4"/>
  <c r="L165" i="4"/>
  <c r="L176" i="4"/>
  <c r="L75" i="4"/>
  <c r="I206" i="4"/>
  <c r="T36" i="2"/>
  <c r="R46" i="2"/>
  <c r="T58" i="2"/>
  <c r="R16" i="2"/>
  <c r="T68" i="2"/>
  <c r="R152" i="2"/>
  <c r="T16" i="2"/>
  <c r="T78" i="2"/>
  <c r="T88" i="2"/>
  <c r="T100" i="2"/>
  <c r="R110" i="2"/>
  <c r="T120" i="2"/>
  <c r="T26" i="2"/>
  <c r="R78" i="2"/>
  <c r="T130" i="2"/>
  <c r="R26" i="2"/>
  <c r="T142" i="2"/>
  <c r="T152" i="2"/>
  <c r="T162" i="2"/>
  <c r="R172" i="2"/>
  <c r="R142" i="2"/>
  <c r="T179" i="2"/>
  <c r="R88" i="2"/>
  <c r="Q190" i="2"/>
  <c r="Q191" i="2" s="1"/>
  <c r="O190" i="2"/>
  <c r="O191" i="2" s="1"/>
  <c r="T46" i="2"/>
  <c r="T110" i="2"/>
  <c r="R36" i="2"/>
  <c r="R100" i="2"/>
  <c r="R162" i="2"/>
  <c r="R179" i="2"/>
  <c r="R189" i="2" l="1"/>
  <c r="O197" i="2"/>
  <c r="O196" i="2"/>
  <c r="E16" i="7"/>
  <c r="C15" i="7"/>
  <c r="C16" i="7" s="1"/>
  <c r="F14" i="7"/>
  <c r="I15" i="7"/>
  <c r="I16" i="7" s="1"/>
  <c r="L14" i="7"/>
  <c r="C207" i="4"/>
  <c r="C208" i="4" s="1"/>
  <c r="F206" i="4"/>
  <c r="I207" i="4"/>
  <c r="I208" i="4" s="1"/>
  <c r="L206" i="4"/>
  <c r="O201" i="2"/>
  <c r="R190" i="2"/>
  <c r="O202" i="2" l="1"/>
  <c r="R191" i="2"/>
  <c r="F15" i="7"/>
  <c r="F16" i="7" s="1"/>
  <c r="L15" i="7"/>
  <c r="L16" i="7" s="1"/>
  <c r="F207" i="4"/>
  <c r="F208" i="4" s="1"/>
  <c r="L207" i="4"/>
  <c r="L208" i="4" s="1"/>
  <c r="O205" i="2" l="1"/>
  <c r="D204" i="2"/>
  <c r="H199" i="2"/>
  <c r="F195" i="2"/>
  <c r="E195" i="2"/>
  <c r="D195" i="2"/>
  <c r="F188" i="2"/>
  <c r="E188" i="2"/>
  <c r="D188" i="2"/>
  <c r="F179" i="2"/>
  <c r="E179" i="2"/>
  <c r="D179" i="2"/>
  <c r="G178" i="2"/>
  <c r="S178" i="2" s="1"/>
  <c r="G177" i="2"/>
  <c r="S177" i="2" s="1"/>
  <c r="G176" i="2"/>
  <c r="S176" i="2" s="1"/>
  <c r="G175" i="2"/>
  <c r="I172" i="2"/>
  <c r="F172" i="2"/>
  <c r="E172" i="2"/>
  <c r="D172" i="2"/>
  <c r="G171" i="2"/>
  <c r="S171" i="2" s="1"/>
  <c r="G170" i="2"/>
  <c r="S170" i="2" s="1"/>
  <c r="G169" i="2"/>
  <c r="S169" i="2" s="1"/>
  <c r="G168" i="2"/>
  <c r="S168" i="2" s="1"/>
  <c r="G167" i="2"/>
  <c r="S167" i="2" s="1"/>
  <c r="G166" i="2"/>
  <c r="S166" i="2" s="1"/>
  <c r="G165" i="2"/>
  <c r="S165" i="2" s="1"/>
  <c r="G164" i="2"/>
  <c r="I162" i="2"/>
  <c r="F162" i="2"/>
  <c r="E162" i="2"/>
  <c r="D162" i="2"/>
  <c r="G161" i="2"/>
  <c r="S161" i="2" s="1"/>
  <c r="G160" i="2"/>
  <c r="S160" i="2" s="1"/>
  <c r="G159" i="2"/>
  <c r="S159" i="2" s="1"/>
  <c r="G158" i="2"/>
  <c r="S158" i="2" s="1"/>
  <c r="G157" i="2"/>
  <c r="S157" i="2" s="1"/>
  <c r="G156" i="2"/>
  <c r="S156" i="2" s="1"/>
  <c r="G155" i="2"/>
  <c r="S155" i="2" s="1"/>
  <c r="G154" i="2"/>
  <c r="I152" i="2"/>
  <c r="F152" i="2"/>
  <c r="E152" i="2"/>
  <c r="D152" i="2"/>
  <c r="G151" i="2"/>
  <c r="S151" i="2" s="1"/>
  <c r="G150" i="2"/>
  <c r="S150" i="2" s="1"/>
  <c r="G149" i="2"/>
  <c r="S149" i="2" s="1"/>
  <c r="G148" i="2"/>
  <c r="S148" i="2" s="1"/>
  <c r="G147" i="2"/>
  <c r="S147" i="2" s="1"/>
  <c r="G146" i="2"/>
  <c r="S146" i="2" s="1"/>
  <c r="G145" i="2"/>
  <c r="S145" i="2" s="1"/>
  <c r="G144" i="2"/>
  <c r="I142" i="2"/>
  <c r="F142" i="2"/>
  <c r="E142" i="2"/>
  <c r="D142" i="2"/>
  <c r="G141" i="2"/>
  <c r="S141" i="2" s="1"/>
  <c r="G140" i="2"/>
  <c r="S140" i="2" s="1"/>
  <c r="G139" i="2"/>
  <c r="S139" i="2" s="1"/>
  <c r="G138" i="2"/>
  <c r="S138" i="2" s="1"/>
  <c r="G137" i="2"/>
  <c r="S137" i="2" s="1"/>
  <c r="G136" i="2"/>
  <c r="S136" i="2" s="1"/>
  <c r="G135" i="2"/>
  <c r="S135" i="2" s="1"/>
  <c r="G134" i="2"/>
  <c r="I130" i="2"/>
  <c r="F130" i="2"/>
  <c r="E130" i="2"/>
  <c r="D130" i="2"/>
  <c r="G129" i="2"/>
  <c r="S129" i="2" s="1"/>
  <c r="G128" i="2"/>
  <c r="S128" i="2" s="1"/>
  <c r="G127" i="2"/>
  <c r="S127" i="2" s="1"/>
  <c r="G126" i="2"/>
  <c r="S126" i="2" s="1"/>
  <c r="G125" i="2"/>
  <c r="S125" i="2" s="1"/>
  <c r="G124" i="2"/>
  <c r="S124" i="2" s="1"/>
  <c r="G123" i="2"/>
  <c r="S123" i="2" s="1"/>
  <c r="G122" i="2"/>
  <c r="S122" i="2" s="1"/>
  <c r="I120" i="2"/>
  <c r="F120" i="2"/>
  <c r="E120" i="2"/>
  <c r="D120" i="2"/>
  <c r="G119" i="2"/>
  <c r="S119" i="2" s="1"/>
  <c r="G118" i="2"/>
  <c r="S118" i="2" s="1"/>
  <c r="G117" i="2"/>
  <c r="S117" i="2" s="1"/>
  <c r="G116" i="2"/>
  <c r="S116" i="2" s="1"/>
  <c r="G115" i="2"/>
  <c r="S115" i="2" s="1"/>
  <c r="G114" i="2"/>
  <c r="S114" i="2" s="1"/>
  <c r="G113" i="2"/>
  <c r="S113" i="2" s="1"/>
  <c r="G112" i="2"/>
  <c r="I110" i="2"/>
  <c r="F110" i="2"/>
  <c r="E110" i="2"/>
  <c r="D110" i="2"/>
  <c r="G109" i="2"/>
  <c r="S109" i="2" s="1"/>
  <c r="G108" i="2"/>
  <c r="S108" i="2" s="1"/>
  <c r="G107" i="2"/>
  <c r="S107" i="2" s="1"/>
  <c r="G106" i="2"/>
  <c r="S106" i="2" s="1"/>
  <c r="G105" i="2"/>
  <c r="S105" i="2" s="1"/>
  <c r="G104" i="2"/>
  <c r="S104" i="2" s="1"/>
  <c r="G103" i="2"/>
  <c r="S103" i="2" s="1"/>
  <c r="G102" i="2"/>
  <c r="I100" i="2"/>
  <c r="F100" i="2"/>
  <c r="E100" i="2"/>
  <c r="D100" i="2"/>
  <c r="G99" i="2"/>
  <c r="S99" i="2" s="1"/>
  <c r="G98" i="2"/>
  <c r="S98" i="2" s="1"/>
  <c r="G97" i="2"/>
  <c r="S97" i="2" s="1"/>
  <c r="G96" i="2"/>
  <c r="S96" i="2" s="1"/>
  <c r="G95" i="2"/>
  <c r="S95" i="2" s="1"/>
  <c r="G94" i="2"/>
  <c r="S94" i="2" s="1"/>
  <c r="G93" i="2"/>
  <c r="S93" i="2" s="1"/>
  <c r="G92" i="2"/>
  <c r="I88" i="2"/>
  <c r="F88" i="2"/>
  <c r="E88" i="2"/>
  <c r="D88" i="2"/>
  <c r="G87" i="2"/>
  <c r="S87" i="2" s="1"/>
  <c r="G86" i="2"/>
  <c r="S86" i="2" s="1"/>
  <c r="G85" i="2"/>
  <c r="S85" i="2" s="1"/>
  <c r="G84" i="2"/>
  <c r="S84" i="2" s="1"/>
  <c r="G83" i="2"/>
  <c r="S83" i="2" s="1"/>
  <c r="G82" i="2"/>
  <c r="S82" i="2" s="1"/>
  <c r="G81" i="2"/>
  <c r="S81" i="2" s="1"/>
  <c r="G80" i="2"/>
  <c r="I78" i="2"/>
  <c r="F78" i="2"/>
  <c r="E78" i="2"/>
  <c r="D78" i="2"/>
  <c r="G77" i="2"/>
  <c r="G76" i="2"/>
  <c r="G75" i="2"/>
  <c r="G74" i="2"/>
  <c r="G73" i="2"/>
  <c r="G72" i="2"/>
  <c r="G71" i="2"/>
  <c r="G70" i="2"/>
  <c r="F68" i="2"/>
  <c r="E68" i="2"/>
  <c r="D68" i="2"/>
  <c r="G67" i="2"/>
  <c r="G65" i="2"/>
  <c r="G64" i="2"/>
  <c r="G63" i="2"/>
  <c r="G62" i="2"/>
  <c r="G61" i="2"/>
  <c r="G60" i="2"/>
  <c r="S60" i="2" s="1"/>
  <c r="I58" i="2"/>
  <c r="F58" i="2"/>
  <c r="E58" i="2"/>
  <c r="D58" i="2"/>
  <c r="G57" i="2"/>
  <c r="G56" i="2"/>
  <c r="G55" i="2"/>
  <c r="G54" i="2"/>
  <c r="G53" i="2"/>
  <c r="G52" i="2"/>
  <c r="G51" i="2"/>
  <c r="G50" i="2"/>
  <c r="I46" i="2"/>
  <c r="F46" i="2"/>
  <c r="E46" i="2"/>
  <c r="D46" i="2"/>
  <c r="G45" i="2"/>
  <c r="G44" i="2"/>
  <c r="G43" i="2"/>
  <c r="G42" i="2"/>
  <c r="G41" i="2"/>
  <c r="G40" i="2"/>
  <c r="G39" i="2"/>
  <c r="G38" i="2"/>
  <c r="I36" i="2"/>
  <c r="F36" i="2"/>
  <c r="E36" i="2"/>
  <c r="D36" i="2"/>
  <c r="G35" i="2"/>
  <c r="G34" i="2"/>
  <c r="G33" i="2"/>
  <c r="G32" i="2"/>
  <c r="G31" i="2"/>
  <c r="G30" i="2"/>
  <c r="G29" i="2"/>
  <c r="G28" i="2"/>
  <c r="F26" i="2"/>
  <c r="E26" i="2"/>
  <c r="D26" i="2"/>
  <c r="G25" i="2"/>
  <c r="G24" i="2"/>
  <c r="G23" i="2"/>
  <c r="G22" i="2"/>
  <c r="G21" i="2"/>
  <c r="G20" i="2"/>
  <c r="G19" i="2"/>
  <c r="G18" i="2"/>
  <c r="I16" i="2"/>
  <c r="I201" i="2" s="1"/>
  <c r="F16" i="2"/>
  <c r="E16" i="2"/>
  <c r="D16" i="2"/>
  <c r="G15" i="2"/>
  <c r="G14" i="2"/>
  <c r="G13" i="2"/>
  <c r="G12" i="2"/>
  <c r="G11" i="2"/>
  <c r="G10" i="2"/>
  <c r="G9" i="2"/>
  <c r="G8" i="2"/>
  <c r="F189" i="2" l="1"/>
  <c r="D189" i="2"/>
  <c r="D190" i="2" s="1"/>
  <c r="D191" i="2" s="1"/>
  <c r="D196" i="2" s="1"/>
  <c r="Y52" i="2"/>
  <c r="S52" i="2"/>
  <c r="Y72" i="2"/>
  <c r="S72" i="2"/>
  <c r="Y11" i="2"/>
  <c r="S11" i="2"/>
  <c r="S25" i="2"/>
  <c r="Y25" i="2"/>
  <c r="Y31" i="2"/>
  <c r="S31" i="2"/>
  <c r="S45" i="2"/>
  <c r="Y45" i="2"/>
  <c r="S53" i="2"/>
  <c r="Y53" i="2"/>
  <c r="S67" i="2"/>
  <c r="Y67" i="2"/>
  <c r="S73" i="2"/>
  <c r="Y73" i="2"/>
  <c r="Y12" i="2"/>
  <c r="S12" i="2"/>
  <c r="Y18" i="2"/>
  <c r="S18" i="2"/>
  <c r="S32" i="2"/>
  <c r="Y32" i="2"/>
  <c r="H46" i="2"/>
  <c r="Y38" i="2"/>
  <c r="S38" i="2"/>
  <c r="S54" i="2"/>
  <c r="Y54" i="2"/>
  <c r="G68" i="2"/>
  <c r="Y60" i="2"/>
  <c r="Y74" i="2"/>
  <c r="S74" i="2"/>
  <c r="H88" i="2"/>
  <c r="S80" i="2"/>
  <c r="Y80" i="2"/>
  <c r="H110" i="2"/>
  <c r="S102" i="2"/>
  <c r="H152" i="2"/>
  <c r="S144" i="2"/>
  <c r="H172" i="2"/>
  <c r="S164" i="2"/>
  <c r="S10" i="2"/>
  <c r="Y10" i="2"/>
  <c r="S24" i="2"/>
  <c r="Y24" i="2"/>
  <c r="Y66" i="2"/>
  <c r="S66" i="2"/>
  <c r="Y19" i="2"/>
  <c r="S19" i="2"/>
  <c r="S39" i="2"/>
  <c r="Y39" i="2"/>
  <c r="S55" i="2"/>
  <c r="Y55" i="2"/>
  <c r="S75" i="2"/>
  <c r="Y75" i="2"/>
  <c r="S14" i="2"/>
  <c r="Y14" i="2"/>
  <c r="Y34" i="2"/>
  <c r="S34" i="2"/>
  <c r="Y40" i="2"/>
  <c r="S40" i="2"/>
  <c r="S56" i="2"/>
  <c r="Y56" i="2"/>
  <c r="S62" i="2"/>
  <c r="Y62" i="2"/>
  <c r="Y76" i="2"/>
  <c r="S76" i="2"/>
  <c r="S15" i="2"/>
  <c r="Y15" i="2"/>
  <c r="Y21" i="2"/>
  <c r="S21" i="2"/>
  <c r="S35" i="2"/>
  <c r="Y35" i="2"/>
  <c r="S41" i="2"/>
  <c r="Y41" i="2"/>
  <c r="Y57" i="2"/>
  <c r="S57" i="2"/>
  <c r="Y63" i="2"/>
  <c r="S63" i="2"/>
  <c r="S77" i="2"/>
  <c r="Y77" i="2"/>
  <c r="Y44" i="2"/>
  <c r="S44" i="2"/>
  <c r="Y13" i="2"/>
  <c r="S13" i="2"/>
  <c r="S33" i="2"/>
  <c r="Y33" i="2"/>
  <c r="S61" i="2"/>
  <c r="Y61" i="2"/>
  <c r="Y20" i="2"/>
  <c r="S20" i="2"/>
  <c r="Y8" i="2"/>
  <c r="S8" i="2"/>
  <c r="S22" i="2"/>
  <c r="Y22" i="2"/>
  <c r="Y28" i="2"/>
  <c r="S28" i="2"/>
  <c r="S42" i="2"/>
  <c r="Y42" i="2"/>
  <c r="G58" i="2"/>
  <c r="Y50" i="2"/>
  <c r="S50" i="2"/>
  <c r="Y64" i="2"/>
  <c r="S64" i="2"/>
  <c r="H78" i="2"/>
  <c r="Y70" i="2"/>
  <c r="S70" i="2"/>
  <c r="H100" i="2"/>
  <c r="S92" i="2"/>
  <c r="H120" i="2"/>
  <c r="S112" i="2"/>
  <c r="H142" i="2"/>
  <c r="S134" i="2"/>
  <c r="H162" i="2"/>
  <c r="S154" i="2"/>
  <c r="H179" i="2"/>
  <c r="S175" i="2"/>
  <c r="Y175" i="2"/>
  <c r="Y9" i="2"/>
  <c r="S9" i="2"/>
  <c r="E189" i="2"/>
  <c r="Y23" i="2"/>
  <c r="S23" i="2"/>
  <c r="S29" i="2"/>
  <c r="Y29" i="2"/>
  <c r="S43" i="2"/>
  <c r="Y43" i="2"/>
  <c r="S51" i="2"/>
  <c r="Y51" i="2"/>
  <c r="Y65" i="2"/>
  <c r="S65" i="2"/>
  <c r="Y71" i="2"/>
  <c r="S71" i="2"/>
  <c r="Y30" i="2"/>
  <c r="S30" i="2"/>
  <c r="G152" i="2"/>
  <c r="S152" i="2" s="1"/>
  <c r="H16" i="2"/>
  <c r="H26" i="2"/>
  <c r="H36" i="2"/>
  <c r="G46" i="2"/>
  <c r="H58" i="2"/>
  <c r="G26" i="2"/>
  <c r="H68" i="2"/>
  <c r="G120" i="2"/>
  <c r="S120" i="2" s="1"/>
  <c r="G130" i="2"/>
  <c r="S130" i="2" s="1"/>
  <c r="G88" i="2"/>
  <c r="S88" i="2" s="1"/>
  <c r="F190" i="2"/>
  <c r="F191" i="2" s="1"/>
  <c r="E190" i="2"/>
  <c r="E191" i="2" s="1"/>
  <c r="H130" i="2"/>
  <c r="G16" i="2"/>
  <c r="G78" i="2"/>
  <c r="G142" i="2"/>
  <c r="S142" i="2" s="1"/>
  <c r="G36" i="2"/>
  <c r="G100" i="2"/>
  <c r="S100" i="2" s="1"/>
  <c r="G162" i="2"/>
  <c r="S162" i="2" s="1"/>
  <c r="G179" i="2"/>
  <c r="S179" i="2" s="1"/>
  <c r="G110" i="2"/>
  <c r="S110" i="2" s="1"/>
  <c r="G172" i="2"/>
  <c r="S172" i="2" s="1"/>
  <c r="G189" i="2" l="1"/>
  <c r="G190" i="2" s="1"/>
  <c r="P197" i="2"/>
  <c r="P196" i="2"/>
  <c r="P198" i="2"/>
  <c r="Q196" i="2"/>
  <c r="Q198" i="2"/>
  <c r="Q197" i="2"/>
  <c r="Y58" i="2"/>
  <c r="S58" i="2"/>
  <c r="S26" i="2"/>
  <c r="Y26" i="2"/>
  <c r="Y36" i="2"/>
  <c r="S36" i="2"/>
  <c r="S46" i="2"/>
  <c r="Y46" i="2"/>
  <c r="Y68" i="2"/>
  <c r="S68" i="2"/>
  <c r="S78" i="2"/>
  <c r="Y78" i="2"/>
  <c r="Y16" i="2"/>
  <c r="S16" i="2"/>
  <c r="D201" i="2"/>
  <c r="F198" i="2"/>
  <c r="F197" i="2"/>
  <c r="F196" i="2"/>
  <c r="E198" i="2"/>
  <c r="E197" i="2"/>
  <c r="E196" i="2"/>
  <c r="D197" i="2"/>
  <c r="S189" i="2" l="1"/>
  <c r="Y189" i="2"/>
  <c r="I202" i="2"/>
  <c r="R197" i="2"/>
  <c r="Q199" i="2"/>
  <c r="P199" i="2"/>
  <c r="R196" i="2"/>
  <c r="O199" i="2"/>
  <c r="G191" i="2"/>
  <c r="D202" i="2" s="1"/>
  <c r="Y190" i="2"/>
  <c r="S190" i="2"/>
  <c r="R198" i="2"/>
  <c r="E199" i="2"/>
  <c r="G196" i="2"/>
  <c r="D199" i="2"/>
  <c r="G198" i="2"/>
  <c r="G197" i="2"/>
  <c r="F199" i="2"/>
  <c r="S196" i="2" l="1"/>
  <c r="Y196" i="2"/>
  <c r="Y191" i="2"/>
  <c r="S191" i="2"/>
  <c r="D205" i="2"/>
  <c r="Y198" i="2"/>
  <c r="S198" i="2"/>
  <c r="R199" i="2"/>
  <c r="Y197" i="2"/>
  <c r="S197" i="2"/>
  <c r="G199" i="2"/>
  <c r="S199" i="2" l="1"/>
  <c r="Y199" i="2"/>
</calcChain>
</file>

<file path=xl/sharedStrings.xml><?xml version="1.0" encoding="utf-8"?>
<sst xmlns="http://schemas.openxmlformats.org/spreadsheetml/2006/main" count="962" uniqueCount="325">
  <si>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</si>
  <si>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</si>
  <si>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Ancien</t>
  </si>
  <si>
    <t>Nouveau</t>
  </si>
  <si>
    <t>Annexe D - Budget du projet PBF</t>
  </si>
  <si>
    <t>Tableau 1 - Budget du projet PBF par résultat, produit et activité</t>
  </si>
  <si>
    <t>Nombre de resultat/ produit</t>
  </si>
  <si>
    <t>Formulation du resultat/ produit/activite</t>
  </si>
  <si>
    <t>UNDP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</si>
  <si>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</si>
  <si>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</si>
  <si>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</si>
  <si>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</si>
  <si>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</si>
  <si>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Arial"/>
        <family val="2"/>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</si>
  <si>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Arial"/>
        <family val="2"/>
      </rPr>
      <t xml:space="preserve"> (e.g sur types des entrants ou justification du budget)</t>
    </r>
  </si>
  <si>
    <t>Variation</t>
  </si>
  <si>
    <t>Variation en %</t>
  </si>
  <si>
    <t xml:space="preserve">RESULTAT 1: </t>
  </si>
  <si>
    <t>La coordination, le suivi &amp; évaluation et le rapportage des résultats du portefeuille du PBF sont améliorés</t>
  </si>
  <si>
    <t>Produit 1.1:</t>
  </si>
  <si>
    <t>Le Secrétariat du PBF est opérationnel</t>
  </si>
  <si>
    <t>Activite 1.1.1:</t>
  </si>
  <si>
    <t xml:space="preserve">Prise en charge du personnel </t>
  </si>
  <si>
    <t>Parmi les staffs PBF il y a des femmes</t>
  </si>
  <si>
    <t>Activite 1.1.2:</t>
  </si>
  <si>
    <t xml:space="preserve">Prise en charge du fonctionnement </t>
  </si>
  <si>
    <t>Activite 1.1.3:</t>
  </si>
  <si>
    <t>Renforcement des capacités du personnel du Secrétariat</t>
  </si>
  <si>
    <t>Le renforcement des capacités concernera egalement la prise en compte du genre</t>
  </si>
  <si>
    <t>Activite 1.1.4</t>
  </si>
  <si>
    <t>Activite 1.1.5</t>
  </si>
  <si>
    <t>Activite 1.1.6</t>
  </si>
  <si>
    <t>Activite 1.1.7</t>
  </si>
  <si>
    <t>Activite 1.1.8</t>
  </si>
  <si>
    <t>Produit total</t>
  </si>
  <si>
    <t>Produit 1.2:</t>
  </si>
  <si>
    <t xml:space="preserve">Le cadre stratégique et technique pour l’identification de projets de consolidation de la paix ayant un effet catalytique est mis en place, en complémentarité avec d’autres plans stratégiques (UNDAFs, PRSP, Stratégies régionales, etc.) </t>
  </si>
  <si>
    <t>Activite 1.2.1</t>
  </si>
  <si>
    <t>Actualiser/mettre à jour la cartographie des acteurs (UN, Gouvernement, SCOs, PTF) dans le domaine de la consolidation de la paix et identifier des gaps et points d’entrées programmatiques pour les projets du PBF en lien avec le HDPP et faciliter la mise à échelle des investissements du PBF</t>
  </si>
  <si>
    <t>Activite 1.2.2</t>
  </si>
  <si>
    <t>Faciliter l’élaboration et la mise à jour périodique de l’analyse de conflits en étroite collaboration entre le SNU, le Gouvernement, la Société Civile et les PTF ;</t>
  </si>
  <si>
    <t>Activite 1.2.3</t>
  </si>
  <si>
    <t>Faciliter la coordination et l’appui stratégique pour le développement de projets de qualité en matière de consolidation de la paix en étroite collaboration entre le SNU, le Gouvernement, la Société Civile et les PTF, pour soumission au PBF</t>
  </si>
  <si>
    <t>Activite 1.2.4</t>
  </si>
  <si>
    <t>S’assurer qu’au moins 15% de l’enveloppe totale du PBF soit alloue aux questions de genre et/ou a un soutien pour l’autonomisation des femmes (capicitation sur le genre)</t>
  </si>
  <si>
    <t>Activite 1.2.5</t>
  </si>
  <si>
    <t>Appuyer la mise en place et le fonctionnement du cadre de concertation des acteurs de consolidation de la paix au Niger en appui à la HACP</t>
  </si>
  <si>
    <t>Activite 1.2.6</t>
  </si>
  <si>
    <t>Appuyer la mise en place et le renforcement technique d'un réseau de la société civile sur la consolidation de la paix</t>
  </si>
  <si>
    <t>Activite 1.2.7</t>
  </si>
  <si>
    <t>Faciliter l'élargissement du CoPil et l'organiosation des réunions stratégiques en lien avec les questions de consolidation de la paix</t>
  </si>
  <si>
    <t>Activite 1.2.8</t>
  </si>
  <si>
    <t>Produit 1.3:</t>
  </si>
  <si>
    <t>Des mécanismes de coordination entre les projets et les partenaires clés sont mis en place pour assurer la réalisation des résultats stratégiques du portefeuille PBF et la cohérence/synergies entre les projets et les activités</t>
  </si>
  <si>
    <t>Activite 1.3.1</t>
  </si>
  <si>
    <t xml:space="preserve">Appui au rôle de coordination du RC dans le cadre de la programmation en consolidation de la paix, en étroite collaboration avec le Conseiller en Paix et Développement (PDA) et ou le Strategic Planner dans le bureau du RC et le HDPP </t>
  </si>
  <si>
    <t xml:space="preserve">Appui au rôle de coordination du RC dans le cadre de la programmation en consolidation de la paix, en étroite collaboration avec le Conseiller en Paix et Développement (PDA) et ou le Strategic Planner dans le bureau du RC </t>
  </si>
  <si>
    <t>Activite 1.3.2</t>
  </si>
  <si>
    <t>Organiser/Animer en lien avec l’appui des autres collègues, le groupe thématique sur la consolidation de la paix qui sera intégré dans la nouvelle planification du pays</t>
  </si>
  <si>
    <t>Organiser/Animer en lien avec le PDA et la HACP le groupe thématique sur la consolidation de la paix qui fait partie des mecanismes de coordination du PCC</t>
  </si>
  <si>
    <t>Activite 1.3.3</t>
  </si>
  <si>
    <t xml:space="preserve">Renforcer les réunions mensuelles de coordination entre les agences de mise en œuvre des projets PBF (RUNO/NUNO) ; </t>
  </si>
  <si>
    <t>Activite 1.3.4</t>
  </si>
  <si>
    <t xml:space="preserve">S’assurer de la mise en synergie entre les projets dans la phase de développement et de mise en œuvre des projets </t>
  </si>
  <si>
    <t>Activite 1.3.5</t>
  </si>
  <si>
    <t xml:space="preserve">Documenter, faire des analyses et disséminer des leçons apprises dans le cadre de la mise en œuvre des projets PBF (par le biais d’atelier de mise en œuvre et mini-retraite, etc…) </t>
  </si>
  <si>
    <t>Activite 1.3.6</t>
  </si>
  <si>
    <t xml:space="preserve">Renforcer les synergies et les complémentarités entre les secrétariats de la sous-région pour faciliter la coordination des initiatives transfrontalières (Voyages d’échanges, webinaires, téléconférences, etc.) </t>
  </si>
  <si>
    <t xml:space="preserve">Renforcer les capacités du staff  des agences récipiendaires et des partenaires de la société civile, gouvernement, en matière d’approches sensibles aux conflits, consolidation de la paix, suivi/évaluation en matière de consolidation de la paix et programmation sensible au genre, prévention d’abus sexuels </t>
  </si>
  <si>
    <t>Activite 1.3.7</t>
  </si>
  <si>
    <t>Activite 1.3.8</t>
  </si>
  <si>
    <t>Produit 1.4:</t>
  </si>
  <si>
    <t>Le suivi et évaluation du portefeuille du PBF est amélioré</t>
  </si>
  <si>
    <t>Activite 1.4.1</t>
  </si>
  <si>
    <t xml:space="preserve">Appuyer le développement et  la mise en œuvre d’un plan de suivi/évaluation par projet ainsi que le développement et la mise en œuvre d’un plan de suivi/évaluation intégré afin d’accroitre les synergies entre les projets PBF et les autres projets de consolidation de la paix dans le pays </t>
  </si>
  <si>
    <t>Activite 1.4.2</t>
  </si>
  <si>
    <t xml:space="preserve">Fournir un appui technique aux agences récipiendaires pour l’assurance qualité des rapports semestriels, annuels et de clôture des projets, en lien avec les indicateurs établis dans les documents de projet et les données recueillies pendant les visites de terrain </t>
  </si>
  <si>
    <t>Actualiser le cadre des resultats stratégique  sur base de l'analyse du contexte et de nouvelles problématiques.</t>
  </si>
  <si>
    <t>Activite 1.4.3</t>
  </si>
  <si>
    <t xml:space="preserve">Développer un cadre de résultat concerté en lien avec le UNDAF et les priorités nationales   en lien avec les indicateurs PRA de la Banque Mondiale </t>
  </si>
  <si>
    <t xml:space="preserve">Appuyer la conduite d’études d’évaluation indépendants des projets PBF (en tant que membre du groupe de référence de l’évaluation), ainsi que l’étude « d’évaluabilité », la revue à mi-parcours et l’évaluation finale </t>
  </si>
  <si>
    <t>Activite 1.4.4</t>
  </si>
  <si>
    <t xml:space="preserve">Appuyer le suivi évaluation et l’impact du portefeuille dans son entièreté / intégrer des études de perceptions sur les indicateurs définis par le cadre macro des résultats du portefeuille </t>
  </si>
  <si>
    <t>Appuyer la vulgarisation du cadre des resultats actualisés auprès de toutes les parties prenantes</t>
  </si>
  <si>
    <t>Activite 1.4.5</t>
  </si>
  <si>
    <t>Activite 1.4.6</t>
  </si>
  <si>
    <t>Etablir un échange entre les communautés bénéficiaires et le Comité de Pilotage à travers les mécanismes de suivi communautaire, et garantir que les voix des bénéficiaires sont utilisées de manière stratégique pour promouvoir les responsabilités communes</t>
  </si>
  <si>
    <t>Assurer la collecte des données de sondage annuel sur la consolidation de la paix dans les 08 régions du Pays à travers un bureau spécialisé</t>
  </si>
  <si>
    <t>Activite 1.4.7</t>
  </si>
  <si>
    <t>Assurer la collecte des données de sondage sur la consolidation de la paix dans les 08 régions du Pays à travers un bureau spécialisé</t>
  </si>
  <si>
    <t>Assurer le suivi de la collecte des données, l'analyse, l'interprétation et la publication des résultats des enquêtes de sondage,</t>
  </si>
  <si>
    <t>Activite 1.4.8</t>
  </si>
  <si>
    <t xml:space="preserve">RESULTAT 2: </t>
  </si>
  <si>
    <t>Les mécanismes de gouvernance du PBF au Niger sont appuyés dans leur rôle d’orientation stratégique et d’appui à la supervision des projets</t>
  </si>
  <si>
    <t>Produit 2.1</t>
  </si>
  <si>
    <t>Les capacités du Comité de Pilotage (y compris au niveau technique) et des autres partenaires pertinents sont renforcées pour assurer la supervision et le suivi &amp; évaluation des projets du PBF</t>
  </si>
  <si>
    <t>Activite 2.1.1</t>
  </si>
  <si>
    <t xml:space="preserve">Organisation de réunions régulières du Comité de Pilotage (y compris au niveau technique) pour examiner et évaluer les propositions de projets, leur suivi et évaluation, le progrès de la mise en œuvre et les rapports de l’ensemble du portefeuille PBF </t>
  </si>
  <si>
    <t>Activite 2.1.2</t>
  </si>
  <si>
    <t>Identifier proactivement les questions et défis de consolidation de la paix et les employer pour soutenir et conseiller le rôle du Comité de Pilotage et des partenaires clés du FCP</t>
  </si>
  <si>
    <t>Activite 2.1.3</t>
  </si>
  <si>
    <t>Fournir un appui-conseil au management des Nations Unies et au Comité de Pilotage, sur des questions relatives à la consolidation de la paix et s’assurer que les projets financés par le PBF intègrent les meilleures pratiques sur ces questions</t>
  </si>
  <si>
    <t>Activite 2.1.4</t>
  </si>
  <si>
    <t>Informer regulièrement les contributeurs / bailleurs du PBF présents au Niger sur l'état d'avancement du portefeuille et dans la mesure du possible les inviter au comité de pilotage</t>
  </si>
  <si>
    <t>Activite 2.1.5</t>
  </si>
  <si>
    <t>budget du PBSO</t>
  </si>
  <si>
    <t>Activite 2.1.6</t>
  </si>
  <si>
    <t>Activite 2.1.7</t>
  </si>
  <si>
    <t>Activite 2.1.8</t>
  </si>
  <si>
    <t>Produit 2.2</t>
  </si>
  <si>
    <t>Le plaidoyer, la communication et le partenariat/création de réseaux sont assurés pour promouvoir une meilleure compréhension et connaissance du portefeuille PBF et de ses résultats au sein des autorités nationales, de la société civile, des bailleurs de fonds et du grand public</t>
  </si>
  <si>
    <t>Activite 2.2.1</t>
  </si>
  <si>
    <t xml:space="preserve">Accompagner les partenaires de mise en œuvre du portefeuille du PBF et les autres partenaires clés pour comprendre et s’approprier les orientations du PBF </t>
  </si>
  <si>
    <t>Activite' 2.2.2</t>
  </si>
  <si>
    <t xml:space="preserve">Actualiser et mettre en œuvre le plan de communication afin de promouvoir la visibilité des activités du PBF dans le pays et parmi les parties intéressées </t>
  </si>
  <si>
    <t>cfr budget suivi</t>
  </si>
  <si>
    <t>Activite 2.2.3</t>
  </si>
  <si>
    <t xml:space="preserve">Assurer la gestion des connaissances et meilleures pratiques pour les prochaines activités de consolidation de la paix et s’assurer que ces leçons soient publiées et communiquées à travers les plateformes adéquates </t>
  </si>
  <si>
    <t>cfr budget suivi évaluation</t>
  </si>
  <si>
    <t>Activite 2.2.4</t>
  </si>
  <si>
    <t>Développer et mettre en œuvre une stratégie de mobilisation de ressources pour la pérennisation des programmes du PBF (Assurer les effets catalytiques des projets PBF)</t>
  </si>
  <si>
    <t>Activite 2.2.5</t>
  </si>
  <si>
    <t xml:space="preserve">Renforcer la communication et la visibilité du PBF a travers le RCO et la RC et faire le lien avec le communication officer a New York </t>
  </si>
  <si>
    <t>Activite 2.2.6</t>
  </si>
  <si>
    <t>Documenter la mise en œuvre et les résultats des projets (vidéos témoignages, newsletters, etc.) et produire des supports, pour renforcer la visibilité des résultats obtenus par le PBF</t>
  </si>
  <si>
    <t>Activite 2.2.7</t>
  </si>
  <si>
    <t>Organisation de missions de supervision inter-agences élargies au siège et appuyer les missions de suivi du PBSO (le cas échéant).</t>
  </si>
  <si>
    <t>Activite 2.2.8</t>
  </si>
  <si>
    <t xml:space="preserve">Appuyer la mise en place d’un réseau de communication entre les partenaires d’exécution et le point focal communication de PBSO </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</si>
  <si>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</si>
  <si>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</si>
  <si>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</si>
  <si>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</si>
  <si>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</si>
  <si>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</si>
  <si>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</si>
  <si>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</si>
  <si>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</si>
  <si>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</si>
  <si>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</si>
  <si>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</si>
  <si>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</si>
  <si>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</si>
  <si>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</si>
  <si>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</si>
  <si>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</si>
  <si>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</si>
  <si>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</si>
  <si>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</si>
  <si>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</si>
  <si>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</si>
  <si>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</si>
  <si>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</si>
  <si>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</si>
  <si>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</si>
  <si>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</si>
  <si>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</si>
  <si>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</si>
  <si>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</si>
  <si>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</si>
  <si>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</si>
  <si>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</si>
  <si>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</si>
  <si>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</si>
  <si>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</si>
  <si>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</si>
  <si>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</si>
  <si>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</si>
  <si>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</si>
  <si>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</si>
  <si>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</si>
  <si>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</si>
  <si>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</si>
  <si>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</si>
  <si>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</si>
  <si>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</si>
  <si>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</si>
  <si>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</si>
  <si>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</si>
  <si>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</si>
  <si>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</si>
  <si>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</si>
  <si>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</si>
  <si>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</si>
  <si>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</si>
  <si>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</si>
  <si>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</si>
  <si>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</si>
  <si>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</si>
  <si>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</si>
  <si>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</si>
  <si>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</si>
  <si>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</si>
  <si>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</si>
  <si>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</si>
  <si>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</si>
  <si>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</si>
  <si>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</si>
  <si>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</si>
  <si>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</si>
  <si>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</si>
  <si>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</si>
  <si>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</si>
  <si>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</si>
  <si>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</si>
  <si>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</si>
  <si>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</si>
  <si>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</si>
  <si>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</si>
  <si>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</si>
  <si>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</si>
  <si>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</si>
  <si>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</si>
  <si>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</si>
  <si>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</si>
  <si>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</si>
  <si>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</si>
  <si>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</si>
  <si>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</si>
  <si>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</si>
  <si>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</si>
  <si>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</si>
  <si>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</si>
  <si>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 xml:space="preserve">Equipement, consommable informatique et entretien bureau, déplacement, communication, gardiennage, internet, maintenance, carburant, etc. </t>
  </si>
  <si>
    <t>carburant, entretien vehicules, frais internet et communication, entretien du bureau</t>
  </si>
  <si>
    <t>Budget de suivi</t>
  </si>
  <si>
    <t>Missions régulières de Suivi &amp; Evaluation sur le terrain; Mise en palce du mécanisme d'enquête de perception</t>
  </si>
  <si>
    <t>Suivi évaluation et vulgarisation resultats de sondages</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</si>
  <si>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</si>
  <si>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</si>
  <si>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</si>
  <si>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</si>
  <si>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</si>
  <si>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</si>
  <si>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</si>
  <si>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</si>
  <si>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</si>
  <si>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</si>
  <si>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Arial"/>
        <family val="2"/>
      </rPr>
      <t>(inclut coûts indirects)</t>
    </r>
  </si>
  <si>
    <t>Total des dépenses</t>
  </si>
  <si>
    <t>% alloué à GEWE</t>
  </si>
  <si>
    <t>Taux d'exécution</t>
  </si>
  <si>
    <r>
      <t xml:space="preserve">$ alloué à S&amp;E </t>
    </r>
    <r>
      <rPr>
        <sz val="11"/>
        <color theme="1"/>
        <rFont val="Arial"/>
        <family val="2"/>
      </rPr>
      <t>(inclut coûts indirects)</t>
    </r>
  </si>
  <si>
    <t>% alloué à S&amp;E</t>
  </si>
  <si>
    <r>
      <t xml:space="preserve">Note: Le PBF n'accepte pas les projets avec moins de 5% pour le S&amp;E et moins 15% pour le GEWE. Ces chiffres apparaîtront </t>
    </r>
    <r>
      <rPr>
        <sz val="11"/>
        <color rgb="FFFF0000"/>
        <rFont val="Arial"/>
        <family val="2"/>
      </rPr>
      <t>en</t>
    </r>
    <r>
      <rPr>
        <sz val="11"/>
        <color theme="1"/>
        <rFont val="Arial"/>
        <family val="2"/>
      </rPr>
      <t xml:space="preserve"> </t>
    </r>
    <r>
      <rPr>
        <sz val="11"/>
        <color rgb="FFFF0000"/>
        <rFont val="Arial"/>
        <family val="2"/>
      </rPr>
      <t>rouge</t>
    </r>
    <r>
      <rPr>
        <sz val="11"/>
        <color theme="1"/>
        <rFont val="Arial"/>
        <family val="2"/>
      </rPr>
      <t xml:space="preserve"> si ce seuil minimum n'est pas atteint.</t>
    </r>
  </si>
  <si>
    <t>-</t>
  </si>
  <si>
    <t>Nouveau Buget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</si>
  <si>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</si>
  <si>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</si>
  <si>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</si>
  <si>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</si>
  <si>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</si>
  <si>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</si>
  <si>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</si>
  <si>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</si>
  <si>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</si>
  <si>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</si>
  <si>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</si>
  <si>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</si>
  <si>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</si>
  <si>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</si>
  <si>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</si>
  <si>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</si>
  <si>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</si>
  <si>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</si>
  <si>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</si>
  <si>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</si>
  <si>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</si>
  <si>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</si>
  <si>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</si>
  <si>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</si>
  <si>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</si>
  <si>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</si>
  <si>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</si>
  <si>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</si>
  <si>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</si>
  <si>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</si>
  <si>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</si>
  <si>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</si>
  <si>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</si>
  <si>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</si>
  <si>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</si>
  <si>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</si>
  <si>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</si>
  <si>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</si>
  <si>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</si>
  <si>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</si>
  <si>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</si>
  <si>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</si>
  <si>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</si>
  <si>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</si>
  <si>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</si>
  <si>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</si>
  <si>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</si>
  <si>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</si>
  <si>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</si>
  <si>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</si>
  <si>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</si>
  <si>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</si>
  <si>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</si>
  <si>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</si>
  <si>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</si>
  <si>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</si>
  <si>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</si>
  <si>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</si>
  <si>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</si>
  <si>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</si>
  <si>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</si>
  <si>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</si>
  <si>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</si>
  <si>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</si>
  <si>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</si>
  <si>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</si>
  <si>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</si>
  <si>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</si>
  <si>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</si>
  <si>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</si>
  <si>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 xml:space="preserve">fournir une ébauche du rapport annuel de progrès / peacebuilding strategic report de la RC et Assurer le suivi des rapports soumis </t>
  </si>
  <si>
    <t>Organiser la visite des bailleurs de fonds du PBF au niger en novembre 2023</t>
  </si>
  <si>
    <t>Nous veuillerons à la représentation des organisations féminines de la société civile</t>
  </si>
  <si>
    <t>Les organisations féminines seront privilégiées</t>
  </si>
  <si>
    <t>La prise en compte du genre sera capitale au sein de la sous composante.Desagregation des participants par sexe et age.</t>
  </si>
  <si>
    <t>Parmi les points focaux il y a des femmes. On renforcera les capacités en genre à travers les réunions mensuelles.</t>
  </si>
  <si>
    <t>Les enquêteurs et les enquetés seront choisis parmi les femmes et les hommes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</si>
</sst>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quot;CFA&quot;_-;\-* #,##0.00\ &quot;CFA&quot;_-;_-* &quot;-&quot;??\ &quot;CFA&quot;_-;_-@_-"/>
    <numFmt numFmtId="165" formatCode="_(&quot;$&quot;* #,##0.00_);_(&quot;$&quot;* \(#,##0.00\);_(&quot;$&quot;* &quot;-&quot;??_);_(@_)"/>
    <numFmt numFmtId="166" formatCode="[$$-409]#,##0"/>
    <numFmt numFmtId="167" formatCode="_-[$$-409]* #,##0.00_ ;_-[$$-409]* \-#,##0.00\ ;_-[$$-409]* &quot;-&quot;??_ ;_-@_ "/>
    <numFmt numFmtId="168" formatCode="_-[$$-409]* #,##0_ ;_-[$$-409]* \-#,##0\ ;_-[$$-409]* &quot;-&quot;_ ;_-@_ "/>
    <numFmt numFmtId="169" formatCode="_(&quot;$&quot;* #,##0_);_(&quot;$&quot;* \(#,##0\);_(&quot;$&quot;*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24"/>
      <color rgb="FF00B0F0"/>
      <name val="Calibri"/>
      <family val="2"/>
      <scheme val="minor"/>
    </font>
    <font>
      <b/>
      <sz val="28"/>
      <color theme="1"/>
      <name val="Calibri"/>
      <family val="2"/>
      <scheme val="minor"/>
    </font>
    <font>
      <b/>
      <u/>
      <sz val="18"/>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sz val="12"/>
      <color rgb="FFFF0000"/>
      <name val="Calibri"/>
      <family val="2"/>
      <scheme val="minor"/>
    </font>
    <font>
      <sz val="11"/>
      <color theme="1"/>
      <name val="Arial"/>
      <family val="2"/>
    </font>
    <font>
      <b/>
      <sz val="24"/>
      <color rgb="FF00B0F0"/>
      <name val="Arial"/>
      <family val="2"/>
    </font>
    <font>
      <b/>
      <sz val="36"/>
      <color theme="1"/>
      <name val="Arial"/>
      <family val="2"/>
    </font>
    <font>
      <sz val="36"/>
      <color theme="1"/>
      <name val="Arial"/>
      <family val="2"/>
    </font>
    <font>
      <b/>
      <u/>
      <sz val="14"/>
      <color theme="1"/>
      <name val="Arial"/>
      <family val="2"/>
    </font>
    <font>
      <b/>
      <sz val="20"/>
      <color theme="1"/>
      <name val="Arial"/>
      <family val="2"/>
    </font>
    <font>
      <b/>
      <sz val="12"/>
      <color theme="1"/>
      <name val="Arial"/>
      <family val="2"/>
    </font>
    <font>
      <sz val="12"/>
      <color theme="1"/>
      <name val="Arial"/>
      <family val="2"/>
    </font>
    <font>
      <b/>
      <sz val="12"/>
      <color rgb="FFFF0000"/>
      <name val="Arial"/>
      <family val="2"/>
    </font>
    <font>
      <sz val="12"/>
      <color rgb="FFFF0000"/>
      <name val="Arial"/>
      <family val="2"/>
    </font>
    <font>
      <sz val="12"/>
      <name val="Arial"/>
      <family val="2"/>
    </font>
    <font>
      <b/>
      <sz val="11"/>
      <color theme="1"/>
      <name val="Arial"/>
      <family val="2"/>
    </font>
    <font>
      <sz val="11"/>
      <color rgb="FFFF0000"/>
      <name val="Arial"/>
      <family val="2"/>
    </font>
    <font>
      <sz val="12"/>
      <color theme="1"/>
      <name val="Calibri"/>
      <family val="2"/>
    </font>
    <font>
      <b/>
      <sz val="36"/>
      <color theme="1"/>
      <name val="Calibri"/>
      <family val="2"/>
      <scheme val="minor"/>
    </font>
    <font>
      <sz val="36"/>
      <color theme="1"/>
      <name val="Calibri"/>
      <family val="2"/>
      <scheme val="minor"/>
    </font>
    <font>
      <b/>
      <sz val="12"/>
      <color theme="1"/>
      <name val="Calibri"/>
      <family val="2"/>
    </font>
    <font>
      <b/>
      <sz val="14"/>
      <color theme="1"/>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5"/>
        <bgColor indexed="64"/>
      </patternFill>
    </fill>
    <fill>
      <patternFill patternType="solid">
        <fgColor theme="9"/>
        <bgColor indexed="64"/>
      </patternFill>
    </fill>
    <fill>
      <patternFill patternType="solid">
        <fgColor rgb="FFFFFF00"/>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369">
    <xf numFmtId="0" fontId="0" fillId="0" borderId="0" xfId="0"/>
    <xf numFmtId="0" fontId="4" fillId="2" borderId="1" xfId="0" applyFont="1" applyFill="1" applyBorder="1" applyAlignment="1">
      <alignment vertical="top" wrapText="1"/>
    </xf>
    <xf numFmtId="0" fontId="12" fillId="0" borderId="0" xfId="0" applyFont="1" applyAlignment="1">
      <alignment wrapText="1"/>
    </xf>
    <xf numFmtId="0" fontId="15" fillId="0" borderId="0" xfId="0" applyFont="1" applyAlignment="1">
      <alignment wrapText="1"/>
    </xf>
    <xf numFmtId="164" fontId="15" fillId="0" borderId="0" xfId="1" applyFont="1" applyFill="1" applyBorder="1" applyAlignment="1">
      <alignment wrapText="1"/>
    </xf>
    <xf numFmtId="164" fontId="17" fillId="0" borderId="0" xfId="1" applyFont="1" applyFill="1" applyBorder="1" applyAlignment="1">
      <alignment horizontal="left" wrapText="1"/>
    </xf>
    <xf numFmtId="164" fontId="12" fillId="0" borderId="0" xfId="1" applyFont="1" applyFill="1" applyBorder="1" applyAlignment="1">
      <alignment wrapText="1"/>
    </xf>
    <xf numFmtId="0" fontId="12" fillId="3" borderId="0" xfId="0" applyFont="1" applyFill="1" applyAlignment="1">
      <alignment wrapText="1"/>
    </xf>
    <xf numFmtId="0" fontId="18" fillId="4" borderId="2" xfId="0" applyFont="1" applyFill="1" applyBorder="1" applyAlignment="1">
      <alignment horizontal="center" vertical="center" wrapText="1"/>
    </xf>
    <xf numFmtId="0" fontId="18" fillId="0" borderId="2" xfId="0" applyFont="1" applyBorder="1" applyAlignment="1" applyProtection="1">
      <alignment horizontal="center" vertical="center" wrapText="1"/>
      <protection locked="0"/>
    </xf>
    <xf numFmtId="0" fontId="18" fillId="5" borderId="2" xfId="0" applyFont="1" applyFill="1" applyBorder="1" applyAlignment="1">
      <alignment horizontal="center" vertical="center" wrapText="1"/>
    </xf>
    <xf numFmtId="0" fontId="18" fillId="6" borderId="2" xfId="0" applyFont="1" applyFill="1" applyBorder="1" applyAlignment="1">
      <alignment vertical="center" wrapText="1"/>
    </xf>
    <xf numFmtId="164" fontId="18" fillId="0" borderId="0" xfId="1" applyFont="1" applyFill="1" applyBorder="1" applyAlignment="1" applyProtection="1">
      <alignment vertical="center" wrapText="1"/>
    </xf>
    <xf numFmtId="0" fontId="19" fillId="6" borderId="2" xfId="0" applyFont="1" applyFill="1" applyBorder="1" applyAlignment="1">
      <alignment vertical="center" wrapText="1"/>
    </xf>
    <xf numFmtId="0" fontId="19" fillId="0" borderId="2" xfId="0" applyFont="1" applyBorder="1" applyAlignment="1" applyProtection="1">
      <alignment horizontal="left" vertical="top" wrapText="1"/>
      <protection locked="0"/>
    </xf>
    <xf numFmtId="164" fontId="19" fillId="0" borderId="2" xfId="1" applyFont="1" applyBorder="1" applyAlignment="1" applyProtection="1">
      <alignment horizontal="center" vertical="center" wrapText="1"/>
      <protection locked="0"/>
    </xf>
    <xf numFmtId="9" fontId="19" fillId="0" borderId="2" xfId="2" applyFont="1" applyBorder="1" applyAlignment="1" applyProtection="1">
      <alignment horizontal="center" vertical="center" wrapText="1"/>
      <protection locked="0"/>
    </xf>
    <xf numFmtId="164" fontId="19" fillId="0" borderId="2" xfId="1" applyFont="1" applyFill="1" applyBorder="1" applyAlignment="1" applyProtection="1">
      <alignment horizontal="center" vertical="center" wrapText="1"/>
      <protection locked="0"/>
    </xf>
    <xf numFmtId="49" fontId="19" fillId="0" borderId="2" xfId="1" applyNumberFormat="1" applyFont="1" applyBorder="1" applyAlignment="1" applyProtection="1">
      <alignment horizontal="left" wrapText="1"/>
      <protection locked="0"/>
    </xf>
    <xf numFmtId="0" fontId="19" fillId="3" borderId="2" xfId="0" applyFont="1" applyFill="1" applyBorder="1" applyAlignment="1" applyProtection="1">
      <alignment horizontal="left" vertical="top" wrapText="1"/>
      <protection locked="0"/>
    </xf>
    <xf numFmtId="164" fontId="19" fillId="3" borderId="2" xfId="1" applyFont="1" applyFill="1" applyBorder="1" applyAlignment="1" applyProtection="1">
      <alignment horizontal="center" vertical="center" wrapText="1"/>
      <protection locked="0"/>
    </xf>
    <xf numFmtId="9" fontId="19" fillId="3" borderId="2" xfId="2" applyFont="1" applyFill="1" applyBorder="1" applyAlignment="1" applyProtection="1">
      <alignment horizontal="center" vertical="center" wrapText="1"/>
      <protection locked="0"/>
    </xf>
    <xf numFmtId="49" fontId="19" fillId="3" borderId="2" xfId="1" applyNumberFormat="1" applyFont="1" applyFill="1" applyBorder="1" applyAlignment="1" applyProtection="1">
      <alignment horizontal="left" wrapText="1"/>
      <protection locked="0"/>
    </xf>
    <xf numFmtId="0" fontId="18" fillId="4" borderId="2" xfId="0" applyFont="1" applyFill="1" applyBorder="1" applyAlignment="1">
      <alignment vertical="center" wrapText="1"/>
    </xf>
    <xf numFmtId="164" fontId="18" fillId="0" borderId="2" xfId="1" applyFont="1" applyFill="1" applyBorder="1" applyAlignment="1" applyProtection="1">
      <alignment horizontal="center" vertical="center" wrapText="1"/>
    </xf>
    <xf numFmtId="164" fontId="18" fillId="0" borderId="0" xfId="1" applyFont="1" applyFill="1" applyBorder="1" applyAlignment="1" applyProtection="1">
      <alignment horizontal="center" vertical="center" wrapText="1"/>
    </xf>
    <xf numFmtId="0" fontId="21" fillId="6" borderId="2" xfId="0" applyFont="1" applyFill="1" applyBorder="1" applyAlignment="1">
      <alignment vertical="center" wrapText="1"/>
    </xf>
    <xf numFmtId="0" fontId="21" fillId="3" borderId="2" xfId="0" applyFont="1" applyFill="1" applyBorder="1" applyAlignment="1" applyProtection="1">
      <alignment horizontal="left" vertical="top" wrapText="1"/>
      <protection locked="0"/>
    </xf>
    <xf numFmtId="164" fontId="21" fillId="3" borderId="2" xfId="1" applyFont="1" applyFill="1" applyBorder="1" applyAlignment="1" applyProtection="1">
      <alignment horizontal="center" vertical="center" wrapText="1"/>
      <protection locked="0"/>
    </xf>
    <xf numFmtId="9" fontId="21" fillId="3" borderId="2" xfId="2" applyFont="1" applyFill="1" applyBorder="1" applyAlignment="1" applyProtection="1">
      <alignment horizontal="center" vertical="center" wrapText="1"/>
      <protection locked="0"/>
    </xf>
    <xf numFmtId="164" fontId="21" fillId="0" borderId="2" xfId="1" applyFont="1" applyFill="1" applyBorder="1" applyAlignment="1" applyProtection="1">
      <alignment horizontal="center" vertical="center" wrapText="1"/>
      <protection locked="0"/>
    </xf>
    <xf numFmtId="49" fontId="21" fillId="3" borderId="2" xfId="1" applyNumberFormat="1" applyFont="1" applyFill="1" applyBorder="1" applyAlignment="1" applyProtection="1">
      <alignment horizontal="left" wrapText="1"/>
      <protection locked="0"/>
    </xf>
    <xf numFmtId="0" fontId="19" fillId="3" borderId="0" xfId="0" applyFont="1" applyFill="1" applyAlignment="1" applyProtection="1">
      <alignment vertical="center" wrapText="1"/>
      <protection locked="0"/>
    </xf>
    <xf numFmtId="0" fontId="19" fillId="3" borderId="0" xfId="0" applyFont="1" applyFill="1" applyAlignment="1" applyProtection="1">
      <alignment horizontal="left" vertical="top" wrapText="1"/>
      <protection locked="0"/>
    </xf>
    <xf numFmtId="164" fontId="19" fillId="3" borderId="0" xfId="1" applyFont="1" applyFill="1" applyBorder="1" applyAlignment="1" applyProtection="1">
      <alignment horizontal="center" vertical="center" wrapText="1"/>
      <protection locked="0"/>
    </xf>
    <xf numFmtId="164" fontId="19" fillId="0" borderId="0" xfId="1" applyFont="1" applyFill="1" applyBorder="1" applyAlignment="1" applyProtection="1">
      <alignment horizontal="center" vertical="center" wrapText="1"/>
      <protection locked="0"/>
    </xf>
    <xf numFmtId="0" fontId="18" fillId="3" borderId="0" xfId="0" applyFont="1" applyFill="1" applyAlignment="1">
      <alignment vertical="center" wrapText="1"/>
    </xf>
    <xf numFmtId="164" fontId="19" fillId="3" borderId="0" xfId="1" applyFont="1" applyFill="1" applyBorder="1" applyAlignment="1" applyProtection="1">
      <alignment vertical="center" wrapText="1"/>
      <protection locked="0"/>
    </xf>
    <xf numFmtId="164" fontId="19" fillId="0" borderId="0" xfId="1" applyFont="1" applyFill="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7" borderId="2" xfId="0" applyFont="1" applyFill="1" applyBorder="1" applyAlignment="1">
      <alignment vertical="center" wrapText="1"/>
    </xf>
    <xf numFmtId="0" fontId="19" fillId="3" borderId="4" xfId="0" applyFont="1" applyFill="1" applyBorder="1" applyAlignment="1" applyProtection="1">
      <alignment vertical="center" wrapText="1"/>
      <protection locked="0"/>
    </xf>
    <xf numFmtId="0" fontId="19" fillId="3" borderId="2" xfId="0" applyFont="1" applyFill="1" applyBorder="1" applyAlignment="1" applyProtection="1">
      <alignment vertical="center" wrapText="1"/>
      <protection locked="0"/>
    </xf>
    <xf numFmtId="164" fontId="19" fillId="0" borderId="2" xfId="1" applyFont="1" applyBorder="1" applyAlignment="1" applyProtection="1">
      <alignment vertical="center" wrapText="1"/>
      <protection locked="0"/>
    </xf>
    <xf numFmtId="9" fontId="19" fillId="0" borderId="2" xfId="2" applyFont="1" applyBorder="1" applyAlignment="1" applyProtection="1">
      <alignment vertical="center" wrapText="1"/>
      <protection locked="0"/>
    </xf>
    <xf numFmtId="164" fontId="19" fillId="0" borderId="2" xfId="1" applyFont="1" applyFill="1" applyBorder="1" applyAlignment="1" applyProtection="1">
      <alignment vertical="center" wrapText="1"/>
      <protection locked="0"/>
    </xf>
    <xf numFmtId="49" fontId="19" fillId="0" borderId="2" xfId="0" applyNumberFormat="1" applyFont="1" applyBorder="1" applyAlignment="1" applyProtection="1">
      <alignment horizontal="left" wrapText="1"/>
      <protection locked="0"/>
    </xf>
    <xf numFmtId="0" fontId="19" fillId="3" borderId="5" xfId="0" applyFont="1" applyFill="1" applyBorder="1" applyAlignment="1" applyProtection="1">
      <alignment vertical="center" wrapText="1"/>
      <protection locked="0"/>
    </xf>
    <xf numFmtId="0" fontId="18" fillId="4" borderId="6" xfId="0" applyFont="1" applyFill="1" applyBorder="1" applyAlignment="1">
      <alignment vertical="center" wrapText="1"/>
    </xf>
    <xf numFmtId="0" fontId="18" fillId="8" borderId="2" xfId="0" applyFont="1" applyFill="1" applyBorder="1" applyAlignment="1" applyProtection="1">
      <alignment vertical="center" wrapText="1"/>
      <protection locked="0"/>
    </xf>
    <xf numFmtId="0" fontId="18" fillId="3" borderId="0" xfId="0" applyFont="1" applyFill="1" applyAlignment="1" applyProtection="1">
      <alignment vertical="center" wrapText="1"/>
      <protection locked="0"/>
    </xf>
    <xf numFmtId="164" fontId="18" fillId="3" borderId="0" xfId="1" applyFont="1" applyFill="1" applyBorder="1" applyAlignment="1" applyProtection="1">
      <alignment vertical="center" wrapText="1"/>
      <protection locked="0"/>
    </xf>
    <xf numFmtId="164" fontId="18" fillId="0" borderId="0" xfId="1" applyFont="1" applyFill="1" applyBorder="1" applyAlignment="1" applyProtection="1">
      <alignment vertical="center" wrapText="1"/>
      <protection locked="0"/>
    </xf>
    <xf numFmtId="0" fontId="19" fillId="4" borderId="10" xfId="0" applyFont="1" applyFill="1" applyBorder="1" applyAlignment="1">
      <alignment horizontal="center" vertical="center" wrapText="1"/>
    </xf>
    <xf numFmtId="164" fontId="18" fillId="4" borderId="2" xfId="1" applyFont="1" applyFill="1" applyBorder="1" applyAlignment="1" applyProtection="1">
      <alignment horizontal="center" vertical="center" wrapText="1"/>
      <protection locked="0"/>
    </xf>
    <xf numFmtId="0" fontId="19" fillId="3" borderId="0" xfId="0" applyFont="1" applyFill="1" applyAlignment="1">
      <alignment vertical="center" wrapText="1"/>
    </xf>
    <xf numFmtId="0" fontId="19" fillId="4" borderId="12" xfId="0" applyFont="1" applyFill="1" applyBorder="1" applyAlignment="1">
      <alignment vertical="center" wrapText="1"/>
    </xf>
    <xf numFmtId="165" fontId="19" fillId="4" borderId="2" xfId="0" applyNumberFormat="1" applyFont="1" applyFill="1" applyBorder="1" applyAlignment="1">
      <alignment vertical="center" wrapText="1"/>
    </xf>
    <xf numFmtId="0" fontId="19" fillId="0" borderId="0" xfId="0" applyFont="1" applyAlignment="1" applyProtection="1">
      <alignment vertical="center" wrapText="1"/>
      <protection locked="0"/>
    </xf>
    <xf numFmtId="0" fontId="19" fillId="0" borderId="0" xfId="0" applyFont="1" applyAlignment="1">
      <alignment vertical="center" wrapText="1"/>
    </xf>
    <xf numFmtId="0" fontId="18" fillId="4" borderId="14" xfId="0" applyFont="1" applyFill="1" applyBorder="1" applyAlignment="1">
      <alignment vertical="center" wrapText="1"/>
    </xf>
    <xf numFmtId="164" fontId="12" fillId="0" borderId="0" xfId="1" applyFont="1" applyBorder="1" applyAlignment="1">
      <alignment wrapText="1"/>
    </xf>
    <xf numFmtId="165" fontId="18" fillId="3" borderId="0" xfId="0" applyNumberFormat="1" applyFont="1" applyFill="1" applyAlignment="1">
      <alignment vertical="center" wrapText="1"/>
    </xf>
    <xf numFmtId="164" fontId="18" fillId="3" borderId="0" xfId="1" applyFont="1" applyFill="1" applyBorder="1" applyAlignment="1">
      <alignment vertical="center" wrapText="1"/>
    </xf>
    <xf numFmtId="164" fontId="18" fillId="0" borderId="0" xfId="1" applyFont="1" applyFill="1" applyBorder="1" applyAlignment="1">
      <alignment vertical="center" wrapText="1"/>
    </xf>
    <xf numFmtId="164" fontId="18" fillId="3" borderId="0" xfId="1" applyFont="1" applyFill="1" applyBorder="1" applyAlignment="1" applyProtection="1">
      <alignment horizontal="center" vertical="center" wrapText="1"/>
    </xf>
    <xf numFmtId="0" fontId="18" fillId="4" borderId="12"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2" xfId="0" applyFont="1" applyFill="1" applyBorder="1" applyAlignment="1">
      <alignment vertical="center" wrapText="1"/>
    </xf>
    <xf numFmtId="9" fontId="18" fillId="3" borderId="13" xfId="2" applyFont="1" applyFill="1" applyBorder="1" applyAlignment="1" applyProtection="1">
      <alignment vertical="center" wrapText="1"/>
      <protection locked="0"/>
    </xf>
    <xf numFmtId="0" fontId="18" fillId="4" borderId="10" xfId="0" applyFont="1" applyFill="1" applyBorder="1" applyAlignment="1">
      <alignment vertical="center" wrapText="1"/>
    </xf>
    <xf numFmtId="9" fontId="18" fillId="3" borderId="11" xfId="2" applyFont="1" applyFill="1" applyBorder="1" applyAlignment="1" applyProtection="1">
      <alignment vertical="center" wrapText="1"/>
      <protection locked="0"/>
    </xf>
    <xf numFmtId="9" fontId="18" fillId="3" borderId="11" xfId="2" applyFont="1" applyFill="1" applyBorder="1" applyAlignment="1" applyProtection="1">
      <alignment horizontal="right" vertical="center" wrapText="1"/>
      <protection locked="0"/>
    </xf>
    <xf numFmtId="164" fontId="18" fillId="3" borderId="0" xfId="1" applyFont="1" applyFill="1" applyBorder="1" applyAlignment="1" applyProtection="1">
      <alignment horizontal="right" vertical="center" wrapText="1"/>
      <protection locked="0"/>
    </xf>
    <xf numFmtId="164" fontId="18" fillId="0" borderId="0" xfId="1" applyFont="1" applyFill="1" applyBorder="1" applyAlignment="1" applyProtection="1">
      <alignment horizontal="right" vertical="center" wrapText="1"/>
      <protection locked="0"/>
    </xf>
    <xf numFmtId="9" fontId="18" fillId="4" borderId="16" xfId="2" applyFont="1" applyFill="1" applyBorder="1" applyAlignment="1" applyProtection="1">
      <alignment vertical="center" wrapText="1"/>
    </xf>
    <xf numFmtId="164" fontId="18" fillId="3" borderId="0" xfId="1" applyFont="1" applyFill="1" applyBorder="1" applyAlignment="1" applyProtection="1">
      <alignment vertical="center" wrapText="1"/>
    </xf>
    <xf numFmtId="0" fontId="18" fillId="0" borderId="0" xfId="0" applyFont="1" applyAlignment="1">
      <alignment vertical="center" wrapText="1"/>
    </xf>
    <xf numFmtId="165" fontId="18" fillId="0" borderId="0" xfId="0" applyNumberFormat="1" applyFont="1" applyAlignment="1">
      <alignment vertical="center" wrapText="1"/>
    </xf>
    <xf numFmtId="0" fontId="23" fillId="4" borderId="17" xfId="0" applyFont="1" applyFill="1" applyBorder="1" applyAlignment="1">
      <alignment horizontal="left" vertical="center" wrapText="1"/>
    </xf>
    <xf numFmtId="165" fontId="18" fillId="4" borderId="17" xfId="0" applyNumberFormat="1" applyFont="1" applyFill="1" applyBorder="1" applyAlignment="1">
      <alignment vertical="center" wrapText="1"/>
    </xf>
    <xf numFmtId="164" fontId="12" fillId="0" borderId="0" xfId="1" applyFont="1" applyFill="1" applyBorder="1" applyAlignment="1">
      <alignment vertical="center" wrapText="1"/>
    </xf>
    <xf numFmtId="0" fontId="23" fillId="4" borderId="12" xfId="0" applyFont="1" applyFill="1" applyBorder="1" applyAlignment="1">
      <alignment horizontal="left" vertical="center" wrapText="1"/>
    </xf>
    <xf numFmtId="9" fontId="18" fillId="3" borderId="0" xfId="2" applyFont="1" applyFill="1" applyBorder="1" applyAlignment="1">
      <alignment wrapText="1"/>
    </xf>
    <xf numFmtId="0" fontId="12" fillId="4" borderId="14" xfId="0" applyFont="1" applyFill="1" applyBorder="1" applyAlignment="1">
      <alignment wrapText="1"/>
    </xf>
    <xf numFmtId="9" fontId="12" fillId="4" borderId="16" xfId="2" applyFont="1" applyFill="1" applyBorder="1" applyAlignment="1">
      <alignment wrapText="1"/>
    </xf>
    <xf numFmtId="9" fontId="12" fillId="0" borderId="0" xfId="2" applyFont="1" applyFill="1" applyBorder="1" applyAlignment="1">
      <alignment wrapText="1"/>
    </xf>
    <xf numFmtId="0" fontId="23" fillId="3" borderId="0" xfId="0" applyFont="1" applyFill="1" applyAlignment="1">
      <alignment horizontal="center" vertical="center" wrapText="1"/>
    </xf>
    <xf numFmtId="165" fontId="18" fillId="3" borderId="0" xfId="2" applyNumberFormat="1" applyFont="1" applyFill="1" applyBorder="1" applyAlignment="1">
      <alignment wrapText="1"/>
    </xf>
    <xf numFmtId="0" fontId="12" fillId="3" borderId="0" xfId="0" applyFont="1" applyFill="1" applyAlignment="1">
      <alignment horizontal="center" vertical="center" wrapText="1"/>
    </xf>
    <xf numFmtId="0" fontId="12" fillId="10" borderId="0" xfId="0" applyFont="1" applyFill="1" applyAlignment="1">
      <alignment wrapText="1"/>
    </xf>
    <xf numFmtId="0" fontId="20" fillId="10" borderId="0" xfId="0" applyFont="1" applyFill="1" applyAlignment="1">
      <alignment horizontal="center" vertical="center" wrapText="1"/>
    </xf>
    <xf numFmtId="164" fontId="21" fillId="10" borderId="0" xfId="1" applyFont="1" applyFill="1" applyBorder="1" applyAlignment="1" applyProtection="1">
      <alignment vertical="center" wrapText="1"/>
    </xf>
    <xf numFmtId="164" fontId="18" fillId="10" borderId="0" xfId="1" applyFont="1" applyFill="1" applyBorder="1" applyAlignment="1" applyProtection="1">
      <alignment vertical="center" wrapText="1"/>
    </xf>
    <xf numFmtId="164" fontId="19" fillId="10" borderId="0" xfId="1" applyFont="1" applyFill="1" applyBorder="1" applyAlignment="1" applyProtection="1">
      <alignment horizontal="center" vertical="center" wrapText="1"/>
    </xf>
    <xf numFmtId="164" fontId="18" fillId="10" borderId="0" xfId="1" applyFont="1" applyFill="1" applyBorder="1" applyAlignment="1" applyProtection="1">
      <alignment horizontal="center" vertical="center" wrapText="1"/>
    </xf>
    <xf numFmtId="0" fontId="18" fillId="10" borderId="0" xfId="0" applyFont="1" applyFill="1" applyAlignment="1" applyProtection="1">
      <alignment vertical="center" wrapText="1"/>
      <protection locked="0"/>
    </xf>
    <xf numFmtId="0" fontId="19" fillId="10" borderId="0" xfId="0" applyFont="1" applyFill="1" applyAlignment="1">
      <alignment vertical="center" wrapText="1"/>
    </xf>
    <xf numFmtId="166" fontId="14" fillId="0" borderId="0" xfId="0" applyNumberFormat="1" applyFont="1" applyAlignment="1">
      <alignment wrapText="1"/>
    </xf>
    <xf numFmtId="166" fontId="12" fillId="0" borderId="0" xfId="0" applyNumberFormat="1" applyFont="1" applyAlignment="1">
      <alignment horizontal="center" wrapText="1"/>
    </xf>
    <xf numFmtId="166" fontId="18" fillId="4" borderId="2" xfId="0" applyNumberFormat="1" applyFont="1" applyFill="1" applyBorder="1" applyAlignment="1">
      <alignment horizontal="center" vertical="center" wrapText="1"/>
    </xf>
    <xf numFmtId="166" fontId="19" fillId="4" borderId="2" xfId="1" applyNumberFormat="1" applyFont="1" applyFill="1" applyBorder="1" applyAlignment="1" applyProtection="1">
      <alignment horizontal="center" vertical="center" wrapText="1"/>
    </xf>
    <xf numFmtId="166" fontId="18" fillId="4" borderId="2" xfId="1" applyNumberFormat="1" applyFont="1" applyFill="1" applyBorder="1" applyAlignment="1" applyProtection="1">
      <alignment horizontal="center" vertical="center" wrapText="1"/>
    </xf>
    <xf numFmtId="166" fontId="18" fillId="4" borderId="3" xfId="1" applyNumberFormat="1" applyFont="1" applyFill="1" applyBorder="1" applyAlignment="1" applyProtection="1">
      <alignment horizontal="center" vertical="center" wrapText="1"/>
    </xf>
    <xf numFmtId="166" fontId="21" fillId="4" borderId="2" xfId="1" applyNumberFormat="1" applyFont="1" applyFill="1" applyBorder="1" applyAlignment="1" applyProtection="1">
      <alignment horizontal="center" vertical="center" wrapText="1"/>
    </xf>
    <xf numFmtId="166" fontId="19" fillId="3" borderId="0" xfId="1" applyNumberFormat="1" applyFont="1" applyFill="1" applyBorder="1" applyAlignment="1" applyProtection="1">
      <alignment horizontal="center" vertical="center" wrapText="1"/>
      <protection locked="0"/>
    </xf>
    <xf numFmtId="166" fontId="19" fillId="3" borderId="0" xfId="1" applyNumberFormat="1" applyFont="1" applyFill="1" applyBorder="1" applyAlignment="1" applyProtection="1">
      <alignment vertical="center" wrapText="1"/>
      <protection locked="0"/>
    </xf>
    <xf numFmtId="166" fontId="19" fillId="4" borderId="2" xfId="1" applyNumberFormat="1" applyFont="1" applyFill="1" applyBorder="1" applyAlignment="1" applyProtection="1">
      <alignment vertical="center" wrapText="1"/>
    </xf>
    <xf numFmtId="166" fontId="18" fillId="8" borderId="2" xfId="1" applyNumberFormat="1" applyFont="1" applyFill="1" applyBorder="1" applyAlignment="1" applyProtection="1">
      <alignment vertical="center" wrapText="1"/>
    </xf>
    <xf numFmtId="166" fontId="18" fillId="4" borderId="11" xfId="1" applyNumberFormat="1" applyFont="1" applyFill="1" applyBorder="1" applyAlignment="1" applyProtection="1">
      <alignment horizontal="center" vertical="center" wrapText="1"/>
    </xf>
    <xf numFmtId="166" fontId="19" fillId="4" borderId="13" xfId="0" applyNumberFormat="1" applyFont="1" applyFill="1" applyBorder="1" applyAlignment="1">
      <alignment vertical="center" wrapText="1"/>
    </xf>
    <xf numFmtId="166" fontId="18" fillId="4" borderId="16" xfId="1" applyNumberFormat="1" applyFont="1" applyFill="1" applyBorder="1" applyAlignment="1" applyProtection="1">
      <alignment vertical="center" wrapText="1"/>
    </xf>
    <xf numFmtId="166" fontId="12" fillId="0" borderId="0" xfId="0" applyNumberFormat="1" applyFont="1" applyAlignment="1">
      <alignment wrapText="1"/>
    </xf>
    <xf numFmtId="166" fontId="18" fillId="3" borderId="0" xfId="0" applyNumberFormat="1" applyFont="1" applyFill="1" applyAlignment="1">
      <alignment vertical="center" wrapText="1"/>
    </xf>
    <xf numFmtId="166" fontId="18" fillId="4" borderId="3" xfId="0" applyNumberFormat="1" applyFont="1" applyFill="1" applyBorder="1" applyAlignment="1">
      <alignment horizontal="center" vertical="center" wrapText="1"/>
    </xf>
    <xf numFmtId="166" fontId="18" fillId="4" borderId="21" xfId="1" applyNumberFormat="1" applyFont="1" applyFill="1" applyBorder="1" applyAlignment="1" applyProtection="1">
      <alignment vertical="center" wrapText="1"/>
    </xf>
    <xf numFmtId="166" fontId="18" fillId="4" borderId="22" xfId="1" applyNumberFormat="1" applyFont="1" applyFill="1" applyBorder="1" applyAlignment="1" applyProtection="1">
      <alignment vertical="center" wrapText="1"/>
    </xf>
    <xf numFmtId="166" fontId="18" fillId="4" borderId="15" xfId="1" applyNumberFormat="1" applyFont="1" applyFill="1" applyBorder="1" applyAlignment="1" applyProtection="1">
      <alignment vertical="center" wrapText="1"/>
    </xf>
    <xf numFmtId="166" fontId="18" fillId="0" borderId="0" xfId="0" applyNumberFormat="1" applyFont="1" applyAlignment="1">
      <alignment vertical="center" wrapText="1"/>
    </xf>
    <xf numFmtId="166" fontId="18" fillId="3" borderId="0" xfId="2" applyNumberFormat="1" applyFont="1" applyFill="1" applyBorder="1" applyAlignment="1">
      <alignment wrapText="1"/>
    </xf>
    <xf numFmtId="166" fontId="23" fillId="3" borderId="0" xfId="0" applyNumberFormat="1" applyFont="1" applyFill="1" applyAlignment="1">
      <alignment horizontal="center" vertical="center" wrapText="1"/>
    </xf>
    <xf numFmtId="166" fontId="12" fillId="3" borderId="0" xfId="0" applyNumberFormat="1" applyFont="1" applyFill="1" applyAlignment="1">
      <alignment horizontal="center" vertical="center" wrapText="1"/>
    </xf>
    <xf numFmtId="166" fontId="18" fillId="0" borderId="2" xfId="0" applyNumberFormat="1" applyFont="1" applyBorder="1" applyAlignment="1" applyProtection="1">
      <alignment horizontal="center" vertical="center" wrapText="1"/>
      <protection locked="0"/>
    </xf>
    <xf numFmtId="166" fontId="19" fillId="0" borderId="2" xfId="1" applyNumberFormat="1" applyFont="1" applyBorder="1" applyAlignment="1" applyProtection="1">
      <alignment horizontal="center" vertical="center" wrapText="1"/>
      <protection locked="0"/>
    </xf>
    <xf numFmtId="166" fontId="19" fillId="3" borderId="2" xfId="1" applyNumberFormat="1" applyFont="1" applyFill="1" applyBorder="1" applyAlignment="1" applyProtection="1">
      <alignment horizontal="center" vertical="center" wrapText="1"/>
      <protection locked="0"/>
    </xf>
    <xf numFmtId="166" fontId="21" fillId="3" borderId="2" xfId="1" applyNumberFormat="1" applyFont="1" applyFill="1" applyBorder="1" applyAlignment="1" applyProtection="1">
      <alignment horizontal="center" vertical="center" wrapText="1"/>
      <protection locked="0"/>
    </xf>
    <xf numFmtId="166" fontId="22" fillId="0" borderId="2" xfId="1" applyNumberFormat="1" applyFont="1" applyBorder="1" applyAlignment="1" applyProtection="1">
      <alignment horizontal="center" vertical="center" wrapText="1"/>
      <protection locked="0"/>
    </xf>
    <xf numFmtId="166" fontId="19" fillId="0" borderId="2" xfId="1" applyNumberFormat="1" applyFont="1" applyBorder="1" applyAlignment="1" applyProtection="1">
      <alignment vertical="center" wrapText="1"/>
      <protection locked="0"/>
    </xf>
    <xf numFmtId="166" fontId="18" fillId="4" borderId="2" xfId="1" applyNumberFormat="1" applyFont="1" applyFill="1" applyBorder="1" applyAlignment="1" applyProtection="1">
      <alignment horizontal="center" vertical="center" wrapText="1"/>
      <protection locked="0"/>
    </xf>
    <xf numFmtId="166" fontId="19" fillId="4" borderId="2" xfId="0" applyNumberFormat="1" applyFont="1" applyFill="1" applyBorder="1" applyAlignment="1">
      <alignment vertical="center" wrapText="1"/>
    </xf>
    <xf numFmtId="166" fontId="18" fillId="4" borderId="2" xfId="1" applyNumberFormat="1" applyFont="1" applyFill="1" applyBorder="1" applyAlignment="1" applyProtection="1">
      <alignment vertical="center" wrapText="1"/>
    </xf>
    <xf numFmtId="166" fontId="18" fillId="4" borderId="20" xfId="0" applyNumberFormat="1" applyFont="1" applyFill="1" applyBorder="1" applyAlignment="1">
      <alignment vertical="center" wrapText="1"/>
    </xf>
    <xf numFmtId="166" fontId="18" fillId="4" borderId="13" xfId="2" applyNumberFormat="1" applyFont="1" applyFill="1" applyBorder="1" applyAlignment="1" applyProtection="1">
      <alignment wrapText="1"/>
    </xf>
    <xf numFmtId="166" fontId="15" fillId="0" borderId="0" xfId="1" applyNumberFormat="1" applyFont="1" applyBorder="1" applyAlignment="1">
      <alignment wrapText="1"/>
    </xf>
    <xf numFmtId="166" fontId="17" fillId="3" borderId="0" xfId="1" applyNumberFormat="1" applyFont="1" applyFill="1" applyBorder="1" applyAlignment="1">
      <alignment horizontal="left" wrapText="1"/>
    </xf>
    <xf numFmtId="166" fontId="12" fillId="0" borderId="0" xfId="1" applyNumberFormat="1" applyFont="1" applyFill="1" applyBorder="1" applyAlignment="1">
      <alignment wrapText="1"/>
    </xf>
    <xf numFmtId="166" fontId="18" fillId="3" borderId="0" xfId="1" applyNumberFormat="1" applyFont="1" applyFill="1" applyBorder="1" applyAlignment="1" applyProtection="1">
      <alignment vertical="center" wrapText="1"/>
      <protection locked="0"/>
    </xf>
    <xf numFmtId="166" fontId="19" fillId="0" borderId="0" xfId="1" applyNumberFormat="1" applyFont="1" applyFill="1" applyBorder="1" applyAlignment="1" applyProtection="1">
      <alignment vertical="center" wrapText="1"/>
      <protection locked="0"/>
    </xf>
    <xf numFmtId="166" fontId="12" fillId="0" borderId="0" xfId="1" applyNumberFormat="1" applyFont="1" applyBorder="1" applyAlignment="1">
      <alignment wrapText="1"/>
    </xf>
    <xf numFmtId="166" fontId="18" fillId="3" borderId="0" xfId="1" applyNumberFormat="1" applyFont="1" applyFill="1" applyBorder="1" applyAlignment="1">
      <alignment vertical="center" wrapText="1"/>
    </xf>
    <xf numFmtId="166" fontId="18" fillId="3" borderId="0" xfId="1" applyNumberFormat="1" applyFont="1" applyFill="1" applyBorder="1" applyAlignment="1" applyProtection="1">
      <alignment horizontal="center" vertical="center" wrapText="1"/>
    </xf>
    <xf numFmtId="166" fontId="18" fillId="3" borderId="0" xfId="1" applyNumberFormat="1" applyFont="1" applyFill="1" applyBorder="1" applyAlignment="1" applyProtection="1">
      <alignment horizontal="right" vertical="center" wrapText="1"/>
      <protection locked="0"/>
    </xf>
    <xf numFmtId="166" fontId="18" fillId="3" borderId="0" xfId="1" applyNumberFormat="1" applyFont="1" applyFill="1" applyBorder="1" applyAlignment="1" applyProtection="1">
      <alignment vertical="center" wrapText="1"/>
    </xf>
    <xf numFmtId="166" fontId="18" fillId="0" borderId="0" xfId="1" applyNumberFormat="1" applyFont="1" applyFill="1" applyBorder="1" applyAlignment="1">
      <alignment vertical="center" wrapText="1"/>
    </xf>
    <xf numFmtId="166" fontId="12" fillId="4" borderId="20" xfId="1" applyNumberFormat="1" applyFont="1" applyFill="1" applyBorder="1" applyAlignment="1">
      <alignment vertical="center" wrapText="1"/>
    </xf>
    <xf numFmtId="9" fontId="18" fillId="4" borderId="13" xfId="2" applyFont="1" applyFill="1" applyBorder="1" applyAlignment="1" applyProtection="1">
      <alignment wrapText="1"/>
    </xf>
    <xf numFmtId="164" fontId="21" fillId="0" borderId="2" xfId="1" applyFont="1" applyBorder="1" applyAlignment="1" applyProtection="1">
      <alignment horizontal="center" vertical="center" wrapText="1"/>
      <protection locked="0"/>
    </xf>
    <xf numFmtId="0" fontId="21" fillId="0" borderId="2" xfId="0" applyFont="1" applyBorder="1" applyAlignment="1" applyProtection="1">
      <alignment horizontal="left" vertical="top" wrapText="1"/>
      <protection locked="0"/>
    </xf>
    <xf numFmtId="49" fontId="21" fillId="0" borderId="2" xfId="1" applyNumberFormat="1" applyFont="1" applyBorder="1" applyAlignment="1" applyProtection="1">
      <alignment horizontal="left" wrapText="1"/>
      <protection locked="0"/>
    </xf>
    <xf numFmtId="0" fontId="21" fillId="3" borderId="5" xfId="0" applyFont="1" applyFill="1" applyBorder="1" applyAlignment="1" applyProtection="1">
      <alignment vertical="center" wrapText="1"/>
      <protection locked="0"/>
    </xf>
    <xf numFmtId="166" fontId="21" fillId="0" borderId="2" xfId="1" applyNumberFormat="1" applyFont="1" applyBorder="1" applyAlignment="1" applyProtection="1">
      <alignment horizontal="center" vertical="center" wrapText="1"/>
      <protection locked="0"/>
    </xf>
    <xf numFmtId="166" fontId="20" fillId="4" borderId="2" xfId="1" applyNumberFormat="1" applyFont="1" applyFill="1" applyBorder="1" applyAlignment="1" applyProtection="1">
      <alignment horizontal="center" vertical="center" wrapText="1"/>
    </xf>
    <xf numFmtId="166" fontId="20" fillId="4" borderId="3" xfId="1" applyNumberFormat="1" applyFont="1" applyFill="1" applyBorder="1" applyAlignment="1" applyProtection="1">
      <alignment horizontal="center" vertical="center" wrapText="1"/>
    </xf>
    <xf numFmtId="166" fontId="21" fillId="0" borderId="2" xfId="1" applyNumberFormat="1" applyFont="1" applyBorder="1" applyAlignment="1" applyProtection="1">
      <alignment vertical="center" wrapText="1"/>
      <protection locked="0"/>
    </xf>
    <xf numFmtId="166" fontId="20" fillId="8" borderId="2" xfId="1" applyNumberFormat="1" applyFont="1" applyFill="1" applyBorder="1" applyAlignment="1" applyProtection="1">
      <alignment vertical="center" wrapText="1"/>
    </xf>
    <xf numFmtId="166" fontId="22" fillId="4" borderId="2" xfId="1" applyNumberFormat="1" applyFont="1" applyFill="1" applyBorder="1" applyAlignment="1" applyProtection="1">
      <alignment horizontal="center" vertical="center" wrapText="1"/>
    </xf>
    <xf numFmtId="0" fontId="7" fillId="0" borderId="0" xfId="0" applyFont="1" applyAlignment="1">
      <alignment wrapText="1"/>
    </xf>
    <xf numFmtId="0" fontId="6" fillId="3" borderId="0" xfId="0" applyFont="1" applyFill="1" applyAlignment="1">
      <alignment horizontal="left" wrapText="1"/>
    </xf>
    <xf numFmtId="164" fontId="6" fillId="4" borderId="2" xfId="1" applyFont="1" applyFill="1" applyBorder="1" applyAlignment="1" applyProtection="1">
      <alignment horizontal="center" vertical="center" wrapText="1"/>
      <protection locked="0"/>
    </xf>
    <xf numFmtId="0" fontId="6" fillId="4" borderId="3" xfId="0" applyFont="1" applyFill="1" applyBorder="1" applyAlignment="1">
      <alignment horizontal="center" vertical="center" wrapText="1"/>
    </xf>
    <xf numFmtId="0" fontId="6" fillId="4" borderId="15" xfId="0" applyFont="1" applyFill="1" applyBorder="1" applyAlignment="1">
      <alignment horizontal="left" wrapText="1"/>
    </xf>
    <xf numFmtId="165" fontId="6" fillId="4" borderId="15" xfId="0" applyNumberFormat="1" applyFont="1" applyFill="1" applyBorder="1" applyAlignment="1">
      <alignment horizontal="center" wrapText="1"/>
    </xf>
    <xf numFmtId="165" fontId="6" fillId="4" borderId="15" xfId="0" applyNumberFormat="1" applyFont="1" applyFill="1" applyBorder="1" applyAlignment="1">
      <alignment wrapText="1"/>
    </xf>
    <xf numFmtId="0" fontId="25" fillId="4" borderId="6" xfId="0" applyFont="1" applyFill="1" applyBorder="1" applyAlignment="1">
      <alignment vertical="center" wrapText="1"/>
    </xf>
    <xf numFmtId="165" fontId="7" fillId="0" borderId="6" xfId="0" applyNumberFormat="1" applyFont="1" applyBorder="1" applyAlignment="1" applyProtection="1">
      <alignment wrapText="1"/>
      <protection locked="0"/>
    </xf>
    <xf numFmtId="164" fontId="7" fillId="3" borderId="6" xfId="1" applyFont="1" applyFill="1" applyBorder="1" applyAlignment="1" applyProtection="1">
      <alignment horizontal="center" vertical="center" wrapText="1"/>
      <protection locked="0"/>
    </xf>
    <xf numFmtId="165" fontId="6" fillId="4" borderId="6" xfId="0" applyNumberFormat="1" applyFont="1" applyFill="1" applyBorder="1" applyAlignment="1">
      <alignment wrapText="1"/>
    </xf>
    <xf numFmtId="0" fontId="25" fillId="4" borderId="2" xfId="0" applyFont="1" applyFill="1" applyBorder="1" applyAlignment="1">
      <alignment vertical="center" wrapText="1"/>
    </xf>
    <xf numFmtId="165" fontId="7" fillId="0" borderId="2" xfId="0" applyNumberFormat="1" applyFont="1" applyBorder="1" applyAlignment="1" applyProtection="1">
      <alignment wrapText="1"/>
      <protection locked="0"/>
    </xf>
    <xf numFmtId="164" fontId="7" fillId="3" borderId="2" xfId="1" applyFont="1" applyFill="1" applyBorder="1" applyAlignment="1" applyProtection="1">
      <alignment horizontal="center" vertical="center" wrapText="1"/>
      <protection locked="0"/>
    </xf>
    <xf numFmtId="165" fontId="6" fillId="4" borderId="2" xfId="0" applyNumberFormat="1" applyFont="1" applyFill="1" applyBorder="1" applyAlignment="1">
      <alignment wrapText="1"/>
    </xf>
    <xf numFmtId="0" fontId="25" fillId="4" borderId="2" xfId="0" applyFont="1" applyFill="1" applyBorder="1" applyAlignment="1" applyProtection="1">
      <alignment vertical="center" wrapText="1"/>
      <protection locked="0"/>
    </xf>
    <xf numFmtId="164" fontId="6" fillId="8" borderId="2" xfId="1" applyFont="1" applyFill="1" applyBorder="1" applyAlignment="1" applyProtection="1">
      <alignment wrapText="1"/>
    </xf>
    <xf numFmtId="165" fontId="6" fillId="4" borderId="21" xfId="0" applyNumberFormat="1" applyFont="1" applyFill="1" applyBorder="1" applyAlignment="1">
      <alignment wrapText="1"/>
    </xf>
    <xf numFmtId="0" fontId="26" fillId="0" borderId="0" xfId="0" applyFont="1" applyAlignment="1">
      <alignment wrapText="1"/>
    </xf>
    <xf numFmtId="0" fontId="27" fillId="0" borderId="0" xfId="0" applyFont="1" applyAlignment="1">
      <alignment wrapText="1"/>
    </xf>
    <xf numFmtId="164" fontId="28" fillId="3" borderId="0" xfId="1" applyFont="1" applyFill="1" applyBorder="1" applyAlignment="1" applyProtection="1">
      <alignment vertical="center" wrapText="1"/>
    </xf>
    <xf numFmtId="0" fontId="25" fillId="0" borderId="0" xfId="0" applyFont="1" applyAlignment="1">
      <alignment vertical="center" wrapText="1"/>
    </xf>
    <xf numFmtId="0" fontId="7" fillId="3" borderId="0" xfId="0" applyFont="1" applyFill="1" applyAlignment="1">
      <alignment wrapText="1"/>
    </xf>
    <xf numFmtId="164" fontId="6" fillId="3" borderId="21" xfId="1" applyFont="1" applyFill="1" applyBorder="1" applyAlignment="1" applyProtection="1">
      <alignment wrapText="1"/>
    </xf>
    <xf numFmtId="164" fontId="6" fillId="3" borderId="4" xfId="1" applyFont="1" applyFill="1" applyBorder="1" applyAlignment="1">
      <alignment wrapText="1"/>
    </xf>
    <xf numFmtId="165" fontId="6" fillId="3" borderId="4" xfId="0" applyNumberFormat="1" applyFont="1" applyFill="1" applyBorder="1" applyAlignment="1">
      <alignment wrapText="1"/>
    </xf>
    <xf numFmtId="165" fontId="6" fillId="3" borderId="5" xfId="0" applyNumberFormat="1" applyFont="1" applyFill="1" applyBorder="1" applyAlignment="1">
      <alignment wrapText="1"/>
    </xf>
    <xf numFmtId="164" fontId="6" fillId="8" borderId="3" xfId="1" applyFont="1" applyFill="1" applyBorder="1" applyAlignment="1" applyProtection="1">
      <alignment wrapText="1"/>
    </xf>
    <xf numFmtId="165" fontId="6" fillId="4" borderId="3" xfId="0" applyNumberFormat="1" applyFont="1" applyFill="1" applyBorder="1" applyAlignment="1">
      <alignment wrapText="1"/>
    </xf>
    <xf numFmtId="0" fontId="7" fillId="0" borderId="21" xfId="0" applyFont="1" applyBorder="1" applyAlignment="1">
      <alignment wrapText="1"/>
    </xf>
    <xf numFmtId="0" fontId="7" fillId="3" borderId="4" xfId="0" applyFont="1" applyFill="1" applyBorder="1" applyAlignment="1">
      <alignment wrapText="1"/>
    </xf>
    <xf numFmtId="0" fontId="7" fillId="0" borderId="5" xfId="0" applyFont="1" applyBorder="1" applyAlignment="1">
      <alignment wrapText="1"/>
    </xf>
    <xf numFmtId="164" fontId="6" fillId="3" borderId="4" xfId="1" applyFont="1" applyFill="1" applyBorder="1" applyAlignment="1" applyProtection="1">
      <alignment wrapText="1"/>
    </xf>
    <xf numFmtId="0" fontId="6" fillId="4" borderId="31" xfId="0" applyFont="1" applyFill="1" applyBorder="1" applyAlignment="1">
      <alignment horizontal="center" wrapText="1"/>
    </xf>
    <xf numFmtId="0" fontId="6" fillId="4" borderId="32" xfId="0" applyFont="1" applyFill="1" applyBorder="1" applyAlignment="1">
      <alignment horizontal="center" vertical="center" wrapText="1"/>
    </xf>
    <xf numFmtId="0" fontId="28" fillId="4" borderId="33" xfId="0" applyFont="1" applyFill="1" applyBorder="1" applyAlignment="1">
      <alignment vertical="center" wrapText="1"/>
    </xf>
    <xf numFmtId="165" fontId="7" fillId="4" borderId="2" xfId="0" applyNumberFormat="1" applyFont="1" applyFill="1" applyBorder="1" applyAlignment="1">
      <alignment wrapText="1"/>
    </xf>
    <xf numFmtId="165" fontId="6" fillId="4" borderId="34" xfId="0" applyNumberFormat="1" applyFont="1" applyFill="1" applyBorder="1" applyAlignment="1">
      <alignment wrapText="1"/>
    </xf>
    <xf numFmtId="0" fontId="28" fillId="4" borderId="35" xfId="0" applyFont="1" applyFill="1" applyBorder="1" applyAlignment="1">
      <alignment vertical="center" wrapText="1"/>
    </xf>
    <xf numFmtId="165" fontId="7" fillId="4" borderId="6" xfId="0" applyNumberFormat="1" applyFont="1" applyFill="1" applyBorder="1" applyAlignment="1">
      <alignment wrapText="1"/>
    </xf>
    <xf numFmtId="165" fontId="6" fillId="4" borderId="13" xfId="0" applyNumberFormat="1" applyFont="1" applyFill="1" applyBorder="1" applyAlignment="1">
      <alignment wrapText="1"/>
    </xf>
    <xf numFmtId="0" fontId="28" fillId="4" borderId="35" xfId="0" applyFont="1" applyFill="1" applyBorder="1" applyAlignment="1" applyProtection="1">
      <alignment vertical="center" wrapText="1"/>
      <protection locked="0"/>
    </xf>
    <xf numFmtId="164" fontId="7" fillId="3" borderId="0" xfId="1" applyFont="1" applyFill="1" applyBorder="1" applyAlignment="1" applyProtection="1">
      <alignment vertical="center" wrapText="1"/>
      <protection locked="0"/>
    </xf>
    <xf numFmtId="164" fontId="7" fillId="3" borderId="0" xfId="1" applyFont="1" applyFill="1" applyBorder="1" applyAlignment="1" applyProtection="1">
      <alignment vertical="center" wrapText="1"/>
    </xf>
    <xf numFmtId="0" fontId="7" fillId="4" borderId="12" xfId="0" applyFont="1" applyFill="1" applyBorder="1" applyAlignment="1">
      <alignment vertical="center" wrapText="1"/>
    </xf>
    <xf numFmtId="165" fontId="7" fillId="4" borderId="13" xfId="0" applyNumberFormat="1" applyFont="1" applyFill="1" applyBorder="1" applyAlignment="1">
      <alignment wrapText="1"/>
    </xf>
    <xf numFmtId="165" fontId="7" fillId="4" borderId="15" xfId="0" applyNumberFormat="1" applyFont="1" applyFill="1" applyBorder="1" applyAlignment="1">
      <alignment wrapText="1"/>
    </xf>
    <xf numFmtId="165" fontId="7" fillId="4" borderId="16" xfId="0" applyNumberFormat="1" applyFont="1" applyFill="1" applyBorder="1" applyAlignment="1">
      <alignment wrapText="1"/>
    </xf>
    <xf numFmtId="165" fontId="6" fillId="3" borderId="0" xfId="0" applyNumberFormat="1" applyFont="1" applyFill="1" applyAlignment="1">
      <alignment vertical="center" wrapText="1"/>
    </xf>
    <xf numFmtId="165" fontId="7" fillId="3" borderId="0" xfId="0" applyNumberFormat="1" applyFont="1" applyFill="1" applyAlignment="1">
      <alignment vertical="center" wrapText="1"/>
    </xf>
    <xf numFmtId="0" fontId="6" fillId="4" borderId="36" xfId="0" applyFont="1" applyFill="1" applyBorder="1" applyAlignment="1">
      <alignment wrapText="1"/>
    </xf>
    <xf numFmtId="165" fontId="6" fillId="4" borderId="37" xfId="0" applyNumberFormat="1" applyFont="1" applyFill="1" applyBorder="1" applyAlignment="1">
      <alignment wrapText="1"/>
    </xf>
    <xf numFmtId="165" fontId="6" fillId="4" borderId="38" xfId="0" applyNumberFormat="1" applyFont="1" applyFill="1" applyBorder="1" applyAlignment="1">
      <alignment wrapText="1"/>
    </xf>
    <xf numFmtId="165" fontId="6" fillId="0" borderId="0" xfId="0" applyNumberFormat="1" applyFont="1" applyAlignment="1">
      <alignment wrapText="1"/>
    </xf>
    <xf numFmtId="0" fontId="6" fillId="0" borderId="0" xfId="0" applyFont="1" applyAlignment="1">
      <alignment horizontal="center" vertical="center" wrapText="1"/>
    </xf>
    <xf numFmtId="164" fontId="25" fillId="0" borderId="0" xfId="1" applyFont="1" applyFill="1" applyBorder="1" applyAlignment="1">
      <alignment horizontal="right" vertical="center" wrapText="1"/>
    </xf>
    <xf numFmtId="0" fontId="7" fillId="3" borderId="0" xfId="0" applyFont="1" applyFill="1" applyAlignment="1">
      <alignment horizontal="center" vertical="center" wrapText="1"/>
    </xf>
    <xf numFmtId="0" fontId="7" fillId="10" borderId="0" xfId="0" applyFont="1" applyFill="1" applyAlignment="1">
      <alignment wrapText="1"/>
    </xf>
    <xf numFmtId="167" fontId="7" fillId="4" borderId="2" xfId="1" applyNumberFormat="1" applyFont="1" applyFill="1" applyBorder="1" applyAlignment="1">
      <alignment wrapText="1"/>
    </xf>
    <xf numFmtId="0" fontId="2" fillId="4" borderId="39" xfId="0" applyFont="1" applyFill="1" applyBorder="1" applyAlignment="1">
      <alignment vertical="center" wrapText="1"/>
    </xf>
    <xf numFmtId="0" fontId="0" fillId="4" borderId="39" xfId="0" applyFill="1" applyBorder="1" applyAlignment="1">
      <alignment wrapText="1"/>
    </xf>
    <xf numFmtId="0" fontId="2" fillId="4" borderId="39" xfId="0" applyFont="1" applyFill="1" applyBorder="1" applyAlignment="1">
      <alignment wrapText="1"/>
    </xf>
    <xf numFmtId="0" fontId="2" fillId="4" borderId="40" xfId="0" applyFont="1" applyFill="1" applyBorder="1" applyAlignment="1">
      <alignment wrapText="1"/>
    </xf>
    <xf numFmtId="0" fontId="2" fillId="4" borderId="1" xfId="0" applyFont="1" applyFill="1" applyBorder="1" applyAlignment="1">
      <alignment horizontal="center" vertical="center" wrapText="1"/>
    </xf>
    <xf numFmtId="0" fontId="6" fillId="4" borderId="14" xfId="0" applyFont="1" applyFill="1" applyBorder="1" applyAlignment="1">
      <alignment vertical="center" wrapText="1"/>
    </xf>
    <xf numFmtId="0" fontId="28" fillId="4" borderId="12" xfId="0" applyFont="1" applyFill="1" applyBorder="1" applyAlignment="1">
      <alignment vertical="center" wrapText="1"/>
    </xf>
    <xf numFmtId="165" fontId="6" fillId="4" borderId="2" xfId="3" applyFont="1" applyFill="1" applyBorder="1" applyAlignment="1">
      <alignment vertical="center" wrapText="1"/>
    </xf>
    <xf numFmtId="0" fontId="6" fillId="4" borderId="2" xfId="0" applyFont="1" applyFill="1" applyBorder="1" applyAlignment="1">
      <alignment horizontal="center" vertical="center" wrapText="1"/>
    </xf>
    <xf numFmtId="0" fontId="6" fillId="4" borderId="12" xfId="0" applyFont="1" applyFill="1" applyBorder="1" applyAlignment="1">
      <alignmen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28" fillId="4" borderId="12" xfId="0" applyFont="1" applyFill="1" applyBorder="1" applyAlignment="1" applyProtection="1">
      <alignment vertical="center" wrapText="1"/>
      <protection locked="0"/>
    </xf>
    <xf numFmtId="0" fontId="6" fillId="4" borderId="6" xfId="0" applyFont="1" applyFill="1" applyBorder="1" applyAlignment="1">
      <alignment horizontal="center" wrapText="1"/>
    </xf>
    <xf numFmtId="0" fontId="7" fillId="0" borderId="0" xfId="0" applyFont="1"/>
    <xf numFmtId="0" fontId="2" fillId="4" borderId="44" xfId="0" applyFont="1" applyFill="1" applyBorder="1"/>
    <xf numFmtId="0" fontId="2" fillId="4" borderId="12" xfId="0" applyFont="1" applyFill="1" applyBorder="1"/>
    <xf numFmtId="0" fontId="2" fillId="4" borderId="2" xfId="0" applyFont="1" applyFill="1" applyBorder="1"/>
    <xf numFmtId="0" fontId="2" fillId="4" borderId="13" xfId="0" applyFont="1" applyFill="1" applyBorder="1"/>
    <xf numFmtId="0" fontId="0" fillId="4" borderId="12" xfId="0" applyFill="1" applyBorder="1" applyAlignment="1">
      <alignment vertical="center" wrapText="1"/>
    </xf>
    <xf numFmtId="9" fontId="0" fillId="4" borderId="2" xfId="2" applyFont="1" applyFill="1" applyBorder="1" applyAlignment="1">
      <alignment vertical="center"/>
    </xf>
    <xf numFmtId="165" fontId="0" fillId="4" borderId="13" xfId="0" applyNumberFormat="1" applyFill="1" applyBorder="1" applyAlignment="1">
      <alignment vertical="center"/>
    </xf>
    <xf numFmtId="0" fontId="0" fillId="4" borderId="12" xfId="0" applyFill="1" applyBorder="1" applyAlignment="1">
      <alignment wrapText="1"/>
    </xf>
    <xf numFmtId="0" fontId="0" fillId="4" borderId="12" xfId="0" applyFill="1" applyBorder="1"/>
    <xf numFmtId="0" fontId="0" fillId="4" borderId="14" xfId="0" applyFill="1" applyBorder="1"/>
    <xf numFmtId="165" fontId="0" fillId="4" borderId="16" xfId="0" applyNumberFormat="1" applyFill="1" applyBorder="1" applyAlignment="1">
      <alignment vertical="center"/>
    </xf>
    <xf numFmtId="0" fontId="0" fillId="4" borderId="12" xfId="0" applyFill="1" applyBorder="1" applyAlignment="1">
      <alignment vertical="top" wrapText="1"/>
    </xf>
    <xf numFmtId="0" fontId="0" fillId="4" borderId="12" xfId="0" applyFill="1" applyBorder="1" applyAlignment="1">
      <alignment vertical="top"/>
    </xf>
    <xf numFmtId="0" fontId="0" fillId="4" borderId="14" xfId="0" applyFill="1" applyBorder="1" applyAlignment="1">
      <alignment vertical="top"/>
    </xf>
    <xf numFmtId="165" fontId="7" fillId="4" borderId="12" xfId="3" applyFont="1" applyFill="1" applyBorder="1" applyAlignment="1" applyProtection="1">
      <alignment wrapText="1"/>
    </xf>
    <xf numFmtId="165" fontId="6" fillId="4" borderId="2" xfId="3" applyFont="1" applyFill="1" applyBorder="1" applyAlignment="1">
      <alignment wrapText="1"/>
    </xf>
    <xf numFmtId="165" fontId="6" fillId="4" borderId="14" xfId="3" applyFont="1" applyFill="1" applyBorder="1" applyAlignment="1" applyProtection="1">
      <alignment wrapText="1"/>
    </xf>
    <xf numFmtId="165" fontId="6" fillId="4" borderId="15" xfId="3" applyFont="1" applyFill="1" applyBorder="1" applyAlignment="1">
      <alignment wrapText="1"/>
    </xf>
    <xf numFmtId="0" fontId="28" fillId="4" borderId="10" xfId="0" applyFont="1" applyFill="1" applyBorder="1" applyAlignment="1">
      <alignment vertical="center" wrapText="1"/>
    </xf>
    <xf numFmtId="165" fontId="7" fillId="4" borderId="3" xfId="0" applyNumberFormat="1" applyFont="1" applyFill="1" applyBorder="1" applyAlignment="1">
      <alignment wrapText="1"/>
    </xf>
    <xf numFmtId="165" fontId="6" fillId="4" borderId="11" xfId="0" applyNumberFormat="1" applyFont="1" applyFill="1" applyBorder="1" applyAlignment="1">
      <alignment wrapText="1"/>
    </xf>
    <xf numFmtId="165" fontId="6" fillId="4" borderId="13" xfId="3" applyFont="1" applyFill="1" applyBorder="1" applyAlignment="1">
      <alignment wrapText="1"/>
    </xf>
    <xf numFmtId="165" fontId="6" fillId="4" borderId="16" xfId="3" applyFont="1" applyFill="1" applyBorder="1" applyAlignment="1">
      <alignment wrapText="1"/>
    </xf>
    <xf numFmtId="165" fontId="7" fillId="4" borderId="17" xfId="3" applyFont="1" applyFill="1" applyBorder="1" applyAlignment="1" applyProtection="1">
      <alignment wrapText="1"/>
    </xf>
    <xf numFmtId="165" fontId="7" fillId="4" borderId="18" xfId="3" applyFont="1" applyFill="1" applyBorder="1" applyAlignment="1">
      <alignment wrapText="1"/>
    </xf>
    <xf numFmtId="165" fontId="7" fillId="4" borderId="20" xfId="0" applyNumberFormat="1" applyFont="1" applyFill="1" applyBorder="1" applyAlignment="1">
      <alignment wrapText="1"/>
    </xf>
    <xf numFmtId="165" fontId="6" fillId="4" borderId="13" xfId="2" applyNumberFormat="1" applyFont="1" applyFill="1" applyBorder="1" applyAlignment="1">
      <alignment vertical="center" wrapText="1"/>
    </xf>
    <xf numFmtId="0" fontId="6" fillId="4" borderId="24" xfId="0" applyFont="1" applyFill="1" applyBorder="1" applyAlignment="1">
      <alignment horizontal="center" vertical="center" wrapText="1"/>
    </xf>
    <xf numFmtId="9" fontId="6" fillId="4" borderId="24" xfId="2" applyFont="1" applyFill="1" applyBorder="1" applyAlignment="1">
      <alignment vertical="center" wrapText="1"/>
    </xf>
    <xf numFmtId="9" fontId="6" fillId="4" borderId="50" xfId="2" applyFont="1" applyFill="1" applyBorder="1" applyAlignment="1">
      <alignment vertical="center" wrapText="1"/>
    </xf>
    <xf numFmtId="165" fontId="2" fillId="4" borderId="15" xfId="0" applyNumberFormat="1" applyFont="1" applyFill="1" applyBorder="1"/>
    <xf numFmtId="0" fontId="0" fillId="10" borderId="0" xfId="0" applyFill="1"/>
    <xf numFmtId="0" fontId="0" fillId="3" borderId="0" xfId="0" applyFill="1"/>
    <xf numFmtId="168" fontId="12" fillId="0" borderId="0" xfId="0" applyNumberFormat="1" applyFont="1" applyAlignment="1">
      <alignment wrapText="1"/>
    </xf>
    <xf numFmtId="168" fontId="18" fillId="4" borderId="2" xfId="0" applyNumberFormat="1" applyFont="1" applyFill="1" applyBorder="1" applyAlignment="1">
      <alignment horizontal="center" vertical="center" wrapText="1"/>
    </xf>
    <xf numFmtId="168" fontId="19" fillId="4" borderId="2" xfId="1" applyNumberFormat="1" applyFont="1" applyFill="1" applyBorder="1" applyAlignment="1" applyProtection="1">
      <alignment horizontal="center" vertical="center" wrapText="1"/>
    </xf>
    <xf numFmtId="168" fontId="19" fillId="3" borderId="0" xfId="1" applyNumberFormat="1" applyFont="1" applyFill="1" applyBorder="1" applyAlignment="1" applyProtection="1">
      <alignment horizontal="center" vertical="center" wrapText="1"/>
      <protection locked="0"/>
    </xf>
    <xf numFmtId="168" fontId="19" fillId="3" borderId="0" xfId="1" applyNumberFormat="1" applyFont="1" applyFill="1" applyBorder="1" applyAlignment="1" applyProtection="1">
      <alignment vertical="center" wrapText="1"/>
      <protection locked="0"/>
    </xf>
    <xf numFmtId="168" fontId="18" fillId="3" borderId="0" xfId="0" applyNumberFormat="1" applyFont="1" applyFill="1" applyAlignment="1">
      <alignment vertical="center" wrapText="1"/>
    </xf>
    <xf numFmtId="168" fontId="18" fillId="4" borderId="22" xfId="0" applyNumberFormat="1" applyFont="1" applyFill="1" applyBorder="1" applyAlignment="1">
      <alignment horizontal="center" vertical="center" wrapText="1"/>
    </xf>
    <xf numFmtId="168" fontId="18" fillId="4" borderId="52" xfId="1" applyNumberFormat="1" applyFont="1" applyFill="1" applyBorder="1" applyAlignment="1" applyProtection="1">
      <alignment vertical="center" wrapText="1"/>
    </xf>
    <xf numFmtId="168" fontId="18" fillId="0" borderId="0" xfId="0" applyNumberFormat="1" applyFont="1" applyAlignment="1">
      <alignment vertical="center" wrapText="1"/>
    </xf>
    <xf numFmtId="168" fontId="18" fillId="3" borderId="0" xfId="2" applyNumberFormat="1" applyFont="1" applyFill="1" applyBorder="1" applyAlignment="1">
      <alignment wrapText="1"/>
    </xf>
    <xf numFmtId="168" fontId="23" fillId="3" borderId="0" xfId="0" applyNumberFormat="1" applyFont="1" applyFill="1" applyAlignment="1">
      <alignment horizontal="center" vertical="center" wrapText="1"/>
    </xf>
    <xf numFmtId="168" fontId="12" fillId="3" borderId="0" xfId="0" applyNumberFormat="1" applyFont="1" applyFill="1" applyAlignment="1">
      <alignment horizontal="center" vertical="center" wrapText="1"/>
    </xf>
    <xf numFmtId="168" fontId="19" fillId="4" borderId="2" xfId="0" applyNumberFormat="1" applyFont="1" applyFill="1" applyBorder="1" applyAlignment="1">
      <alignment vertical="center" wrapText="1"/>
    </xf>
    <xf numFmtId="0" fontId="12" fillId="0" borderId="2" xfId="0" applyFont="1" applyBorder="1" applyAlignment="1">
      <alignment wrapText="1"/>
    </xf>
    <xf numFmtId="9" fontId="12" fillId="0" borderId="2" xfId="0" applyNumberFormat="1" applyFont="1" applyBorder="1" applyAlignment="1">
      <alignment wrapText="1"/>
    </xf>
    <xf numFmtId="0" fontId="12" fillId="3" borderId="2" xfId="0" applyFont="1" applyFill="1" applyBorder="1" applyAlignment="1">
      <alignment wrapText="1"/>
    </xf>
    <xf numFmtId="166" fontId="18" fillId="4" borderId="22" xfId="1" applyNumberFormat="1" applyFont="1" applyFill="1" applyBorder="1" applyAlignment="1" applyProtection="1">
      <alignment horizontal="center" vertical="center" wrapText="1"/>
    </xf>
    <xf numFmtId="166" fontId="19" fillId="4" borderId="21" xfId="0" applyNumberFormat="1" applyFont="1" applyFill="1" applyBorder="1" applyAlignment="1">
      <alignment vertical="center" wrapText="1"/>
    </xf>
    <xf numFmtId="166" fontId="18" fillId="4" borderId="52" xfId="1" applyNumberFormat="1" applyFont="1" applyFill="1" applyBorder="1" applyAlignment="1" applyProtection="1">
      <alignment vertical="center" wrapText="1"/>
    </xf>
    <xf numFmtId="168" fontId="18" fillId="8" borderId="2" xfId="0" applyNumberFormat="1" applyFont="1" applyFill="1" applyBorder="1" applyAlignment="1">
      <alignment horizontal="center" vertical="center" wrapText="1"/>
    </xf>
    <xf numFmtId="168" fontId="18" fillId="4" borderId="2" xfId="1" applyNumberFormat="1" applyFont="1" applyFill="1" applyBorder="1" applyAlignment="1" applyProtection="1">
      <alignment horizontal="center" vertical="center" wrapText="1"/>
    </xf>
    <xf numFmtId="169" fontId="7" fillId="0" borderId="6" xfId="0" applyNumberFormat="1" applyFont="1" applyBorder="1" applyAlignment="1" applyProtection="1">
      <alignment wrapText="1"/>
      <protection locked="0"/>
    </xf>
    <xf numFmtId="169" fontId="7" fillId="0" borderId="2" xfId="0" applyNumberFormat="1" applyFont="1" applyBorder="1" applyAlignment="1" applyProtection="1">
      <alignment wrapText="1"/>
      <protection locked="0"/>
    </xf>
    <xf numFmtId="169" fontId="6" fillId="4" borderId="6" xfId="0" applyNumberFormat="1" applyFont="1" applyFill="1" applyBorder="1" applyAlignment="1">
      <alignment wrapText="1"/>
    </xf>
    <xf numFmtId="169" fontId="6" fillId="4" borderId="2" xfId="0" applyNumberFormat="1" applyFont="1" applyFill="1" applyBorder="1" applyAlignment="1">
      <alignment wrapText="1"/>
    </xf>
    <xf numFmtId="169" fontId="6" fillId="4" borderId="15" xfId="0" applyNumberFormat="1" applyFont="1" applyFill="1" applyBorder="1" applyAlignment="1">
      <alignment wrapText="1"/>
    </xf>
    <xf numFmtId="0" fontId="21" fillId="3" borderId="2" xfId="0" applyFont="1" applyFill="1" applyBorder="1" applyAlignment="1" applyProtection="1">
      <alignment vertical="top" wrapText="1"/>
      <protection locked="0"/>
    </xf>
    <xf numFmtId="166" fontId="19" fillId="0" borderId="2" xfId="1" applyNumberFormat="1" applyFont="1" applyFill="1" applyBorder="1" applyAlignment="1" applyProtection="1">
      <alignment horizontal="center" vertical="center" wrapText="1"/>
      <protection locked="0"/>
    </xf>
    <xf numFmtId="166" fontId="19" fillId="0" borderId="2" xfId="1" applyNumberFormat="1" applyFont="1" applyFill="1" applyBorder="1" applyAlignment="1" applyProtection="1">
      <alignment vertical="center" wrapText="1"/>
      <protection locked="0"/>
    </xf>
    <xf numFmtId="166" fontId="21" fillId="12" borderId="2" xfId="1" applyNumberFormat="1" applyFont="1" applyFill="1" applyBorder="1" applyAlignment="1" applyProtection="1">
      <alignment horizontal="center" vertical="center" wrapText="1"/>
      <protection locked="0"/>
    </xf>
    <xf numFmtId="164" fontId="21" fillId="12" borderId="2" xfId="1" applyFont="1" applyFill="1" applyBorder="1" applyAlignment="1" applyProtection="1">
      <alignment horizontal="center" vertical="center" wrapText="1"/>
      <protection locked="0"/>
    </xf>
    <xf numFmtId="0" fontId="12" fillId="4" borderId="14" xfId="0" applyFont="1" applyFill="1" applyBorder="1" applyAlignment="1">
      <alignment horizontal="center" vertical="center" wrapText="1"/>
    </xf>
    <xf numFmtId="9" fontId="12" fillId="4" borderId="16" xfId="2" applyFont="1" applyFill="1" applyBorder="1" applyAlignment="1">
      <alignment vertical="center" wrapText="1"/>
    </xf>
    <xf numFmtId="0" fontId="3" fillId="0" borderId="0" xfId="0" applyFont="1" applyAlignment="1">
      <alignment horizontal="left" vertical="top" wrapText="1"/>
    </xf>
    <xf numFmtId="0" fontId="18" fillId="3" borderId="2" xfId="0" applyFont="1" applyFill="1" applyBorder="1" applyAlignment="1" applyProtection="1">
      <alignment horizontal="left" vertical="top" wrapText="1"/>
      <protection locked="0"/>
    </xf>
    <xf numFmtId="164" fontId="18" fillId="3" borderId="2" xfId="1"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wrapText="1"/>
      <protection locked="0"/>
    </xf>
    <xf numFmtId="164" fontId="19" fillId="3" borderId="2" xfId="1" applyFont="1" applyFill="1" applyBorder="1" applyAlignment="1" applyProtection="1">
      <alignment horizontal="left" vertical="top" wrapText="1"/>
      <protection locked="0"/>
    </xf>
    <xf numFmtId="0" fontId="18" fillId="2" borderId="2" xfId="0" applyFont="1" applyFill="1" applyBorder="1" applyAlignment="1" applyProtection="1">
      <alignment horizontal="left" vertical="top" wrapText="1"/>
      <protection locked="0"/>
    </xf>
    <xf numFmtId="0" fontId="19" fillId="2" borderId="2" xfId="0" applyFont="1" applyFill="1" applyBorder="1" applyAlignment="1" applyProtection="1">
      <alignment horizontal="left" vertical="top" wrapText="1"/>
      <protection locked="0"/>
    </xf>
    <xf numFmtId="164" fontId="19" fillId="2" borderId="2" xfId="1" applyFont="1" applyFill="1" applyBorder="1" applyAlignment="1" applyProtection="1">
      <alignment horizontal="left" vertical="top" wrapText="1"/>
      <protection locked="0"/>
    </xf>
    <xf numFmtId="0" fontId="18" fillId="0" borderId="0" xfId="0" applyFont="1" applyAlignment="1">
      <alignment horizontal="center" vertical="center" wrapText="1"/>
    </xf>
    <xf numFmtId="0" fontId="23" fillId="4" borderId="23"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20" fillId="2" borderId="2" xfId="0" applyFont="1" applyFill="1" applyBorder="1" applyAlignment="1" applyProtection="1">
      <alignment horizontal="left" vertical="top" wrapText="1"/>
      <protection locked="0"/>
    </xf>
    <xf numFmtId="0" fontId="21" fillId="2" borderId="2" xfId="0" applyFont="1" applyFill="1" applyBorder="1" applyAlignment="1" applyProtection="1">
      <alignment horizontal="left" vertical="top" wrapText="1"/>
      <protection locked="0"/>
    </xf>
    <xf numFmtId="164" fontId="21" fillId="2" borderId="2" xfId="1" applyFont="1" applyFill="1" applyBorder="1" applyAlignment="1" applyProtection="1">
      <alignment horizontal="left" vertical="top" wrapText="1"/>
      <protection locked="0"/>
    </xf>
    <xf numFmtId="0" fontId="20" fillId="3" borderId="2" xfId="0" applyFont="1" applyFill="1" applyBorder="1" applyAlignment="1" applyProtection="1">
      <alignment horizontal="left" vertical="top" wrapText="1"/>
      <protection locked="0"/>
    </xf>
    <xf numFmtId="164" fontId="20" fillId="3" borderId="2" xfId="1" applyFont="1" applyFill="1" applyBorder="1" applyAlignment="1" applyProtection="1">
      <alignment horizontal="left" vertical="top" wrapText="1"/>
      <protection locked="0"/>
    </xf>
    <xf numFmtId="0" fontId="29" fillId="10" borderId="0" xfId="0" applyFont="1" applyFill="1" applyAlignment="1">
      <alignment horizontal="center" wrapText="1"/>
    </xf>
    <xf numFmtId="0" fontId="29" fillId="11" borderId="0" xfId="0" applyFont="1" applyFill="1" applyAlignment="1">
      <alignment horizontal="center" wrapText="1"/>
    </xf>
    <xf numFmtId="49" fontId="18" fillId="3" borderId="2" xfId="0" applyNumberFormat="1"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16" fillId="0" borderId="0" xfId="0" applyFont="1" applyAlignment="1">
      <alignment horizontal="left" wrapText="1"/>
    </xf>
    <xf numFmtId="0" fontId="10" fillId="0" borderId="25" xfId="0" applyFont="1" applyBorder="1" applyAlignment="1">
      <alignment horizontal="left" wrapText="1"/>
    </xf>
    <xf numFmtId="0" fontId="6" fillId="4" borderId="4" xfId="0" applyFont="1" applyFill="1" applyBorder="1" applyAlignment="1">
      <alignment horizontal="left" wrapText="1"/>
    </xf>
    <xf numFmtId="0" fontId="6" fillId="4" borderId="5" xfId="0" applyFont="1" applyFill="1" applyBorder="1" applyAlignment="1">
      <alignment horizontal="left" wrapText="1"/>
    </xf>
    <xf numFmtId="0" fontId="6" fillId="4" borderId="21" xfId="0" applyFont="1" applyFill="1" applyBorder="1" applyAlignment="1">
      <alignment horizontal="left" wrapText="1"/>
    </xf>
    <xf numFmtId="0" fontId="6" fillId="4" borderId="28" xfId="0" applyFont="1" applyFill="1" applyBorder="1" applyAlignment="1">
      <alignment horizontal="center" wrapText="1"/>
    </xf>
    <xf numFmtId="0" fontId="6" fillId="4" borderId="29" xfId="0" applyFont="1" applyFill="1" applyBorder="1" applyAlignment="1">
      <alignment horizontal="center" wrapText="1"/>
    </xf>
    <xf numFmtId="0" fontId="6" fillId="4" borderId="30" xfId="0" applyFont="1" applyFill="1" applyBorder="1" applyAlignment="1">
      <alignment horizontal="center" wrapText="1"/>
    </xf>
    <xf numFmtId="0" fontId="6" fillId="4" borderId="26" xfId="0" applyFont="1" applyFill="1" applyBorder="1" applyAlignment="1">
      <alignment horizontal="left" wrapText="1"/>
    </xf>
    <xf numFmtId="0" fontId="6" fillId="4" borderId="25" xfId="0" applyFont="1" applyFill="1" applyBorder="1" applyAlignment="1">
      <alignment horizontal="left" wrapText="1"/>
    </xf>
    <xf numFmtId="0" fontId="6" fillId="4" borderId="27" xfId="0" applyFont="1" applyFill="1" applyBorder="1" applyAlignment="1">
      <alignment horizontal="left" wrapText="1"/>
    </xf>
    <xf numFmtId="0" fontId="6" fillId="10" borderId="0" xfId="0" applyFont="1" applyFill="1" applyAlignment="1">
      <alignment horizontal="center" wrapText="1"/>
    </xf>
    <xf numFmtId="0" fontId="6" fillId="11" borderId="0" xfId="0" applyFont="1" applyFill="1" applyAlignment="1">
      <alignment horizontal="center" wrapText="1"/>
    </xf>
    <xf numFmtId="0" fontId="2" fillId="2" borderId="41"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9" xfId="0" applyFont="1" applyFill="1" applyBorder="1" applyAlignment="1">
      <alignment horizontal="center" vertical="center"/>
    </xf>
    <xf numFmtId="165" fontId="2" fillId="4" borderId="26" xfId="0" applyNumberFormat="1" applyFont="1" applyFill="1" applyBorder="1" applyAlignment="1">
      <alignment horizontal="center"/>
    </xf>
    <xf numFmtId="165" fontId="2" fillId="4" borderId="51" xfId="0" applyNumberFormat="1" applyFont="1" applyFill="1" applyBorder="1" applyAlignment="1">
      <alignment horizontal="center"/>
    </xf>
    <xf numFmtId="49" fontId="0" fillId="4" borderId="43" xfId="0" applyNumberFormat="1" applyFill="1" applyBorder="1" applyAlignment="1">
      <alignment horizontal="center" wrapText="1"/>
    </xf>
    <xf numFmtId="49" fontId="0" fillId="4" borderId="47" xfId="0" applyNumberFormat="1" applyFill="1" applyBorder="1" applyAlignment="1">
      <alignment horizontal="center" wrapText="1"/>
    </xf>
    <xf numFmtId="49" fontId="0" fillId="4" borderId="50" xfId="0" applyNumberFormat="1" applyFill="1" applyBorder="1" applyAlignment="1">
      <alignment horizontal="center" wrapText="1"/>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9" xfId="0" applyFont="1" applyFill="1" applyBorder="1" applyAlignment="1">
      <alignment horizontal="left"/>
    </xf>
    <xf numFmtId="165" fontId="2" fillId="4" borderId="21" xfId="0" applyNumberFormat="1" applyFont="1" applyFill="1" applyBorder="1" applyAlignment="1">
      <alignment horizontal="center"/>
    </xf>
    <xf numFmtId="165" fontId="2" fillId="4" borderId="24" xfId="0" applyNumberFormat="1" applyFont="1" applyFill="1" applyBorder="1" applyAlignment="1">
      <alignment horizontal="center"/>
    </xf>
    <xf numFmtId="0" fontId="0" fillId="4" borderId="43" xfId="0" applyFill="1" applyBorder="1" applyAlignment="1">
      <alignment horizontal="center" wrapText="1"/>
    </xf>
    <xf numFmtId="0" fontId="0" fillId="4" borderId="47" xfId="0" applyFill="1" applyBorder="1" applyAlignment="1">
      <alignment horizontal="center" wrapText="1"/>
    </xf>
    <xf numFmtId="0" fontId="0" fillId="4" borderId="50" xfId="0" applyFill="1" applyBorder="1" applyAlignment="1">
      <alignment horizontal="center" wrapText="1"/>
    </xf>
    <xf numFmtId="0" fontId="0" fillId="10" borderId="46" xfId="0" applyFill="1" applyBorder="1" applyAlignment="1">
      <alignment horizontal="center"/>
    </xf>
    <xf numFmtId="0" fontId="0" fillId="11" borderId="46" xfId="0" applyFill="1" applyBorder="1" applyAlignment="1">
      <alignment horizontal="center"/>
    </xf>
    <xf numFmtId="0" fontId="6" fillId="2" borderId="41"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9" xfId="0" applyFont="1" applyFill="1" applyBorder="1" applyAlignment="1">
      <alignment horizontal="center" vertical="center"/>
    </xf>
    <xf numFmtId="0" fontId="6" fillId="4" borderId="48" xfId="0" applyFont="1" applyFill="1" applyBorder="1" applyAlignment="1">
      <alignment horizont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0" xfId="0" applyFont="1" applyFill="1" applyBorder="1" applyAlignment="1">
      <alignment horizontal="center" vertical="center" wrapText="1"/>
    </xf>
  </cellXfs>
  <cellStyles count="4">
    <cellStyle name="Monétaire" xfId="1" builtinId="4"/>
    <cellStyle name="Monétaire 2" xfId="3" xr:uid="{00000000-0005-0000-0000-00002F000000}"/>
    <cellStyle name="Normal" xfId="0" builtinId="0"/>
    <cellStyle name="Pourcentage" xfId="2" builtinId="5"/>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20secretariat%20Niger%20Draft%20Cost%20extension%20jusque%20fin%20juin%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_Projet%20Secr&#233;tariat%20PBF_VF%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20secretariat%20Niger%20Draft%20Cost%20extension%20jusque%20fin%20juin%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_Projet%20Secr&#233;tariat%20PBF_VF%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sheetData sheetId="1">
        <row r="5">
          <cell r="C5" t="str">
            <v>Formulation du resultat/ produit/activite</v>
          </cell>
          <cell r="D5" t="str">
            <v>UNDP (budget en USD)</v>
          </cell>
          <cell r="E5" t="str">
            <v>Organisation recipiendiaire 2 (budget en USD)</v>
          </cell>
          <cell r="F5" t="str">
            <v>Organisation recipiendiaire 3 (budget en USD)</v>
          </cell>
        </row>
        <row r="16">
          <cell r="C16" t="str">
            <v>Produit total</v>
          </cell>
          <cell r="D16">
            <v>789952</v>
          </cell>
          <cell r="E16">
            <v>0</v>
          </cell>
        </row>
        <row r="26">
          <cell r="C26" t="str">
            <v>Produit total</v>
          </cell>
          <cell r="D26">
            <v>20000</v>
          </cell>
          <cell r="E26">
            <v>0</v>
          </cell>
        </row>
        <row r="36">
          <cell r="C36" t="str">
            <v>Produit total</v>
          </cell>
          <cell r="D36">
            <v>28000</v>
          </cell>
          <cell r="E36">
            <v>0</v>
          </cell>
        </row>
        <row r="46">
          <cell r="C46" t="str">
            <v>Produit total</v>
          </cell>
          <cell r="D46">
            <v>326000</v>
          </cell>
          <cell r="E46">
            <v>0</v>
          </cell>
        </row>
        <row r="58">
          <cell r="C58" t="str">
            <v>Produit total</v>
          </cell>
          <cell r="D58">
            <v>31000</v>
          </cell>
          <cell r="E58">
            <v>0</v>
          </cell>
        </row>
        <row r="68">
          <cell r="C68" t="str">
            <v>Produit total</v>
          </cell>
          <cell r="D68">
            <v>54754</v>
          </cell>
          <cell r="E68">
            <v>0</v>
          </cell>
        </row>
        <row r="78">
          <cell r="C78" t="str">
            <v>Produit total</v>
          </cell>
          <cell r="D78">
            <v>0</v>
          </cell>
          <cell r="E78">
            <v>0</v>
          </cell>
        </row>
        <row r="88">
          <cell r="C88" t="str">
            <v>Produit total</v>
          </cell>
          <cell r="D88">
            <v>0</v>
          </cell>
          <cell r="E88">
            <v>0</v>
          </cell>
        </row>
        <row r="100">
          <cell r="C100" t="str">
            <v>Produit total</v>
          </cell>
          <cell r="D100">
            <v>0</v>
          </cell>
          <cell r="E100">
            <v>0</v>
          </cell>
        </row>
        <row r="110">
          <cell r="C110" t="str">
            <v>Produit total</v>
          </cell>
          <cell r="D110">
            <v>0</v>
          </cell>
          <cell r="E110">
            <v>0</v>
          </cell>
        </row>
        <row r="120">
          <cell r="C120" t="str">
            <v>Produit total</v>
          </cell>
          <cell r="D120">
            <v>0</v>
          </cell>
          <cell r="E120">
            <v>0</v>
          </cell>
        </row>
        <row r="130">
          <cell r="C130" t="str">
            <v>Produit total</v>
          </cell>
          <cell r="D130">
            <v>0</v>
          </cell>
          <cell r="E130">
            <v>0</v>
          </cell>
        </row>
        <row r="142">
          <cell r="C142" t="str">
            <v>Produit total</v>
          </cell>
          <cell r="D142">
            <v>0</v>
          </cell>
          <cell r="E142">
            <v>0</v>
          </cell>
        </row>
        <row r="152">
          <cell r="C152" t="str">
            <v>Produit total</v>
          </cell>
          <cell r="D152">
            <v>0</v>
          </cell>
          <cell r="E152">
            <v>0</v>
          </cell>
        </row>
        <row r="162">
          <cell r="C162" t="str">
            <v>Produit total</v>
          </cell>
          <cell r="D162">
            <v>0</v>
          </cell>
          <cell r="E162">
            <v>0</v>
          </cell>
        </row>
        <row r="172">
          <cell r="C172" t="str">
            <v>Produit total</v>
          </cell>
          <cell r="D172">
            <v>0</v>
          </cell>
          <cell r="E172">
            <v>0</v>
          </cell>
        </row>
        <row r="179">
          <cell r="C179" t="str">
            <v>Coûts supplémentaires total</v>
          </cell>
          <cell r="D179">
            <v>171789</v>
          </cell>
          <cell r="E179">
            <v>0</v>
          </cell>
        </row>
        <row r="196">
          <cell r="E196">
            <v>0</v>
          </cell>
          <cell r="F196">
            <v>0</v>
          </cell>
        </row>
        <row r="197">
          <cell r="E197">
            <v>0</v>
          </cell>
          <cell r="F197">
            <v>0</v>
          </cell>
        </row>
        <row r="198">
          <cell r="E198">
            <v>0</v>
          </cell>
          <cell r="F198">
            <v>0</v>
          </cell>
        </row>
        <row r="199">
          <cell r="E199">
            <v>0</v>
          </cell>
          <cell r="F199">
            <v>0</v>
          </cell>
        </row>
      </sheetData>
      <sheetData sheetId="2">
        <row r="198">
          <cell r="D198">
            <v>779952</v>
          </cell>
          <cell r="E198">
            <v>0</v>
          </cell>
          <cell r="F198">
            <v>0</v>
          </cell>
        </row>
        <row r="199">
          <cell r="D199">
            <v>54585</v>
          </cell>
          <cell r="E199">
            <v>0</v>
          </cell>
          <cell r="F199">
            <v>0</v>
          </cell>
        </row>
        <row r="200">
          <cell r="D200">
            <v>30000</v>
          </cell>
          <cell r="E200">
            <v>0</v>
          </cell>
          <cell r="F200">
            <v>0</v>
          </cell>
        </row>
        <row r="201">
          <cell r="D201">
            <v>176500</v>
          </cell>
          <cell r="E201">
            <v>0</v>
          </cell>
          <cell r="F201">
            <v>0</v>
          </cell>
        </row>
        <row r="202">
          <cell r="D202">
            <v>50458</v>
          </cell>
          <cell r="E202">
            <v>0</v>
          </cell>
          <cell r="F202">
            <v>0</v>
          </cell>
        </row>
        <row r="203">
          <cell r="D203">
            <v>0</v>
          </cell>
          <cell r="E203">
            <v>0</v>
          </cell>
          <cell r="F203">
            <v>0</v>
          </cell>
        </row>
        <row r="204">
          <cell r="D204">
            <v>30000</v>
          </cell>
          <cell r="E204">
            <v>0</v>
          </cell>
          <cell r="F204">
            <v>0</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sheetData sheetId="1">
        <row r="5">
          <cell r="D5" t="str">
            <v>UNDP (budget en USD)</v>
          </cell>
          <cell r="E5" t="str">
            <v>Organisation recipiendiaire 2 (budget en USD)</v>
          </cell>
          <cell r="F5" t="str">
            <v>Organisation recipiendiaire 3 (budget en USD)</v>
          </cell>
        </row>
        <row r="16">
          <cell r="E16">
            <v>0</v>
          </cell>
          <cell r="F16">
            <v>0</v>
          </cell>
        </row>
        <row r="26">
          <cell r="D26">
            <v>19000</v>
          </cell>
          <cell r="E26">
            <v>0</v>
          </cell>
          <cell r="F26">
            <v>0</v>
          </cell>
        </row>
        <row r="36">
          <cell r="D36">
            <v>28000</v>
          </cell>
          <cell r="E36">
            <v>0</v>
          </cell>
          <cell r="F36">
            <v>0</v>
          </cell>
        </row>
        <row r="46">
          <cell r="E46">
            <v>0</v>
          </cell>
          <cell r="F46">
            <v>0</v>
          </cell>
        </row>
        <row r="58">
          <cell r="D58">
            <v>31000</v>
          </cell>
          <cell r="E58">
            <v>0</v>
          </cell>
          <cell r="F58">
            <v>0</v>
          </cell>
        </row>
        <row r="68">
          <cell r="E68">
            <v>0</v>
          </cell>
          <cell r="F68">
            <v>0</v>
          </cell>
        </row>
        <row r="78">
          <cell r="D78">
            <v>0</v>
          </cell>
          <cell r="E78">
            <v>0</v>
          </cell>
          <cell r="F78">
            <v>0</v>
          </cell>
        </row>
        <row r="88">
          <cell r="D88">
            <v>0</v>
          </cell>
          <cell r="E88">
            <v>0</v>
          </cell>
          <cell r="F88">
            <v>0</v>
          </cell>
        </row>
        <row r="100">
          <cell r="D100">
            <v>0</v>
          </cell>
          <cell r="E100">
            <v>0</v>
          </cell>
          <cell r="F100">
            <v>0</v>
          </cell>
        </row>
        <row r="110">
          <cell r="D110">
            <v>0</v>
          </cell>
          <cell r="E110">
            <v>0</v>
          </cell>
          <cell r="F110">
            <v>0</v>
          </cell>
        </row>
        <row r="120">
          <cell r="D120">
            <v>0</v>
          </cell>
          <cell r="E120">
            <v>0</v>
          </cell>
          <cell r="F120">
            <v>0</v>
          </cell>
        </row>
        <row r="130">
          <cell r="D130">
            <v>0</v>
          </cell>
          <cell r="E130">
            <v>0</v>
          </cell>
          <cell r="F130">
            <v>0</v>
          </cell>
        </row>
        <row r="142">
          <cell r="D142">
            <v>0</v>
          </cell>
          <cell r="E142">
            <v>0</v>
          </cell>
          <cell r="F142">
            <v>0</v>
          </cell>
        </row>
        <row r="152">
          <cell r="D152">
            <v>0</v>
          </cell>
          <cell r="E152">
            <v>0</v>
          </cell>
          <cell r="F152">
            <v>0</v>
          </cell>
        </row>
        <row r="162">
          <cell r="D162">
            <v>0</v>
          </cell>
          <cell r="E162">
            <v>0</v>
          </cell>
          <cell r="F162">
            <v>0</v>
          </cell>
        </row>
        <row r="172">
          <cell r="D172">
            <v>0</v>
          </cell>
          <cell r="E172">
            <v>0</v>
          </cell>
          <cell r="F172">
            <v>0</v>
          </cell>
        </row>
        <row r="179">
          <cell r="E179">
            <v>0</v>
          </cell>
          <cell r="F179">
            <v>0</v>
          </cell>
        </row>
        <row r="196">
          <cell r="E196">
            <v>0</v>
          </cell>
          <cell r="F196">
            <v>0</v>
          </cell>
        </row>
        <row r="197">
          <cell r="E197">
            <v>0</v>
          </cell>
          <cell r="F197">
            <v>0</v>
          </cell>
        </row>
        <row r="198">
          <cell r="D198">
            <v>0</v>
          </cell>
          <cell r="E198">
            <v>0</v>
          </cell>
          <cell r="F198">
            <v>0</v>
          </cell>
          <cell r="G198">
            <v>0</v>
          </cell>
          <cell r="H198">
            <v>0</v>
          </cell>
        </row>
        <row r="199">
          <cell r="E199">
            <v>0</v>
          </cell>
          <cell r="F199">
            <v>0</v>
          </cell>
        </row>
      </sheetData>
      <sheetData sheetId="2">
        <row r="198">
          <cell r="E198">
            <v>0</v>
          </cell>
          <cell r="F198">
            <v>0</v>
          </cell>
        </row>
        <row r="199">
          <cell r="E199">
            <v>0</v>
          </cell>
          <cell r="F199">
            <v>0</v>
          </cell>
        </row>
        <row r="200">
          <cell r="E200">
            <v>0</v>
          </cell>
          <cell r="F200">
            <v>0</v>
          </cell>
        </row>
        <row r="201">
          <cell r="E201">
            <v>0</v>
          </cell>
          <cell r="F201">
            <v>0</v>
          </cell>
        </row>
        <row r="202">
          <cell r="E202">
            <v>0</v>
          </cell>
          <cell r="F202">
            <v>0</v>
          </cell>
        </row>
        <row r="203">
          <cell r="D203">
            <v>0</v>
          </cell>
          <cell r="E203">
            <v>0</v>
          </cell>
          <cell r="F203">
            <v>0</v>
          </cell>
        </row>
        <row r="204">
          <cell r="E204">
            <v>0</v>
          </cell>
          <cell r="F204">
            <v>0</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s>
    <sheetDataSet>
      <sheetData sheetId="0"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55F3-D3D3-4B36-AA4C-DFDB46833820}">
  <dimension ref="C2:F3"/>
  <sheetViews>
    <sheetView topLeftCell="A3" zoomScale="110" zoomScaleNormal="110" workbookViewId="0">
      <selection activeCell="B3" sqref="B3"/>
    </sheetView>
  </sheetViews>
  <sheetFormatPr baseColWidth="10" defaultColWidth="11.453125" defaultRowHeight="14.5" x14ac:dyDescent="0.35"/>
  <cols>
    <col min="3" max="3" width="121.54296875" customWidth="1"/>
  </cols>
  <sheetData>
    <row r="2" spans="3:6" ht="31.5" thickBot="1" x14ac:dyDescent="0.4">
      <c r="C2" s="296" t="s">
        <v>0</v>
      </c>
      <c r="D2" s="296"/>
      <c r="E2" s="296"/>
      <c r="F2" s="296"/>
    </row>
    <row r="3" spans="3:6" ht="409.5" customHeight="1" thickBot="1" x14ac:dyDescent="0.4">
      <c r="C3" s="1" t="s">
        <v>1</v>
      </c>
    </row>
  </sheetData>
  <mergeCells count="1">
    <mergeCell ref="C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E697-617D-4EFC-972F-E6D2BAF07560}">
  <dimension ref="A1:Y271"/>
  <sheetViews>
    <sheetView tabSelected="1" topLeftCell="N196" zoomScale="74" zoomScaleNormal="74" workbookViewId="0">
      <selection activeCell="V202" sqref="V202"/>
    </sheetView>
  </sheetViews>
  <sheetFormatPr baseColWidth="10" defaultColWidth="9.1796875" defaultRowHeight="14" x14ac:dyDescent="0.3"/>
  <cols>
    <col min="1" max="1" width="4.26953125" style="2" customWidth="1"/>
    <col min="2" max="2" width="30.54296875" style="2" customWidth="1"/>
    <col min="3" max="3" width="32.453125" style="2" customWidth="1"/>
    <col min="4" max="7" width="23.1796875" style="112" customWidth="1"/>
    <col min="8" max="8" width="22.453125" style="2" customWidth="1"/>
    <col min="9" max="9" width="22.453125" style="138" customWidth="1"/>
    <col min="10" max="10" width="29.54296875" style="6" customWidth="1"/>
    <col min="11" max="11" width="30.26953125" style="2" customWidth="1"/>
    <col min="12" max="12" width="18.81640625" style="90" customWidth="1"/>
    <col min="13" max="13" width="29.26953125" style="2" customWidth="1"/>
    <col min="14" max="14" width="27.1796875" style="2" customWidth="1"/>
    <col min="15" max="15" width="26.54296875" style="112" customWidth="1"/>
    <col min="16" max="16" width="21.453125" style="2" customWidth="1"/>
    <col min="17" max="17" width="23.54296875" style="2" customWidth="1"/>
    <col min="18" max="18" width="22.1796875" style="112" customWidth="1"/>
    <col min="19" max="19" width="22.1796875" style="263" customWidth="1"/>
    <col min="20" max="20" width="23" style="2" customWidth="1"/>
    <col min="21" max="21" width="23.81640625" style="2" customWidth="1"/>
    <col min="22" max="22" width="25.1796875" style="2" customWidth="1"/>
    <col min="23" max="23" width="20.81640625" style="2" customWidth="1"/>
    <col min="24" max="24" width="9.1796875" style="2"/>
    <col min="25" max="25" width="21.54296875" style="2" customWidth="1"/>
    <col min="26" max="16384" width="9.1796875" style="2"/>
  </cols>
  <sheetData>
    <row r="1" spans="1:25" ht="18" x14ac:dyDescent="0.4">
      <c r="B1" s="321" t="s">
        <v>2</v>
      </c>
      <c r="C1" s="321"/>
      <c r="D1" s="321"/>
      <c r="E1" s="321"/>
      <c r="F1" s="321"/>
      <c r="G1" s="321"/>
      <c r="H1" s="321"/>
      <c r="I1" s="321"/>
      <c r="J1" s="321"/>
      <c r="K1" s="321"/>
      <c r="M1" s="322" t="s">
        <v>3</v>
      </c>
      <c r="N1" s="322"/>
      <c r="O1" s="322"/>
      <c r="P1" s="322"/>
      <c r="Q1" s="322"/>
      <c r="R1" s="322"/>
      <c r="S1" s="322"/>
      <c r="T1" s="322"/>
      <c r="U1" s="322"/>
      <c r="V1" s="322"/>
      <c r="W1" s="322"/>
    </row>
    <row r="2" spans="1:25" ht="45" x14ac:dyDescent="0.9">
      <c r="B2" s="324" t="s">
        <v>4</v>
      </c>
      <c r="C2" s="324"/>
      <c r="D2" s="324"/>
      <c r="E2" s="324"/>
      <c r="F2" s="98"/>
      <c r="G2" s="98"/>
      <c r="H2" s="3"/>
      <c r="I2" s="133"/>
      <c r="J2" s="4"/>
      <c r="K2" s="3"/>
    </row>
    <row r="3" spans="1:25" ht="25" x14ac:dyDescent="0.5">
      <c r="B3" s="325" t="s">
        <v>5</v>
      </c>
      <c r="C3" s="325"/>
      <c r="D3" s="325"/>
      <c r="E3" s="325"/>
      <c r="F3" s="325"/>
      <c r="G3" s="325"/>
      <c r="H3" s="325"/>
      <c r="I3" s="134"/>
      <c r="J3" s="5"/>
    </row>
    <row r="4" spans="1:25" x14ac:dyDescent="0.3">
      <c r="D4" s="99"/>
      <c r="E4" s="99"/>
      <c r="F4" s="99"/>
      <c r="G4" s="99"/>
      <c r="I4" s="135"/>
      <c r="K4" s="7"/>
    </row>
    <row r="5" spans="1:25" ht="177.75" customHeight="1" x14ac:dyDescent="0.3">
      <c r="B5" s="8" t="s">
        <v>6</v>
      </c>
      <c r="C5" s="8" t="s">
        <v>7</v>
      </c>
      <c r="D5" s="122" t="s">
        <v>8</v>
      </c>
      <c r="E5" s="122" t="s">
        <v>9</v>
      </c>
      <c r="F5" s="122" t="s">
        <v>10</v>
      </c>
      <c r="G5" s="100" t="s">
        <v>11</v>
      </c>
      <c r="H5" s="8" t="s">
        <v>12</v>
      </c>
      <c r="I5" s="100" t="s">
        <v>13</v>
      </c>
      <c r="J5" s="10" t="s">
        <v>14</v>
      </c>
      <c r="K5" s="8" t="s">
        <v>15</v>
      </c>
      <c r="L5" s="91"/>
      <c r="M5" s="8" t="s">
        <v>6</v>
      </c>
      <c r="N5" s="8" t="s">
        <v>7</v>
      </c>
      <c r="O5" s="122" t="s">
        <v>8</v>
      </c>
      <c r="P5" s="9" t="s">
        <v>9</v>
      </c>
      <c r="Q5" s="9" t="s">
        <v>10</v>
      </c>
      <c r="R5" s="100" t="s">
        <v>11</v>
      </c>
      <c r="S5" s="264" t="s">
        <v>16</v>
      </c>
      <c r="T5" s="8" t="s">
        <v>12</v>
      </c>
      <c r="U5" s="8" t="s">
        <v>13</v>
      </c>
      <c r="V5" s="10" t="s">
        <v>14</v>
      </c>
      <c r="W5" s="8" t="s">
        <v>15</v>
      </c>
      <c r="Y5" s="8" t="s">
        <v>17</v>
      </c>
    </row>
    <row r="6" spans="1:25" ht="30" customHeight="1" x14ac:dyDescent="0.3">
      <c r="B6" s="11" t="s">
        <v>18</v>
      </c>
      <c r="C6" s="323" t="s">
        <v>19</v>
      </c>
      <c r="D6" s="323"/>
      <c r="E6" s="323"/>
      <c r="F6" s="323"/>
      <c r="G6" s="323"/>
      <c r="H6" s="323"/>
      <c r="I6" s="298"/>
      <c r="J6" s="298"/>
      <c r="K6" s="323"/>
      <c r="L6" s="92"/>
      <c r="M6" s="11" t="s">
        <v>18</v>
      </c>
      <c r="N6" s="323" t="s">
        <v>19</v>
      </c>
      <c r="O6" s="323"/>
      <c r="P6" s="323"/>
      <c r="Q6" s="323"/>
      <c r="R6" s="323"/>
      <c r="S6" s="323"/>
      <c r="T6" s="323"/>
      <c r="U6" s="298"/>
      <c r="V6" s="298"/>
      <c r="W6" s="323"/>
      <c r="Y6" s="276"/>
    </row>
    <row r="7" spans="1:25" ht="15.5" x14ac:dyDescent="0.3">
      <c r="B7" s="11" t="s">
        <v>20</v>
      </c>
      <c r="C7" s="323" t="s">
        <v>21</v>
      </c>
      <c r="D7" s="323"/>
      <c r="E7" s="323"/>
      <c r="F7" s="323"/>
      <c r="G7" s="323"/>
      <c r="H7" s="323"/>
      <c r="I7" s="298"/>
      <c r="J7" s="298"/>
      <c r="K7" s="323"/>
      <c r="L7" s="93"/>
      <c r="M7" s="11" t="s">
        <v>20</v>
      </c>
      <c r="N7" s="323" t="s">
        <v>21</v>
      </c>
      <c r="O7" s="323"/>
      <c r="P7" s="323"/>
      <c r="Q7" s="323"/>
      <c r="R7" s="323"/>
      <c r="S7" s="323"/>
      <c r="T7" s="323"/>
      <c r="U7" s="298"/>
      <c r="V7" s="298"/>
      <c r="W7" s="323"/>
      <c r="Y7" s="276"/>
    </row>
    <row r="8" spans="1:25" ht="75" customHeight="1" x14ac:dyDescent="0.35">
      <c r="B8" s="13" t="s">
        <v>22</v>
      </c>
      <c r="C8" s="14" t="s">
        <v>23</v>
      </c>
      <c r="D8" s="123">
        <v>779952</v>
      </c>
      <c r="E8" s="123"/>
      <c r="F8" s="123"/>
      <c r="G8" s="101">
        <f>SUM(D8:F8)</f>
        <v>779952</v>
      </c>
      <c r="H8" s="16">
        <v>0.32</v>
      </c>
      <c r="I8" s="123">
        <f>600185</f>
        <v>600185</v>
      </c>
      <c r="J8" s="290"/>
      <c r="K8" s="18"/>
      <c r="L8" s="94"/>
      <c r="M8" s="13" t="s">
        <v>22</v>
      </c>
      <c r="N8" s="14" t="s">
        <v>23</v>
      </c>
      <c r="O8" s="150">
        <v>1244303</v>
      </c>
      <c r="P8" s="15"/>
      <c r="Q8" s="15"/>
      <c r="R8" s="101">
        <f>SUM(O8:Q8)</f>
        <v>1244303</v>
      </c>
      <c r="S8" s="265">
        <f>+R8-G8</f>
        <v>464351</v>
      </c>
      <c r="T8" s="16">
        <v>0.15</v>
      </c>
      <c r="U8" s="292">
        <f>296044+197767+384860</f>
        <v>878671</v>
      </c>
      <c r="V8" s="17" t="s">
        <v>24</v>
      </c>
      <c r="W8" s="18"/>
      <c r="Y8" s="277">
        <f>IFERROR(R8/G8,"")</f>
        <v>1.5953584323137835</v>
      </c>
    </row>
    <row r="9" spans="1:25" ht="35.25" customHeight="1" x14ac:dyDescent="0.35">
      <c r="B9" s="13" t="s">
        <v>25</v>
      </c>
      <c r="C9" s="14" t="s">
        <v>26</v>
      </c>
      <c r="D9" s="123"/>
      <c r="E9" s="123"/>
      <c r="F9" s="123"/>
      <c r="G9" s="101">
        <f t="shared" ref="G9:G15" si="0">SUM(D9:F9)</f>
        <v>0</v>
      </c>
      <c r="H9" s="16"/>
      <c r="I9" s="123"/>
      <c r="J9" s="290"/>
      <c r="K9" s="18"/>
      <c r="L9" s="94"/>
      <c r="M9" s="13" t="s">
        <v>25</v>
      </c>
      <c r="N9" s="14" t="s">
        <v>26</v>
      </c>
      <c r="O9" s="123"/>
      <c r="P9" s="15"/>
      <c r="Q9" s="15"/>
      <c r="R9" s="101">
        <f t="shared" ref="R9:R15" si="1">SUM(O9:Q9)</f>
        <v>0</v>
      </c>
      <c r="S9" s="265">
        <f t="shared" ref="S9:S16" si="2">+R9-G9</f>
        <v>0</v>
      </c>
      <c r="T9" s="16"/>
      <c r="U9" s="292">
        <f>28768.13+2496.88+132.73</f>
        <v>31397.74</v>
      </c>
      <c r="V9" s="17"/>
      <c r="W9" s="18"/>
      <c r="Y9" s="277" t="str">
        <f t="shared" ref="Y9:Y16" si="3">IFERROR(R9/G9,"")</f>
        <v/>
      </c>
    </row>
    <row r="10" spans="1:25" ht="60" customHeight="1" x14ac:dyDescent="0.35">
      <c r="B10" s="13" t="s">
        <v>27</v>
      </c>
      <c r="C10" s="14" t="s">
        <v>28</v>
      </c>
      <c r="D10" s="123">
        <v>10000</v>
      </c>
      <c r="E10" s="123"/>
      <c r="F10" s="123"/>
      <c r="G10" s="101">
        <f t="shared" si="0"/>
        <v>10000</v>
      </c>
      <c r="H10" s="16">
        <v>0.5</v>
      </c>
      <c r="I10" s="123">
        <v>6500</v>
      </c>
      <c r="J10" s="290"/>
      <c r="K10" s="18"/>
      <c r="L10" s="94"/>
      <c r="M10" s="13" t="s">
        <v>27</v>
      </c>
      <c r="N10" s="14" t="s">
        <v>28</v>
      </c>
      <c r="O10" s="150">
        <v>10000</v>
      </c>
      <c r="P10" s="15"/>
      <c r="Q10" s="15"/>
      <c r="R10" s="101">
        <f t="shared" si="1"/>
        <v>10000</v>
      </c>
      <c r="S10" s="265">
        <f t="shared" si="2"/>
        <v>0</v>
      </c>
      <c r="T10" s="16">
        <v>0.1</v>
      </c>
      <c r="U10" s="126">
        <v>3500</v>
      </c>
      <c r="V10" s="17" t="s">
        <v>29</v>
      </c>
      <c r="W10" s="18"/>
      <c r="Y10" s="277">
        <f t="shared" si="3"/>
        <v>1</v>
      </c>
    </row>
    <row r="11" spans="1:25" ht="30" customHeight="1" x14ac:dyDescent="0.35">
      <c r="B11" s="13" t="s">
        <v>30</v>
      </c>
      <c r="C11" s="14"/>
      <c r="D11" s="123"/>
      <c r="E11" s="123"/>
      <c r="F11" s="123"/>
      <c r="G11" s="101">
        <f t="shared" si="0"/>
        <v>0</v>
      </c>
      <c r="H11" s="16"/>
      <c r="I11" s="123"/>
      <c r="J11" s="17"/>
      <c r="K11" s="18"/>
      <c r="L11" s="94"/>
      <c r="M11" s="13" t="s">
        <v>30</v>
      </c>
      <c r="N11" s="14"/>
      <c r="O11" s="123"/>
      <c r="P11" s="15"/>
      <c r="Q11" s="15"/>
      <c r="R11" s="101">
        <f t="shared" si="1"/>
        <v>0</v>
      </c>
      <c r="S11" s="265">
        <f t="shared" si="2"/>
        <v>0</v>
      </c>
      <c r="T11" s="16"/>
      <c r="U11" s="15"/>
      <c r="V11" s="17"/>
      <c r="W11" s="18"/>
      <c r="Y11" s="277" t="str">
        <f t="shared" si="3"/>
        <v/>
      </c>
    </row>
    <row r="12" spans="1:25" ht="30" customHeight="1" x14ac:dyDescent="0.35">
      <c r="B12" s="13" t="s">
        <v>31</v>
      </c>
      <c r="C12" s="14"/>
      <c r="D12" s="123"/>
      <c r="E12" s="123"/>
      <c r="F12" s="123"/>
      <c r="G12" s="101">
        <f t="shared" si="0"/>
        <v>0</v>
      </c>
      <c r="H12" s="16"/>
      <c r="I12" s="123"/>
      <c r="J12" s="17"/>
      <c r="K12" s="18"/>
      <c r="L12" s="94"/>
      <c r="M12" s="13" t="s">
        <v>31</v>
      </c>
      <c r="N12" s="14"/>
      <c r="O12" s="123"/>
      <c r="P12" s="15"/>
      <c r="Q12" s="15"/>
      <c r="R12" s="101">
        <f t="shared" si="1"/>
        <v>0</v>
      </c>
      <c r="S12" s="265">
        <f t="shared" si="2"/>
        <v>0</v>
      </c>
      <c r="T12" s="16"/>
      <c r="U12" s="15"/>
      <c r="V12" s="17"/>
      <c r="W12" s="18"/>
      <c r="Y12" s="277" t="str">
        <f t="shared" si="3"/>
        <v/>
      </c>
    </row>
    <row r="13" spans="1:25" ht="30" customHeight="1" x14ac:dyDescent="0.35">
      <c r="B13" s="13" t="s">
        <v>32</v>
      </c>
      <c r="C13" s="14"/>
      <c r="D13" s="123"/>
      <c r="E13" s="123"/>
      <c r="F13" s="123"/>
      <c r="G13" s="101">
        <f t="shared" si="0"/>
        <v>0</v>
      </c>
      <c r="H13" s="16"/>
      <c r="I13" s="123"/>
      <c r="J13" s="17"/>
      <c r="K13" s="18"/>
      <c r="L13" s="94"/>
      <c r="M13" s="13" t="s">
        <v>32</v>
      </c>
      <c r="N13" s="14"/>
      <c r="O13" s="123"/>
      <c r="P13" s="15"/>
      <c r="Q13" s="15"/>
      <c r="R13" s="101">
        <f t="shared" si="1"/>
        <v>0</v>
      </c>
      <c r="S13" s="265">
        <f t="shared" si="2"/>
        <v>0</v>
      </c>
      <c r="T13" s="16"/>
      <c r="U13" s="15"/>
      <c r="V13" s="17"/>
      <c r="W13" s="18"/>
      <c r="Y13" s="277" t="str">
        <f t="shared" si="3"/>
        <v/>
      </c>
    </row>
    <row r="14" spans="1:25" ht="30" customHeight="1" x14ac:dyDescent="0.35">
      <c r="B14" s="13" t="s">
        <v>33</v>
      </c>
      <c r="C14" s="19"/>
      <c r="D14" s="124"/>
      <c r="E14" s="124"/>
      <c r="F14" s="124"/>
      <c r="G14" s="101">
        <f t="shared" si="0"/>
        <v>0</v>
      </c>
      <c r="H14" s="21"/>
      <c r="I14" s="124"/>
      <c r="J14" s="17"/>
      <c r="K14" s="22"/>
      <c r="L14" s="94"/>
      <c r="M14" s="13" t="s">
        <v>33</v>
      </c>
      <c r="N14" s="19"/>
      <c r="O14" s="124"/>
      <c r="P14" s="20"/>
      <c r="Q14" s="20"/>
      <c r="R14" s="101">
        <f t="shared" si="1"/>
        <v>0</v>
      </c>
      <c r="S14" s="265">
        <f t="shared" si="2"/>
        <v>0</v>
      </c>
      <c r="T14" s="21"/>
      <c r="U14" s="20"/>
      <c r="V14" s="17"/>
      <c r="W14" s="22"/>
      <c r="Y14" s="277" t="str">
        <f t="shared" si="3"/>
        <v/>
      </c>
    </row>
    <row r="15" spans="1:25" ht="30" customHeight="1" x14ac:dyDescent="0.35">
      <c r="A15" s="7"/>
      <c r="B15" s="13" t="s">
        <v>34</v>
      </c>
      <c r="C15" s="19"/>
      <c r="D15" s="124"/>
      <c r="E15" s="124"/>
      <c r="F15" s="124"/>
      <c r="G15" s="101">
        <f t="shared" si="0"/>
        <v>0</v>
      </c>
      <c r="H15" s="21"/>
      <c r="I15" s="124"/>
      <c r="J15" s="17"/>
      <c r="K15" s="22"/>
      <c r="M15" s="13" t="s">
        <v>34</v>
      </c>
      <c r="N15" s="19"/>
      <c r="O15" s="124"/>
      <c r="P15" s="20"/>
      <c r="Q15" s="20"/>
      <c r="R15" s="101">
        <f t="shared" si="1"/>
        <v>0</v>
      </c>
      <c r="S15" s="265">
        <f t="shared" si="2"/>
        <v>0</v>
      </c>
      <c r="T15" s="21"/>
      <c r="U15" s="20"/>
      <c r="V15" s="17"/>
      <c r="W15" s="22"/>
      <c r="Y15" s="277" t="str">
        <f t="shared" si="3"/>
        <v/>
      </c>
    </row>
    <row r="16" spans="1:25" ht="30" customHeight="1" x14ac:dyDescent="0.35">
      <c r="A16" s="7"/>
      <c r="C16" s="23" t="s">
        <v>35</v>
      </c>
      <c r="D16" s="102">
        <f>SUM(D8:D15)</f>
        <v>789952</v>
      </c>
      <c r="E16" s="102">
        <f>SUM(E8:E15)</f>
        <v>0</v>
      </c>
      <c r="F16" s="102">
        <f>SUM(F8:F15)</f>
        <v>0</v>
      </c>
      <c r="G16" s="102">
        <f>SUM(G8:G15)</f>
        <v>789952</v>
      </c>
      <c r="H16" s="102">
        <f>(H8*G8)+(H9*G9)+(H10*G10)+(H11*G11)+(H12*G12)+(H13*G13)+(H14*G14)+(H15*G15)</f>
        <v>254584.64</v>
      </c>
      <c r="I16" s="102">
        <f>SUM(I8:I15)</f>
        <v>606685</v>
      </c>
      <c r="J16" s="24"/>
      <c r="K16" s="22"/>
      <c r="L16" s="95"/>
      <c r="N16" s="23" t="s">
        <v>35</v>
      </c>
      <c r="O16" s="151">
        <f>SUM(O8:O15)</f>
        <v>1254303</v>
      </c>
      <c r="P16" s="102">
        <f>SUM(P8:P15)</f>
        <v>0</v>
      </c>
      <c r="Q16" s="102">
        <f>SUM(Q8:Q15)</f>
        <v>0</v>
      </c>
      <c r="R16" s="102">
        <f>SUM(R8:R15)</f>
        <v>1254303</v>
      </c>
      <c r="S16" s="265">
        <f t="shared" si="2"/>
        <v>464351</v>
      </c>
      <c r="T16" s="102">
        <f>(T8*R8)+(T9*R9)+(T10*R10)+(T11*R11)+(T12*R12)+(T13*R13)+(T14*R14)+(T15*R15)</f>
        <v>187645.44999999998</v>
      </c>
      <c r="U16" s="102">
        <f>SUM(U8:U15)</f>
        <v>913568.74</v>
      </c>
      <c r="V16" s="24"/>
      <c r="W16" s="22"/>
      <c r="Y16" s="277">
        <f t="shared" si="3"/>
        <v>1.5878217917037998</v>
      </c>
    </row>
    <row r="17" spans="1:25" ht="30" customHeight="1" x14ac:dyDescent="0.3">
      <c r="A17" s="7"/>
      <c r="B17" s="11" t="s">
        <v>36</v>
      </c>
      <c r="C17" s="297" t="s">
        <v>37</v>
      </c>
      <c r="D17" s="297"/>
      <c r="E17" s="297"/>
      <c r="F17" s="297"/>
      <c r="G17" s="297"/>
      <c r="H17" s="297"/>
      <c r="I17" s="298"/>
      <c r="J17" s="298"/>
      <c r="K17" s="297"/>
      <c r="L17" s="93"/>
      <c r="M17" s="11" t="s">
        <v>36</v>
      </c>
      <c r="N17" s="297" t="s">
        <v>37</v>
      </c>
      <c r="O17" s="297"/>
      <c r="P17" s="297"/>
      <c r="Q17" s="297"/>
      <c r="R17" s="297"/>
      <c r="S17" s="297"/>
      <c r="T17" s="297"/>
      <c r="U17" s="298"/>
      <c r="V17" s="298"/>
      <c r="W17" s="297"/>
      <c r="Y17" s="276"/>
    </row>
    <row r="18" spans="1:25" ht="155.5" customHeight="1" x14ac:dyDescent="0.35">
      <c r="A18" s="7"/>
      <c r="B18" s="13" t="s">
        <v>38</v>
      </c>
      <c r="C18" s="14" t="s">
        <v>39</v>
      </c>
      <c r="D18" s="123">
        <v>8000</v>
      </c>
      <c r="E18" s="123"/>
      <c r="F18" s="123"/>
      <c r="G18" s="101">
        <f>SUM(D18:F18)</f>
        <v>8000</v>
      </c>
      <c r="H18" s="16">
        <v>0.35</v>
      </c>
      <c r="I18" s="123">
        <v>5650</v>
      </c>
      <c r="J18" s="290"/>
      <c r="K18" s="18"/>
      <c r="L18" s="94"/>
      <c r="M18" s="13" t="s">
        <v>38</v>
      </c>
      <c r="N18" s="14" t="s">
        <v>39</v>
      </c>
      <c r="O18" s="150">
        <v>8000</v>
      </c>
      <c r="P18" s="15"/>
      <c r="Q18" s="15"/>
      <c r="R18" s="101">
        <f>SUM(O18:Q18)</f>
        <v>8000</v>
      </c>
      <c r="S18" s="265">
        <f>+R18-G18</f>
        <v>0</v>
      </c>
      <c r="T18" s="16">
        <v>0.2</v>
      </c>
      <c r="U18" s="126">
        <v>2350</v>
      </c>
      <c r="V18" s="17"/>
      <c r="W18" s="18"/>
      <c r="Y18" s="277">
        <f>IFERROR(R18/G18,"")</f>
        <v>1</v>
      </c>
    </row>
    <row r="19" spans="1:25" ht="97.9" customHeight="1" x14ac:dyDescent="0.35">
      <c r="A19" s="7"/>
      <c r="B19" s="13" t="s">
        <v>40</v>
      </c>
      <c r="C19" s="14" t="s">
        <v>41</v>
      </c>
      <c r="D19" s="123">
        <v>5000</v>
      </c>
      <c r="E19" s="123"/>
      <c r="F19" s="123"/>
      <c r="G19" s="101">
        <f t="shared" ref="G19:G25" si="4">SUM(D19:F19)</f>
        <v>5000</v>
      </c>
      <c r="H19" s="16">
        <v>0.5</v>
      </c>
      <c r="I19" s="123">
        <v>4000</v>
      </c>
      <c r="J19" s="290"/>
      <c r="K19" s="18"/>
      <c r="L19" s="94"/>
      <c r="M19" s="13" t="s">
        <v>40</v>
      </c>
      <c r="N19" s="14" t="s">
        <v>41</v>
      </c>
      <c r="O19" s="150">
        <v>5000</v>
      </c>
      <c r="P19" s="15"/>
      <c r="Q19" s="15"/>
      <c r="R19" s="101">
        <f t="shared" ref="R19:R25" si="5">SUM(O19:Q19)</f>
        <v>5000</v>
      </c>
      <c r="S19" s="265">
        <f t="shared" ref="S19:S26" si="6">+R19-G19</f>
        <v>0</v>
      </c>
      <c r="T19" s="16">
        <v>0.2</v>
      </c>
      <c r="U19" s="126">
        <f>4438+1000</f>
        <v>5438</v>
      </c>
      <c r="V19" s="17" t="s">
        <v>320</v>
      </c>
      <c r="W19" s="18"/>
      <c r="Y19" s="277">
        <f t="shared" ref="Y19:Y26" si="7">IFERROR(R19/G19,"")</f>
        <v>1</v>
      </c>
    </row>
    <row r="20" spans="1:25" ht="409.5" customHeight="1" x14ac:dyDescent="0.35">
      <c r="A20" s="7"/>
      <c r="B20" s="13" t="s">
        <v>42</v>
      </c>
      <c r="C20" s="14" t="s">
        <v>43</v>
      </c>
      <c r="D20" s="123">
        <v>0</v>
      </c>
      <c r="E20" s="123"/>
      <c r="F20" s="123"/>
      <c r="G20" s="101">
        <f t="shared" si="4"/>
        <v>0</v>
      </c>
      <c r="H20" s="16"/>
      <c r="I20" s="123"/>
      <c r="J20" s="17"/>
      <c r="K20" s="18"/>
      <c r="L20" s="94"/>
      <c r="M20" s="13" t="s">
        <v>42</v>
      </c>
      <c r="N20" s="14" t="s">
        <v>43</v>
      </c>
      <c r="O20" s="123">
        <v>0</v>
      </c>
      <c r="P20" s="15"/>
      <c r="Q20" s="15"/>
      <c r="R20" s="101">
        <f t="shared" si="5"/>
        <v>0</v>
      </c>
      <c r="S20" s="265">
        <f t="shared" si="6"/>
        <v>0</v>
      </c>
      <c r="T20" s="16"/>
      <c r="U20" s="15"/>
      <c r="V20" s="17"/>
      <c r="W20" s="18"/>
      <c r="Y20" s="277" t="str">
        <f t="shared" si="7"/>
        <v/>
      </c>
    </row>
    <row r="21" spans="1:25" ht="124.15" customHeight="1" x14ac:dyDescent="0.35">
      <c r="A21" s="7"/>
      <c r="B21" s="13" t="s">
        <v>44</v>
      </c>
      <c r="C21" s="14" t="s">
        <v>45</v>
      </c>
      <c r="D21" s="123">
        <v>0</v>
      </c>
      <c r="E21" s="123"/>
      <c r="F21" s="123"/>
      <c r="G21" s="101">
        <f t="shared" si="4"/>
        <v>0</v>
      </c>
      <c r="H21" s="16"/>
      <c r="I21" s="123"/>
      <c r="J21" s="17"/>
      <c r="K21" s="18"/>
      <c r="L21" s="94"/>
      <c r="M21" s="13" t="s">
        <v>44</v>
      </c>
      <c r="N21" s="14" t="s">
        <v>45</v>
      </c>
      <c r="O21" s="123">
        <v>0</v>
      </c>
      <c r="P21" s="15"/>
      <c r="Q21" s="15"/>
      <c r="R21" s="101">
        <f t="shared" si="5"/>
        <v>0</v>
      </c>
      <c r="S21" s="265">
        <f t="shared" si="6"/>
        <v>0</v>
      </c>
      <c r="T21" s="16"/>
      <c r="U21" s="15"/>
      <c r="V21" s="17"/>
      <c r="W21" s="18"/>
      <c r="Y21" s="277" t="str">
        <f t="shared" si="7"/>
        <v/>
      </c>
    </row>
    <row r="22" spans="1:25" ht="94" customHeight="1" x14ac:dyDescent="0.35">
      <c r="A22" s="7"/>
      <c r="B22" s="13" t="s">
        <v>46</v>
      </c>
      <c r="C22" s="14" t="s">
        <v>47</v>
      </c>
      <c r="D22" s="123">
        <v>4000</v>
      </c>
      <c r="E22" s="123"/>
      <c r="F22" s="123"/>
      <c r="G22" s="101">
        <f t="shared" si="4"/>
        <v>4000</v>
      </c>
      <c r="H22" s="16">
        <v>0.15</v>
      </c>
      <c r="I22" s="123">
        <v>3345</v>
      </c>
      <c r="J22" s="17"/>
      <c r="K22" s="18"/>
      <c r="L22" s="94"/>
      <c r="M22" s="13" t="s">
        <v>46</v>
      </c>
      <c r="N22" s="14" t="s">
        <v>47</v>
      </c>
      <c r="O22" s="150">
        <v>4000</v>
      </c>
      <c r="P22" s="15"/>
      <c r="Q22" s="15"/>
      <c r="R22" s="101">
        <f t="shared" si="5"/>
        <v>4000</v>
      </c>
      <c r="S22" s="265">
        <f t="shared" si="6"/>
        <v>0</v>
      </c>
      <c r="T22" s="16">
        <v>0</v>
      </c>
      <c r="U22" s="15"/>
      <c r="V22" s="17"/>
      <c r="W22" s="18"/>
      <c r="Y22" s="277">
        <f t="shared" si="7"/>
        <v>1</v>
      </c>
    </row>
    <row r="23" spans="1:25" ht="88.15" customHeight="1" x14ac:dyDescent="0.35">
      <c r="A23" s="7"/>
      <c r="B23" s="13" t="s">
        <v>48</v>
      </c>
      <c r="C23" s="14" t="s">
        <v>49</v>
      </c>
      <c r="D23" s="124">
        <v>3000</v>
      </c>
      <c r="E23" s="123"/>
      <c r="F23" s="123"/>
      <c r="G23" s="101">
        <f t="shared" si="4"/>
        <v>3000</v>
      </c>
      <c r="H23" s="16">
        <v>0.5</v>
      </c>
      <c r="I23" s="123">
        <v>1650</v>
      </c>
      <c r="J23" s="17"/>
      <c r="K23" s="18"/>
      <c r="L23" s="94"/>
      <c r="M23" s="13" t="s">
        <v>48</v>
      </c>
      <c r="N23" s="14" t="s">
        <v>49</v>
      </c>
      <c r="O23" s="125">
        <v>2000</v>
      </c>
      <c r="P23" s="15"/>
      <c r="Q23" s="15"/>
      <c r="R23" s="101">
        <f t="shared" si="5"/>
        <v>2000</v>
      </c>
      <c r="S23" s="265">
        <f t="shared" si="6"/>
        <v>-1000</v>
      </c>
      <c r="T23" s="16">
        <v>0.1</v>
      </c>
      <c r="U23" s="15"/>
      <c r="V23" s="17" t="s">
        <v>321</v>
      </c>
      <c r="W23" s="18"/>
      <c r="Y23" s="277">
        <f t="shared" si="7"/>
        <v>0.66666666666666663</v>
      </c>
    </row>
    <row r="24" spans="1:25" ht="77.5" customHeight="1" x14ac:dyDescent="0.35">
      <c r="A24" s="7"/>
      <c r="B24" s="13" t="s">
        <v>50</v>
      </c>
      <c r="C24" s="14" t="s">
        <v>51</v>
      </c>
      <c r="D24" s="124"/>
      <c r="E24" s="124"/>
      <c r="F24" s="124"/>
      <c r="G24" s="101">
        <f t="shared" si="4"/>
        <v>0</v>
      </c>
      <c r="H24" s="21"/>
      <c r="I24" s="124"/>
      <c r="J24" s="17"/>
      <c r="K24" s="22"/>
      <c r="L24" s="94"/>
      <c r="M24" s="13" t="s">
        <v>50</v>
      </c>
      <c r="N24" s="14" t="s">
        <v>51</v>
      </c>
      <c r="O24" s="124"/>
      <c r="P24" s="20"/>
      <c r="Q24" s="20"/>
      <c r="R24" s="101">
        <f t="shared" si="5"/>
        <v>0</v>
      </c>
      <c r="S24" s="265">
        <f t="shared" si="6"/>
        <v>0</v>
      </c>
      <c r="T24" s="21"/>
      <c r="U24" s="20"/>
      <c r="V24" s="17"/>
      <c r="W24" s="22"/>
      <c r="Y24" s="277" t="str">
        <f t="shared" si="7"/>
        <v/>
      </c>
    </row>
    <row r="25" spans="1:25" ht="30" customHeight="1" x14ac:dyDescent="0.35">
      <c r="A25" s="7"/>
      <c r="B25" s="13" t="s">
        <v>52</v>
      </c>
      <c r="C25" s="19"/>
      <c r="D25" s="124"/>
      <c r="E25" s="124"/>
      <c r="F25" s="124"/>
      <c r="G25" s="101">
        <f t="shared" si="4"/>
        <v>0</v>
      </c>
      <c r="H25" s="21"/>
      <c r="I25" s="124"/>
      <c r="J25" s="17"/>
      <c r="K25" s="22"/>
      <c r="L25" s="94"/>
      <c r="M25" s="13" t="s">
        <v>52</v>
      </c>
      <c r="N25" s="19"/>
      <c r="O25" s="124"/>
      <c r="P25" s="20"/>
      <c r="Q25" s="20"/>
      <c r="R25" s="101">
        <f t="shared" si="5"/>
        <v>0</v>
      </c>
      <c r="S25" s="265">
        <f t="shared" si="6"/>
        <v>0</v>
      </c>
      <c r="T25" s="21"/>
      <c r="U25" s="20"/>
      <c r="V25" s="17"/>
      <c r="W25" s="22"/>
      <c r="Y25" s="277" t="str">
        <f t="shared" si="7"/>
        <v/>
      </c>
    </row>
    <row r="26" spans="1:25" ht="30" customHeight="1" x14ac:dyDescent="0.35">
      <c r="A26" s="7"/>
      <c r="C26" s="23" t="s">
        <v>35</v>
      </c>
      <c r="D26" s="103">
        <f>SUM(D18:D25)</f>
        <v>20000</v>
      </c>
      <c r="E26" s="103">
        <f>SUM(E18:E25)</f>
        <v>0</v>
      </c>
      <c r="F26" s="103">
        <f>SUM(F18:F25)</f>
        <v>0</v>
      </c>
      <c r="G26" s="103">
        <f>SUM(G18:G25)</f>
        <v>20000</v>
      </c>
      <c r="H26" s="103">
        <f>(H18*G18)+(H19*G19)+(H20*G20)+(H21*G21)+(H22*G22)+(H23*G23)+(H24*G24)+(H25*G25)</f>
        <v>7400</v>
      </c>
      <c r="I26" s="102">
        <v>15300</v>
      </c>
      <c r="J26" s="24"/>
      <c r="K26" s="22"/>
      <c r="L26" s="95"/>
      <c r="N26" s="23" t="s">
        <v>35</v>
      </c>
      <c r="O26" s="152">
        <f>SUM(O18:O25)</f>
        <v>19000</v>
      </c>
      <c r="P26" s="103">
        <f>SUM(P18:P25)</f>
        <v>0</v>
      </c>
      <c r="Q26" s="103">
        <f>SUM(Q18:Q25)</f>
        <v>0</v>
      </c>
      <c r="R26" s="103">
        <f>SUM(R18:R25)</f>
        <v>19000</v>
      </c>
      <c r="S26" s="265">
        <f t="shared" si="6"/>
        <v>-1000</v>
      </c>
      <c r="T26" s="103">
        <f>(T18*R18)+(T19*R19)+(T20*R20)+(T21*R21)+(T22*R22)+(T23*R23)+(T24*R24)+(T25*R25)</f>
        <v>2800</v>
      </c>
      <c r="U26" s="103">
        <f>SUM(U18:U25)</f>
        <v>7788</v>
      </c>
      <c r="V26" s="24"/>
      <c r="W26" s="22"/>
      <c r="Y26" s="277">
        <f t="shared" si="7"/>
        <v>0.95</v>
      </c>
    </row>
    <row r="27" spans="1:25" ht="30" customHeight="1" x14ac:dyDescent="0.3">
      <c r="A27" s="7"/>
      <c r="B27" s="11" t="s">
        <v>53</v>
      </c>
      <c r="C27" s="297" t="s">
        <v>54</v>
      </c>
      <c r="D27" s="297"/>
      <c r="E27" s="297"/>
      <c r="F27" s="297"/>
      <c r="G27" s="297"/>
      <c r="H27" s="297"/>
      <c r="I27" s="298"/>
      <c r="J27" s="298"/>
      <c r="K27" s="297"/>
      <c r="L27" s="93"/>
      <c r="M27" s="11" t="s">
        <v>53</v>
      </c>
      <c r="N27" s="297" t="s">
        <v>54</v>
      </c>
      <c r="O27" s="297"/>
      <c r="P27" s="297"/>
      <c r="Q27" s="297"/>
      <c r="R27" s="297"/>
      <c r="S27" s="297"/>
      <c r="T27" s="297"/>
      <c r="U27" s="298"/>
      <c r="V27" s="298"/>
      <c r="W27" s="297"/>
      <c r="Y27" s="276"/>
    </row>
    <row r="28" spans="1:25" ht="133" customHeight="1" x14ac:dyDescent="0.35">
      <c r="A28" s="7"/>
      <c r="B28" s="13" t="s">
        <v>55</v>
      </c>
      <c r="C28" s="14" t="s">
        <v>56</v>
      </c>
      <c r="D28" s="123">
        <v>0</v>
      </c>
      <c r="E28" s="123"/>
      <c r="F28" s="123"/>
      <c r="G28" s="101">
        <f>SUM(D28:F28)</f>
        <v>0</v>
      </c>
      <c r="H28" s="16"/>
      <c r="I28" s="123"/>
      <c r="J28" s="17"/>
      <c r="K28" s="18"/>
      <c r="L28" s="94"/>
      <c r="M28" s="13" t="s">
        <v>55</v>
      </c>
      <c r="N28" s="14" t="s">
        <v>57</v>
      </c>
      <c r="O28" s="123">
        <v>0</v>
      </c>
      <c r="P28" s="15"/>
      <c r="Q28" s="15"/>
      <c r="R28" s="101">
        <f>SUM(O28:Q28)</f>
        <v>0</v>
      </c>
      <c r="S28" s="265">
        <f>+R28-G28</f>
        <v>0</v>
      </c>
      <c r="T28" s="16"/>
      <c r="U28" s="15"/>
      <c r="V28" s="17"/>
      <c r="W28" s="18"/>
      <c r="Y28" s="277" t="str">
        <f>IFERROR(R28/G28,"")</f>
        <v/>
      </c>
    </row>
    <row r="29" spans="1:25" ht="94.15" customHeight="1" x14ac:dyDescent="0.35">
      <c r="A29" s="7"/>
      <c r="B29" s="13" t="s">
        <v>58</v>
      </c>
      <c r="C29" s="14" t="s">
        <v>59</v>
      </c>
      <c r="D29" s="123"/>
      <c r="E29" s="123"/>
      <c r="F29" s="123"/>
      <c r="G29" s="101">
        <f t="shared" ref="G29:G35" si="8">SUM(D29:F29)</f>
        <v>0</v>
      </c>
      <c r="H29" s="16"/>
      <c r="I29" s="123"/>
      <c r="J29" s="17"/>
      <c r="K29" s="18"/>
      <c r="L29" s="94"/>
      <c r="M29" s="13" t="s">
        <v>58</v>
      </c>
      <c r="N29" s="147" t="s">
        <v>60</v>
      </c>
      <c r="O29" s="150">
        <v>3000</v>
      </c>
      <c r="P29" s="15"/>
      <c r="Q29" s="15"/>
      <c r="R29" s="101">
        <f t="shared" ref="R29:R35" si="9">SUM(O29:Q29)</f>
        <v>3000</v>
      </c>
      <c r="S29" s="265">
        <f t="shared" ref="S29:S36" si="10">+R29-G29</f>
        <v>3000</v>
      </c>
      <c r="T29" s="16">
        <v>0.1</v>
      </c>
      <c r="U29" s="15"/>
      <c r="V29" s="17" t="s">
        <v>322</v>
      </c>
      <c r="W29" s="18"/>
      <c r="Y29" s="277" t="str">
        <f t="shared" ref="Y29:Y36" si="11">IFERROR(R29/G29,"")</f>
        <v/>
      </c>
    </row>
    <row r="30" spans="1:25" ht="79" customHeight="1" x14ac:dyDescent="0.35">
      <c r="A30" s="7"/>
      <c r="B30" s="13" t="s">
        <v>61</v>
      </c>
      <c r="C30" s="14" t="s">
        <v>62</v>
      </c>
      <c r="D30" s="123">
        <v>10000</v>
      </c>
      <c r="E30" s="123"/>
      <c r="F30" s="123"/>
      <c r="G30" s="101">
        <f t="shared" si="8"/>
        <v>10000</v>
      </c>
      <c r="H30" s="16">
        <v>0.15</v>
      </c>
      <c r="I30" s="123">
        <v>6500</v>
      </c>
      <c r="J30" s="290"/>
      <c r="K30" s="18"/>
      <c r="L30" s="94"/>
      <c r="M30" s="13" t="s">
        <v>61</v>
      </c>
      <c r="N30" s="14" t="s">
        <v>62</v>
      </c>
      <c r="O30" s="150">
        <v>10000</v>
      </c>
      <c r="P30" s="15"/>
      <c r="Q30" s="15"/>
      <c r="R30" s="101">
        <f t="shared" si="9"/>
        <v>10000</v>
      </c>
      <c r="S30" s="265">
        <f t="shared" si="10"/>
        <v>0</v>
      </c>
      <c r="T30" s="16">
        <v>0.2</v>
      </c>
      <c r="U30" s="150">
        <f>21095+3500+10329.4</f>
        <v>34924.400000000001</v>
      </c>
      <c r="V30" s="17" t="s">
        <v>323</v>
      </c>
      <c r="W30" s="18"/>
      <c r="Y30" s="277">
        <f t="shared" si="11"/>
        <v>1</v>
      </c>
    </row>
    <row r="31" spans="1:25" ht="81.400000000000006" customHeight="1" x14ac:dyDescent="0.35">
      <c r="A31" s="7"/>
      <c r="B31" s="13" t="s">
        <v>63</v>
      </c>
      <c r="C31" s="14" t="s">
        <v>64</v>
      </c>
      <c r="D31" s="123"/>
      <c r="E31" s="123"/>
      <c r="F31" s="123"/>
      <c r="G31" s="101">
        <f t="shared" si="8"/>
        <v>0</v>
      </c>
      <c r="H31" s="16"/>
      <c r="I31" s="123"/>
      <c r="J31" s="290"/>
      <c r="K31" s="18"/>
      <c r="L31" s="94"/>
      <c r="M31" s="13" t="s">
        <v>63</v>
      </c>
      <c r="N31" s="14" t="s">
        <v>64</v>
      </c>
      <c r="O31" s="123"/>
      <c r="P31" s="15"/>
      <c r="Q31" s="15"/>
      <c r="R31" s="101">
        <f t="shared" si="9"/>
        <v>0</v>
      </c>
      <c r="S31" s="265">
        <f t="shared" si="10"/>
        <v>0</v>
      </c>
      <c r="T31" s="16"/>
      <c r="U31" s="15"/>
      <c r="V31" s="17"/>
      <c r="W31" s="18"/>
      <c r="Y31" s="277" t="str">
        <f t="shared" si="11"/>
        <v/>
      </c>
    </row>
    <row r="32" spans="1:25" s="7" customFormat="1" ht="111.4" customHeight="1" x14ac:dyDescent="0.35">
      <c r="B32" s="13" t="s">
        <v>65</v>
      </c>
      <c r="C32" s="19" t="s">
        <v>66</v>
      </c>
      <c r="D32" s="123">
        <v>5000</v>
      </c>
      <c r="E32" s="123"/>
      <c r="F32" s="123"/>
      <c r="G32" s="101">
        <f t="shared" si="8"/>
        <v>5000</v>
      </c>
      <c r="H32" s="16">
        <v>0.5</v>
      </c>
      <c r="I32" s="123">
        <v>2460</v>
      </c>
      <c r="J32" s="290"/>
      <c r="K32" s="18"/>
      <c r="L32" s="94"/>
      <c r="M32" s="13" t="s">
        <v>65</v>
      </c>
      <c r="N32" s="19" t="s">
        <v>66</v>
      </c>
      <c r="O32" s="150">
        <v>5000</v>
      </c>
      <c r="P32" s="15"/>
      <c r="Q32" s="15"/>
      <c r="R32" s="101">
        <f t="shared" si="9"/>
        <v>5000</v>
      </c>
      <c r="S32" s="265">
        <f t="shared" si="10"/>
        <v>0</v>
      </c>
      <c r="T32" s="16">
        <v>0.1</v>
      </c>
      <c r="U32" s="126">
        <v>2540</v>
      </c>
      <c r="V32" s="17"/>
      <c r="W32" s="18"/>
      <c r="Y32" s="277">
        <f t="shared" si="11"/>
        <v>1</v>
      </c>
    </row>
    <row r="33" spans="1:25" s="7" customFormat="1" ht="199.5" customHeight="1" x14ac:dyDescent="0.35">
      <c r="B33" s="13" t="s">
        <v>67</v>
      </c>
      <c r="C33" s="19" t="s">
        <v>68</v>
      </c>
      <c r="D33" s="123">
        <v>3000</v>
      </c>
      <c r="E33" s="123"/>
      <c r="F33" s="123"/>
      <c r="G33" s="101">
        <f t="shared" si="8"/>
        <v>3000</v>
      </c>
      <c r="H33" s="16"/>
      <c r="I33" s="123"/>
      <c r="J33" s="17"/>
      <c r="K33" s="18"/>
      <c r="L33" s="94"/>
      <c r="M33" s="13" t="s">
        <v>67</v>
      </c>
      <c r="N33" s="19" t="s">
        <v>69</v>
      </c>
      <c r="O33" s="150">
        <v>10000</v>
      </c>
      <c r="P33" s="15"/>
      <c r="Q33" s="15"/>
      <c r="R33" s="101">
        <f t="shared" si="9"/>
        <v>10000</v>
      </c>
      <c r="S33" s="265">
        <f t="shared" si="10"/>
        <v>7000</v>
      </c>
      <c r="T33" s="16">
        <v>0.1</v>
      </c>
      <c r="U33" s="15"/>
      <c r="V33" s="17"/>
      <c r="W33" s="18"/>
      <c r="Y33" s="277">
        <f>IFERROR(R33/G33,"")</f>
        <v>3.3333333333333335</v>
      </c>
    </row>
    <row r="34" spans="1:25" s="7" customFormat="1" ht="170.5" x14ac:dyDescent="0.35">
      <c r="A34" s="2"/>
      <c r="B34" s="13" t="s">
        <v>70</v>
      </c>
      <c r="C34" s="19" t="s">
        <v>69</v>
      </c>
      <c r="D34" s="124">
        <v>10000</v>
      </c>
      <c r="E34" s="124"/>
      <c r="F34" s="124"/>
      <c r="G34" s="101">
        <f t="shared" si="8"/>
        <v>10000</v>
      </c>
      <c r="H34" s="21">
        <v>0.4</v>
      </c>
      <c r="I34" s="124">
        <v>4200</v>
      </c>
      <c r="J34" s="290"/>
      <c r="K34" s="22"/>
      <c r="L34" s="94"/>
      <c r="M34" s="13" t="s">
        <v>70</v>
      </c>
      <c r="N34" s="19"/>
      <c r="O34" s="124"/>
      <c r="P34" s="20"/>
      <c r="Q34" s="20"/>
      <c r="R34" s="101">
        <f t="shared" si="9"/>
        <v>0</v>
      </c>
      <c r="S34" s="265">
        <f t="shared" si="10"/>
        <v>-10000</v>
      </c>
      <c r="T34" s="21">
        <v>0</v>
      </c>
      <c r="U34" s="126">
        <v>5800</v>
      </c>
      <c r="V34" s="17"/>
      <c r="W34" s="22"/>
      <c r="Y34" s="277">
        <f t="shared" si="11"/>
        <v>0</v>
      </c>
    </row>
    <row r="35" spans="1:25" ht="30" customHeight="1" x14ac:dyDescent="0.35">
      <c r="B35" s="13" t="s">
        <v>71</v>
      </c>
      <c r="C35" s="19"/>
      <c r="D35" s="124"/>
      <c r="E35" s="124"/>
      <c r="F35" s="124"/>
      <c r="G35" s="101">
        <f t="shared" si="8"/>
        <v>0</v>
      </c>
      <c r="H35" s="21"/>
      <c r="I35" s="124"/>
      <c r="J35" s="17"/>
      <c r="K35" s="22"/>
      <c r="L35" s="94"/>
      <c r="M35" s="13" t="s">
        <v>71</v>
      </c>
      <c r="N35" s="19"/>
      <c r="O35" s="124"/>
      <c r="P35" s="20"/>
      <c r="Q35" s="20"/>
      <c r="R35" s="101">
        <f t="shared" si="9"/>
        <v>0</v>
      </c>
      <c r="S35" s="265">
        <f t="shared" si="10"/>
        <v>0</v>
      </c>
      <c r="T35" s="21"/>
      <c r="U35" s="20"/>
      <c r="V35" s="17"/>
      <c r="W35" s="22"/>
      <c r="Y35" s="277" t="str">
        <f t="shared" si="11"/>
        <v/>
      </c>
    </row>
    <row r="36" spans="1:25" ht="30" customHeight="1" x14ac:dyDescent="0.35">
      <c r="C36" s="23" t="s">
        <v>35</v>
      </c>
      <c r="D36" s="103">
        <f>SUM(D28:D35)</f>
        <v>28000</v>
      </c>
      <c r="E36" s="103">
        <f>SUM(E28:E35)</f>
        <v>0</v>
      </c>
      <c r="F36" s="103">
        <f>SUM(F28:F35)</f>
        <v>0</v>
      </c>
      <c r="G36" s="103">
        <f>SUM(G28:G35)</f>
        <v>28000</v>
      </c>
      <c r="H36" s="103">
        <f>(H28*G28)+(H29*G29)+(H30*G30)+(H31*G31)+(H32*G32)+(H33*G33)+(H34*G34)+(H35*G35)</f>
        <v>8000</v>
      </c>
      <c r="I36" s="102">
        <f>SUM(I28:I35)</f>
        <v>13160</v>
      </c>
      <c r="J36" s="24"/>
      <c r="K36" s="22"/>
      <c r="L36" s="95"/>
      <c r="N36" s="23" t="s">
        <v>35</v>
      </c>
      <c r="O36" s="152">
        <f>SUM(O28:O35)</f>
        <v>28000</v>
      </c>
      <c r="P36" s="103">
        <f>SUM(P28:P35)</f>
        <v>0</v>
      </c>
      <c r="Q36" s="103">
        <f>SUM(Q28:Q35)</f>
        <v>0</v>
      </c>
      <c r="R36" s="103">
        <f>SUM(R28:R35)</f>
        <v>28000</v>
      </c>
      <c r="S36" s="265">
        <f t="shared" si="10"/>
        <v>0</v>
      </c>
      <c r="T36" s="103">
        <f>(T28*R28)+(T29*R29)+(T30*R30)+(T31*R31)+(T32*R32)+(T33*R33)+(T34*R34)+(T35*R35)</f>
        <v>3800</v>
      </c>
      <c r="U36" s="103">
        <f>SUM(U28:U35)</f>
        <v>43264.4</v>
      </c>
      <c r="V36" s="24"/>
      <c r="W36" s="22"/>
      <c r="Y36" s="277">
        <f t="shared" si="11"/>
        <v>1</v>
      </c>
    </row>
    <row r="37" spans="1:25" ht="30" customHeight="1" x14ac:dyDescent="0.3">
      <c r="B37" s="11" t="s">
        <v>72</v>
      </c>
      <c r="C37" s="297" t="s">
        <v>73</v>
      </c>
      <c r="D37" s="299"/>
      <c r="E37" s="299"/>
      <c r="F37" s="299"/>
      <c r="G37" s="299"/>
      <c r="H37" s="299"/>
      <c r="I37" s="300"/>
      <c r="J37" s="300"/>
      <c r="K37" s="299"/>
      <c r="L37" s="93"/>
      <c r="M37" s="11" t="s">
        <v>72</v>
      </c>
      <c r="N37" s="297" t="s">
        <v>73</v>
      </c>
      <c r="O37" s="299"/>
      <c r="P37" s="299"/>
      <c r="Q37" s="299"/>
      <c r="R37" s="299"/>
      <c r="S37" s="299"/>
      <c r="T37" s="299"/>
      <c r="U37" s="300"/>
      <c r="V37" s="300"/>
      <c r="W37" s="299"/>
      <c r="Y37" s="276"/>
    </row>
    <row r="38" spans="1:25" ht="184.9" customHeight="1" x14ac:dyDescent="0.35">
      <c r="B38" s="13" t="s">
        <v>74</v>
      </c>
      <c r="C38" s="14" t="s">
        <v>75</v>
      </c>
      <c r="D38" s="123">
        <v>10000</v>
      </c>
      <c r="E38" s="123"/>
      <c r="F38" s="123"/>
      <c r="G38" s="101">
        <f>SUM(D38:F38)</f>
        <v>10000</v>
      </c>
      <c r="H38" s="16">
        <v>0.5</v>
      </c>
      <c r="I38" s="123">
        <v>5940</v>
      </c>
      <c r="J38" s="290"/>
      <c r="K38" s="18"/>
      <c r="L38" s="94"/>
      <c r="M38" s="13" t="s">
        <v>74</v>
      </c>
      <c r="N38" s="147" t="s">
        <v>75</v>
      </c>
      <c r="O38" s="150">
        <v>10000</v>
      </c>
      <c r="P38" s="15"/>
      <c r="Q38" s="15"/>
      <c r="R38" s="101">
        <f>SUM(O38:Q38)</f>
        <v>10000</v>
      </c>
      <c r="S38" s="265">
        <f>+R38-G38</f>
        <v>0</v>
      </c>
      <c r="T38" s="16">
        <v>0</v>
      </c>
      <c r="U38" s="126">
        <f>15000+4060</f>
        <v>19060</v>
      </c>
      <c r="V38" s="17"/>
      <c r="W38" s="18"/>
      <c r="Y38" s="277">
        <f>IFERROR(R38/G38,"")</f>
        <v>1</v>
      </c>
    </row>
    <row r="39" spans="1:25" ht="80.650000000000006" customHeight="1" x14ac:dyDescent="0.35">
      <c r="B39" s="13" t="s">
        <v>76</v>
      </c>
      <c r="C39" s="14" t="s">
        <v>77</v>
      </c>
      <c r="D39" s="123">
        <v>0</v>
      </c>
      <c r="E39" s="123"/>
      <c r="F39" s="123"/>
      <c r="G39" s="101">
        <f t="shared" ref="G39:G45" si="12">SUM(D39:F39)</f>
        <v>0</v>
      </c>
      <c r="H39" s="16"/>
      <c r="I39" s="123"/>
      <c r="J39" s="290"/>
      <c r="K39" s="18"/>
      <c r="L39" s="94"/>
      <c r="M39" s="13" t="s">
        <v>76</v>
      </c>
      <c r="N39" s="147" t="s">
        <v>78</v>
      </c>
      <c r="O39" s="150">
        <v>6000</v>
      </c>
      <c r="P39" s="15"/>
      <c r="Q39" s="15"/>
      <c r="R39" s="101">
        <f t="shared" ref="R39:R45" si="13">SUM(O39:Q39)</f>
        <v>6000</v>
      </c>
      <c r="S39" s="265">
        <f t="shared" ref="S39:S46" si="14">+R39-G39</f>
        <v>6000</v>
      </c>
      <c r="T39" s="16">
        <v>0</v>
      </c>
      <c r="U39" s="15"/>
      <c r="V39" s="17"/>
      <c r="W39" s="18"/>
      <c r="Y39" s="277" t="str">
        <f t="shared" ref="Y39:Y58" si="15">IFERROR(R39/G39,"")</f>
        <v/>
      </c>
    </row>
    <row r="40" spans="1:25" ht="142" customHeight="1" x14ac:dyDescent="0.35">
      <c r="B40" s="13" t="s">
        <v>79</v>
      </c>
      <c r="C40" s="14" t="s">
        <v>80</v>
      </c>
      <c r="D40" s="123">
        <v>3000</v>
      </c>
      <c r="E40" s="123"/>
      <c r="F40" s="123"/>
      <c r="G40" s="101">
        <f t="shared" si="12"/>
        <v>3000</v>
      </c>
      <c r="H40" s="16">
        <v>0.5</v>
      </c>
      <c r="I40" s="123">
        <v>2200</v>
      </c>
      <c r="J40" s="290"/>
      <c r="K40" s="18"/>
      <c r="L40" s="94"/>
      <c r="M40" s="13" t="s">
        <v>79</v>
      </c>
      <c r="N40" s="147" t="s">
        <v>81</v>
      </c>
      <c r="O40" s="150"/>
      <c r="P40" s="15"/>
      <c r="Q40" s="15"/>
      <c r="R40" s="104">
        <f t="shared" si="13"/>
        <v>0</v>
      </c>
      <c r="S40" s="265">
        <f t="shared" si="14"/>
        <v>-3000</v>
      </c>
      <c r="T40" s="16"/>
      <c r="U40" s="126">
        <v>800</v>
      </c>
      <c r="V40" s="17"/>
      <c r="W40" s="18"/>
      <c r="Y40" s="277">
        <f t="shared" si="15"/>
        <v>0</v>
      </c>
    </row>
    <row r="41" spans="1:25" ht="65.5" customHeight="1" x14ac:dyDescent="0.35">
      <c r="B41" s="13" t="s">
        <v>82</v>
      </c>
      <c r="C41" s="14" t="s">
        <v>83</v>
      </c>
      <c r="D41" s="123">
        <v>8000</v>
      </c>
      <c r="E41" s="123"/>
      <c r="F41" s="123"/>
      <c r="G41" s="101">
        <f t="shared" si="12"/>
        <v>8000</v>
      </c>
      <c r="H41" s="16"/>
      <c r="I41" s="123">
        <v>3500</v>
      </c>
      <c r="J41" s="290"/>
      <c r="K41" s="18"/>
      <c r="L41" s="94"/>
      <c r="M41" s="13" t="s">
        <v>82</v>
      </c>
      <c r="N41" s="147" t="s">
        <v>84</v>
      </c>
      <c r="O41" s="150">
        <v>5000</v>
      </c>
      <c r="P41" s="15"/>
      <c r="Q41" s="15"/>
      <c r="R41" s="104">
        <f t="shared" si="13"/>
        <v>5000</v>
      </c>
      <c r="S41" s="265">
        <f t="shared" si="14"/>
        <v>-3000</v>
      </c>
      <c r="T41" s="16">
        <v>0.05</v>
      </c>
      <c r="U41" s="126">
        <v>5400</v>
      </c>
      <c r="V41" s="17"/>
      <c r="W41" s="18"/>
      <c r="Y41" s="277">
        <f t="shared" si="15"/>
        <v>0.625</v>
      </c>
    </row>
    <row r="42" spans="1:25" ht="83.25" customHeight="1" x14ac:dyDescent="0.35">
      <c r="B42" s="13" t="s">
        <v>85</v>
      </c>
      <c r="C42" s="14" t="s">
        <v>81</v>
      </c>
      <c r="D42" s="123"/>
      <c r="E42" s="123"/>
      <c r="F42" s="123"/>
      <c r="G42" s="101">
        <f t="shared" si="12"/>
        <v>0</v>
      </c>
      <c r="H42" s="16"/>
      <c r="I42" s="123"/>
      <c r="J42" s="290"/>
      <c r="K42" s="18"/>
      <c r="L42" s="94"/>
      <c r="M42" s="13" t="s">
        <v>85</v>
      </c>
      <c r="N42" s="27" t="s">
        <v>318</v>
      </c>
      <c r="O42" s="150"/>
      <c r="P42" s="15"/>
      <c r="Q42" s="15"/>
      <c r="R42" s="155">
        <f t="shared" si="13"/>
        <v>0</v>
      </c>
      <c r="S42" s="265">
        <f t="shared" si="14"/>
        <v>0</v>
      </c>
      <c r="T42" s="16"/>
      <c r="U42" s="15"/>
      <c r="V42" s="17"/>
      <c r="W42" s="18"/>
      <c r="Y42" s="277" t="str">
        <f t="shared" si="15"/>
        <v/>
      </c>
    </row>
    <row r="43" spans="1:25" ht="97.9" customHeight="1" x14ac:dyDescent="0.35">
      <c r="A43" s="7"/>
      <c r="B43" s="13" t="s">
        <v>86</v>
      </c>
      <c r="C43" s="19" t="s">
        <v>87</v>
      </c>
      <c r="D43" s="123">
        <v>5000</v>
      </c>
      <c r="E43" s="123"/>
      <c r="F43" s="123"/>
      <c r="G43" s="101">
        <f t="shared" si="12"/>
        <v>5000</v>
      </c>
      <c r="H43" s="16"/>
      <c r="I43" s="123">
        <v>4325</v>
      </c>
      <c r="J43" s="290"/>
      <c r="K43" s="18"/>
      <c r="L43" s="94"/>
      <c r="M43" s="13" t="s">
        <v>86</v>
      </c>
      <c r="N43" s="27" t="s">
        <v>88</v>
      </c>
      <c r="O43" s="150">
        <v>300000</v>
      </c>
      <c r="P43" s="15"/>
      <c r="Q43" s="15"/>
      <c r="R43" s="101">
        <f t="shared" si="13"/>
        <v>300000</v>
      </c>
      <c r="S43" s="265">
        <f t="shared" si="14"/>
        <v>295000</v>
      </c>
      <c r="T43" s="16">
        <v>0.2</v>
      </c>
      <c r="U43" s="126">
        <v>675</v>
      </c>
      <c r="V43" s="17" t="s">
        <v>324</v>
      </c>
      <c r="W43" s="18"/>
      <c r="Y43" s="277">
        <f t="shared" si="15"/>
        <v>60</v>
      </c>
    </row>
    <row r="44" spans="1:25" s="7" customFormat="1" ht="99.75" customHeight="1" x14ac:dyDescent="0.35">
      <c r="A44" s="2"/>
      <c r="B44" s="26" t="s">
        <v>89</v>
      </c>
      <c r="C44" s="27" t="s">
        <v>90</v>
      </c>
      <c r="D44" s="125"/>
      <c r="E44" s="125"/>
      <c r="F44" s="125"/>
      <c r="G44" s="104">
        <f t="shared" si="12"/>
        <v>0</v>
      </c>
      <c r="H44" s="29"/>
      <c r="I44" s="125"/>
      <c r="J44" s="30"/>
      <c r="K44" s="31"/>
      <c r="L44" s="94"/>
      <c r="M44" s="13" t="s">
        <v>89</v>
      </c>
      <c r="N44" s="27" t="s">
        <v>91</v>
      </c>
      <c r="O44" s="125">
        <v>160000</v>
      </c>
      <c r="P44" s="20"/>
      <c r="Q44" s="20"/>
      <c r="R44" s="101">
        <f t="shared" si="13"/>
        <v>160000</v>
      </c>
      <c r="S44" s="265">
        <f t="shared" si="14"/>
        <v>160000</v>
      </c>
      <c r="T44" s="21">
        <v>0.2</v>
      </c>
      <c r="U44" s="20"/>
      <c r="V44" s="17" t="s">
        <v>324</v>
      </c>
      <c r="W44" s="22"/>
      <c r="Y44" s="277" t="str">
        <f t="shared" si="15"/>
        <v/>
      </c>
    </row>
    <row r="45" spans="1:25" ht="77.5" x14ac:dyDescent="0.35">
      <c r="B45" s="26" t="s">
        <v>92</v>
      </c>
      <c r="C45" s="27" t="s">
        <v>91</v>
      </c>
      <c r="D45" s="125"/>
      <c r="E45" s="125"/>
      <c r="F45" s="125"/>
      <c r="G45" s="104">
        <f t="shared" si="12"/>
        <v>0</v>
      </c>
      <c r="H45" s="29"/>
      <c r="I45" s="125"/>
      <c r="J45" s="28"/>
      <c r="K45" s="31"/>
      <c r="L45" s="94"/>
      <c r="M45" s="13" t="s">
        <v>92</v>
      </c>
      <c r="N45" s="19"/>
      <c r="O45" s="124"/>
      <c r="P45" s="20"/>
      <c r="Q45" s="20"/>
      <c r="R45" s="101">
        <f t="shared" si="13"/>
        <v>0</v>
      </c>
      <c r="S45" s="265">
        <f t="shared" si="14"/>
        <v>0</v>
      </c>
      <c r="T45" s="21"/>
      <c r="U45" s="20"/>
      <c r="V45" s="17"/>
      <c r="W45" s="22"/>
      <c r="Y45" s="277" t="str">
        <f t="shared" si="15"/>
        <v/>
      </c>
    </row>
    <row r="46" spans="1:25" ht="30" customHeight="1" x14ac:dyDescent="0.35">
      <c r="C46" s="23" t="s">
        <v>35</v>
      </c>
      <c r="D46" s="102">
        <f>SUM(D38:D45)</f>
        <v>26000</v>
      </c>
      <c r="E46" s="102">
        <f>SUM(E38:E45)</f>
        <v>0</v>
      </c>
      <c r="F46" s="102">
        <f>SUM(F38:F45)</f>
        <v>0</v>
      </c>
      <c r="G46" s="102">
        <f>SUM(G38:G45)</f>
        <v>26000</v>
      </c>
      <c r="H46" s="102">
        <f>(H38*G38)+(H39*G39)+(H40*G40)+(H41*G41)+(H42*G42)+(H43*G43)+(H44*G44)+(H45*G45)</f>
        <v>6500</v>
      </c>
      <c r="I46" s="102">
        <f>SUM(I38:I45)</f>
        <v>15965</v>
      </c>
      <c r="J46" s="24"/>
      <c r="K46" s="22"/>
      <c r="L46" s="95"/>
      <c r="N46" s="23" t="s">
        <v>35</v>
      </c>
      <c r="O46" s="102">
        <f>SUM(O38:O45)</f>
        <v>481000</v>
      </c>
      <c r="P46" s="102">
        <f>SUM(P38:P45)</f>
        <v>0</v>
      </c>
      <c r="Q46" s="102">
        <f>SUM(Q38:Q45)</f>
        <v>0</v>
      </c>
      <c r="R46" s="102">
        <f>SUM(R38:R45)</f>
        <v>481000</v>
      </c>
      <c r="S46" s="265">
        <f t="shared" si="14"/>
        <v>455000</v>
      </c>
      <c r="T46" s="102">
        <f>(T38*R38)+(T39*R39)+(T40*R40)+(T41*R41)+(T42*R42)+(T43*R43)+(T44*R44)+(T45*R45)</f>
        <v>92250</v>
      </c>
      <c r="U46" s="102">
        <f>SUM(U38:U45)</f>
        <v>25935</v>
      </c>
      <c r="V46" s="24"/>
      <c r="W46" s="22"/>
      <c r="Y46" s="277">
        <f t="shared" si="15"/>
        <v>18.5</v>
      </c>
    </row>
    <row r="47" spans="1:25" ht="15.5" x14ac:dyDescent="0.3">
      <c r="B47" s="32"/>
      <c r="C47" s="33"/>
      <c r="D47" s="105"/>
      <c r="E47" s="105"/>
      <c r="F47" s="105"/>
      <c r="G47" s="105"/>
      <c r="H47" s="34"/>
      <c r="I47" s="105"/>
      <c r="J47" s="35"/>
      <c r="K47" s="34"/>
      <c r="L47" s="94"/>
      <c r="M47" s="32"/>
      <c r="N47" s="33"/>
      <c r="O47" s="105"/>
      <c r="P47" s="34"/>
      <c r="Q47" s="34"/>
      <c r="R47" s="105"/>
      <c r="S47" s="266"/>
      <c r="T47" s="34"/>
      <c r="U47" s="34"/>
      <c r="V47" s="35"/>
      <c r="W47" s="34"/>
      <c r="Y47" s="277" t="str">
        <f t="shared" si="15"/>
        <v/>
      </c>
    </row>
    <row r="48" spans="1:25" ht="30" customHeight="1" x14ac:dyDescent="0.3">
      <c r="B48" s="23" t="s">
        <v>93</v>
      </c>
      <c r="C48" s="297" t="s">
        <v>94</v>
      </c>
      <c r="D48" s="297"/>
      <c r="E48" s="297"/>
      <c r="F48" s="297"/>
      <c r="G48" s="297"/>
      <c r="H48" s="297"/>
      <c r="I48" s="298"/>
      <c r="J48" s="298"/>
      <c r="K48" s="297"/>
      <c r="L48" s="92"/>
      <c r="M48" s="23" t="s">
        <v>93</v>
      </c>
      <c r="N48" s="319" t="s">
        <v>94</v>
      </c>
      <c r="O48" s="319"/>
      <c r="P48" s="319"/>
      <c r="Q48" s="319"/>
      <c r="R48" s="319"/>
      <c r="S48" s="319"/>
      <c r="T48" s="319"/>
      <c r="U48" s="320"/>
      <c r="V48" s="320"/>
      <c r="W48" s="319"/>
      <c r="Y48" s="277" t="str">
        <f t="shared" si="15"/>
        <v/>
      </c>
    </row>
    <row r="49" spans="1:25" ht="30" customHeight="1" x14ac:dyDescent="0.3">
      <c r="B49" s="11" t="s">
        <v>95</v>
      </c>
      <c r="C49" s="297" t="s">
        <v>96</v>
      </c>
      <c r="D49" s="297"/>
      <c r="E49" s="297"/>
      <c r="F49" s="297"/>
      <c r="G49" s="297"/>
      <c r="H49" s="297"/>
      <c r="I49" s="298"/>
      <c r="J49" s="298"/>
      <c r="K49" s="297"/>
      <c r="L49" s="93"/>
      <c r="M49" s="11" t="s">
        <v>95</v>
      </c>
      <c r="N49" s="319" t="s">
        <v>96</v>
      </c>
      <c r="O49" s="319"/>
      <c r="P49" s="319"/>
      <c r="Q49" s="319"/>
      <c r="R49" s="319"/>
      <c r="S49" s="319"/>
      <c r="T49" s="319"/>
      <c r="U49" s="320"/>
      <c r="V49" s="320"/>
      <c r="W49" s="319"/>
      <c r="Y49" s="277" t="str">
        <f t="shared" si="15"/>
        <v/>
      </c>
    </row>
    <row r="50" spans="1:25" ht="155.5" customHeight="1" x14ac:dyDescent="0.35">
      <c r="B50" s="13" t="s">
        <v>97</v>
      </c>
      <c r="C50" s="14" t="s">
        <v>98</v>
      </c>
      <c r="D50" s="123">
        <v>31000</v>
      </c>
      <c r="E50" s="123"/>
      <c r="F50" s="123"/>
      <c r="G50" s="101">
        <f>SUM(D50:F50)</f>
        <v>31000</v>
      </c>
      <c r="H50" s="16"/>
      <c r="I50" s="123">
        <v>25400</v>
      </c>
      <c r="J50" s="290"/>
      <c r="K50" s="18"/>
      <c r="L50" s="94"/>
      <c r="M50" s="26" t="s">
        <v>97</v>
      </c>
      <c r="N50" s="147" t="s">
        <v>98</v>
      </c>
      <c r="O50" s="150">
        <v>31000</v>
      </c>
      <c r="P50" s="146"/>
      <c r="Q50" s="146"/>
      <c r="R50" s="101">
        <f>SUM(O50:Q50)</f>
        <v>31000</v>
      </c>
      <c r="S50" s="265">
        <f>+R50-G50</f>
        <v>0</v>
      </c>
      <c r="T50" s="16"/>
      <c r="U50" s="292">
        <f>5600+577.27</f>
        <v>6177.27</v>
      </c>
      <c r="V50" s="17"/>
      <c r="W50" s="18"/>
      <c r="Y50" s="277">
        <f t="shared" si="15"/>
        <v>1</v>
      </c>
    </row>
    <row r="51" spans="1:25" ht="111.75" customHeight="1" x14ac:dyDescent="0.35">
      <c r="B51" s="13" t="s">
        <v>99</v>
      </c>
      <c r="C51" s="14" t="s">
        <v>100</v>
      </c>
      <c r="D51" s="123">
        <v>0</v>
      </c>
      <c r="E51" s="123"/>
      <c r="F51" s="123"/>
      <c r="G51" s="101">
        <f t="shared" ref="G51:G57" si="16">SUM(D51:F51)</f>
        <v>0</v>
      </c>
      <c r="H51" s="16">
        <v>0.5</v>
      </c>
      <c r="I51" s="123"/>
      <c r="J51" s="17"/>
      <c r="K51" s="18"/>
      <c r="L51" s="94"/>
      <c r="M51" s="26" t="s">
        <v>99</v>
      </c>
      <c r="N51" s="147" t="s">
        <v>100</v>
      </c>
      <c r="O51" s="150">
        <v>0</v>
      </c>
      <c r="P51" s="146"/>
      <c r="Q51" s="146"/>
      <c r="R51" s="101">
        <f t="shared" ref="R51:R57" si="17">SUM(O51:Q51)</f>
        <v>0</v>
      </c>
      <c r="S51" s="265">
        <f t="shared" ref="S51:S58" si="18">+R51-G51</f>
        <v>0</v>
      </c>
      <c r="T51" s="16"/>
      <c r="U51" s="126">
        <v>13288</v>
      </c>
      <c r="V51" s="17"/>
      <c r="W51" s="18"/>
      <c r="Y51" s="277" t="str">
        <f t="shared" si="15"/>
        <v/>
      </c>
    </row>
    <row r="52" spans="1:25" ht="144" customHeight="1" x14ac:dyDescent="0.35">
      <c r="B52" s="13" t="s">
        <v>101</v>
      </c>
      <c r="C52" s="14" t="s">
        <v>102</v>
      </c>
      <c r="D52" s="123"/>
      <c r="E52" s="123"/>
      <c r="F52" s="123"/>
      <c r="G52" s="101">
        <f t="shared" si="16"/>
        <v>0</v>
      </c>
      <c r="H52" s="16"/>
      <c r="I52" s="123"/>
      <c r="J52" s="17"/>
      <c r="K52" s="18"/>
      <c r="L52" s="94"/>
      <c r="M52" s="26" t="s">
        <v>101</v>
      </c>
      <c r="N52" s="147" t="s">
        <v>102</v>
      </c>
      <c r="O52" s="150"/>
      <c r="P52" s="146"/>
      <c r="Q52" s="146"/>
      <c r="R52" s="101">
        <f t="shared" si="17"/>
        <v>0</v>
      </c>
      <c r="S52" s="265">
        <f t="shared" si="18"/>
        <v>0</v>
      </c>
      <c r="T52" s="16"/>
      <c r="U52" s="15"/>
      <c r="V52" s="17"/>
      <c r="W52" s="18"/>
      <c r="Y52" s="277" t="str">
        <f t="shared" si="15"/>
        <v/>
      </c>
    </row>
    <row r="53" spans="1:25" ht="110.5" customHeight="1" x14ac:dyDescent="0.35">
      <c r="B53" s="13" t="s">
        <v>103</v>
      </c>
      <c r="C53" s="14"/>
      <c r="D53" s="123"/>
      <c r="E53" s="123"/>
      <c r="F53" s="123"/>
      <c r="G53" s="101">
        <f t="shared" si="16"/>
        <v>0</v>
      </c>
      <c r="H53" s="16"/>
      <c r="I53" s="123"/>
      <c r="J53" s="17"/>
      <c r="K53" s="18"/>
      <c r="L53" s="94"/>
      <c r="M53" s="26" t="s">
        <v>103</v>
      </c>
      <c r="N53" s="147" t="s">
        <v>104</v>
      </c>
      <c r="O53" s="123"/>
      <c r="P53" s="15"/>
      <c r="Q53" s="15"/>
      <c r="R53" s="101">
        <f t="shared" si="17"/>
        <v>0</v>
      </c>
      <c r="S53" s="265">
        <f t="shared" si="18"/>
        <v>0</v>
      </c>
      <c r="T53" s="16"/>
      <c r="U53" s="15"/>
      <c r="V53" s="17"/>
      <c r="W53" s="18"/>
      <c r="Y53" s="277" t="str">
        <f t="shared" si="15"/>
        <v/>
      </c>
    </row>
    <row r="54" spans="1:25" ht="58.9" customHeight="1" x14ac:dyDescent="0.35">
      <c r="B54" s="13" t="s">
        <v>105</v>
      </c>
      <c r="C54" s="14"/>
      <c r="D54" s="123"/>
      <c r="E54" s="123"/>
      <c r="F54" s="123"/>
      <c r="G54" s="101">
        <f t="shared" si="16"/>
        <v>0</v>
      </c>
      <c r="H54" s="16"/>
      <c r="I54" s="123"/>
      <c r="J54" s="17"/>
      <c r="K54" s="18"/>
      <c r="L54" s="94"/>
      <c r="M54" s="13" t="s">
        <v>105</v>
      </c>
      <c r="N54" s="147" t="s">
        <v>319</v>
      </c>
      <c r="O54" s="123"/>
      <c r="P54" s="15"/>
      <c r="Q54" s="15"/>
      <c r="R54" s="101">
        <f t="shared" si="17"/>
        <v>0</v>
      </c>
      <c r="S54" s="265">
        <f t="shared" si="18"/>
        <v>0</v>
      </c>
      <c r="T54" s="16"/>
      <c r="U54" s="15"/>
      <c r="V54" s="17"/>
      <c r="W54" s="148" t="s">
        <v>106</v>
      </c>
      <c r="Y54" s="277" t="str">
        <f t="shared" si="15"/>
        <v/>
      </c>
    </row>
    <row r="55" spans="1:25" ht="30" customHeight="1" x14ac:dyDescent="0.35">
      <c r="B55" s="13" t="s">
        <v>107</v>
      </c>
      <c r="C55" s="14"/>
      <c r="D55" s="123"/>
      <c r="E55" s="123"/>
      <c r="F55" s="123"/>
      <c r="G55" s="101">
        <f t="shared" si="16"/>
        <v>0</v>
      </c>
      <c r="H55" s="16"/>
      <c r="I55" s="123"/>
      <c r="J55" s="17"/>
      <c r="K55" s="18"/>
      <c r="L55" s="94"/>
      <c r="M55" s="13" t="s">
        <v>107</v>
      </c>
      <c r="N55" s="14"/>
      <c r="O55" s="123"/>
      <c r="P55" s="15"/>
      <c r="Q55" s="15"/>
      <c r="R55" s="101">
        <f t="shared" si="17"/>
        <v>0</v>
      </c>
      <c r="S55" s="265">
        <f t="shared" si="18"/>
        <v>0</v>
      </c>
      <c r="T55" s="16"/>
      <c r="U55" s="15"/>
      <c r="V55" s="17"/>
      <c r="W55" s="18"/>
      <c r="Y55" s="277" t="str">
        <f t="shared" si="15"/>
        <v/>
      </c>
    </row>
    <row r="56" spans="1:25" ht="30" customHeight="1" x14ac:dyDescent="0.35">
      <c r="A56" s="7"/>
      <c r="B56" s="13" t="s">
        <v>108</v>
      </c>
      <c r="C56" s="19"/>
      <c r="D56" s="124"/>
      <c r="E56" s="124"/>
      <c r="F56" s="124"/>
      <c r="G56" s="101">
        <f t="shared" si="16"/>
        <v>0</v>
      </c>
      <c r="H56" s="21"/>
      <c r="I56" s="124"/>
      <c r="J56" s="17"/>
      <c r="K56" s="22"/>
      <c r="L56" s="94"/>
      <c r="M56" s="13" t="s">
        <v>108</v>
      </c>
      <c r="N56" s="19"/>
      <c r="O56" s="124"/>
      <c r="P56" s="20"/>
      <c r="Q56" s="20"/>
      <c r="R56" s="101">
        <f t="shared" si="17"/>
        <v>0</v>
      </c>
      <c r="S56" s="265">
        <f t="shared" si="18"/>
        <v>0</v>
      </c>
      <c r="T56" s="21"/>
      <c r="U56" s="20"/>
      <c r="V56" s="17"/>
      <c r="W56" s="22"/>
      <c r="Y56" s="277" t="str">
        <f t="shared" si="15"/>
        <v/>
      </c>
    </row>
    <row r="57" spans="1:25" s="7" customFormat="1" ht="30" customHeight="1" x14ac:dyDescent="0.35">
      <c r="B57" s="13" t="s">
        <v>109</v>
      </c>
      <c r="C57" s="19"/>
      <c r="D57" s="124"/>
      <c r="E57" s="124"/>
      <c r="F57" s="124"/>
      <c r="G57" s="101">
        <f t="shared" si="16"/>
        <v>0</v>
      </c>
      <c r="H57" s="21"/>
      <c r="I57" s="124"/>
      <c r="J57" s="17"/>
      <c r="K57" s="22"/>
      <c r="L57" s="94"/>
      <c r="M57" s="13" t="s">
        <v>109</v>
      </c>
      <c r="N57" s="19"/>
      <c r="O57" s="124"/>
      <c r="P57" s="20"/>
      <c r="Q57" s="20"/>
      <c r="R57" s="101">
        <f t="shared" si="17"/>
        <v>0</v>
      </c>
      <c r="S57" s="265">
        <f t="shared" si="18"/>
        <v>0</v>
      </c>
      <c r="T57" s="21"/>
      <c r="U57" s="20"/>
      <c r="V57" s="17"/>
      <c r="W57" s="22"/>
      <c r="Y57" s="277" t="str">
        <f t="shared" si="15"/>
        <v/>
      </c>
    </row>
    <row r="58" spans="1:25" s="7" customFormat="1" ht="30" customHeight="1" x14ac:dyDescent="0.35">
      <c r="A58" s="2"/>
      <c r="B58" s="2"/>
      <c r="C58" s="23" t="s">
        <v>35</v>
      </c>
      <c r="D58" s="102">
        <f>SUM(D50:D57)</f>
        <v>31000</v>
      </c>
      <c r="E58" s="102">
        <f>SUM(E50:E57)</f>
        <v>0</v>
      </c>
      <c r="F58" s="102">
        <f>SUM(F50:F57)</f>
        <v>0</v>
      </c>
      <c r="G58" s="103">
        <f>SUM(G50:G57)</f>
        <v>31000</v>
      </c>
      <c r="H58" s="103">
        <f>(H50*G50)+(H51*G51)+(H52*G52)+(H53*G53)+(H54*G54)+(H55*G55)+(H56*G56)+(H57*G57)</f>
        <v>0</v>
      </c>
      <c r="I58" s="102">
        <f>SUM(I50:I57)</f>
        <v>25400</v>
      </c>
      <c r="J58" s="24"/>
      <c r="K58" s="22"/>
      <c r="L58" s="95"/>
      <c r="M58" s="2"/>
      <c r="N58" s="23" t="s">
        <v>35</v>
      </c>
      <c r="O58" s="151">
        <f>SUM(O50:O57)</f>
        <v>31000</v>
      </c>
      <c r="P58" s="102">
        <f>SUM(P50:P57)</f>
        <v>0</v>
      </c>
      <c r="Q58" s="102">
        <f>SUM(Q50:Q57)</f>
        <v>0</v>
      </c>
      <c r="R58" s="103">
        <f>SUM(R50:R57)</f>
        <v>31000</v>
      </c>
      <c r="S58" s="265">
        <f t="shared" si="18"/>
        <v>0</v>
      </c>
      <c r="T58" s="102">
        <f>(T50*R50)+(T51*R51)+(T52*R52)+(T53*R53)+(T54*R54)+(T55*R55)+(T56*R56)+(T57*R57)</f>
        <v>0</v>
      </c>
      <c r="U58" s="102">
        <f>SUM(U50:U57)</f>
        <v>19465.27</v>
      </c>
      <c r="V58" s="24"/>
      <c r="W58" s="22"/>
      <c r="Y58" s="277">
        <f t="shared" si="15"/>
        <v>1</v>
      </c>
    </row>
    <row r="59" spans="1:25" ht="30" customHeight="1" x14ac:dyDescent="0.3">
      <c r="B59" s="11" t="s">
        <v>110</v>
      </c>
      <c r="C59" s="301" t="s">
        <v>111</v>
      </c>
      <c r="D59" s="302"/>
      <c r="E59" s="302"/>
      <c r="F59" s="302"/>
      <c r="G59" s="302"/>
      <c r="H59" s="302"/>
      <c r="I59" s="303"/>
      <c r="J59" s="303"/>
      <c r="K59" s="302"/>
      <c r="L59" s="93"/>
      <c r="M59" s="11" t="s">
        <v>110</v>
      </c>
      <c r="N59" s="316" t="s">
        <v>111</v>
      </c>
      <c r="O59" s="317"/>
      <c r="P59" s="317"/>
      <c r="Q59" s="317"/>
      <c r="R59" s="317"/>
      <c r="S59" s="317"/>
      <c r="T59" s="317"/>
      <c r="U59" s="318"/>
      <c r="V59" s="318"/>
      <c r="W59" s="317"/>
      <c r="Y59" s="276"/>
    </row>
    <row r="60" spans="1:25" ht="110.5" customHeight="1" x14ac:dyDescent="0.35">
      <c r="B60" s="13" t="s">
        <v>112</v>
      </c>
      <c r="C60" s="14" t="s">
        <v>113</v>
      </c>
      <c r="D60" s="123">
        <v>9296</v>
      </c>
      <c r="E60" s="123"/>
      <c r="F60" s="123"/>
      <c r="G60" s="101">
        <f>SUM(D60:F60)</f>
        <v>9296</v>
      </c>
      <c r="H60" s="16"/>
      <c r="I60" s="123">
        <v>8540</v>
      </c>
      <c r="J60" s="290"/>
      <c r="K60" s="18"/>
      <c r="L60" s="94"/>
      <c r="M60" s="13" t="s">
        <v>112</v>
      </c>
      <c r="N60" s="147" t="s">
        <v>113</v>
      </c>
      <c r="O60" s="123">
        <v>5000</v>
      </c>
      <c r="P60" s="15"/>
      <c r="Q60" s="15"/>
      <c r="R60" s="101">
        <f>SUM(O60:Q60)</f>
        <v>5000</v>
      </c>
      <c r="S60" s="265">
        <f>+R60-G60</f>
        <v>-4296</v>
      </c>
      <c r="T60" s="16">
        <v>0.1</v>
      </c>
      <c r="U60" s="290">
        <v>756</v>
      </c>
      <c r="V60" s="17"/>
      <c r="W60" s="18"/>
      <c r="Y60" s="277">
        <f>IFERROR(R60/G60,"")</f>
        <v>0.53786574870912218</v>
      </c>
    </row>
    <row r="61" spans="1:25" ht="112.9" customHeight="1" x14ac:dyDescent="0.35">
      <c r="B61" s="13" t="s">
        <v>114</v>
      </c>
      <c r="C61" s="14" t="s">
        <v>115</v>
      </c>
      <c r="D61" s="123">
        <v>10000</v>
      </c>
      <c r="E61" s="123"/>
      <c r="F61" s="123"/>
      <c r="G61" s="101">
        <f t="shared" ref="G61:G67" si="19">SUM(D61:F61)</f>
        <v>10000</v>
      </c>
      <c r="H61" s="16">
        <v>0.3</v>
      </c>
      <c r="I61" s="123">
        <v>7850</v>
      </c>
      <c r="J61" s="290"/>
      <c r="K61" s="18"/>
      <c r="L61" s="94"/>
      <c r="M61" s="13" t="s">
        <v>114</v>
      </c>
      <c r="N61" s="147" t="s">
        <v>115</v>
      </c>
      <c r="O61" s="123">
        <v>0</v>
      </c>
      <c r="P61" s="15"/>
      <c r="Q61" s="15"/>
      <c r="R61" s="101">
        <f t="shared" ref="R61:R67" si="20">SUM(O61:Q61)</f>
        <v>0</v>
      </c>
      <c r="S61" s="265">
        <f t="shared" ref="S61:S68" si="21">+R61-G61</f>
        <v>-10000</v>
      </c>
      <c r="T61" s="16"/>
      <c r="U61" s="290">
        <v>2150</v>
      </c>
      <c r="V61" s="17"/>
      <c r="W61" s="18" t="s">
        <v>116</v>
      </c>
      <c r="Y61" s="277">
        <f t="shared" ref="Y61:Y80" si="22">IFERROR(R61/G61,"")</f>
        <v>0</v>
      </c>
    </row>
    <row r="62" spans="1:25" ht="141" customHeight="1" x14ac:dyDescent="0.35">
      <c r="B62" s="13" t="s">
        <v>117</v>
      </c>
      <c r="C62" s="14" t="s">
        <v>118</v>
      </c>
      <c r="D62" s="123">
        <v>4000</v>
      </c>
      <c r="E62" s="123"/>
      <c r="F62" s="123"/>
      <c r="G62" s="101">
        <f t="shared" si="19"/>
        <v>4000</v>
      </c>
      <c r="H62" s="16">
        <v>0.2</v>
      </c>
      <c r="I62" s="123">
        <v>1200</v>
      </c>
      <c r="J62" s="290"/>
      <c r="K62" s="18"/>
      <c r="L62" s="94"/>
      <c r="M62" s="13" t="s">
        <v>117</v>
      </c>
      <c r="N62" s="147" t="s">
        <v>118</v>
      </c>
      <c r="O62" s="150">
        <v>0</v>
      </c>
      <c r="P62" s="15"/>
      <c r="Q62" s="15"/>
      <c r="R62" s="101">
        <f t="shared" si="20"/>
        <v>0</v>
      </c>
      <c r="S62" s="265">
        <f t="shared" si="21"/>
        <v>-4000</v>
      </c>
      <c r="T62" s="16">
        <v>0.1</v>
      </c>
      <c r="U62" s="290">
        <v>2800</v>
      </c>
      <c r="V62" s="17"/>
      <c r="W62" s="18" t="s">
        <v>119</v>
      </c>
      <c r="Y62" s="277">
        <f t="shared" si="22"/>
        <v>0</v>
      </c>
    </row>
    <row r="63" spans="1:25" ht="124.15" customHeight="1" x14ac:dyDescent="0.35">
      <c r="B63" s="13" t="s">
        <v>120</v>
      </c>
      <c r="C63" s="14" t="s">
        <v>121</v>
      </c>
      <c r="D63" s="123">
        <v>0</v>
      </c>
      <c r="E63" s="123"/>
      <c r="F63" s="123"/>
      <c r="G63" s="101">
        <f t="shared" si="19"/>
        <v>0</v>
      </c>
      <c r="H63" s="16"/>
      <c r="I63" s="123"/>
      <c r="J63" s="17"/>
      <c r="K63" s="18"/>
      <c r="L63" s="94"/>
      <c r="M63" s="13" t="s">
        <v>120</v>
      </c>
      <c r="N63" s="147" t="s">
        <v>121</v>
      </c>
      <c r="O63" s="123">
        <v>0</v>
      </c>
      <c r="P63" s="15"/>
      <c r="Q63" s="15"/>
      <c r="R63" s="101">
        <f t="shared" si="20"/>
        <v>0</v>
      </c>
      <c r="S63" s="265">
        <f t="shared" si="21"/>
        <v>0</v>
      </c>
      <c r="T63" s="16"/>
      <c r="U63" s="15"/>
      <c r="V63" s="17"/>
      <c r="W63" s="18"/>
      <c r="Y63" s="277" t="str">
        <f t="shared" si="22"/>
        <v/>
      </c>
    </row>
    <row r="64" spans="1:25" ht="91" customHeight="1" x14ac:dyDescent="0.35">
      <c r="B64" s="13" t="s">
        <v>122</v>
      </c>
      <c r="C64" s="14" t="s">
        <v>123</v>
      </c>
      <c r="D64" s="123">
        <v>0</v>
      </c>
      <c r="E64" s="123"/>
      <c r="F64" s="123"/>
      <c r="G64" s="101">
        <f t="shared" si="19"/>
        <v>0</v>
      </c>
      <c r="H64" s="16"/>
      <c r="I64" s="123"/>
      <c r="J64" s="17"/>
      <c r="K64" s="18"/>
      <c r="L64" s="94"/>
      <c r="M64" s="13" t="s">
        <v>122</v>
      </c>
      <c r="N64" s="147" t="s">
        <v>123</v>
      </c>
      <c r="O64" s="123">
        <v>0</v>
      </c>
      <c r="P64" s="15"/>
      <c r="Q64" s="15"/>
      <c r="R64" s="101">
        <f t="shared" si="20"/>
        <v>0</v>
      </c>
      <c r="S64" s="265">
        <f t="shared" si="21"/>
        <v>0</v>
      </c>
      <c r="T64" s="16"/>
      <c r="U64" s="293">
        <v>10379.4</v>
      </c>
      <c r="V64" s="17"/>
      <c r="W64" s="18"/>
      <c r="Y64" s="277" t="str">
        <f t="shared" si="22"/>
        <v/>
      </c>
    </row>
    <row r="65" spans="1:25" ht="111.75" customHeight="1" x14ac:dyDescent="0.35">
      <c r="B65" s="13" t="s">
        <v>124</v>
      </c>
      <c r="C65" s="14" t="s">
        <v>125</v>
      </c>
      <c r="D65" s="123">
        <v>20000</v>
      </c>
      <c r="E65" s="123"/>
      <c r="F65" s="123"/>
      <c r="G65" s="101">
        <f t="shared" si="19"/>
        <v>20000</v>
      </c>
      <c r="H65" s="16">
        <v>0.5</v>
      </c>
      <c r="I65" s="123">
        <v>15136</v>
      </c>
      <c r="J65" s="290"/>
      <c r="K65" s="18"/>
      <c r="L65" s="94"/>
      <c r="M65" s="13" t="s">
        <v>124</v>
      </c>
      <c r="N65" s="147" t="s">
        <v>125</v>
      </c>
      <c r="O65" s="150">
        <v>35000</v>
      </c>
      <c r="P65" s="15"/>
      <c r="Q65" s="15"/>
      <c r="R65" s="101">
        <f t="shared" si="20"/>
        <v>35000</v>
      </c>
      <c r="S65" s="265">
        <f t="shared" si="21"/>
        <v>15000</v>
      </c>
      <c r="T65" s="16">
        <v>0</v>
      </c>
      <c r="U65" s="290">
        <v>4864</v>
      </c>
      <c r="V65" s="17"/>
      <c r="W65" s="18"/>
      <c r="Y65" s="277">
        <f t="shared" si="22"/>
        <v>1.75</v>
      </c>
    </row>
    <row r="66" spans="1:25" ht="82" customHeight="1" x14ac:dyDescent="0.35">
      <c r="B66" s="13" t="s">
        <v>126</v>
      </c>
      <c r="C66" s="14" t="s">
        <v>127</v>
      </c>
      <c r="D66" s="126">
        <v>11460</v>
      </c>
      <c r="E66" s="124"/>
      <c r="F66" s="124"/>
      <c r="G66" s="101">
        <v>44457.5</v>
      </c>
      <c r="H66" s="21"/>
      <c r="I66" s="124">
        <v>5105</v>
      </c>
      <c r="J66" s="290"/>
      <c r="K66" s="22"/>
      <c r="L66" s="94"/>
      <c r="M66" s="13" t="s">
        <v>126</v>
      </c>
      <c r="N66" s="147" t="s">
        <v>127</v>
      </c>
      <c r="O66" s="150">
        <v>0</v>
      </c>
      <c r="P66" s="20"/>
      <c r="Q66" s="20"/>
      <c r="R66" s="101">
        <f t="shared" si="20"/>
        <v>0</v>
      </c>
      <c r="S66" s="265">
        <f t="shared" si="21"/>
        <v>-44457.5</v>
      </c>
      <c r="T66" s="21"/>
      <c r="U66" s="292">
        <f>39352.5+25028</f>
        <v>64380.5</v>
      </c>
      <c r="V66" s="17"/>
      <c r="W66" s="22"/>
      <c r="Y66" s="277">
        <f t="shared" si="22"/>
        <v>0</v>
      </c>
    </row>
    <row r="67" spans="1:25" ht="100" customHeight="1" x14ac:dyDescent="0.35">
      <c r="B67" s="13" t="s">
        <v>128</v>
      </c>
      <c r="C67" s="14" t="s">
        <v>129</v>
      </c>
      <c r="D67" s="124"/>
      <c r="E67" s="124"/>
      <c r="F67" s="124"/>
      <c r="G67" s="101">
        <f t="shared" si="19"/>
        <v>0</v>
      </c>
      <c r="H67" s="21"/>
      <c r="I67" s="124"/>
      <c r="J67" s="17"/>
      <c r="K67" s="22"/>
      <c r="L67" s="94"/>
      <c r="M67" s="13" t="s">
        <v>128</v>
      </c>
      <c r="N67" s="147" t="s">
        <v>129</v>
      </c>
      <c r="O67" s="124"/>
      <c r="P67" s="20"/>
      <c r="Q67" s="20"/>
      <c r="R67" s="101">
        <f t="shared" si="20"/>
        <v>0</v>
      </c>
      <c r="S67" s="265">
        <f t="shared" si="21"/>
        <v>0</v>
      </c>
      <c r="T67" s="21"/>
      <c r="U67" s="20"/>
      <c r="V67" s="17"/>
      <c r="W67" s="22"/>
      <c r="Y67" s="277" t="str">
        <f t="shared" si="22"/>
        <v/>
      </c>
    </row>
    <row r="68" spans="1:25" ht="30" customHeight="1" x14ac:dyDescent="0.35">
      <c r="C68" s="23" t="s">
        <v>35</v>
      </c>
      <c r="D68" s="103">
        <f>SUM(D60:D67)</f>
        <v>54756</v>
      </c>
      <c r="E68" s="103">
        <f>SUM(E60:E67)</f>
        <v>0</v>
      </c>
      <c r="F68" s="103">
        <f>SUM(F60:F67)</f>
        <v>0</v>
      </c>
      <c r="G68" s="103">
        <f>SUM(G60:G67)</f>
        <v>87753.5</v>
      </c>
      <c r="H68" s="103">
        <f>(H60*G60)+(H61*G61)+(H62*G62)+(H63*G63)+(H64*G64)+(H65*G65)+(H66*G66)+(H67*G67)</f>
        <v>13800</v>
      </c>
      <c r="I68" s="102">
        <v>53200</v>
      </c>
      <c r="J68" s="24"/>
      <c r="K68" s="22"/>
      <c r="L68" s="95"/>
      <c r="N68" s="23" t="s">
        <v>35</v>
      </c>
      <c r="O68" s="152">
        <f>SUM(O60:O67)</f>
        <v>40000</v>
      </c>
      <c r="P68" s="103">
        <f>SUM(P60:P67)</f>
        <v>0</v>
      </c>
      <c r="Q68" s="103">
        <f>SUM(Q60:Q67)</f>
        <v>0</v>
      </c>
      <c r="R68" s="103">
        <f>SUM(R60:R67)</f>
        <v>40000</v>
      </c>
      <c r="S68" s="265">
        <f t="shared" si="21"/>
        <v>-47753.5</v>
      </c>
      <c r="T68" s="103">
        <f>(T60*R60)+(T61*R61)+(T62*R62)+(T63*R63)+(T64*R64)+(T65*R65)+(T66*R66)+(T67*R67)</f>
        <v>500</v>
      </c>
      <c r="U68" s="103">
        <f>SUM(U60:U67)</f>
        <v>85329.9</v>
      </c>
      <c r="V68" s="24"/>
      <c r="W68" s="22"/>
      <c r="Y68" s="277">
        <f>IFERROR(R68/G68,"")</f>
        <v>0.45582227489501842</v>
      </c>
    </row>
    <row r="69" spans="1:25" ht="30" customHeight="1" x14ac:dyDescent="0.3">
      <c r="B69" s="11" t="s">
        <v>130</v>
      </c>
      <c r="C69" s="299"/>
      <c r="D69" s="299"/>
      <c r="E69" s="299"/>
      <c r="F69" s="299"/>
      <c r="G69" s="299"/>
      <c r="H69" s="299"/>
      <c r="I69" s="300"/>
      <c r="J69" s="300"/>
      <c r="K69" s="299"/>
      <c r="L69" s="93"/>
      <c r="M69" s="11" t="s">
        <v>130</v>
      </c>
      <c r="N69" s="299"/>
      <c r="O69" s="299"/>
      <c r="P69" s="299"/>
      <c r="Q69" s="299"/>
      <c r="R69" s="299"/>
      <c r="S69" s="299"/>
      <c r="T69" s="299"/>
      <c r="U69" s="300"/>
      <c r="V69" s="300"/>
      <c r="W69" s="299"/>
      <c r="Y69" s="277" t="str">
        <f t="shared" si="22"/>
        <v/>
      </c>
    </row>
    <row r="70" spans="1:25" ht="30" customHeight="1" x14ac:dyDescent="0.35">
      <c r="B70" s="13" t="s">
        <v>131</v>
      </c>
      <c r="C70" s="14"/>
      <c r="D70" s="123"/>
      <c r="E70" s="123"/>
      <c r="F70" s="123"/>
      <c r="G70" s="101">
        <f>SUM(D70:F70)</f>
        <v>0</v>
      </c>
      <c r="H70" s="16"/>
      <c r="I70" s="123"/>
      <c r="J70" s="17"/>
      <c r="K70" s="18"/>
      <c r="L70" s="94"/>
      <c r="M70" s="13" t="s">
        <v>131</v>
      </c>
      <c r="N70" s="14"/>
      <c r="O70" s="123"/>
      <c r="P70" s="15"/>
      <c r="Q70" s="15"/>
      <c r="R70" s="101">
        <f>SUM(O70:Q70)</f>
        <v>0</v>
      </c>
      <c r="S70" s="265">
        <f>+R70-G70</f>
        <v>0</v>
      </c>
      <c r="T70" s="16"/>
      <c r="U70" s="15"/>
      <c r="V70" s="17"/>
      <c r="W70" s="18"/>
      <c r="Y70" s="277" t="str">
        <f t="shared" si="22"/>
        <v/>
      </c>
    </row>
    <row r="71" spans="1:25" ht="30" customHeight="1" x14ac:dyDescent="0.35">
      <c r="B71" s="13" t="s">
        <v>132</v>
      </c>
      <c r="C71" s="14"/>
      <c r="D71" s="123"/>
      <c r="E71" s="123"/>
      <c r="F71" s="123"/>
      <c r="G71" s="101">
        <f t="shared" ref="G71:G77" si="23">SUM(D71:F71)</f>
        <v>0</v>
      </c>
      <c r="H71" s="16"/>
      <c r="I71" s="123"/>
      <c r="J71" s="17"/>
      <c r="K71" s="18"/>
      <c r="L71" s="94"/>
      <c r="M71" s="13" t="s">
        <v>132</v>
      </c>
      <c r="N71" s="14"/>
      <c r="O71" s="123"/>
      <c r="P71" s="15"/>
      <c r="Q71" s="15"/>
      <c r="R71" s="101">
        <f t="shared" ref="R71:R77" si="24">SUM(O71:Q71)</f>
        <v>0</v>
      </c>
      <c r="S71" s="265">
        <f t="shared" ref="S71:S78" si="25">+R71-G71</f>
        <v>0</v>
      </c>
      <c r="T71" s="16"/>
      <c r="U71" s="15"/>
      <c r="V71" s="17"/>
      <c r="W71" s="18"/>
      <c r="Y71" s="277" t="str">
        <f t="shared" si="22"/>
        <v/>
      </c>
    </row>
    <row r="72" spans="1:25" ht="30" customHeight="1" x14ac:dyDescent="0.35">
      <c r="B72" s="13" t="s">
        <v>133</v>
      </c>
      <c r="C72" s="14"/>
      <c r="D72" s="123"/>
      <c r="E72" s="123"/>
      <c r="F72" s="123"/>
      <c r="G72" s="101">
        <f t="shared" si="23"/>
        <v>0</v>
      </c>
      <c r="H72" s="16"/>
      <c r="I72" s="123"/>
      <c r="J72" s="17"/>
      <c r="K72" s="18"/>
      <c r="L72" s="94"/>
      <c r="M72" s="13" t="s">
        <v>133</v>
      </c>
      <c r="N72" s="14"/>
      <c r="O72" s="123"/>
      <c r="P72" s="15"/>
      <c r="Q72" s="15"/>
      <c r="R72" s="101">
        <f t="shared" si="24"/>
        <v>0</v>
      </c>
      <c r="S72" s="265">
        <f t="shared" si="25"/>
        <v>0</v>
      </c>
      <c r="T72" s="16"/>
      <c r="U72" s="15"/>
      <c r="V72" s="17"/>
      <c r="W72" s="18"/>
      <c r="Y72" s="277" t="str">
        <f t="shared" si="22"/>
        <v/>
      </c>
    </row>
    <row r="73" spans="1:25" ht="30" customHeight="1" x14ac:dyDescent="0.35">
      <c r="A73" s="7"/>
      <c r="B73" s="13" t="s">
        <v>134</v>
      </c>
      <c r="C73" s="14"/>
      <c r="D73" s="123"/>
      <c r="E73" s="123"/>
      <c r="F73" s="123"/>
      <c r="G73" s="101">
        <f t="shared" si="23"/>
        <v>0</v>
      </c>
      <c r="H73" s="16"/>
      <c r="I73" s="123"/>
      <c r="J73" s="17"/>
      <c r="K73" s="18"/>
      <c r="L73" s="94"/>
      <c r="M73" s="13" t="s">
        <v>134</v>
      </c>
      <c r="N73" s="14"/>
      <c r="O73" s="123"/>
      <c r="P73" s="15"/>
      <c r="Q73" s="15"/>
      <c r="R73" s="101">
        <f t="shared" si="24"/>
        <v>0</v>
      </c>
      <c r="S73" s="265">
        <f t="shared" si="25"/>
        <v>0</v>
      </c>
      <c r="T73" s="16"/>
      <c r="U73" s="15"/>
      <c r="V73" s="17"/>
      <c r="W73" s="18"/>
      <c r="Y73" s="277" t="str">
        <f t="shared" si="22"/>
        <v/>
      </c>
    </row>
    <row r="74" spans="1:25" s="7" customFormat="1" ht="30" customHeight="1" x14ac:dyDescent="0.35">
      <c r="A74" s="2"/>
      <c r="B74" s="13" t="s">
        <v>135</v>
      </c>
      <c r="C74" s="14"/>
      <c r="D74" s="123"/>
      <c r="E74" s="123"/>
      <c r="F74" s="123"/>
      <c r="G74" s="101">
        <f t="shared" si="23"/>
        <v>0</v>
      </c>
      <c r="H74" s="16"/>
      <c r="I74" s="123"/>
      <c r="J74" s="17"/>
      <c r="K74" s="18"/>
      <c r="L74" s="94"/>
      <c r="M74" s="13" t="s">
        <v>135</v>
      </c>
      <c r="N74" s="14"/>
      <c r="O74" s="123"/>
      <c r="P74" s="15"/>
      <c r="Q74" s="15"/>
      <c r="R74" s="101">
        <f t="shared" si="24"/>
        <v>0</v>
      </c>
      <c r="S74" s="265">
        <f t="shared" si="25"/>
        <v>0</v>
      </c>
      <c r="T74" s="16"/>
      <c r="U74" s="15"/>
      <c r="V74" s="17"/>
      <c r="W74" s="18"/>
      <c r="Y74" s="277" t="str">
        <f t="shared" si="22"/>
        <v/>
      </c>
    </row>
    <row r="75" spans="1:25" ht="30" customHeight="1" x14ac:dyDescent="0.35">
      <c r="B75" s="13" t="s">
        <v>136</v>
      </c>
      <c r="C75" s="14"/>
      <c r="D75" s="123"/>
      <c r="E75" s="123"/>
      <c r="F75" s="123"/>
      <c r="G75" s="101">
        <f t="shared" si="23"/>
        <v>0</v>
      </c>
      <c r="H75" s="16"/>
      <c r="I75" s="123"/>
      <c r="J75" s="17"/>
      <c r="K75" s="18"/>
      <c r="L75" s="94"/>
      <c r="M75" s="13" t="s">
        <v>136</v>
      </c>
      <c r="N75" s="14"/>
      <c r="O75" s="123"/>
      <c r="P75" s="15"/>
      <c r="Q75" s="15"/>
      <c r="R75" s="101">
        <f t="shared" si="24"/>
        <v>0</v>
      </c>
      <c r="S75" s="265">
        <f t="shared" si="25"/>
        <v>0</v>
      </c>
      <c r="T75" s="16"/>
      <c r="U75" s="15"/>
      <c r="V75" s="17"/>
      <c r="W75" s="18"/>
      <c r="Y75" s="277" t="str">
        <f t="shared" si="22"/>
        <v/>
      </c>
    </row>
    <row r="76" spans="1:25" ht="30" customHeight="1" x14ac:dyDescent="0.35">
      <c r="B76" s="13" t="s">
        <v>137</v>
      </c>
      <c r="C76" s="19"/>
      <c r="D76" s="124"/>
      <c r="E76" s="124"/>
      <c r="F76" s="124"/>
      <c r="G76" s="101">
        <f t="shared" si="23"/>
        <v>0</v>
      </c>
      <c r="H76" s="21"/>
      <c r="I76" s="124"/>
      <c r="J76" s="17"/>
      <c r="K76" s="22"/>
      <c r="L76" s="94"/>
      <c r="M76" s="13" t="s">
        <v>137</v>
      </c>
      <c r="N76" s="19"/>
      <c r="O76" s="124"/>
      <c r="P76" s="20"/>
      <c r="Q76" s="20"/>
      <c r="R76" s="101">
        <f t="shared" si="24"/>
        <v>0</v>
      </c>
      <c r="S76" s="265">
        <f t="shared" si="25"/>
        <v>0</v>
      </c>
      <c r="T76" s="21"/>
      <c r="U76" s="20"/>
      <c r="V76" s="17"/>
      <c r="W76" s="22"/>
      <c r="Y76" s="277" t="str">
        <f t="shared" si="22"/>
        <v/>
      </c>
    </row>
    <row r="77" spans="1:25" ht="30" customHeight="1" x14ac:dyDescent="0.35">
      <c r="B77" s="13" t="s">
        <v>138</v>
      </c>
      <c r="C77" s="19"/>
      <c r="D77" s="124"/>
      <c r="E77" s="124"/>
      <c r="F77" s="124"/>
      <c r="G77" s="101">
        <f t="shared" si="23"/>
        <v>0</v>
      </c>
      <c r="H77" s="21"/>
      <c r="I77" s="124"/>
      <c r="J77" s="17"/>
      <c r="K77" s="22"/>
      <c r="L77" s="94"/>
      <c r="M77" s="13" t="s">
        <v>138</v>
      </c>
      <c r="N77" s="19"/>
      <c r="O77" s="124"/>
      <c r="P77" s="20"/>
      <c r="Q77" s="20"/>
      <c r="R77" s="101">
        <f t="shared" si="24"/>
        <v>0</v>
      </c>
      <c r="S77" s="265">
        <f t="shared" si="25"/>
        <v>0</v>
      </c>
      <c r="T77" s="21"/>
      <c r="U77" s="20"/>
      <c r="V77" s="17"/>
      <c r="W77" s="22"/>
      <c r="Y77" s="277" t="str">
        <f t="shared" si="22"/>
        <v/>
      </c>
    </row>
    <row r="78" spans="1:25" ht="30" customHeight="1" x14ac:dyDescent="0.35">
      <c r="C78" s="23" t="s">
        <v>35</v>
      </c>
      <c r="D78" s="103">
        <f>SUM(D70:D77)</f>
        <v>0</v>
      </c>
      <c r="E78" s="103">
        <f>SUM(E70:E77)</f>
        <v>0</v>
      </c>
      <c r="F78" s="103">
        <f>SUM(F70:F77)</f>
        <v>0</v>
      </c>
      <c r="G78" s="103">
        <f>SUM(G70:G77)</f>
        <v>0</v>
      </c>
      <c r="H78" s="103">
        <f>(H70*G70)+(H71*G71)+(H72*G72)+(H73*G73)+(H74*G74)+(H75*G75)+(H76*G76)+(H77*G77)</f>
        <v>0</v>
      </c>
      <c r="I78" s="102">
        <f>SUM(I70:I77)</f>
        <v>0</v>
      </c>
      <c r="J78" s="24"/>
      <c r="K78" s="22"/>
      <c r="L78" s="95"/>
      <c r="N78" s="23" t="s">
        <v>35</v>
      </c>
      <c r="O78" s="103">
        <f>SUM(O70:O77)</f>
        <v>0</v>
      </c>
      <c r="P78" s="103">
        <f>SUM(P70:P77)</f>
        <v>0</v>
      </c>
      <c r="Q78" s="103">
        <f>SUM(Q70:Q77)</f>
        <v>0</v>
      </c>
      <c r="R78" s="103">
        <f>SUM(R70:R77)</f>
        <v>0</v>
      </c>
      <c r="S78" s="265">
        <f t="shared" si="25"/>
        <v>0</v>
      </c>
      <c r="T78" s="103">
        <f>(T70*R70)+(T71*R71)+(T72*R72)+(T73*R73)+(T74*R74)+(T75*R75)+(T76*R76)+(T77*R77)</f>
        <v>0</v>
      </c>
      <c r="U78" s="103">
        <f>SUM(U70:U77)</f>
        <v>0</v>
      </c>
      <c r="V78" s="24"/>
      <c r="W78" s="22"/>
      <c r="Y78" s="277" t="str">
        <f t="shared" si="22"/>
        <v/>
      </c>
    </row>
    <row r="79" spans="1:25" ht="30" customHeight="1" x14ac:dyDescent="0.3">
      <c r="B79" s="11" t="s">
        <v>139</v>
      </c>
      <c r="C79" s="299"/>
      <c r="D79" s="299"/>
      <c r="E79" s="299"/>
      <c r="F79" s="299"/>
      <c r="G79" s="299"/>
      <c r="H79" s="299"/>
      <c r="I79" s="300"/>
      <c r="J79" s="300"/>
      <c r="K79" s="299"/>
      <c r="L79" s="93"/>
      <c r="M79" s="11" t="s">
        <v>139</v>
      </c>
      <c r="N79" s="299"/>
      <c r="O79" s="299"/>
      <c r="P79" s="299"/>
      <c r="Q79" s="299"/>
      <c r="R79" s="299"/>
      <c r="S79" s="299"/>
      <c r="T79" s="299"/>
      <c r="U79" s="300"/>
      <c r="V79" s="300"/>
      <c r="W79" s="299"/>
      <c r="Y79" s="277" t="str">
        <f t="shared" si="22"/>
        <v/>
      </c>
    </row>
    <row r="80" spans="1:25" ht="30" customHeight="1" x14ac:dyDescent="0.35">
      <c r="B80" s="13" t="s">
        <v>140</v>
      </c>
      <c r="C80" s="14"/>
      <c r="D80" s="123"/>
      <c r="E80" s="123"/>
      <c r="F80" s="123"/>
      <c r="G80" s="101">
        <f>SUM(D80:F80)</f>
        <v>0</v>
      </c>
      <c r="H80" s="16"/>
      <c r="I80" s="123"/>
      <c r="J80" s="17"/>
      <c r="K80" s="18"/>
      <c r="L80" s="94"/>
      <c r="M80" s="13" t="s">
        <v>140</v>
      </c>
      <c r="N80" s="14"/>
      <c r="O80" s="123"/>
      <c r="P80" s="15"/>
      <c r="Q80" s="15"/>
      <c r="R80" s="101">
        <f>SUM(O80:Q80)</f>
        <v>0</v>
      </c>
      <c r="S80" s="265">
        <f>+R80-G80</f>
        <v>0</v>
      </c>
      <c r="T80" s="16"/>
      <c r="U80" s="15"/>
      <c r="V80" s="17"/>
      <c r="W80" s="18"/>
      <c r="Y80" s="277" t="str">
        <f t="shared" si="22"/>
        <v/>
      </c>
    </row>
    <row r="81" spans="2:25" ht="30" customHeight="1" x14ac:dyDescent="0.35">
      <c r="B81" s="13" t="s">
        <v>141</v>
      </c>
      <c r="C81" s="14"/>
      <c r="D81" s="123"/>
      <c r="E81" s="123"/>
      <c r="F81" s="123"/>
      <c r="G81" s="101">
        <f t="shared" ref="G81:G87" si="26">SUM(D81:F81)</f>
        <v>0</v>
      </c>
      <c r="H81" s="16"/>
      <c r="I81" s="123"/>
      <c r="J81" s="17"/>
      <c r="K81" s="18"/>
      <c r="L81" s="94"/>
      <c r="M81" s="13" t="s">
        <v>141</v>
      </c>
      <c r="N81" s="14"/>
      <c r="O81" s="123"/>
      <c r="P81" s="15"/>
      <c r="Q81" s="15"/>
      <c r="R81" s="101">
        <f t="shared" ref="R81:R87" si="27">SUM(O81:Q81)</f>
        <v>0</v>
      </c>
      <c r="S81" s="265">
        <f t="shared" ref="S81:S88" si="28">+R81-G81</f>
        <v>0</v>
      </c>
      <c r="T81" s="16"/>
      <c r="U81" s="15"/>
      <c r="V81" s="17"/>
      <c r="W81" s="18"/>
      <c r="Y81" s="276"/>
    </row>
    <row r="82" spans="2:25" ht="30" customHeight="1" x14ac:dyDescent="0.35">
      <c r="B82" s="13" t="s">
        <v>142</v>
      </c>
      <c r="C82" s="14"/>
      <c r="D82" s="123"/>
      <c r="E82" s="123"/>
      <c r="F82" s="123"/>
      <c r="G82" s="101">
        <f t="shared" si="26"/>
        <v>0</v>
      </c>
      <c r="H82" s="16"/>
      <c r="I82" s="123"/>
      <c r="J82" s="17"/>
      <c r="K82" s="18"/>
      <c r="L82" s="94"/>
      <c r="M82" s="13" t="s">
        <v>142</v>
      </c>
      <c r="N82" s="14"/>
      <c r="O82" s="123"/>
      <c r="P82" s="15"/>
      <c r="Q82" s="15"/>
      <c r="R82" s="101">
        <f t="shared" si="27"/>
        <v>0</v>
      </c>
      <c r="S82" s="265">
        <f t="shared" si="28"/>
        <v>0</v>
      </c>
      <c r="T82" s="16"/>
      <c r="U82" s="15"/>
      <c r="V82" s="17"/>
      <c r="W82" s="18"/>
      <c r="Y82" s="276"/>
    </row>
    <row r="83" spans="2:25" ht="30" customHeight="1" x14ac:dyDescent="0.35">
      <c r="B83" s="13" t="s">
        <v>143</v>
      </c>
      <c r="C83" s="14"/>
      <c r="D83" s="123"/>
      <c r="E83" s="123"/>
      <c r="F83" s="123"/>
      <c r="G83" s="101">
        <f t="shared" si="26"/>
        <v>0</v>
      </c>
      <c r="H83" s="16"/>
      <c r="I83" s="123"/>
      <c r="J83" s="17"/>
      <c r="K83" s="18"/>
      <c r="L83" s="94"/>
      <c r="M83" s="13" t="s">
        <v>143</v>
      </c>
      <c r="N83" s="14"/>
      <c r="O83" s="123"/>
      <c r="P83" s="15"/>
      <c r="Q83" s="15"/>
      <c r="R83" s="101">
        <f t="shared" si="27"/>
        <v>0</v>
      </c>
      <c r="S83" s="265">
        <f t="shared" si="28"/>
        <v>0</v>
      </c>
      <c r="T83" s="16"/>
      <c r="U83" s="15"/>
      <c r="V83" s="17"/>
      <c r="W83" s="18"/>
      <c r="Y83" s="276"/>
    </row>
    <row r="84" spans="2:25" ht="30" customHeight="1" x14ac:dyDescent="0.35">
      <c r="B84" s="13" t="s">
        <v>144</v>
      </c>
      <c r="C84" s="14"/>
      <c r="D84" s="123"/>
      <c r="E84" s="123"/>
      <c r="F84" s="123"/>
      <c r="G84" s="101">
        <f t="shared" si="26"/>
        <v>0</v>
      </c>
      <c r="H84" s="16"/>
      <c r="I84" s="123"/>
      <c r="J84" s="17"/>
      <c r="K84" s="18"/>
      <c r="L84" s="94"/>
      <c r="M84" s="13" t="s">
        <v>144</v>
      </c>
      <c r="N84" s="14"/>
      <c r="O84" s="123"/>
      <c r="P84" s="15"/>
      <c r="Q84" s="15"/>
      <c r="R84" s="101">
        <f t="shared" si="27"/>
        <v>0</v>
      </c>
      <c r="S84" s="265">
        <f t="shared" si="28"/>
        <v>0</v>
      </c>
      <c r="T84" s="16"/>
      <c r="U84" s="15"/>
      <c r="V84" s="17"/>
      <c r="W84" s="18"/>
      <c r="Y84" s="276"/>
    </row>
    <row r="85" spans="2:25" ht="30" customHeight="1" x14ac:dyDescent="0.35">
      <c r="B85" s="13" t="s">
        <v>145</v>
      </c>
      <c r="C85" s="14"/>
      <c r="D85" s="123"/>
      <c r="E85" s="123"/>
      <c r="F85" s="123"/>
      <c r="G85" s="101">
        <f t="shared" si="26"/>
        <v>0</v>
      </c>
      <c r="H85" s="16"/>
      <c r="I85" s="123"/>
      <c r="J85" s="17"/>
      <c r="K85" s="18"/>
      <c r="L85" s="94"/>
      <c r="M85" s="13" t="s">
        <v>145</v>
      </c>
      <c r="N85" s="14"/>
      <c r="O85" s="123"/>
      <c r="P85" s="15"/>
      <c r="Q85" s="15"/>
      <c r="R85" s="101">
        <f t="shared" si="27"/>
        <v>0</v>
      </c>
      <c r="S85" s="265">
        <f t="shared" si="28"/>
        <v>0</v>
      </c>
      <c r="T85" s="16"/>
      <c r="U85" s="15"/>
      <c r="V85" s="17"/>
      <c r="W85" s="18"/>
      <c r="Y85" s="276"/>
    </row>
    <row r="86" spans="2:25" ht="30" customHeight="1" x14ac:dyDescent="0.35">
      <c r="B86" s="13" t="s">
        <v>146</v>
      </c>
      <c r="C86" s="19"/>
      <c r="D86" s="124"/>
      <c r="E86" s="124"/>
      <c r="F86" s="124"/>
      <c r="G86" s="101">
        <f t="shared" si="26"/>
        <v>0</v>
      </c>
      <c r="H86" s="21"/>
      <c r="I86" s="124"/>
      <c r="J86" s="17"/>
      <c r="K86" s="22"/>
      <c r="L86" s="94"/>
      <c r="M86" s="13" t="s">
        <v>146</v>
      </c>
      <c r="N86" s="19"/>
      <c r="O86" s="124"/>
      <c r="P86" s="20"/>
      <c r="Q86" s="20"/>
      <c r="R86" s="101">
        <f t="shared" si="27"/>
        <v>0</v>
      </c>
      <c r="S86" s="265">
        <f t="shared" si="28"/>
        <v>0</v>
      </c>
      <c r="T86" s="21"/>
      <c r="U86" s="20"/>
      <c r="V86" s="17"/>
      <c r="W86" s="22"/>
      <c r="Y86" s="276"/>
    </row>
    <row r="87" spans="2:25" ht="30" customHeight="1" x14ac:dyDescent="0.35">
      <c r="B87" s="13" t="s">
        <v>147</v>
      </c>
      <c r="C87" s="19"/>
      <c r="D87" s="124"/>
      <c r="E87" s="124"/>
      <c r="F87" s="124"/>
      <c r="G87" s="101">
        <f t="shared" si="26"/>
        <v>0</v>
      </c>
      <c r="H87" s="21"/>
      <c r="I87" s="124"/>
      <c r="J87" s="17"/>
      <c r="K87" s="22"/>
      <c r="L87" s="94"/>
      <c r="M87" s="13" t="s">
        <v>147</v>
      </c>
      <c r="N87" s="19"/>
      <c r="O87" s="124"/>
      <c r="P87" s="20"/>
      <c r="Q87" s="20"/>
      <c r="R87" s="101">
        <f t="shared" si="27"/>
        <v>0</v>
      </c>
      <c r="S87" s="265">
        <f t="shared" si="28"/>
        <v>0</v>
      </c>
      <c r="T87" s="21"/>
      <c r="U87" s="20"/>
      <c r="V87" s="17"/>
      <c r="W87" s="22"/>
      <c r="Y87" s="276"/>
    </row>
    <row r="88" spans="2:25" ht="30" customHeight="1" x14ac:dyDescent="0.35">
      <c r="C88" s="23" t="s">
        <v>35</v>
      </c>
      <c r="D88" s="102">
        <f>SUM(D80:D87)</f>
        <v>0</v>
      </c>
      <c r="E88" s="102">
        <f>SUM(E80:E87)</f>
        <v>0</v>
      </c>
      <c r="F88" s="102">
        <f>SUM(F80:F87)</f>
        <v>0</v>
      </c>
      <c r="G88" s="102">
        <f>SUM(G80:G87)</f>
        <v>0</v>
      </c>
      <c r="H88" s="103">
        <f>(H80*G80)+(H81*G81)+(H82*G82)+(H83*G83)+(H84*G84)+(H85*G85)+(H86*G86)+(H87*G87)</f>
        <v>0</v>
      </c>
      <c r="I88" s="102">
        <f>SUM(I80:I87)</f>
        <v>0</v>
      </c>
      <c r="J88" s="24"/>
      <c r="K88" s="22"/>
      <c r="L88" s="95"/>
      <c r="N88" s="23" t="s">
        <v>35</v>
      </c>
      <c r="O88" s="102">
        <f>SUM(O80:O87)</f>
        <v>0</v>
      </c>
      <c r="P88" s="103">
        <f>SUM(P80:P87)</f>
        <v>0</v>
      </c>
      <c r="Q88" s="103">
        <f>SUM(Q80:Q87)</f>
        <v>0</v>
      </c>
      <c r="R88" s="102">
        <f>SUM(R80:R87)</f>
        <v>0</v>
      </c>
      <c r="S88" s="265">
        <f t="shared" si="28"/>
        <v>0</v>
      </c>
      <c r="T88" s="103">
        <f>(T80*R80)+(T81*R81)+(T82*R82)+(T83*R83)+(T84*R84)+(T85*R85)+(T86*R86)+(T87*R87)</f>
        <v>0</v>
      </c>
      <c r="U88" s="103">
        <f>SUM(U80:U87)</f>
        <v>0</v>
      </c>
      <c r="V88" s="24"/>
      <c r="W88" s="22"/>
      <c r="Y88" s="276"/>
    </row>
    <row r="89" spans="2:25" ht="15.5" x14ac:dyDescent="0.3">
      <c r="B89" s="36"/>
      <c r="C89" s="32"/>
      <c r="D89" s="106"/>
      <c r="E89" s="106"/>
      <c r="F89" s="106"/>
      <c r="G89" s="106"/>
      <c r="H89" s="37"/>
      <c r="I89" s="106"/>
      <c r="J89" s="38"/>
      <c r="K89" s="32"/>
      <c r="L89" s="96"/>
      <c r="M89" s="36"/>
      <c r="N89" s="32"/>
      <c r="O89" s="106"/>
      <c r="P89" s="37"/>
      <c r="Q89" s="37"/>
      <c r="R89" s="106"/>
      <c r="S89" s="267"/>
      <c r="T89" s="37"/>
      <c r="U89" s="37"/>
      <c r="V89" s="38"/>
      <c r="W89" s="32"/>
      <c r="Y89" s="276"/>
    </row>
    <row r="90" spans="2:25" ht="30" customHeight="1" x14ac:dyDescent="0.3">
      <c r="B90" s="23" t="s">
        <v>148</v>
      </c>
      <c r="C90" s="297"/>
      <c r="D90" s="297"/>
      <c r="E90" s="297"/>
      <c r="F90" s="297"/>
      <c r="G90" s="297"/>
      <c r="H90" s="297"/>
      <c r="I90" s="298"/>
      <c r="J90" s="298"/>
      <c r="K90" s="297"/>
      <c r="L90" s="92"/>
      <c r="M90" s="23" t="s">
        <v>148</v>
      </c>
      <c r="N90" s="297"/>
      <c r="O90" s="297"/>
      <c r="P90" s="297"/>
      <c r="Q90" s="297"/>
      <c r="R90" s="297"/>
      <c r="S90" s="297"/>
      <c r="T90" s="297"/>
      <c r="U90" s="298"/>
      <c r="V90" s="298"/>
      <c r="W90" s="297"/>
      <c r="Y90" s="276"/>
    </row>
    <row r="91" spans="2:25" ht="30" customHeight="1" x14ac:dyDescent="0.3">
      <c r="B91" s="11" t="s">
        <v>149</v>
      </c>
      <c r="C91" s="299"/>
      <c r="D91" s="299"/>
      <c r="E91" s="299"/>
      <c r="F91" s="299"/>
      <c r="G91" s="299"/>
      <c r="H91" s="299"/>
      <c r="I91" s="300"/>
      <c r="J91" s="300"/>
      <c r="K91" s="299"/>
      <c r="L91" s="93"/>
      <c r="M91" s="11" t="s">
        <v>149</v>
      </c>
      <c r="N91" s="299"/>
      <c r="O91" s="299"/>
      <c r="P91" s="299"/>
      <c r="Q91" s="299"/>
      <c r="R91" s="299"/>
      <c r="S91" s="299"/>
      <c r="T91" s="299"/>
      <c r="U91" s="300"/>
      <c r="V91" s="300"/>
      <c r="W91" s="299"/>
      <c r="Y91" s="276"/>
    </row>
    <row r="92" spans="2:25" ht="30" customHeight="1" x14ac:dyDescent="0.35">
      <c r="B92" s="13" t="s">
        <v>150</v>
      </c>
      <c r="C92" s="14"/>
      <c r="D92" s="123"/>
      <c r="E92" s="123"/>
      <c r="F92" s="123"/>
      <c r="G92" s="101">
        <f>SUM(D92:F92)</f>
        <v>0</v>
      </c>
      <c r="H92" s="16"/>
      <c r="I92" s="123"/>
      <c r="J92" s="17"/>
      <c r="K92" s="18"/>
      <c r="L92" s="94"/>
      <c r="M92" s="13" t="s">
        <v>150</v>
      </c>
      <c r="N92" s="14"/>
      <c r="O92" s="123"/>
      <c r="P92" s="15"/>
      <c r="Q92" s="15"/>
      <c r="R92" s="101">
        <f>SUM(O92:Q92)</f>
        <v>0</v>
      </c>
      <c r="S92" s="265">
        <f>+R92-G92</f>
        <v>0</v>
      </c>
      <c r="T92" s="16"/>
      <c r="U92" s="15"/>
      <c r="V92" s="17"/>
      <c r="W92" s="18"/>
      <c r="Y92" s="276"/>
    </row>
    <row r="93" spans="2:25" ht="30" customHeight="1" x14ac:dyDescent="0.35">
      <c r="B93" s="13" t="s">
        <v>151</v>
      </c>
      <c r="C93" s="14"/>
      <c r="D93" s="123"/>
      <c r="E93" s="123"/>
      <c r="F93" s="123"/>
      <c r="G93" s="101">
        <f t="shared" ref="G93:G99" si="29">SUM(D93:F93)</f>
        <v>0</v>
      </c>
      <c r="H93" s="16"/>
      <c r="I93" s="123"/>
      <c r="J93" s="17"/>
      <c r="K93" s="18"/>
      <c r="L93" s="94"/>
      <c r="M93" s="13" t="s">
        <v>151</v>
      </c>
      <c r="N93" s="14"/>
      <c r="O93" s="123"/>
      <c r="P93" s="15"/>
      <c r="Q93" s="15"/>
      <c r="R93" s="101">
        <f t="shared" ref="R93:R99" si="30">SUM(O93:Q93)</f>
        <v>0</v>
      </c>
      <c r="S93" s="265">
        <f t="shared" ref="S93:S100" si="31">+R93-G93</f>
        <v>0</v>
      </c>
      <c r="T93" s="16"/>
      <c r="U93" s="15"/>
      <c r="V93" s="17"/>
      <c r="W93" s="18"/>
      <c r="Y93" s="276"/>
    </row>
    <row r="94" spans="2:25" ht="30" customHeight="1" x14ac:dyDescent="0.35">
      <c r="B94" s="13" t="s">
        <v>152</v>
      </c>
      <c r="C94" s="14"/>
      <c r="D94" s="123"/>
      <c r="E94" s="123"/>
      <c r="F94" s="123"/>
      <c r="G94" s="101">
        <f t="shared" si="29"/>
        <v>0</v>
      </c>
      <c r="H94" s="16"/>
      <c r="I94" s="123"/>
      <c r="J94" s="17"/>
      <c r="K94" s="18"/>
      <c r="L94" s="94"/>
      <c r="M94" s="13" t="s">
        <v>152</v>
      </c>
      <c r="N94" s="14"/>
      <c r="O94" s="123"/>
      <c r="P94" s="15"/>
      <c r="Q94" s="15"/>
      <c r="R94" s="101">
        <f t="shared" si="30"/>
        <v>0</v>
      </c>
      <c r="S94" s="265">
        <f t="shared" si="31"/>
        <v>0</v>
      </c>
      <c r="T94" s="16"/>
      <c r="U94" s="15"/>
      <c r="V94" s="17"/>
      <c r="W94" s="18"/>
      <c r="Y94" s="276"/>
    </row>
    <row r="95" spans="2:25" ht="30" customHeight="1" x14ac:dyDescent="0.35">
      <c r="B95" s="13" t="s">
        <v>153</v>
      </c>
      <c r="C95" s="14"/>
      <c r="D95" s="123"/>
      <c r="E95" s="123"/>
      <c r="F95" s="123"/>
      <c r="G95" s="101">
        <f t="shared" si="29"/>
        <v>0</v>
      </c>
      <c r="H95" s="16"/>
      <c r="I95" s="123"/>
      <c r="J95" s="17"/>
      <c r="K95" s="18"/>
      <c r="L95" s="94"/>
      <c r="M95" s="13" t="s">
        <v>153</v>
      </c>
      <c r="N95" s="14"/>
      <c r="O95" s="123"/>
      <c r="P95" s="15"/>
      <c r="Q95" s="15"/>
      <c r="R95" s="101">
        <f t="shared" si="30"/>
        <v>0</v>
      </c>
      <c r="S95" s="265">
        <f t="shared" si="31"/>
        <v>0</v>
      </c>
      <c r="T95" s="16"/>
      <c r="U95" s="15"/>
      <c r="V95" s="17"/>
      <c r="W95" s="18"/>
      <c r="Y95" s="276"/>
    </row>
    <row r="96" spans="2:25" ht="30" customHeight="1" x14ac:dyDescent="0.35">
      <c r="B96" s="13" t="s">
        <v>154</v>
      </c>
      <c r="C96" s="14"/>
      <c r="D96" s="123"/>
      <c r="E96" s="123"/>
      <c r="F96" s="123"/>
      <c r="G96" s="101">
        <f t="shared" si="29"/>
        <v>0</v>
      </c>
      <c r="H96" s="16"/>
      <c r="I96" s="123"/>
      <c r="J96" s="17"/>
      <c r="K96" s="18"/>
      <c r="L96" s="94"/>
      <c r="M96" s="13" t="s">
        <v>154</v>
      </c>
      <c r="N96" s="14"/>
      <c r="O96" s="123"/>
      <c r="P96" s="15"/>
      <c r="Q96" s="15"/>
      <c r="R96" s="101">
        <f t="shared" si="30"/>
        <v>0</v>
      </c>
      <c r="S96" s="265">
        <f t="shared" si="31"/>
        <v>0</v>
      </c>
      <c r="T96" s="16"/>
      <c r="U96" s="15"/>
      <c r="V96" s="17"/>
      <c r="W96" s="18"/>
      <c r="Y96" s="276"/>
    </row>
    <row r="97" spans="2:25" ht="30" customHeight="1" x14ac:dyDescent="0.35">
      <c r="B97" s="13" t="s">
        <v>155</v>
      </c>
      <c r="C97" s="14"/>
      <c r="D97" s="123"/>
      <c r="E97" s="123"/>
      <c r="F97" s="123"/>
      <c r="G97" s="101">
        <f t="shared" si="29"/>
        <v>0</v>
      </c>
      <c r="H97" s="16"/>
      <c r="I97" s="123"/>
      <c r="J97" s="17"/>
      <c r="K97" s="18"/>
      <c r="L97" s="94"/>
      <c r="M97" s="13" t="s">
        <v>155</v>
      </c>
      <c r="N97" s="14"/>
      <c r="O97" s="123"/>
      <c r="P97" s="15"/>
      <c r="Q97" s="15"/>
      <c r="R97" s="101">
        <f t="shared" si="30"/>
        <v>0</v>
      </c>
      <c r="S97" s="265">
        <f t="shared" si="31"/>
        <v>0</v>
      </c>
      <c r="T97" s="16"/>
      <c r="U97" s="15"/>
      <c r="V97" s="17"/>
      <c r="W97" s="18"/>
      <c r="Y97" s="276"/>
    </row>
    <row r="98" spans="2:25" ht="30" customHeight="1" x14ac:dyDescent="0.35">
      <c r="B98" s="13" t="s">
        <v>156</v>
      </c>
      <c r="C98" s="19"/>
      <c r="D98" s="124"/>
      <c r="E98" s="124"/>
      <c r="F98" s="124"/>
      <c r="G98" s="101">
        <f t="shared" si="29"/>
        <v>0</v>
      </c>
      <c r="H98" s="21"/>
      <c r="I98" s="124"/>
      <c r="J98" s="17"/>
      <c r="K98" s="22"/>
      <c r="L98" s="94"/>
      <c r="M98" s="13" t="s">
        <v>156</v>
      </c>
      <c r="N98" s="19"/>
      <c r="O98" s="124"/>
      <c r="P98" s="20"/>
      <c r="Q98" s="20"/>
      <c r="R98" s="101">
        <f t="shared" si="30"/>
        <v>0</v>
      </c>
      <c r="S98" s="265">
        <f t="shared" si="31"/>
        <v>0</v>
      </c>
      <c r="T98" s="21"/>
      <c r="U98" s="20"/>
      <c r="V98" s="17"/>
      <c r="W98" s="22"/>
      <c r="Y98" s="276"/>
    </row>
    <row r="99" spans="2:25" ht="30" customHeight="1" x14ac:dyDescent="0.35">
      <c r="B99" s="13" t="s">
        <v>157</v>
      </c>
      <c r="C99" s="19"/>
      <c r="D99" s="124"/>
      <c r="E99" s="124"/>
      <c r="F99" s="124"/>
      <c r="G99" s="101">
        <f t="shared" si="29"/>
        <v>0</v>
      </c>
      <c r="H99" s="21"/>
      <c r="I99" s="124"/>
      <c r="J99" s="17"/>
      <c r="K99" s="22"/>
      <c r="L99" s="94"/>
      <c r="M99" s="13" t="s">
        <v>157</v>
      </c>
      <c r="N99" s="19"/>
      <c r="O99" s="124"/>
      <c r="P99" s="20"/>
      <c r="Q99" s="20"/>
      <c r="R99" s="101">
        <f t="shared" si="30"/>
        <v>0</v>
      </c>
      <c r="S99" s="265">
        <f t="shared" si="31"/>
        <v>0</v>
      </c>
      <c r="T99" s="21"/>
      <c r="U99" s="20"/>
      <c r="V99" s="17"/>
      <c r="W99" s="22"/>
      <c r="Y99" s="276"/>
    </row>
    <row r="100" spans="2:25" ht="30" customHeight="1" x14ac:dyDescent="0.35">
      <c r="C100" s="23" t="s">
        <v>35</v>
      </c>
      <c r="D100" s="102">
        <f>SUM(D92:D99)</f>
        <v>0</v>
      </c>
      <c r="E100" s="102">
        <f>SUM(E92:E99)</f>
        <v>0</v>
      </c>
      <c r="F100" s="102">
        <f>SUM(F92:F99)</f>
        <v>0</v>
      </c>
      <c r="G100" s="103">
        <f>SUM(G92:G99)</f>
        <v>0</v>
      </c>
      <c r="H100" s="103">
        <f>(H92*G92)+(H93*G93)+(H94*G94)+(H95*G95)+(H96*G96)+(H97*G97)+(H98*G98)+(H99*G99)</f>
        <v>0</v>
      </c>
      <c r="I100" s="102">
        <f>SUM(I92:I99)</f>
        <v>0</v>
      </c>
      <c r="J100" s="24"/>
      <c r="K100" s="22"/>
      <c r="L100" s="95"/>
      <c r="N100" s="23" t="s">
        <v>35</v>
      </c>
      <c r="O100" s="102">
        <f>SUM(O92:O99)</f>
        <v>0</v>
      </c>
      <c r="P100" s="103">
        <f>SUM(P92:P99)</f>
        <v>0</v>
      </c>
      <c r="Q100" s="103">
        <f>SUM(Q92:Q99)</f>
        <v>0</v>
      </c>
      <c r="R100" s="103">
        <f>SUM(R92:R99)</f>
        <v>0</v>
      </c>
      <c r="S100" s="265">
        <f t="shared" si="31"/>
        <v>0</v>
      </c>
      <c r="T100" s="103">
        <f>(T92*R92)+(T93*R93)+(T94*R94)+(T95*R95)+(T96*R96)+(T97*R97)+(T98*R98)+(T99*R99)</f>
        <v>0</v>
      </c>
      <c r="U100" s="103">
        <f>SUM(U92:U99)</f>
        <v>0</v>
      </c>
      <c r="V100" s="24"/>
      <c r="W100" s="22"/>
      <c r="Y100" s="276"/>
    </row>
    <row r="101" spans="2:25" ht="30" customHeight="1" x14ac:dyDescent="0.3">
      <c r="B101" s="11" t="s">
        <v>158</v>
      </c>
      <c r="C101" s="299"/>
      <c r="D101" s="299"/>
      <c r="E101" s="299"/>
      <c r="F101" s="299"/>
      <c r="G101" s="299"/>
      <c r="H101" s="299"/>
      <c r="I101" s="300"/>
      <c r="J101" s="300"/>
      <c r="K101" s="299"/>
      <c r="L101" s="93"/>
      <c r="M101" s="11" t="s">
        <v>158</v>
      </c>
      <c r="N101" s="299"/>
      <c r="O101" s="299"/>
      <c r="P101" s="299"/>
      <c r="Q101" s="299"/>
      <c r="R101" s="299"/>
      <c r="S101" s="299"/>
      <c r="T101" s="299"/>
      <c r="U101" s="300"/>
      <c r="V101" s="300"/>
      <c r="W101" s="299"/>
      <c r="Y101" s="276"/>
    </row>
    <row r="102" spans="2:25" ht="30" customHeight="1" x14ac:dyDescent="0.35">
      <c r="B102" s="13" t="s">
        <v>159</v>
      </c>
      <c r="C102" s="14"/>
      <c r="D102" s="123"/>
      <c r="E102" s="123"/>
      <c r="F102" s="123"/>
      <c r="G102" s="101">
        <f>SUM(D102:F102)</f>
        <v>0</v>
      </c>
      <c r="H102" s="16"/>
      <c r="I102" s="123"/>
      <c r="J102" s="17"/>
      <c r="K102" s="18"/>
      <c r="L102" s="94"/>
      <c r="M102" s="13" t="s">
        <v>159</v>
      </c>
      <c r="N102" s="14"/>
      <c r="O102" s="123"/>
      <c r="P102" s="15"/>
      <c r="Q102" s="15"/>
      <c r="R102" s="101">
        <f>SUM(O102:Q102)</f>
        <v>0</v>
      </c>
      <c r="S102" s="265">
        <f>+R102-G102</f>
        <v>0</v>
      </c>
      <c r="T102" s="16"/>
      <c r="U102" s="15"/>
      <c r="V102" s="17"/>
      <c r="W102" s="18"/>
      <c r="Y102" s="276"/>
    </row>
    <row r="103" spans="2:25" ht="30" customHeight="1" x14ac:dyDescent="0.35">
      <c r="B103" s="13" t="s">
        <v>160</v>
      </c>
      <c r="C103" s="14"/>
      <c r="D103" s="123"/>
      <c r="E103" s="123"/>
      <c r="F103" s="123"/>
      <c r="G103" s="101">
        <f t="shared" ref="G103:G109" si="32">SUM(D103:F103)</f>
        <v>0</v>
      </c>
      <c r="H103" s="16"/>
      <c r="I103" s="123"/>
      <c r="J103" s="17"/>
      <c r="K103" s="18"/>
      <c r="L103" s="94"/>
      <c r="M103" s="13" t="s">
        <v>160</v>
      </c>
      <c r="N103" s="14"/>
      <c r="O103" s="123"/>
      <c r="P103" s="15"/>
      <c r="Q103" s="15"/>
      <c r="R103" s="101">
        <f t="shared" ref="R103:R109" si="33">SUM(O103:Q103)</f>
        <v>0</v>
      </c>
      <c r="S103" s="265">
        <f t="shared" ref="S103:S110" si="34">+R103-G103</f>
        <v>0</v>
      </c>
      <c r="T103" s="16"/>
      <c r="U103" s="15"/>
      <c r="V103" s="17"/>
      <c r="W103" s="18"/>
      <c r="Y103" s="276"/>
    </row>
    <row r="104" spans="2:25" ht="30" customHeight="1" x14ac:dyDescent="0.35">
      <c r="B104" s="13" t="s">
        <v>161</v>
      </c>
      <c r="C104" s="14"/>
      <c r="D104" s="123"/>
      <c r="E104" s="123"/>
      <c r="F104" s="123"/>
      <c r="G104" s="101">
        <f t="shared" si="32"/>
        <v>0</v>
      </c>
      <c r="H104" s="16"/>
      <c r="I104" s="123"/>
      <c r="J104" s="17"/>
      <c r="K104" s="18"/>
      <c r="L104" s="94"/>
      <c r="M104" s="13" t="s">
        <v>161</v>
      </c>
      <c r="N104" s="14"/>
      <c r="O104" s="123"/>
      <c r="P104" s="15"/>
      <c r="Q104" s="15"/>
      <c r="R104" s="101">
        <f t="shared" si="33"/>
        <v>0</v>
      </c>
      <c r="S104" s="265">
        <f t="shared" si="34"/>
        <v>0</v>
      </c>
      <c r="T104" s="16"/>
      <c r="U104" s="15"/>
      <c r="V104" s="17"/>
      <c r="W104" s="18"/>
      <c r="Y104" s="276"/>
    </row>
    <row r="105" spans="2:25" ht="30" customHeight="1" x14ac:dyDescent="0.35">
      <c r="B105" s="13" t="s">
        <v>162</v>
      </c>
      <c r="C105" s="14"/>
      <c r="D105" s="123"/>
      <c r="E105" s="123"/>
      <c r="F105" s="123"/>
      <c r="G105" s="101">
        <f t="shared" si="32"/>
        <v>0</v>
      </c>
      <c r="H105" s="16"/>
      <c r="I105" s="123"/>
      <c r="J105" s="17"/>
      <c r="K105" s="18"/>
      <c r="L105" s="94"/>
      <c r="M105" s="13" t="s">
        <v>162</v>
      </c>
      <c r="N105" s="14"/>
      <c r="O105" s="123"/>
      <c r="P105" s="15"/>
      <c r="Q105" s="15"/>
      <c r="R105" s="101">
        <f t="shared" si="33"/>
        <v>0</v>
      </c>
      <c r="S105" s="265">
        <f t="shared" si="34"/>
        <v>0</v>
      </c>
      <c r="T105" s="16"/>
      <c r="U105" s="15"/>
      <c r="V105" s="17"/>
      <c r="W105" s="18"/>
      <c r="Y105" s="276"/>
    </row>
    <row r="106" spans="2:25" ht="30" customHeight="1" x14ac:dyDescent="0.35">
      <c r="B106" s="13" t="s">
        <v>163</v>
      </c>
      <c r="C106" s="14"/>
      <c r="D106" s="123"/>
      <c r="E106" s="123"/>
      <c r="F106" s="123"/>
      <c r="G106" s="101">
        <f t="shared" si="32"/>
        <v>0</v>
      </c>
      <c r="H106" s="16"/>
      <c r="I106" s="123"/>
      <c r="J106" s="17"/>
      <c r="K106" s="18"/>
      <c r="L106" s="94"/>
      <c r="M106" s="13" t="s">
        <v>163</v>
      </c>
      <c r="N106" s="14"/>
      <c r="O106" s="123"/>
      <c r="P106" s="15"/>
      <c r="Q106" s="15"/>
      <c r="R106" s="101">
        <f t="shared" si="33"/>
        <v>0</v>
      </c>
      <c r="S106" s="265">
        <f t="shared" si="34"/>
        <v>0</v>
      </c>
      <c r="T106" s="16"/>
      <c r="U106" s="15"/>
      <c r="V106" s="17"/>
      <c r="W106" s="18"/>
      <c r="Y106" s="276"/>
    </row>
    <row r="107" spans="2:25" ht="30" customHeight="1" x14ac:dyDescent="0.35">
      <c r="B107" s="13" t="s">
        <v>164</v>
      </c>
      <c r="C107" s="14"/>
      <c r="D107" s="123"/>
      <c r="E107" s="123"/>
      <c r="F107" s="123"/>
      <c r="G107" s="101">
        <f t="shared" si="32"/>
        <v>0</v>
      </c>
      <c r="H107" s="16"/>
      <c r="I107" s="123"/>
      <c r="J107" s="17"/>
      <c r="K107" s="18"/>
      <c r="L107" s="94"/>
      <c r="M107" s="13" t="s">
        <v>164</v>
      </c>
      <c r="N107" s="14"/>
      <c r="O107" s="123"/>
      <c r="P107" s="15"/>
      <c r="Q107" s="15"/>
      <c r="R107" s="101">
        <f t="shared" si="33"/>
        <v>0</v>
      </c>
      <c r="S107" s="265">
        <f t="shared" si="34"/>
        <v>0</v>
      </c>
      <c r="T107" s="16"/>
      <c r="U107" s="15"/>
      <c r="V107" s="17"/>
      <c r="W107" s="18"/>
      <c r="Y107" s="276"/>
    </row>
    <row r="108" spans="2:25" ht="30" customHeight="1" x14ac:dyDescent="0.35">
      <c r="B108" s="13" t="s">
        <v>165</v>
      </c>
      <c r="C108" s="19"/>
      <c r="D108" s="124"/>
      <c r="E108" s="124"/>
      <c r="F108" s="124"/>
      <c r="G108" s="101">
        <f t="shared" si="32"/>
        <v>0</v>
      </c>
      <c r="H108" s="21"/>
      <c r="I108" s="124"/>
      <c r="J108" s="17"/>
      <c r="K108" s="22"/>
      <c r="L108" s="94"/>
      <c r="M108" s="13" t="s">
        <v>165</v>
      </c>
      <c r="N108" s="19"/>
      <c r="O108" s="124"/>
      <c r="P108" s="20"/>
      <c r="Q108" s="20"/>
      <c r="R108" s="101">
        <f t="shared" si="33"/>
        <v>0</v>
      </c>
      <c r="S108" s="265">
        <f t="shared" si="34"/>
        <v>0</v>
      </c>
      <c r="T108" s="21"/>
      <c r="U108" s="20"/>
      <c r="V108" s="17"/>
      <c r="W108" s="22"/>
      <c r="Y108" s="276"/>
    </row>
    <row r="109" spans="2:25" ht="30" customHeight="1" x14ac:dyDescent="0.35">
      <c r="B109" s="13" t="s">
        <v>166</v>
      </c>
      <c r="C109" s="19"/>
      <c r="D109" s="124"/>
      <c r="E109" s="124"/>
      <c r="F109" s="124"/>
      <c r="G109" s="101">
        <f t="shared" si="32"/>
        <v>0</v>
      </c>
      <c r="H109" s="21"/>
      <c r="I109" s="124"/>
      <c r="J109" s="17"/>
      <c r="K109" s="22"/>
      <c r="L109" s="94"/>
      <c r="M109" s="13" t="s">
        <v>166</v>
      </c>
      <c r="N109" s="19"/>
      <c r="O109" s="124"/>
      <c r="P109" s="20"/>
      <c r="Q109" s="20"/>
      <c r="R109" s="101">
        <f t="shared" si="33"/>
        <v>0</v>
      </c>
      <c r="S109" s="265">
        <f t="shared" si="34"/>
        <v>0</v>
      </c>
      <c r="T109" s="21"/>
      <c r="U109" s="20"/>
      <c r="V109" s="17"/>
      <c r="W109" s="22"/>
      <c r="Y109" s="276"/>
    </row>
    <row r="110" spans="2:25" ht="30" customHeight="1" x14ac:dyDescent="0.35">
      <c r="C110" s="23" t="s">
        <v>35</v>
      </c>
      <c r="D110" s="103">
        <f>SUM(D102:D109)</f>
        <v>0</v>
      </c>
      <c r="E110" s="103">
        <f>SUM(E102:E109)</f>
        <v>0</v>
      </c>
      <c r="F110" s="103">
        <f>SUM(F102:F109)</f>
        <v>0</v>
      </c>
      <c r="G110" s="103">
        <f>SUM(G102:G109)</f>
        <v>0</v>
      </c>
      <c r="H110" s="103">
        <f>(H102*G102)+(H103*G103)+(H104*G104)+(H105*G105)+(H106*G106)+(H107*G107)+(H108*G108)+(H109*G109)</f>
        <v>0</v>
      </c>
      <c r="I110" s="102">
        <f>SUM(I102:I109)</f>
        <v>0</v>
      </c>
      <c r="J110" s="24"/>
      <c r="K110" s="22"/>
      <c r="L110" s="95"/>
      <c r="N110" s="23" t="s">
        <v>35</v>
      </c>
      <c r="O110" s="103">
        <f>SUM(O102:O109)</f>
        <v>0</v>
      </c>
      <c r="P110" s="103">
        <f>SUM(P102:P109)</f>
        <v>0</v>
      </c>
      <c r="Q110" s="103">
        <f>SUM(Q102:Q109)</f>
        <v>0</v>
      </c>
      <c r="R110" s="103">
        <f>SUM(R102:R109)</f>
        <v>0</v>
      </c>
      <c r="S110" s="265">
        <f t="shared" si="34"/>
        <v>0</v>
      </c>
      <c r="T110" s="103">
        <f>(T102*R102)+(T103*R103)+(T104*R104)+(T105*R105)+(T106*R106)+(T107*R107)+(T108*R108)+(T109*R109)</f>
        <v>0</v>
      </c>
      <c r="U110" s="103">
        <f>SUM(U102:U109)</f>
        <v>0</v>
      </c>
      <c r="V110" s="24"/>
      <c r="W110" s="22"/>
      <c r="Y110" s="276"/>
    </row>
    <row r="111" spans="2:25" ht="30" customHeight="1" x14ac:dyDescent="0.3">
      <c r="B111" s="40" t="s">
        <v>167</v>
      </c>
      <c r="C111" s="299"/>
      <c r="D111" s="299"/>
      <c r="E111" s="299"/>
      <c r="F111" s="299"/>
      <c r="G111" s="299"/>
      <c r="H111" s="299"/>
      <c r="I111" s="300"/>
      <c r="J111" s="300"/>
      <c r="K111" s="299"/>
      <c r="L111" s="93"/>
      <c r="M111" s="40" t="s">
        <v>167</v>
      </c>
      <c r="N111" s="299"/>
      <c r="O111" s="299"/>
      <c r="P111" s="299"/>
      <c r="Q111" s="299"/>
      <c r="R111" s="299"/>
      <c r="S111" s="299"/>
      <c r="T111" s="299"/>
      <c r="U111" s="300"/>
      <c r="V111" s="300"/>
      <c r="W111" s="299"/>
      <c r="Y111" s="276"/>
    </row>
    <row r="112" spans="2:25" ht="30" customHeight="1" x14ac:dyDescent="0.35">
      <c r="B112" s="13" t="s">
        <v>168</v>
      </c>
      <c r="C112" s="14"/>
      <c r="D112" s="123"/>
      <c r="E112" s="123"/>
      <c r="F112" s="123"/>
      <c r="G112" s="101">
        <f>SUM(D112:F112)</f>
        <v>0</v>
      </c>
      <c r="H112" s="16"/>
      <c r="I112" s="123"/>
      <c r="J112" s="17"/>
      <c r="K112" s="18"/>
      <c r="L112" s="94"/>
      <c r="M112" s="13" t="s">
        <v>168</v>
      </c>
      <c r="N112" s="14"/>
      <c r="O112" s="123"/>
      <c r="P112" s="15"/>
      <c r="Q112" s="15"/>
      <c r="R112" s="101">
        <f>SUM(O112:Q112)</f>
        <v>0</v>
      </c>
      <c r="S112" s="265">
        <f>+R112-G112</f>
        <v>0</v>
      </c>
      <c r="T112" s="16"/>
      <c r="U112" s="15"/>
      <c r="V112" s="17"/>
      <c r="W112" s="18"/>
      <c r="Y112" s="276"/>
    </row>
    <row r="113" spans="2:25" ht="30" customHeight="1" x14ac:dyDescent="0.35">
      <c r="B113" s="13" t="s">
        <v>169</v>
      </c>
      <c r="C113" s="14"/>
      <c r="D113" s="123"/>
      <c r="E113" s="123"/>
      <c r="F113" s="123"/>
      <c r="G113" s="101">
        <f t="shared" ref="G113:G119" si="35">SUM(D113:F113)</f>
        <v>0</v>
      </c>
      <c r="H113" s="16"/>
      <c r="I113" s="123"/>
      <c r="J113" s="17"/>
      <c r="K113" s="18"/>
      <c r="L113" s="94"/>
      <c r="M113" s="13" t="s">
        <v>169</v>
      </c>
      <c r="N113" s="14"/>
      <c r="O113" s="123"/>
      <c r="P113" s="15"/>
      <c r="Q113" s="15"/>
      <c r="R113" s="101">
        <f t="shared" ref="R113:R119" si="36">SUM(O113:Q113)</f>
        <v>0</v>
      </c>
      <c r="S113" s="265">
        <f t="shared" ref="S113:S120" si="37">+R113-G113</f>
        <v>0</v>
      </c>
      <c r="T113" s="16"/>
      <c r="U113" s="15"/>
      <c r="V113" s="17"/>
      <c r="W113" s="18"/>
      <c r="Y113" s="276"/>
    </row>
    <row r="114" spans="2:25" ht="30" customHeight="1" x14ac:dyDescent="0.35">
      <c r="B114" s="13" t="s">
        <v>170</v>
      </c>
      <c r="C114" s="14"/>
      <c r="D114" s="123"/>
      <c r="E114" s="123"/>
      <c r="F114" s="123"/>
      <c r="G114" s="101">
        <f t="shared" si="35"/>
        <v>0</v>
      </c>
      <c r="H114" s="16"/>
      <c r="I114" s="123"/>
      <c r="J114" s="17"/>
      <c r="K114" s="18"/>
      <c r="L114" s="94"/>
      <c r="M114" s="13" t="s">
        <v>170</v>
      </c>
      <c r="N114" s="14"/>
      <c r="O114" s="123"/>
      <c r="P114" s="15"/>
      <c r="Q114" s="15"/>
      <c r="R114" s="101">
        <f t="shared" si="36"/>
        <v>0</v>
      </c>
      <c r="S114" s="265">
        <f t="shared" si="37"/>
        <v>0</v>
      </c>
      <c r="T114" s="16"/>
      <c r="U114" s="15"/>
      <c r="V114" s="17"/>
      <c r="W114" s="18"/>
      <c r="Y114" s="276"/>
    </row>
    <row r="115" spans="2:25" ht="30" customHeight="1" x14ac:dyDescent="0.35">
      <c r="B115" s="13" t="s">
        <v>171</v>
      </c>
      <c r="C115" s="14"/>
      <c r="D115" s="123"/>
      <c r="E115" s="123"/>
      <c r="F115" s="123"/>
      <c r="G115" s="101">
        <f t="shared" si="35"/>
        <v>0</v>
      </c>
      <c r="H115" s="16"/>
      <c r="I115" s="123"/>
      <c r="J115" s="17"/>
      <c r="K115" s="18"/>
      <c r="L115" s="94"/>
      <c r="M115" s="13" t="s">
        <v>171</v>
      </c>
      <c r="N115" s="14"/>
      <c r="O115" s="123"/>
      <c r="P115" s="15"/>
      <c r="Q115" s="15"/>
      <c r="R115" s="101">
        <f t="shared" si="36"/>
        <v>0</v>
      </c>
      <c r="S115" s="265">
        <f t="shared" si="37"/>
        <v>0</v>
      </c>
      <c r="T115" s="16"/>
      <c r="U115" s="15"/>
      <c r="V115" s="17"/>
      <c r="W115" s="18"/>
      <c r="Y115" s="276"/>
    </row>
    <row r="116" spans="2:25" ht="30" customHeight="1" x14ac:dyDescent="0.35">
      <c r="B116" s="13" t="s">
        <v>172</v>
      </c>
      <c r="C116" s="14"/>
      <c r="D116" s="123"/>
      <c r="E116" s="123"/>
      <c r="F116" s="123"/>
      <c r="G116" s="101">
        <f t="shared" si="35"/>
        <v>0</v>
      </c>
      <c r="H116" s="16"/>
      <c r="I116" s="123"/>
      <c r="J116" s="17"/>
      <c r="K116" s="18"/>
      <c r="L116" s="94"/>
      <c r="M116" s="13" t="s">
        <v>172</v>
      </c>
      <c r="N116" s="14"/>
      <c r="O116" s="123"/>
      <c r="P116" s="15"/>
      <c r="Q116" s="15"/>
      <c r="R116" s="101">
        <f t="shared" si="36"/>
        <v>0</v>
      </c>
      <c r="S116" s="265">
        <f t="shared" si="37"/>
        <v>0</v>
      </c>
      <c r="T116" s="16"/>
      <c r="U116" s="15"/>
      <c r="V116" s="17"/>
      <c r="W116" s="18"/>
      <c r="Y116" s="276"/>
    </row>
    <row r="117" spans="2:25" ht="30" customHeight="1" x14ac:dyDescent="0.35">
      <c r="B117" s="13" t="s">
        <v>173</v>
      </c>
      <c r="C117" s="14"/>
      <c r="D117" s="123"/>
      <c r="E117" s="123"/>
      <c r="F117" s="123"/>
      <c r="G117" s="101">
        <f t="shared" si="35"/>
        <v>0</v>
      </c>
      <c r="H117" s="16"/>
      <c r="I117" s="123"/>
      <c r="J117" s="17"/>
      <c r="K117" s="18"/>
      <c r="L117" s="94"/>
      <c r="M117" s="13" t="s">
        <v>173</v>
      </c>
      <c r="N117" s="14"/>
      <c r="O117" s="123"/>
      <c r="P117" s="15"/>
      <c r="Q117" s="15"/>
      <c r="R117" s="101">
        <f t="shared" si="36"/>
        <v>0</v>
      </c>
      <c r="S117" s="265">
        <f t="shared" si="37"/>
        <v>0</v>
      </c>
      <c r="T117" s="16"/>
      <c r="U117" s="15"/>
      <c r="V117" s="17"/>
      <c r="W117" s="18"/>
      <c r="Y117" s="276"/>
    </row>
    <row r="118" spans="2:25" ht="30" customHeight="1" x14ac:dyDescent="0.35">
      <c r="B118" s="13" t="s">
        <v>174</v>
      </c>
      <c r="C118" s="19"/>
      <c r="D118" s="124"/>
      <c r="E118" s="124"/>
      <c r="F118" s="124"/>
      <c r="G118" s="101">
        <f t="shared" si="35"/>
        <v>0</v>
      </c>
      <c r="H118" s="21"/>
      <c r="I118" s="124"/>
      <c r="J118" s="17"/>
      <c r="K118" s="22"/>
      <c r="L118" s="94"/>
      <c r="M118" s="13" t="s">
        <v>174</v>
      </c>
      <c r="N118" s="19"/>
      <c r="O118" s="124"/>
      <c r="P118" s="20"/>
      <c r="Q118" s="20"/>
      <c r="R118" s="101">
        <f t="shared" si="36"/>
        <v>0</v>
      </c>
      <c r="S118" s="265">
        <f t="shared" si="37"/>
        <v>0</v>
      </c>
      <c r="T118" s="21"/>
      <c r="U118" s="20"/>
      <c r="V118" s="17"/>
      <c r="W118" s="22"/>
      <c r="Y118" s="276"/>
    </row>
    <row r="119" spans="2:25" ht="30" customHeight="1" x14ac:dyDescent="0.35">
      <c r="B119" s="13" t="s">
        <v>175</v>
      </c>
      <c r="C119" s="19"/>
      <c r="D119" s="124"/>
      <c r="E119" s="124"/>
      <c r="F119" s="124"/>
      <c r="G119" s="101">
        <f t="shared" si="35"/>
        <v>0</v>
      </c>
      <c r="H119" s="21"/>
      <c r="I119" s="124"/>
      <c r="J119" s="17"/>
      <c r="K119" s="22"/>
      <c r="L119" s="94"/>
      <c r="M119" s="13" t="s">
        <v>175</v>
      </c>
      <c r="N119" s="19"/>
      <c r="O119" s="124"/>
      <c r="P119" s="20"/>
      <c r="Q119" s="20"/>
      <c r="R119" s="101">
        <f t="shared" si="36"/>
        <v>0</v>
      </c>
      <c r="S119" s="265">
        <f t="shared" si="37"/>
        <v>0</v>
      </c>
      <c r="T119" s="21"/>
      <c r="U119" s="20"/>
      <c r="V119" s="17"/>
      <c r="W119" s="22"/>
      <c r="Y119" s="276"/>
    </row>
    <row r="120" spans="2:25" ht="30" customHeight="1" x14ac:dyDescent="0.35">
      <c r="C120" s="23" t="s">
        <v>35</v>
      </c>
      <c r="D120" s="103">
        <f>SUM(D112:D119)</f>
        <v>0</v>
      </c>
      <c r="E120" s="103">
        <f>SUM(E112:E119)</f>
        <v>0</v>
      </c>
      <c r="F120" s="103">
        <f>SUM(F112:F119)</f>
        <v>0</v>
      </c>
      <c r="G120" s="103">
        <f>SUM(G112:G119)</f>
        <v>0</v>
      </c>
      <c r="H120" s="103">
        <f>(H112*G112)+(H113*G113)+(H114*G114)+(H115*G115)+(H116*G116)+(H117*G117)+(H118*G118)+(H119*G119)</f>
        <v>0</v>
      </c>
      <c r="I120" s="102">
        <f>SUM(I112:I119)</f>
        <v>0</v>
      </c>
      <c r="J120" s="24"/>
      <c r="K120" s="22"/>
      <c r="L120" s="95"/>
      <c r="N120" s="23" t="s">
        <v>35</v>
      </c>
      <c r="O120" s="103">
        <f>SUM(O112:O119)</f>
        <v>0</v>
      </c>
      <c r="P120" s="103">
        <f>SUM(P112:P119)</f>
        <v>0</v>
      </c>
      <c r="Q120" s="103">
        <f>SUM(Q112:Q119)</f>
        <v>0</v>
      </c>
      <c r="R120" s="103">
        <f>SUM(R112:R119)</f>
        <v>0</v>
      </c>
      <c r="S120" s="265">
        <f t="shared" si="37"/>
        <v>0</v>
      </c>
      <c r="T120" s="103">
        <f>(T112*R112)+(T113*R113)+(T114*R114)+(T115*R115)+(T116*R116)+(T117*R117)+(T118*R118)+(T119*R119)</f>
        <v>0</v>
      </c>
      <c r="U120" s="103">
        <f>SUM(U112:U119)</f>
        <v>0</v>
      </c>
      <c r="V120" s="24"/>
      <c r="W120" s="22"/>
      <c r="Y120" s="276"/>
    </row>
    <row r="121" spans="2:25" ht="30" customHeight="1" x14ac:dyDescent="0.3">
      <c r="B121" s="40" t="s">
        <v>176</v>
      </c>
      <c r="C121" s="299"/>
      <c r="D121" s="299"/>
      <c r="E121" s="299"/>
      <c r="F121" s="299"/>
      <c r="G121" s="299"/>
      <c r="H121" s="299"/>
      <c r="I121" s="300"/>
      <c r="J121" s="300"/>
      <c r="K121" s="299"/>
      <c r="L121" s="93"/>
      <c r="M121" s="40" t="s">
        <v>176</v>
      </c>
      <c r="N121" s="299"/>
      <c r="O121" s="299"/>
      <c r="P121" s="299"/>
      <c r="Q121" s="299"/>
      <c r="R121" s="299"/>
      <c r="S121" s="299"/>
      <c r="T121" s="299"/>
      <c r="U121" s="300"/>
      <c r="V121" s="300"/>
      <c r="W121" s="299"/>
      <c r="Y121" s="276"/>
    </row>
    <row r="122" spans="2:25" ht="30" customHeight="1" x14ac:dyDescent="0.35">
      <c r="B122" s="13" t="s">
        <v>177</v>
      </c>
      <c r="C122" s="14"/>
      <c r="D122" s="123"/>
      <c r="E122" s="123"/>
      <c r="F122" s="123"/>
      <c r="G122" s="101">
        <f>SUM(D122:F122)</f>
        <v>0</v>
      </c>
      <c r="H122" s="16"/>
      <c r="I122" s="123"/>
      <c r="J122" s="17"/>
      <c r="K122" s="18"/>
      <c r="L122" s="94"/>
      <c r="M122" s="13" t="s">
        <v>177</v>
      </c>
      <c r="N122" s="14"/>
      <c r="O122" s="123"/>
      <c r="P122" s="15"/>
      <c r="Q122" s="15"/>
      <c r="R122" s="101">
        <f>SUM(O122:Q122)</f>
        <v>0</v>
      </c>
      <c r="S122" s="265">
        <f>+R122-G122</f>
        <v>0</v>
      </c>
      <c r="T122" s="16"/>
      <c r="U122" s="15"/>
      <c r="V122" s="17"/>
      <c r="W122" s="18"/>
      <c r="Y122" s="276"/>
    </row>
    <row r="123" spans="2:25" ht="30" customHeight="1" x14ac:dyDescent="0.35">
      <c r="B123" s="13" t="s">
        <v>178</v>
      </c>
      <c r="C123" s="14"/>
      <c r="D123" s="123"/>
      <c r="E123" s="123"/>
      <c r="F123" s="123"/>
      <c r="G123" s="101">
        <f t="shared" ref="G123:G129" si="38">SUM(D123:F123)</f>
        <v>0</v>
      </c>
      <c r="H123" s="16"/>
      <c r="I123" s="123"/>
      <c r="J123" s="17"/>
      <c r="K123" s="18"/>
      <c r="L123" s="94"/>
      <c r="M123" s="13" t="s">
        <v>178</v>
      </c>
      <c r="N123" s="14"/>
      <c r="O123" s="123"/>
      <c r="P123" s="15"/>
      <c r="Q123" s="15"/>
      <c r="R123" s="101">
        <f t="shared" ref="R123:R129" si="39">SUM(O123:Q123)</f>
        <v>0</v>
      </c>
      <c r="S123" s="265">
        <f t="shared" ref="S123:S130" si="40">+R123-G123</f>
        <v>0</v>
      </c>
      <c r="T123" s="16"/>
      <c r="U123" s="15"/>
      <c r="V123" s="17"/>
      <c r="W123" s="18"/>
      <c r="Y123" s="276"/>
    </row>
    <row r="124" spans="2:25" ht="30" customHeight="1" x14ac:dyDescent="0.35">
      <c r="B124" s="13" t="s">
        <v>179</v>
      </c>
      <c r="C124" s="14"/>
      <c r="D124" s="123"/>
      <c r="E124" s="123"/>
      <c r="F124" s="123"/>
      <c r="G124" s="101">
        <f t="shared" si="38"/>
        <v>0</v>
      </c>
      <c r="H124" s="16"/>
      <c r="I124" s="123"/>
      <c r="J124" s="17"/>
      <c r="K124" s="18"/>
      <c r="L124" s="94"/>
      <c r="M124" s="13" t="s">
        <v>179</v>
      </c>
      <c r="N124" s="14"/>
      <c r="O124" s="123"/>
      <c r="P124" s="15"/>
      <c r="Q124" s="15"/>
      <c r="R124" s="101">
        <f t="shared" si="39"/>
        <v>0</v>
      </c>
      <c r="S124" s="265">
        <f t="shared" si="40"/>
        <v>0</v>
      </c>
      <c r="T124" s="16"/>
      <c r="U124" s="15"/>
      <c r="V124" s="17"/>
      <c r="W124" s="18"/>
      <c r="Y124" s="276"/>
    </row>
    <row r="125" spans="2:25" ht="30" customHeight="1" x14ac:dyDescent="0.35">
      <c r="B125" s="13" t="s">
        <v>180</v>
      </c>
      <c r="C125" s="14"/>
      <c r="D125" s="123"/>
      <c r="E125" s="123"/>
      <c r="F125" s="123"/>
      <c r="G125" s="101">
        <f t="shared" si="38"/>
        <v>0</v>
      </c>
      <c r="H125" s="16"/>
      <c r="I125" s="123"/>
      <c r="J125" s="17"/>
      <c r="K125" s="18"/>
      <c r="L125" s="94"/>
      <c r="M125" s="13" t="s">
        <v>180</v>
      </c>
      <c r="N125" s="14"/>
      <c r="O125" s="123"/>
      <c r="P125" s="15"/>
      <c r="Q125" s="15"/>
      <c r="R125" s="101">
        <f t="shared" si="39"/>
        <v>0</v>
      </c>
      <c r="S125" s="265">
        <f t="shared" si="40"/>
        <v>0</v>
      </c>
      <c r="T125" s="16"/>
      <c r="U125" s="15"/>
      <c r="V125" s="17"/>
      <c r="W125" s="18"/>
      <c r="Y125" s="276"/>
    </row>
    <row r="126" spans="2:25" ht="30" customHeight="1" x14ac:dyDescent="0.35">
      <c r="B126" s="13" t="s">
        <v>181</v>
      </c>
      <c r="C126" s="14"/>
      <c r="D126" s="123"/>
      <c r="E126" s="123"/>
      <c r="F126" s="123"/>
      <c r="G126" s="101">
        <f t="shared" si="38"/>
        <v>0</v>
      </c>
      <c r="H126" s="16"/>
      <c r="I126" s="123"/>
      <c r="J126" s="17"/>
      <c r="K126" s="18"/>
      <c r="L126" s="94"/>
      <c r="M126" s="13" t="s">
        <v>181</v>
      </c>
      <c r="N126" s="14"/>
      <c r="O126" s="123"/>
      <c r="P126" s="15"/>
      <c r="Q126" s="15"/>
      <c r="R126" s="101">
        <f t="shared" si="39"/>
        <v>0</v>
      </c>
      <c r="S126" s="265">
        <f t="shared" si="40"/>
        <v>0</v>
      </c>
      <c r="T126" s="16"/>
      <c r="U126" s="15"/>
      <c r="V126" s="17"/>
      <c r="W126" s="18"/>
      <c r="Y126" s="276"/>
    </row>
    <row r="127" spans="2:25" ht="30" customHeight="1" x14ac:dyDescent="0.35">
      <c r="B127" s="13" t="s">
        <v>182</v>
      </c>
      <c r="C127" s="14"/>
      <c r="D127" s="123"/>
      <c r="E127" s="123"/>
      <c r="F127" s="123"/>
      <c r="G127" s="101">
        <f t="shared" si="38"/>
        <v>0</v>
      </c>
      <c r="H127" s="16"/>
      <c r="I127" s="123"/>
      <c r="J127" s="17"/>
      <c r="K127" s="18"/>
      <c r="L127" s="94"/>
      <c r="M127" s="13" t="s">
        <v>182</v>
      </c>
      <c r="N127" s="14"/>
      <c r="O127" s="123"/>
      <c r="P127" s="15"/>
      <c r="Q127" s="15"/>
      <c r="R127" s="101">
        <f t="shared" si="39"/>
        <v>0</v>
      </c>
      <c r="S127" s="265">
        <f t="shared" si="40"/>
        <v>0</v>
      </c>
      <c r="T127" s="16"/>
      <c r="U127" s="15"/>
      <c r="V127" s="17"/>
      <c r="W127" s="18"/>
      <c r="Y127" s="276"/>
    </row>
    <row r="128" spans="2:25" ht="30" customHeight="1" x14ac:dyDescent="0.35">
      <c r="B128" s="13" t="s">
        <v>183</v>
      </c>
      <c r="C128" s="19"/>
      <c r="D128" s="124"/>
      <c r="E128" s="124"/>
      <c r="F128" s="124"/>
      <c r="G128" s="101">
        <f t="shared" si="38"/>
        <v>0</v>
      </c>
      <c r="H128" s="21"/>
      <c r="I128" s="124"/>
      <c r="J128" s="17"/>
      <c r="K128" s="22"/>
      <c r="L128" s="94"/>
      <c r="M128" s="13" t="s">
        <v>183</v>
      </c>
      <c r="N128" s="19"/>
      <c r="O128" s="124"/>
      <c r="P128" s="20"/>
      <c r="Q128" s="20"/>
      <c r="R128" s="101">
        <f t="shared" si="39"/>
        <v>0</v>
      </c>
      <c r="S128" s="265">
        <f t="shared" si="40"/>
        <v>0</v>
      </c>
      <c r="T128" s="21"/>
      <c r="U128" s="20"/>
      <c r="V128" s="17"/>
      <c r="W128" s="22"/>
      <c r="Y128" s="276"/>
    </row>
    <row r="129" spans="2:25" ht="30" customHeight="1" x14ac:dyDescent="0.35">
      <c r="B129" s="13" t="s">
        <v>184</v>
      </c>
      <c r="C129" s="19"/>
      <c r="D129" s="124"/>
      <c r="E129" s="124"/>
      <c r="F129" s="124"/>
      <c r="G129" s="101">
        <f t="shared" si="38"/>
        <v>0</v>
      </c>
      <c r="H129" s="21"/>
      <c r="I129" s="124"/>
      <c r="J129" s="17"/>
      <c r="K129" s="22"/>
      <c r="L129" s="94"/>
      <c r="M129" s="13" t="s">
        <v>184</v>
      </c>
      <c r="N129" s="19"/>
      <c r="O129" s="124"/>
      <c r="P129" s="20"/>
      <c r="Q129" s="20"/>
      <c r="R129" s="101">
        <f t="shared" si="39"/>
        <v>0</v>
      </c>
      <c r="S129" s="265">
        <f t="shared" si="40"/>
        <v>0</v>
      </c>
      <c r="T129" s="21"/>
      <c r="U129" s="20"/>
      <c r="V129" s="17"/>
      <c r="W129" s="22"/>
      <c r="Y129" s="276"/>
    </row>
    <row r="130" spans="2:25" ht="30" customHeight="1" x14ac:dyDescent="0.35">
      <c r="C130" s="23" t="s">
        <v>35</v>
      </c>
      <c r="D130" s="102">
        <f>SUM(D122:D129)</f>
        <v>0</v>
      </c>
      <c r="E130" s="102">
        <f>SUM(E122:E129)</f>
        <v>0</v>
      </c>
      <c r="F130" s="102">
        <f>SUM(F122:F129)</f>
        <v>0</v>
      </c>
      <c r="G130" s="102">
        <f>SUM(G122:G129)</f>
        <v>0</v>
      </c>
      <c r="H130" s="103">
        <f>(H122*G122)+(H123*G123)+(H124*G124)+(H125*G125)+(H126*G126)+(H127*G127)+(H128*G128)+(H129*G129)</f>
        <v>0</v>
      </c>
      <c r="I130" s="102">
        <f>SUM(I122:I129)</f>
        <v>0</v>
      </c>
      <c r="J130" s="24"/>
      <c r="K130" s="22"/>
      <c r="L130" s="95"/>
      <c r="N130" s="23" t="s">
        <v>35</v>
      </c>
      <c r="O130" s="102">
        <f>SUM(O122:O129)</f>
        <v>0</v>
      </c>
      <c r="P130" s="103">
        <f>SUM(P122:P129)</f>
        <v>0</v>
      </c>
      <c r="Q130" s="103">
        <f>SUM(Q122:Q129)</f>
        <v>0</v>
      </c>
      <c r="R130" s="102">
        <f>SUM(R122:R129)</f>
        <v>0</v>
      </c>
      <c r="S130" s="265">
        <f t="shared" si="40"/>
        <v>0</v>
      </c>
      <c r="T130" s="103">
        <f>(T122*R122)+(T123*R123)+(T124*R124)+(T125*R125)+(T126*R126)+(T127*R127)+(T128*R128)+(T129*R129)</f>
        <v>0</v>
      </c>
      <c r="U130" s="103">
        <f>SUM(U122:U129)</f>
        <v>0</v>
      </c>
      <c r="V130" s="24"/>
      <c r="W130" s="22"/>
      <c r="Y130" s="276"/>
    </row>
    <row r="131" spans="2:25" ht="15.5" x14ac:dyDescent="0.3">
      <c r="B131" s="36"/>
      <c r="C131" s="32"/>
      <c r="D131" s="106"/>
      <c r="E131" s="106"/>
      <c r="F131" s="106"/>
      <c r="G131" s="106"/>
      <c r="H131" s="37"/>
      <c r="I131" s="106"/>
      <c r="J131" s="38"/>
      <c r="K131" s="41"/>
      <c r="L131" s="96"/>
      <c r="M131" s="36"/>
      <c r="N131" s="32"/>
      <c r="O131" s="106"/>
      <c r="P131" s="37"/>
      <c r="Q131" s="37"/>
      <c r="R131" s="106"/>
      <c r="S131" s="267"/>
      <c r="T131" s="37"/>
      <c r="U131" s="37"/>
      <c r="V131" s="38"/>
      <c r="W131" s="41"/>
      <c r="Y131" s="276"/>
    </row>
    <row r="132" spans="2:25" ht="30" customHeight="1" x14ac:dyDescent="0.3">
      <c r="B132" s="23" t="s">
        <v>185</v>
      </c>
      <c r="C132" s="297"/>
      <c r="D132" s="297"/>
      <c r="E132" s="297"/>
      <c r="F132" s="297"/>
      <c r="G132" s="297"/>
      <c r="H132" s="297"/>
      <c r="I132" s="298"/>
      <c r="J132" s="298"/>
      <c r="K132" s="297"/>
      <c r="L132" s="92"/>
      <c r="M132" s="23" t="s">
        <v>185</v>
      </c>
      <c r="N132" s="297"/>
      <c r="O132" s="297"/>
      <c r="P132" s="297"/>
      <c r="Q132" s="297"/>
      <c r="R132" s="297"/>
      <c r="S132" s="297"/>
      <c r="T132" s="297"/>
      <c r="U132" s="298"/>
      <c r="V132" s="298"/>
      <c r="W132" s="297"/>
      <c r="Y132" s="276"/>
    </row>
    <row r="133" spans="2:25" ht="30" customHeight="1" x14ac:dyDescent="0.3">
      <c r="B133" s="11" t="s">
        <v>186</v>
      </c>
      <c r="C133" s="299"/>
      <c r="D133" s="299"/>
      <c r="E133" s="299"/>
      <c r="F133" s="299"/>
      <c r="G133" s="299"/>
      <c r="H133" s="299"/>
      <c r="I133" s="300"/>
      <c r="J133" s="300"/>
      <c r="K133" s="299"/>
      <c r="L133" s="93"/>
      <c r="M133" s="11" t="s">
        <v>186</v>
      </c>
      <c r="N133" s="299"/>
      <c r="O133" s="299"/>
      <c r="P133" s="299"/>
      <c r="Q133" s="299"/>
      <c r="R133" s="299"/>
      <c r="S133" s="299"/>
      <c r="T133" s="299"/>
      <c r="U133" s="300"/>
      <c r="V133" s="300"/>
      <c r="W133" s="299"/>
      <c r="Y133" s="276"/>
    </row>
    <row r="134" spans="2:25" ht="30" customHeight="1" x14ac:dyDescent="0.35">
      <c r="B134" s="13" t="s">
        <v>187</v>
      </c>
      <c r="C134" s="14"/>
      <c r="D134" s="123"/>
      <c r="E134" s="123"/>
      <c r="F134" s="123"/>
      <c r="G134" s="101">
        <f>SUM(D134:F134)</f>
        <v>0</v>
      </c>
      <c r="H134" s="16"/>
      <c r="I134" s="123"/>
      <c r="J134" s="17"/>
      <c r="K134" s="18"/>
      <c r="L134" s="94"/>
      <c r="M134" s="13" t="s">
        <v>187</v>
      </c>
      <c r="N134" s="14"/>
      <c r="O134" s="123"/>
      <c r="P134" s="15"/>
      <c r="Q134" s="15"/>
      <c r="R134" s="101">
        <f>SUM(O134:Q134)</f>
        <v>0</v>
      </c>
      <c r="S134" s="265">
        <f>+R134-G134</f>
        <v>0</v>
      </c>
      <c r="T134" s="16"/>
      <c r="U134" s="15"/>
      <c r="V134" s="17"/>
      <c r="W134" s="18"/>
      <c r="Y134" s="276"/>
    </row>
    <row r="135" spans="2:25" ht="30" customHeight="1" x14ac:dyDescent="0.35">
      <c r="B135" s="13" t="s">
        <v>188</v>
      </c>
      <c r="C135" s="14"/>
      <c r="D135" s="123"/>
      <c r="E135" s="123"/>
      <c r="F135" s="123"/>
      <c r="G135" s="101">
        <f t="shared" ref="G135:G141" si="41">SUM(D135:F135)</f>
        <v>0</v>
      </c>
      <c r="H135" s="16"/>
      <c r="I135" s="123"/>
      <c r="J135" s="17"/>
      <c r="K135" s="18"/>
      <c r="L135" s="94"/>
      <c r="M135" s="13" t="s">
        <v>188</v>
      </c>
      <c r="N135" s="14"/>
      <c r="O135" s="123"/>
      <c r="P135" s="15"/>
      <c r="Q135" s="15"/>
      <c r="R135" s="101">
        <f t="shared" ref="R135:R141" si="42">SUM(O135:Q135)</f>
        <v>0</v>
      </c>
      <c r="S135" s="265">
        <f t="shared" ref="S135:S142" si="43">+R135-G135</f>
        <v>0</v>
      </c>
      <c r="T135" s="16"/>
      <c r="U135" s="15"/>
      <c r="V135" s="17"/>
      <c r="W135" s="18"/>
      <c r="Y135" s="276"/>
    </row>
    <row r="136" spans="2:25" ht="30" customHeight="1" x14ac:dyDescent="0.35">
      <c r="B136" s="13" t="s">
        <v>189</v>
      </c>
      <c r="C136" s="14"/>
      <c r="D136" s="123"/>
      <c r="E136" s="123"/>
      <c r="F136" s="123"/>
      <c r="G136" s="101">
        <f t="shared" si="41"/>
        <v>0</v>
      </c>
      <c r="H136" s="16"/>
      <c r="I136" s="123"/>
      <c r="J136" s="17"/>
      <c r="K136" s="18"/>
      <c r="L136" s="94"/>
      <c r="M136" s="13" t="s">
        <v>189</v>
      </c>
      <c r="N136" s="14"/>
      <c r="O136" s="123"/>
      <c r="P136" s="15"/>
      <c r="Q136" s="15"/>
      <c r="R136" s="101">
        <f t="shared" si="42"/>
        <v>0</v>
      </c>
      <c r="S136" s="265">
        <f t="shared" si="43"/>
        <v>0</v>
      </c>
      <c r="T136" s="16"/>
      <c r="U136" s="15"/>
      <c r="V136" s="17"/>
      <c r="W136" s="18"/>
      <c r="Y136" s="276"/>
    </row>
    <row r="137" spans="2:25" ht="30" customHeight="1" x14ac:dyDescent="0.35">
      <c r="B137" s="13" t="s">
        <v>190</v>
      </c>
      <c r="C137" s="14"/>
      <c r="D137" s="123"/>
      <c r="E137" s="123"/>
      <c r="F137" s="123"/>
      <c r="G137" s="101">
        <f t="shared" si="41"/>
        <v>0</v>
      </c>
      <c r="H137" s="16"/>
      <c r="I137" s="123"/>
      <c r="J137" s="17"/>
      <c r="K137" s="18"/>
      <c r="L137" s="94"/>
      <c r="M137" s="13" t="s">
        <v>190</v>
      </c>
      <c r="N137" s="14"/>
      <c r="O137" s="123"/>
      <c r="P137" s="15"/>
      <c r="Q137" s="15"/>
      <c r="R137" s="101">
        <f t="shared" si="42"/>
        <v>0</v>
      </c>
      <c r="S137" s="265">
        <f t="shared" si="43"/>
        <v>0</v>
      </c>
      <c r="T137" s="16"/>
      <c r="U137" s="15"/>
      <c r="V137" s="17"/>
      <c r="W137" s="18"/>
      <c r="Y137" s="276"/>
    </row>
    <row r="138" spans="2:25" ht="30" customHeight="1" x14ac:dyDescent="0.35">
      <c r="B138" s="13" t="s">
        <v>191</v>
      </c>
      <c r="C138" s="14"/>
      <c r="D138" s="123"/>
      <c r="E138" s="123"/>
      <c r="F138" s="123"/>
      <c r="G138" s="101">
        <f t="shared" si="41"/>
        <v>0</v>
      </c>
      <c r="H138" s="16"/>
      <c r="I138" s="123"/>
      <c r="J138" s="17"/>
      <c r="K138" s="18"/>
      <c r="L138" s="94"/>
      <c r="M138" s="13" t="s">
        <v>191</v>
      </c>
      <c r="N138" s="14"/>
      <c r="O138" s="123"/>
      <c r="P138" s="15"/>
      <c r="Q138" s="15"/>
      <c r="R138" s="101">
        <f t="shared" si="42"/>
        <v>0</v>
      </c>
      <c r="S138" s="265">
        <f t="shared" si="43"/>
        <v>0</v>
      </c>
      <c r="T138" s="16"/>
      <c r="U138" s="15"/>
      <c r="V138" s="17"/>
      <c r="W138" s="18"/>
      <c r="Y138" s="276"/>
    </row>
    <row r="139" spans="2:25" ht="30" customHeight="1" x14ac:dyDescent="0.35">
      <c r="B139" s="13" t="s">
        <v>192</v>
      </c>
      <c r="C139" s="14"/>
      <c r="D139" s="123"/>
      <c r="E139" s="123"/>
      <c r="F139" s="123"/>
      <c r="G139" s="101">
        <f t="shared" si="41"/>
        <v>0</v>
      </c>
      <c r="H139" s="16"/>
      <c r="I139" s="123"/>
      <c r="J139" s="17"/>
      <c r="K139" s="18"/>
      <c r="L139" s="94"/>
      <c r="M139" s="13" t="s">
        <v>192</v>
      </c>
      <c r="N139" s="14"/>
      <c r="O139" s="123"/>
      <c r="P139" s="15"/>
      <c r="Q139" s="15"/>
      <c r="R139" s="101">
        <f t="shared" si="42"/>
        <v>0</v>
      </c>
      <c r="S139" s="265">
        <f t="shared" si="43"/>
        <v>0</v>
      </c>
      <c r="T139" s="16"/>
      <c r="U139" s="15"/>
      <c r="V139" s="17"/>
      <c r="W139" s="18"/>
      <c r="Y139" s="276"/>
    </row>
    <row r="140" spans="2:25" ht="30" customHeight="1" x14ac:dyDescent="0.35">
      <c r="B140" s="13" t="s">
        <v>193</v>
      </c>
      <c r="C140" s="19"/>
      <c r="D140" s="124"/>
      <c r="E140" s="124"/>
      <c r="F140" s="124"/>
      <c r="G140" s="101">
        <f t="shared" si="41"/>
        <v>0</v>
      </c>
      <c r="H140" s="21"/>
      <c r="I140" s="124"/>
      <c r="J140" s="17"/>
      <c r="K140" s="22"/>
      <c r="L140" s="94"/>
      <c r="M140" s="13" t="s">
        <v>193</v>
      </c>
      <c r="N140" s="19"/>
      <c r="O140" s="124"/>
      <c r="P140" s="20"/>
      <c r="Q140" s="20"/>
      <c r="R140" s="101">
        <f t="shared" si="42"/>
        <v>0</v>
      </c>
      <c r="S140" s="265">
        <f t="shared" si="43"/>
        <v>0</v>
      </c>
      <c r="T140" s="21"/>
      <c r="U140" s="20"/>
      <c r="V140" s="17"/>
      <c r="W140" s="22"/>
      <c r="Y140" s="276"/>
    </row>
    <row r="141" spans="2:25" ht="30" customHeight="1" x14ac:dyDescent="0.35">
      <c r="B141" s="13" t="s">
        <v>194</v>
      </c>
      <c r="C141" s="19"/>
      <c r="D141" s="124"/>
      <c r="E141" s="124"/>
      <c r="F141" s="124"/>
      <c r="G141" s="101">
        <f t="shared" si="41"/>
        <v>0</v>
      </c>
      <c r="H141" s="21"/>
      <c r="I141" s="124"/>
      <c r="J141" s="17"/>
      <c r="K141" s="22"/>
      <c r="L141" s="94"/>
      <c r="M141" s="13" t="s">
        <v>194</v>
      </c>
      <c r="N141" s="19"/>
      <c r="O141" s="124"/>
      <c r="P141" s="20"/>
      <c r="Q141" s="20"/>
      <c r="R141" s="101">
        <f t="shared" si="42"/>
        <v>0</v>
      </c>
      <c r="S141" s="265">
        <f t="shared" si="43"/>
        <v>0</v>
      </c>
      <c r="T141" s="21"/>
      <c r="U141" s="20"/>
      <c r="V141" s="17"/>
      <c r="W141" s="22"/>
      <c r="Y141" s="276"/>
    </row>
    <row r="142" spans="2:25" ht="30" customHeight="1" x14ac:dyDescent="0.35">
      <c r="C142" s="23" t="s">
        <v>35</v>
      </c>
      <c r="D142" s="102">
        <f>SUM(D134:D141)</f>
        <v>0</v>
      </c>
      <c r="E142" s="102">
        <f>SUM(E134:E141)</f>
        <v>0</v>
      </c>
      <c r="F142" s="102">
        <f>SUM(F134:F141)</f>
        <v>0</v>
      </c>
      <c r="G142" s="103">
        <f>SUM(G134:G141)</f>
        <v>0</v>
      </c>
      <c r="H142" s="103">
        <f>(H134*G134)+(H135*G135)+(H136*G136)+(H137*G137)+(H138*G138)+(H139*G139)+(H140*G140)+(H141*G141)</f>
        <v>0</v>
      </c>
      <c r="I142" s="102">
        <f>SUM(I134:I141)</f>
        <v>0</v>
      </c>
      <c r="J142" s="24"/>
      <c r="K142" s="22"/>
      <c r="L142" s="95"/>
      <c r="N142" s="23" t="s">
        <v>35</v>
      </c>
      <c r="O142" s="102">
        <f>SUM(O134:O141)</f>
        <v>0</v>
      </c>
      <c r="P142" s="103">
        <f>SUM(P134:P141)</f>
        <v>0</v>
      </c>
      <c r="Q142" s="103">
        <f>SUM(Q134:Q141)</f>
        <v>0</v>
      </c>
      <c r="R142" s="103">
        <f>SUM(R134:R141)</f>
        <v>0</v>
      </c>
      <c r="S142" s="265">
        <f t="shared" si="43"/>
        <v>0</v>
      </c>
      <c r="T142" s="103">
        <f>(T134*R134)+(T135*R135)+(T136*R136)+(T137*R137)+(T138*R138)+(T139*R139)+(T140*R140)+(T141*R141)</f>
        <v>0</v>
      </c>
      <c r="U142" s="103">
        <f>SUM(U134:U141)</f>
        <v>0</v>
      </c>
      <c r="V142" s="24"/>
      <c r="W142" s="22"/>
      <c r="Y142" s="276"/>
    </row>
    <row r="143" spans="2:25" ht="30" customHeight="1" x14ac:dyDescent="0.3">
      <c r="B143" s="11" t="s">
        <v>195</v>
      </c>
      <c r="C143" s="299"/>
      <c r="D143" s="299"/>
      <c r="E143" s="299"/>
      <c r="F143" s="299"/>
      <c r="G143" s="299"/>
      <c r="H143" s="299"/>
      <c r="I143" s="300"/>
      <c r="J143" s="300"/>
      <c r="K143" s="299"/>
      <c r="L143" s="93"/>
      <c r="M143" s="11" t="s">
        <v>195</v>
      </c>
      <c r="N143" s="299"/>
      <c r="O143" s="299"/>
      <c r="P143" s="299"/>
      <c r="Q143" s="299"/>
      <c r="R143" s="299"/>
      <c r="S143" s="299"/>
      <c r="T143" s="299"/>
      <c r="U143" s="300"/>
      <c r="V143" s="300"/>
      <c r="W143" s="299"/>
      <c r="Y143" s="276"/>
    </row>
    <row r="144" spans="2:25" ht="30" customHeight="1" x14ac:dyDescent="0.35">
      <c r="B144" s="13" t="s">
        <v>196</v>
      </c>
      <c r="C144" s="14"/>
      <c r="D144" s="123"/>
      <c r="E144" s="123"/>
      <c r="F144" s="123"/>
      <c r="G144" s="101">
        <f>SUM(D144:F144)</f>
        <v>0</v>
      </c>
      <c r="H144" s="16"/>
      <c r="I144" s="123"/>
      <c r="J144" s="17"/>
      <c r="K144" s="18"/>
      <c r="L144" s="94"/>
      <c r="M144" s="13" t="s">
        <v>196</v>
      </c>
      <c r="N144" s="14"/>
      <c r="O144" s="123"/>
      <c r="P144" s="15"/>
      <c r="Q144" s="15"/>
      <c r="R144" s="101">
        <f>SUM(O144:Q144)</f>
        <v>0</v>
      </c>
      <c r="S144" s="265">
        <f>+R144-G144</f>
        <v>0</v>
      </c>
      <c r="T144" s="16"/>
      <c r="U144" s="15"/>
      <c r="V144" s="17"/>
      <c r="W144" s="18"/>
      <c r="Y144" s="276"/>
    </row>
    <row r="145" spans="2:25" ht="30" customHeight="1" x14ac:dyDescent="0.35">
      <c r="B145" s="13" t="s">
        <v>197</v>
      </c>
      <c r="C145" s="14"/>
      <c r="D145" s="123"/>
      <c r="E145" s="123"/>
      <c r="F145" s="123"/>
      <c r="G145" s="101">
        <f t="shared" ref="G145:G151" si="44">SUM(D145:F145)</f>
        <v>0</v>
      </c>
      <c r="H145" s="16"/>
      <c r="I145" s="123"/>
      <c r="J145" s="17"/>
      <c r="K145" s="18"/>
      <c r="L145" s="94"/>
      <c r="M145" s="13" t="s">
        <v>197</v>
      </c>
      <c r="N145" s="14"/>
      <c r="O145" s="123"/>
      <c r="P145" s="15"/>
      <c r="Q145" s="15"/>
      <c r="R145" s="101">
        <f t="shared" ref="R145:R151" si="45">SUM(O145:Q145)</f>
        <v>0</v>
      </c>
      <c r="S145" s="265">
        <f t="shared" ref="S145:S152" si="46">+R145-G145</f>
        <v>0</v>
      </c>
      <c r="T145" s="16"/>
      <c r="U145" s="15"/>
      <c r="V145" s="17"/>
      <c r="W145" s="18"/>
      <c r="Y145" s="276"/>
    </row>
    <row r="146" spans="2:25" ht="30" customHeight="1" x14ac:dyDescent="0.35">
      <c r="B146" s="13" t="s">
        <v>198</v>
      </c>
      <c r="C146" s="14"/>
      <c r="D146" s="123"/>
      <c r="E146" s="123"/>
      <c r="F146" s="123"/>
      <c r="G146" s="101">
        <f t="shared" si="44"/>
        <v>0</v>
      </c>
      <c r="H146" s="16"/>
      <c r="I146" s="123"/>
      <c r="J146" s="17"/>
      <c r="K146" s="18"/>
      <c r="L146" s="94"/>
      <c r="M146" s="13" t="s">
        <v>198</v>
      </c>
      <c r="N146" s="14"/>
      <c r="O146" s="123"/>
      <c r="P146" s="15"/>
      <c r="Q146" s="15"/>
      <c r="R146" s="101">
        <f t="shared" si="45"/>
        <v>0</v>
      </c>
      <c r="S146" s="265">
        <f t="shared" si="46"/>
        <v>0</v>
      </c>
      <c r="T146" s="16"/>
      <c r="U146" s="15"/>
      <c r="V146" s="17"/>
      <c r="W146" s="18"/>
      <c r="Y146" s="276"/>
    </row>
    <row r="147" spans="2:25" ht="30" customHeight="1" x14ac:dyDescent="0.35">
      <c r="B147" s="13" t="s">
        <v>199</v>
      </c>
      <c r="C147" s="14"/>
      <c r="D147" s="123"/>
      <c r="E147" s="123"/>
      <c r="F147" s="123"/>
      <c r="G147" s="101">
        <f t="shared" si="44"/>
        <v>0</v>
      </c>
      <c r="H147" s="16"/>
      <c r="I147" s="123"/>
      <c r="J147" s="17"/>
      <c r="K147" s="18"/>
      <c r="L147" s="94"/>
      <c r="M147" s="13" t="s">
        <v>199</v>
      </c>
      <c r="N147" s="14"/>
      <c r="O147" s="123"/>
      <c r="P147" s="15"/>
      <c r="Q147" s="15"/>
      <c r="R147" s="101">
        <f t="shared" si="45"/>
        <v>0</v>
      </c>
      <c r="S147" s="265">
        <f t="shared" si="46"/>
        <v>0</v>
      </c>
      <c r="T147" s="16"/>
      <c r="U147" s="15"/>
      <c r="V147" s="17"/>
      <c r="W147" s="18"/>
      <c r="Y147" s="276"/>
    </row>
    <row r="148" spans="2:25" ht="30" customHeight="1" x14ac:dyDescent="0.35">
      <c r="B148" s="13" t="s">
        <v>200</v>
      </c>
      <c r="C148" s="14"/>
      <c r="D148" s="123"/>
      <c r="E148" s="123"/>
      <c r="F148" s="123"/>
      <c r="G148" s="101">
        <f t="shared" si="44"/>
        <v>0</v>
      </c>
      <c r="H148" s="16"/>
      <c r="I148" s="123"/>
      <c r="J148" s="17"/>
      <c r="K148" s="18"/>
      <c r="L148" s="94"/>
      <c r="M148" s="13" t="s">
        <v>200</v>
      </c>
      <c r="N148" s="14"/>
      <c r="O148" s="123"/>
      <c r="P148" s="15"/>
      <c r="Q148" s="15"/>
      <c r="R148" s="101">
        <f t="shared" si="45"/>
        <v>0</v>
      </c>
      <c r="S148" s="265">
        <f t="shared" si="46"/>
        <v>0</v>
      </c>
      <c r="T148" s="16"/>
      <c r="U148" s="15"/>
      <c r="V148" s="17"/>
      <c r="W148" s="18"/>
      <c r="Y148" s="276"/>
    </row>
    <row r="149" spans="2:25" ht="30" customHeight="1" x14ac:dyDescent="0.35">
      <c r="B149" s="13" t="s">
        <v>201</v>
      </c>
      <c r="C149" s="14"/>
      <c r="D149" s="123"/>
      <c r="E149" s="123"/>
      <c r="F149" s="123"/>
      <c r="G149" s="101">
        <f t="shared" si="44"/>
        <v>0</v>
      </c>
      <c r="H149" s="16"/>
      <c r="I149" s="123"/>
      <c r="J149" s="17"/>
      <c r="K149" s="18"/>
      <c r="L149" s="94"/>
      <c r="M149" s="13" t="s">
        <v>201</v>
      </c>
      <c r="N149" s="14"/>
      <c r="O149" s="123"/>
      <c r="P149" s="15"/>
      <c r="Q149" s="15"/>
      <c r="R149" s="101">
        <f t="shared" si="45"/>
        <v>0</v>
      </c>
      <c r="S149" s="265">
        <f t="shared" si="46"/>
        <v>0</v>
      </c>
      <c r="T149" s="16"/>
      <c r="U149" s="15"/>
      <c r="V149" s="17"/>
      <c r="W149" s="18"/>
      <c r="Y149" s="276"/>
    </row>
    <row r="150" spans="2:25" ht="30" customHeight="1" x14ac:dyDescent="0.35">
      <c r="B150" s="13" t="s">
        <v>202</v>
      </c>
      <c r="C150" s="19"/>
      <c r="D150" s="124"/>
      <c r="E150" s="124"/>
      <c r="F150" s="124"/>
      <c r="G150" s="101">
        <f t="shared" si="44"/>
        <v>0</v>
      </c>
      <c r="H150" s="21"/>
      <c r="I150" s="124"/>
      <c r="J150" s="17"/>
      <c r="K150" s="22"/>
      <c r="L150" s="94"/>
      <c r="M150" s="13" t="s">
        <v>202</v>
      </c>
      <c r="N150" s="19"/>
      <c r="O150" s="124"/>
      <c r="P150" s="20"/>
      <c r="Q150" s="20"/>
      <c r="R150" s="101">
        <f t="shared" si="45"/>
        <v>0</v>
      </c>
      <c r="S150" s="265">
        <f t="shared" si="46"/>
        <v>0</v>
      </c>
      <c r="T150" s="21"/>
      <c r="U150" s="20"/>
      <c r="V150" s="17"/>
      <c r="W150" s="22"/>
      <c r="Y150" s="276"/>
    </row>
    <row r="151" spans="2:25" ht="30" customHeight="1" x14ac:dyDescent="0.35">
      <c r="B151" s="13" t="s">
        <v>203</v>
      </c>
      <c r="C151" s="19"/>
      <c r="D151" s="124"/>
      <c r="E151" s="124"/>
      <c r="F151" s="124"/>
      <c r="G151" s="101">
        <f t="shared" si="44"/>
        <v>0</v>
      </c>
      <c r="H151" s="21"/>
      <c r="I151" s="124"/>
      <c r="J151" s="17"/>
      <c r="K151" s="22"/>
      <c r="L151" s="94"/>
      <c r="M151" s="13" t="s">
        <v>203</v>
      </c>
      <c r="N151" s="19"/>
      <c r="O151" s="124"/>
      <c r="P151" s="20"/>
      <c r="Q151" s="20"/>
      <c r="R151" s="101">
        <f t="shared" si="45"/>
        <v>0</v>
      </c>
      <c r="S151" s="265">
        <f t="shared" si="46"/>
        <v>0</v>
      </c>
      <c r="T151" s="21"/>
      <c r="U151" s="20"/>
      <c r="V151" s="17"/>
      <c r="W151" s="22"/>
      <c r="Y151" s="276"/>
    </row>
    <row r="152" spans="2:25" ht="30" customHeight="1" x14ac:dyDescent="0.35">
      <c r="C152" s="23" t="s">
        <v>35</v>
      </c>
      <c r="D152" s="103">
        <f>SUM(D144:D151)</f>
        <v>0</v>
      </c>
      <c r="E152" s="103">
        <f>SUM(E144:E151)</f>
        <v>0</v>
      </c>
      <c r="F152" s="103">
        <f>SUM(F144:F151)</f>
        <v>0</v>
      </c>
      <c r="G152" s="103">
        <f>SUM(G144:G151)</f>
        <v>0</v>
      </c>
      <c r="H152" s="103">
        <f>(H144*G144)+(H145*G145)+(H146*G146)+(H147*G147)+(H148*G148)+(H149*G149)+(H150*G150)+(H151*G151)</f>
        <v>0</v>
      </c>
      <c r="I152" s="102">
        <f>SUM(I144:I151)</f>
        <v>0</v>
      </c>
      <c r="J152" s="24"/>
      <c r="K152" s="22"/>
      <c r="L152" s="95"/>
      <c r="N152" s="23" t="s">
        <v>35</v>
      </c>
      <c r="O152" s="103">
        <f>SUM(O144:O151)</f>
        <v>0</v>
      </c>
      <c r="P152" s="103">
        <f>SUM(P144:P151)</f>
        <v>0</v>
      </c>
      <c r="Q152" s="103">
        <f>SUM(Q144:Q151)</f>
        <v>0</v>
      </c>
      <c r="R152" s="103">
        <f>SUM(R144:R151)</f>
        <v>0</v>
      </c>
      <c r="S152" s="265">
        <f t="shared" si="46"/>
        <v>0</v>
      </c>
      <c r="T152" s="103">
        <f>(T144*R144)+(T145*R145)+(T146*R146)+(T147*R147)+(T148*R148)+(T149*R149)+(T150*R150)+(T151*R151)</f>
        <v>0</v>
      </c>
      <c r="U152" s="103">
        <f>SUM(U144:U151)</f>
        <v>0</v>
      </c>
      <c r="V152" s="24"/>
      <c r="W152" s="22"/>
      <c r="Y152" s="276"/>
    </row>
    <row r="153" spans="2:25" ht="30" customHeight="1" x14ac:dyDescent="0.3">
      <c r="B153" s="11" t="s">
        <v>204</v>
      </c>
      <c r="C153" s="299"/>
      <c r="D153" s="299"/>
      <c r="E153" s="299"/>
      <c r="F153" s="299"/>
      <c r="G153" s="299"/>
      <c r="H153" s="299"/>
      <c r="I153" s="300"/>
      <c r="J153" s="300"/>
      <c r="K153" s="299"/>
      <c r="L153" s="93"/>
      <c r="M153" s="11" t="s">
        <v>204</v>
      </c>
      <c r="N153" s="299"/>
      <c r="O153" s="299"/>
      <c r="P153" s="299"/>
      <c r="Q153" s="299"/>
      <c r="R153" s="299"/>
      <c r="S153" s="299"/>
      <c r="T153" s="299"/>
      <c r="U153" s="300"/>
      <c r="V153" s="300"/>
      <c r="W153" s="299"/>
      <c r="Y153" s="276"/>
    </row>
    <row r="154" spans="2:25" ht="30" customHeight="1" x14ac:dyDescent="0.35">
      <c r="B154" s="13" t="s">
        <v>205</v>
      </c>
      <c r="C154" s="14"/>
      <c r="D154" s="123"/>
      <c r="E154" s="123"/>
      <c r="F154" s="123"/>
      <c r="G154" s="101">
        <f>SUM(D154:F154)</f>
        <v>0</v>
      </c>
      <c r="H154" s="16"/>
      <c r="I154" s="123"/>
      <c r="J154" s="17"/>
      <c r="K154" s="18"/>
      <c r="L154" s="94"/>
      <c r="M154" s="13" t="s">
        <v>205</v>
      </c>
      <c r="N154" s="14"/>
      <c r="O154" s="123"/>
      <c r="P154" s="15"/>
      <c r="Q154" s="15"/>
      <c r="R154" s="101">
        <f>SUM(O154:Q154)</f>
        <v>0</v>
      </c>
      <c r="S154" s="265">
        <f>+R154-G154</f>
        <v>0</v>
      </c>
      <c r="T154" s="16"/>
      <c r="U154" s="15"/>
      <c r="V154" s="17"/>
      <c r="W154" s="18"/>
      <c r="Y154" s="276"/>
    </row>
    <row r="155" spans="2:25" ht="30" customHeight="1" x14ac:dyDescent="0.35">
      <c r="B155" s="13" t="s">
        <v>206</v>
      </c>
      <c r="C155" s="14"/>
      <c r="D155" s="123"/>
      <c r="E155" s="123"/>
      <c r="F155" s="123"/>
      <c r="G155" s="101">
        <f t="shared" ref="G155:G161" si="47">SUM(D155:F155)</f>
        <v>0</v>
      </c>
      <c r="H155" s="16"/>
      <c r="I155" s="123"/>
      <c r="J155" s="17"/>
      <c r="K155" s="18"/>
      <c r="L155" s="94"/>
      <c r="M155" s="13" t="s">
        <v>206</v>
      </c>
      <c r="N155" s="14"/>
      <c r="O155" s="123"/>
      <c r="P155" s="15"/>
      <c r="Q155" s="15"/>
      <c r="R155" s="101">
        <f t="shared" ref="R155:R161" si="48">SUM(O155:Q155)</f>
        <v>0</v>
      </c>
      <c r="S155" s="265">
        <f t="shared" ref="S155:S162" si="49">+R155-G155</f>
        <v>0</v>
      </c>
      <c r="T155" s="16"/>
      <c r="U155" s="15"/>
      <c r="V155" s="17"/>
      <c r="W155" s="18"/>
      <c r="Y155" s="276"/>
    </row>
    <row r="156" spans="2:25" ht="30" customHeight="1" x14ac:dyDescent="0.35">
      <c r="B156" s="13" t="s">
        <v>207</v>
      </c>
      <c r="C156" s="14"/>
      <c r="D156" s="123"/>
      <c r="E156" s="123"/>
      <c r="F156" s="123"/>
      <c r="G156" s="101">
        <f t="shared" si="47"/>
        <v>0</v>
      </c>
      <c r="H156" s="16"/>
      <c r="I156" s="123"/>
      <c r="J156" s="17"/>
      <c r="K156" s="18"/>
      <c r="L156" s="94"/>
      <c r="M156" s="13" t="s">
        <v>207</v>
      </c>
      <c r="N156" s="14"/>
      <c r="O156" s="123"/>
      <c r="P156" s="15"/>
      <c r="Q156" s="15"/>
      <c r="R156" s="101">
        <f t="shared" si="48"/>
        <v>0</v>
      </c>
      <c r="S156" s="265">
        <f t="shared" si="49"/>
        <v>0</v>
      </c>
      <c r="T156" s="16"/>
      <c r="U156" s="15"/>
      <c r="V156" s="17"/>
      <c r="W156" s="18"/>
      <c r="Y156" s="276"/>
    </row>
    <row r="157" spans="2:25" ht="30" customHeight="1" x14ac:dyDescent="0.35">
      <c r="B157" s="13" t="s">
        <v>208</v>
      </c>
      <c r="C157" s="14"/>
      <c r="D157" s="123"/>
      <c r="E157" s="123"/>
      <c r="F157" s="123"/>
      <c r="G157" s="101">
        <f t="shared" si="47"/>
        <v>0</v>
      </c>
      <c r="H157" s="16"/>
      <c r="I157" s="123"/>
      <c r="J157" s="17"/>
      <c r="K157" s="18"/>
      <c r="L157" s="94"/>
      <c r="M157" s="13" t="s">
        <v>208</v>
      </c>
      <c r="N157" s="14"/>
      <c r="O157" s="123"/>
      <c r="P157" s="15"/>
      <c r="Q157" s="15"/>
      <c r="R157" s="101">
        <f t="shared" si="48"/>
        <v>0</v>
      </c>
      <c r="S157" s="265">
        <f t="shared" si="49"/>
        <v>0</v>
      </c>
      <c r="T157" s="16"/>
      <c r="U157" s="15"/>
      <c r="V157" s="17"/>
      <c r="W157" s="18"/>
      <c r="Y157" s="276"/>
    </row>
    <row r="158" spans="2:25" ht="30" customHeight="1" x14ac:dyDescent="0.35">
      <c r="B158" s="13" t="s">
        <v>209</v>
      </c>
      <c r="C158" s="14"/>
      <c r="D158" s="123"/>
      <c r="E158" s="123"/>
      <c r="F158" s="123"/>
      <c r="G158" s="101">
        <f t="shared" si="47"/>
        <v>0</v>
      </c>
      <c r="H158" s="16"/>
      <c r="I158" s="123"/>
      <c r="J158" s="17"/>
      <c r="K158" s="18"/>
      <c r="L158" s="94"/>
      <c r="M158" s="13" t="s">
        <v>209</v>
      </c>
      <c r="N158" s="14"/>
      <c r="O158" s="123"/>
      <c r="P158" s="15"/>
      <c r="Q158" s="15"/>
      <c r="R158" s="101">
        <f t="shared" si="48"/>
        <v>0</v>
      </c>
      <c r="S158" s="265">
        <f t="shared" si="49"/>
        <v>0</v>
      </c>
      <c r="T158" s="16"/>
      <c r="U158" s="15"/>
      <c r="V158" s="17"/>
      <c r="W158" s="18"/>
      <c r="Y158" s="276"/>
    </row>
    <row r="159" spans="2:25" ht="30" customHeight="1" x14ac:dyDescent="0.35">
      <c r="B159" s="13" t="s">
        <v>210</v>
      </c>
      <c r="C159" s="14"/>
      <c r="D159" s="123"/>
      <c r="E159" s="123"/>
      <c r="F159" s="123"/>
      <c r="G159" s="101">
        <f t="shared" si="47"/>
        <v>0</v>
      </c>
      <c r="H159" s="16"/>
      <c r="I159" s="123"/>
      <c r="J159" s="17"/>
      <c r="K159" s="18"/>
      <c r="L159" s="94"/>
      <c r="M159" s="13" t="s">
        <v>210</v>
      </c>
      <c r="N159" s="14"/>
      <c r="O159" s="123"/>
      <c r="P159" s="15"/>
      <c r="Q159" s="15"/>
      <c r="R159" s="101">
        <f t="shared" si="48"/>
        <v>0</v>
      </c>
      <c r="S159" s="265">
        <f t="shared" si="49"/>
        <v>0</v>
      </c>
      <c r="T159" s="16"/>
      <c r="U159" s="15"/>
      <c r="V159" s="17"/>
      <c r="W159" s="18"/>
      <c r="Y159" s="276"/>
    </row>
    <row r="160" spans="2:25" ht="30" customHeight="1" x14ac:dyDescent="0.35">
      <c r="B160" s="13" t="s">
        <v>211</v>
      </c>
      <c r="C160" s="19"/>
      <c r="D160" s="124"/>
      <c r="E160" s="124"/>
      <c r="F160" s="124"/>
      <c r="G160" s="101">
        <f t="shared" si="47"/>
        <v>0</v>
      </c>
      <c r="H160" s="21"/>
      <c r="I160" s="124"/>
      <c r="J160" s="17"/>
      <c r="K160" s="22"/>
      <c r="L160" s="94"/>
      <c r="M160" s="13" t="s">
        <v>211</v>
      </c>
      <c r="N160" s="19"/>
      <c r="O160" s="124"/>
      <c r="P160" s="20"/>
      <c r="Q160" s="20"/>
      <c r="R160" s="101">
        <f t="shared" si="48"/>
        <v>0</v>
      </c>
      <c r="S160" s="265">
        <f t="shared" si="49"/>
        <v>0</v>
      </c>
      <c r="T160" s="21"/>
      <c r="U160" s="20"/>
      <c r="V160" s="17"/>
      <c r="W160" s="22"/>
      <c r="Y160" s="276"/>
    </row>
    <row r="161" spans="2:25" ht="30" customHeight="1" x14ac:dyDescent="0.35">
      <c r="B161" s="13" t="s">
        <v>212</v>
      </c>
      <c r="C161" s="19"/>
      <c r="D161" s="124"/>
      <c r="E161" s="124"/>
      <c r="F161" s="124"/>
      <c r="G161" s="101">
        <f t="shared" si="47"/>
        <v>0</v>
      </c>
      <c r="H161" s="21"/>
      <c r="I161" s="124"/>
      <c r="J161" s="17"/>
      <c r="K161" s="22"/>
      <c r="L161" s="94"/>
      <c r="M161" s="13" t="s">
        <v>212</v>
      </c>
      <c r="N161" s="19"/>
      <c r="O161" s="124"/>
      <c r="P161" s="20"/>
      <c r="Q161" s="20"/>
      <c r="R161" s="101">
        <f t="shared" si="48"/>
        <v>0</v>
      </c>
      <c r="S161" s="265">
        <f t="shared" si="49"/>
        <v>0</v>
      </c>
      <c r="T161" s="21"/>
      <c r="U161" s="20"/>
      <c r="V161" s="17"/>
      <c r="W161" s="22"/>
      <c r="Y161" s="276"/>
    </row>
    <row r="162" spans="2:25" ht="30" customHeight="1" x14ac:dyDescent="0.35">
      <c r="C162" s="23" t="s">
        <v>35</v>
      </c>
      <c r="D162" s="103">
        <f>SUM(D154:D161)</f>
        <v>0</v>
      </c>
      <c r="E162" s="103">
        <f>SUM(E154:E161)</f>
        <v>0</v>
      </c>
      <c r="F162" s="103">
        <f>SUM(F154:F161)</f>
        <v>0</v>
      </c>
      <c r="G162" s="103">
        <f>SUM(G154:G161)</f>
        <v>0</v>
      </c>
      <c r="H162" s="103">
        <f>(H154*G154)+(H155*G155)+(H156*G156)+(H157*G157)+(H158*G158)+(H159*G159)+(H160*G160)+(H161*G161)</f>
        <v>0</v>
      </c>
      <c r="I162" s="102">
        <f>SUM(I154:I161)</f>
        <v>0</v>
      </c>
      <c r="J162" s="24"/>
      <c r="K162" s="22"/>
      <c r="L162" s="95"/>
      <c r="N162" s="23" t="s">
        <v>35</v>
      </c>
      <c r="O162" s="103">
        <f>SUM(O154:O161)</f>
        <v>0</v>
      </c>
      <c r="P162" s="103">
        <f>SUM(P154:P161)</f>
        <v>0</v>
      </c>
      <c r="Q162" s="103">
        <f>SUM(Q154:Q161)</f>
        <v>0</v>
      </c>
      <c r="R162" s="103">
        <f>SUM(R154:R161)</f>
        <v>0</v>
      </c>
      <c r="S162" s="265">
        <f t="shared" si="49"/>
        <v>0</v>
      </c>
      <c r="T162" s="103">
        <f>(T154*R154)+(T155*R155)+(T156*R156)+(T157*R157)+(T158*R158)+(T159*R159)+(T160*R160)+(T161*R161)</f>
        <v>0</v>
      </c>
      <c r="U162" s="103">
        <f>SUM(U154:U161)</f>
        <v>0</v>
      </c>
      <c r="V162" s="24"/>
      <c r="W162" s="22"/>
      <c r="Y162" s="276"/>
    </row>
    <row r="163" spans="2:25" ht="30" customHeight="1" x14ac:dyDescent="0.3">
      <c r="B163" s="11" t="s">
        <v>213</v>
      </c>
      <c r="C163" s="299"/>
      <c r="D163" s="299"/>
      <c r="E163" s="299"/>
      <c r="F163" s="299"/>
      <c r="G163" s="299"/>
      <c r="H163" s="299"/>
      <c r="I163" s="300"/>
      <c r="J163" s="300"/>
      <c r="K163" s="299"/>
      <c r="L163" s="93"/>
      <c r="M163" s="11" t="s">
        <v>213</v>
      </c>
      <c r="N163" s="299"/>
      <c r="O163" s="299"/>
      <c r="P163" s="299"/>
      <c r="Q163" s="299"/>
      <c r="R163" s="299"/>
      <c r="S163" s="299"/>
      <c r="T163" s="299"/>
      <c r="U163" s="300"/>
      <c r="V163" s="300"/>
      <c r="W163" s="299"/>
      <c r="Y163" s="276"/>
    </row>
    <row r="164" spans="2:25" ht="30" customHeight="1" x14ac:dyDescent="0.35">
      <c r="B164" s="13" t="s">
        <v>214</v>
      </c>
      <c r="C164" s="14"/>
      <c r="D164" s="123"/>
      <c r="E164" s="123"/>
      <c r="F164" s="123"/>
      <c r="G164" s="101">
        <f>SUM(D164:F164)</f>
        <v>0</v>
      </c>
      <c r="H164" s="16"/>
      <c r="I164" s="123"/>
      <c r="J164" s="17"/>
      <c r="K164" s="18"/>
      <c r="L164" s="94"/>
      <c r="M164" s="13" t="s">
        <v>214</v>
      </c>
      <c r="N164" s="14"/>
      <c r="O164" s="123"/>
      <c r="P164" s="15"/>
      <c r="Q164" s="15"/>
      <c r="R164" s="101">
        <f>SUM(O164:Q164)</f>
        <v>0</v>
      </c>
      <c r="S164" s="265">
        <f>+R164-G164</f>
        <v>0</v>
      </c>
      <c r="T164" s="16"/>
      <c r="U164" s="15"/>
      <c r="V164" s="17"/>
      <c r="W164" s="18"/>
      <c r="Y164" s="276"/>
    </row>
    <row r="165" spans="2:25" ht="30" customHeight="1" x14ac:dyDescent="0.35">
      <c r="B165" s="13" t="s">
        <v>215</v>
      </c>
      <c r="C165" s="14"/>
      <c r="D165" s="123"/>
      <c r="E165" s="123"/>
      <c r="F165" s="123"/>
      <c r="G165" s="101">
        <f t="shared" ref="G165:G171" si="50">SUM(D165:F165)</f>
        <v>0</v>
      </c>
      <c r="H165" s="16"/>
      <c r="I165" s="123"/>
      <c r="J165" s="17"/>
      <c r="K165" s="18"/>
      <c r="L165" s="94"/>
      <c r="M165" s="13" t="s">
        <v>215</v>
      </c>
      <c r="N165" s="14"/>
      <c r="O165" s="123"/>
      <c r="P165" s="15"/>
      <c r="Q165" s="15"/>
      <c r="R165" s="101">
        <f t="shared" ref="R165:R171" si="51">SUM(O165:Q165)</f>
        <v>0</v>
      </c>
      <c r="S165" s="265">
        <f t="shared" ref="S165:S172" si="52">+R165-G165</f>
        <v>0</v>
      </c>
      <c r="T165" s="16"/>
      <c r="U165" s="15"/>
      <c r="V165" s="17"/>
      <c r="W165" s="18"/>
      <c r="Y165" s="276"/>
    </row>
    <row r="166" spans="2:25" ht="30" customHeight="1" x14ac:dyDescent="0.35">
      <c r="B166" s="13" t="s">
        <v>216</v>
      </c>
      <c r="C166" s="14"/>
      <c r="D166" s="123"/>
      <c r="E166" s="123"/>
      <c r="F166" s="123"/>
      <c r="G166" s="101">
        <f t="shared" si="50"/>
        <v>0</v>
      </c>
      <c r="H166" s="16"/>
      <c r="I166" s="123"/>
      <c r="J166" s="17"/>
      <c r="K166" s="18"/>
      <c r="L166" s="94"/>
      <c r="M166" s="13" t="s">
        <v>216</v>
      </c>
      <c r="N166" s="14"/>
      <c r="O166" s="123"/>
      <c r="P166" s="15"/>
      <c r="Q166" s="15"/>
      <c r="R166" s="101">
        <f t="shared" si="51"/>
        <v>0</v>
      </c>
      <c r="S166" s="265">
        <f t="shared" si="52"/>
        <v>0</v>
      </c>
      <c r="T166" s="16"/>
      <c r="U166" s="15"/>
      <c r="V166" s="17"/>
      <c r="W166" s="18"/>
      <c r="Y166" s="276"/>
    </row>
    <row r="167" spans="2:25" ht="30" customHeight="1" x14ac:dyDescent="0.35">
      <c r="B167" s="13" t="s">
        <v>217</v>
      </c>
      <c r="C167" s="14"/>
      <c r="D167" s="123"/>
      <c r="E167" s="123"/>
      <c r="F167" s="123"/>
      <c r="G167" s="101">
        <f t="shared" si="50"/>
        <v>0</v>
      </c>
      <c r="H167" s="16"/>
      <c r="I167" s="123"/>
      <c r="J167" s="17"/>
      <c r="K167" s="18"/>
      <c r="L167" s="94"/>
      <c r="M167" s="13" t="s">
        <v>217</v>
      </c>
      <c r="N167" s="14"/>
      <c r="O167" s="123"/>
      <c r="P167" s="15"/>
      <c r="Q167" s="15"/>
      <c r="R167" s="101">
        <f t="shared" si="51"/>
        <v>0</v>
      </c>
      <c r="S167" s="265">
        <f t="shared" si="52"/>
        <v>0</v>
      </c>
      <c r="T167" s="16"/>
      <c r="U167" s="15"/>
      <c r="V167" s="17"/>
      <c r="W167" s="18"/>
      <c r="Y167" s="276"/>
    </row>
    <row r="168" spans="2:25" ht="30" customHeight="1" x14ac:dyDescent="0.35">
      <c r="B168" s="13" t="s">
        <v>218</v>
      </c>
      <c r="C168" s="14"/>
      <c r="D168" s="123"/>
      <c r="E168" s="123"/>
      <c r="F168" s="123"/>
      <c r="G168" s="101">
        <f>SUM(D168:F168)</f>
        <v>0</v>
      </c>
      <c r="H168" s="16"/>
      <c r="I168" s="123"/>
      <c r="J168" s="17"/>
      <c r="K168" s="18"/>
      <c r="L168" s="94"/>
      <c r="M168" s="13" t="s">
        <v>218</v>
      </c>
      <c r="N168" s="14"/>
      <c r="O168" s="123"/>
      <c r="P168" s="15"/>
      <c r="Q168" s="15"/>
      <c r="R168" s="101">
        <f>SUM(O168:Q168)</f>
        <v>0</v>
      </c>
      <c r="S168" s="265">
        <f t="shared" si="52"/>
        <v>0</v>
      </c>
      <c r="T168" s="16"/>
      <c r="U168" s="15"/>
      <c r="V168" s="17"/>
      <c r="W168" s="18"/>
      <c r="Y168" s="276"/>
    </row>
    <row r="169" spans="2:25" ht="30" customHeight="1" x14ac:dyDescent="0.35">
      <c r="B169" s="13" t="s">
        <v>219</v>
      </c>
      <c r="C169" s="14"/>
      <c r="D169" s="123"/>
      <c r="E169" s="123"/>
      <c r="F169" s="123"/>
      <c r="G169" s="101">
        <f t="shared" si="50"/>
        <v>0</v>
      </c>
      <c r="H169" s="16"/>
      <c r="I169" s="123"/>
      <c r="J169" s="17"/>
      <c r="K169" s="18"/>
      <c r="L169" s="94"/>
      <c r="M169" s="13" t="s">
        <v>219</v>
      </c>
      <c r="N169" s="14"/>
      <c r="O169" s="123"/>
      <c r="P169" s="15"/>
      <c r="Q169" s="15"/>
      <c r="R169" s="101">
        <f t="shared" si="51"/>
        <v>0</v>
      </c>
      <c r="S169" s="265">
        <f t="shared" si="52"/>
        <v>0</v>
      </c>
      <c r="T169" s="16"/>
      <c r="U169" s="15"/>
      <c r="V169" s="17"/>
      <c r="W169" s="18"/>
      <c r="Y169" s="276"/>
    </row>
    <row r="170" spans="2:25" ht="30" customHeight="1" x14ac:dyDescent="0.35">
      <c r="B170" s="13" t="s">
        <v>220</v>
      </c>
      <c r="C170" s="19"/>
      <c r="D170" s="124"/>
      <c r="E170" s="124"/>
      <c r="F170" s="124"/>
      <c r="G170" s="101">
        <f t="shared" si="50"/>
        <v>0</v>
      </c>
      <c r="H170" s="21"/>
      <c r="I170" s="124"/>
      <c r="J170" s="17"/>
      <c r="K170" s="22"/>
      <c r="L170" s="94"/>
      <c r="M170" s="13" t="s">
        <v>220</v>
      </c>
      <c r="N170" s="19"/>
      <c r="O170" s="124"/>
      <c r="P170" s="20"/>
      <c r="Q170" s="20"/>
      <c r="R170" s="101">
        <f t="shared" si="51"/>
        <v>0</v>
      </c>
      <c r="S170" s="265">
        <f t="shared" si="52"/>
        <v>0</v>
      </c>
      <c r="T170" s="21"/>
      <c r="U170" s="20"/>
      <c r="V170" s="17"/>
      <c r="W170" s="22"/>
      <c r="Y170" s="276"/>
    </row>
    <row r="171" spans="2:25" ht="30" customHeight="1" x14ac:dyDescent="0.35">
      <c r="B171" s="13" t="s">
        <v>221</v>
      </c>
      <c r="C171" s="19"/>
      <c r="D171" s="124"/>
      <c r="E171" s="124"/>
      <c r="F171" s="124"/>
      <c r="G171" s="101">
        <f t="shared" si="50"/>
        <v>0</v>
      </c>
      <c r="H171" s="21"/>
      <c r="I171" s="124"/>
      <c r="J171" s="17"/>
      <c r="K171" s="22"/>
      <c r="L171" s="94"/>
      <c r="M171" s="13" t="s">
        <v>221</v>
      </c>
      <c r="N171" s="19"/>
      <c r="O171" s="124"/>
      <c r="P171" s="20"/>
      <c r="Q171" s="20"/>
      <c r="R171" s="101">
        <f t="shared" si="51"/>
        <v>0</v>
      </c>
      <c r="S171" s="265">
        <f t="shared" si="52"/>
        <v>0</v>
      </c>
      <c r="T171" s="21"/>
      <c r="U171" s="20"/>
      <c r="V171" s="17"/>
      <c r="W171" s="22"/>
      <c r="Y171" s="276"/>
    </row>
    <row r="172" spans="2:25" ht="30" customHeight="1" x14ac:dyDescent="0.35">
      <c r="C172" s="23" t="s">
        <v>35</v>
      </c>
      <c r="D172" s="102">
        <f>SUM(D164:D171)</f>
        <v>0</v>
      </c>
      <c r="E172" s="102">
        <f>SUM(E164:E171)</f>
        <v>0</v>
      </c>
      <c r="F172" s="102">
        <f>SUM(F164:F171)</f>
        <v>0</v>
      </c>
      <c r="G172" s="102">
        <f>SUM(G164:G171)</f>
        <v>0</v>
      </c>
      <c r="H172" s="103">
        <f>(H164*G164)+(H165*G165)+(H166*G166)+(H167*G167)+(H168*G168)+(H169*G169)+(H170*G170)+(H171*G171)</f>
        <v>0</v>
      </c>
      <c r="I172" s="102">
        <f>SUM(I164:I171)</f>
        <v>0</v>
      </c>
      <c r="J172" s="24"/>
      <c r="K172" s="22"/>
      <c r="L172" s="95"/>
      <c r="N172" s="23" t="s">
        <v>35</v>
      </c>
      <c r="O172" s="102">
        <f>SUM(O164:O171)</f>
        <v>0</v>
      </c>
      <c r="P172" s="103">
        <f>SUM(P164:P171)</f>
        <v>0</v>
      </c>
      <c r="Q172" s="103">
        <f>SUM(Q164:Q171)</f>
        <v>0</v>
      </c>
      <c r="R172" s="102">
        <f>SUM(R164:R171)</f>
        <v>0</v>
      </c>
      <c r="S172" s="265">
        <f t="shared" si="52"/>
        <v>0</v>
      </c>
      <c r="T172" s="103">
        <f>(T164*R164)+(T165*R165)+(T166*R166)+(T167*R167)+(T168*R168)+(T169*R169)+(T170*R170)+(T171*R171)</f>
        <v>0</v>
      </c>
      <c r="U172" s="103">
        <f>SUM(U164:U171)</f>
        <v>0</v>
      </c>
      <c r="V172" s="24"/>
      <c r="W172" s="22"/>
      <c r="Y172" s="276"/>
    </row>
    <row r="173" spans="2:25" ht="15.5" x14ac:dyDescent="0.3">
      <c r="B173" s="36"/>
      <c r="C173" s="32"/>
      <c r="D173" s="106"/>
      <c r="E173" s="106"/>
      <c r="F173" s="106"/>
      <c r="G173" s="106"/>
      <c r="H173" s="37"/>
      <c r="I173" s="106"/>
      <c r="J173" s="38"/>
      <c r="K173" s="32"/>
      <c r="L173" s="96"/>
      <c r="M173" s="36"/>
      <c r="N173" s="32"/>
      <c r="O173" s="106"/>
      <c r="P173" s="37"/>
      <c r="Q173" s="37"/>
      <c r="R173" s="106"/>
      <c r="S173" s="267"/>
      <c r="T173" s="37"/>
      <c r="U173" s="37"/>
      <c r="V173" s="38"/>
      <c r="W173" s="32"/>
      <c r="Y173" s="276"/>
    </row>
    <row r="174" spans="2:25" ht="15.5" x14ac:dyDescent="0.3">
      <c r="B174" s="36"/>
      <c r="C174" s="32"/>
      <c r="D174" s="106"/>
      <c r="E174" s="106"/>
      <c r="F174" s="106"/>
      <c r="G174" s="106"/>
      <c r="H174" s="37"/>
      <c r="I174" s="106"/>
      <c r="J174" s="38"/>
      <c r="K174" s="32"/>
      <c r="L174" s="96"/>
      <c r="M174" s="36"/>
      <c r="N174" s="32"/>
      <c r="O174" s="106"/>
      <c r="P174" s="37"/>
      <c r="Q174" s="37"/>
      <c r="R174" s="106"/>
      <c r="S174" s="267"/>
      <c r="T174" s="37"/>
      <c r="U174" s="37"/>
      <c r="V174" s="38"/>
      <c r="W174" s="32"/>
      <c r="Y174" s="276"/>
    </row>
    <row r="175" spans="2:25" ht="64.150000000000006" customHeight="1" x14ac:dyDescent="0.35">
      <c r="B175" s="23" t="s">
        <v>222</v>
      </c>
      <c r="C175" s="42"/>
      <c r="D175" s="127"/>
      <c r="E175" s="127"/>
      <c r="F175" s="127"/>
      <c r="G175" s="107">
        <f>SUM(D175:F175)</f>
        <v>0</v>
      </c>
      <c r="H175" s="44"/>
      <c r="I175" s="127"/>
      <c r="J175" s="45"/>
      <c r="K175" s="46"/>
      <c r="L175" s="95"/>
      <c r="M175" s="23" t="s">
        <v>222</v>
      </c>
      <c r="N175" s="42"/>
      <c r="O175" s="127"/>
      <c r="P175" s="43"/>
      <c r="Q175" s="43"/>
      <c r="R175" s="107">
        <f>SUM(O175:Q175)</f>
        <v>0</v>
      </c>
      <c r="S175" s="265">
        <f>+R175-G175</f>
        <v>0</v>
      </c>
      <c r="T175" s="44"/>
      <c r="U175" s="43"/>
      <c r="V175" s="45"/>
      <c r="W175" s="46"/>
      <c r="Y175" s="276" t="str">
        <f>IFERROR(R175/G175,"")</f>
        <v/>
      </c>
    </row>
    <row r="176" spans="2:25" ht="91.9" customHeight="1" x14ac:dyDescent="0.35">
      <c r="B176" s="23" t="s">
        <v>223</v>
      </c>
      <c r="C176" s="42" t="s">
        <v>224</v>
      </c>
      <c r="D176" s="127">
        <v>91789</v>
      </c>
      <c r="E176" s="127"/>
      <c r="F176" s="127"/>
      <c r="G176" s="107">
        <f>SUM(D176:F176)</f>
        <v>91789</v>
      </c>
      <c r="H176" s="44"/>
      <c r="I176" s="127">
        <v>69240</v>
      </c>
      <c r="J176" s="291">
        <f>+G176-I176</f>
        <v>22549</v>
      </c>
      <c r="K176" s="46" t="s">
        <v>225</v>
      </c>
      <c r="L176" s="95"/>
      <c r="M176" s="23" t="s">
        <v>223</v>
      </c>
      <c r="N176" s="289" t="s">
        <v>224</v>
      </c>
      <c r="O176" s="153">
        <v>91789</v>
      </c>
      <c r="P176" s="43"/>
      <c r="Q176" s="43"/>
      <c r="R176" s="107">
        <f>SUM(O176:Q176)</f>
        <v>91789</v>
      </c>
      <c r="S176" s="265">
        <f t="shared" ref="S176:S183" si="53">+R176-G176</f>
        <v>0</v>
      </c>
      <c r="T176" s="44">
        <v>0</v>
      </c>
      <c r="U176" s="126">
        <f>28892+22549</f>
        <v>51441</v>
      </c>
      <c r="V176" s="45"/>
      <c r="W176" s="46" t="s">
        <v>225</v>
      </c>
      <c r="Y176" s="276"/>
    </row>
    <row r="177" spans="2:25" ht="73.5" customHeight="1" x14ac:dyDescent="0.35">
      <c r="B177" s="23" t="s">
        <v>226</v>
      </c>
      <c r="C177" s="47"/>
      <c r="D177" s="127">
        <v>80000</v>
      </c>
      <c r="E177" s="127"/>
      <c r="F177" s="127"/>
      <c r="G177" s="107">
        <f>SUM(D177:F177)</f>
        <v>80000</v>
      </c>
      <c r="H177" s="44"/>
      <c r="I177" s="127">
        <v>56300</v>
      </c>
      <c r="J177" s="291">
        <f>G177-I177</f>
        <v>23700</v>
      </c>
      <c r="K177" s="46" t="s">
        <v>227</v>
      </c>
      <c r="L177" s="95"/>
      <c r="M177" s="23" t="s">
        <v>226</v>
      </c>
      <c r="N177" s="149" t="s">
        <v>228</v>
      </c>
      <c r="O177" s="153">
        <v>109000</v>
      </c>
      <c r="P177" s="43"/>
      <c r="Q177" s="43"/>
      <c r="R177" s="107">
        <f>SUM(O177:Q177)</f>
        <v>109000</v>
      </c>
      <c r="S177" s="265">
        <f t="shared" si="53"/>
        <v>29000</v>
      </c>
      <c r="T177" s="44">
        <v>0.5</v>
      </c>
      <c r="U177" s="291">
        <v>23700</v>
      </c>
      <c r="V177" s="45"/>
      <c r="W177" s="46" t="s">
        <v>227</v>
      </c>
      <c r="Y177" s="276"/>
    </row>
    <row r="178" spans="2:25" ht="105" customHeight="1" x14ac:dyDescent="0.35">
      <c r="B178" s="48" t="s">
        <v>229</v>
      </c>
      <c r="C178" s="42"/>
      <c r="D178" s="127"/>
      <c r="E178" s="127"/>
      <c r="F178" s="127"/>
      <c r="G178" s="107">
        <f>SUM(D178:F178)</f>
        <v>0</v>
      </c>
      <c r="H178" s="44"/>
      <c r="I178" s="127"/>
      <c r="J178" s="45"/>
      <c r="K178" s="46"/>
      <c r="L178" s="95"/>
      <c r="M178" s="48" t="s">
        <v>229</v>
      </c>
      <c r="N178" s="42"/>
      <c r="O178" s="127"/>
      <c r="P178" s="43"/>
      <c r="Q178" s="43"/>
      <c r="R178" s="107">
        <f>SUM(O178:Q178)</f>
        <v>0</v>
      </c>
      <c r="S178" s="265">
        <f t="shared" si="53"/>
        <v>0</v>
      </c>
      <c r="T178" s="44"/>
      <c r="U178" s="43"/>
      <c r="V178" s="45"/>
      <c r="W178" s="46"/>
      <c r="Y178" s="276"/>
    </row>
    <row r="179" spans="2:25" ht="60" customHeight="1" x14ac:dyDescent="0.3">
      <c r="B179" s="36"/>
      <c r="C179" s="49" t="s">
        <v>230</v>
      </c>
      <c r="D179" s="108">
        <f>SUM(D175:D178)</f>
        <v>171789</v>
      </c>
      <c r="E179" s="108">
        <f>SUM(E175:E178)</f>
        <v>0</v>
      </c>
      <c r="F179" s="108">
        <f>SUM(F175:F178)</f>
        <v>0</v>
      </c>
      <c r="G179" s="108">
        <f>SUM(G175:G178)</f>
        <v>171789</v>
      </c>
      <c r="H179" s="108">
        <f>(H175*G175)+(H176*G176)+(H177*G177)+(H178*G178)</f>
        <v>0</v>
      </c>
      <c r="I179" s="102">
        <v>147200</v>
      </c>
      <c r="J179" s="24"/>
      <c r="K179" s="42"/>
      <c r="L179" s="96"/>
      <c r="M179" s="36"/>
      <c r="N179" s="49" t="s">
        <v>230</v>
      </c>
      <c r="O179" s="154">
        <f>SUM(O175:O178)</f>
        <v>200789</v>
      </c>
      <c r="P179" s="108">
        <f>SUM(P175:P178)</f>
        <v>0</v>
      </c>
      <c r="Q179" s="108">
        <f>SUM(Q175:Q178)</f>
        <v>0</v>
      </c>
      <c r="R179" s="108">
        <f>SUM(R175:R178)</f>
        <v>200789</v>
      </c>
      <c r="S179" s="265">
        <f t="shared" si="53"/>
        <v>29000</v>
      </c>
      <c r="T179" s="108">
        <f>(T175*R175)+(T176*R176)+(T177*R177)+(T178*R178)</f>
        <v>54500</v>
      </c>
      <c r="U179" s="108">
        <f>SUM(U175:U178)</f>
        <v>75141</v>
      </c>
      <c r="V179" s="24"/>
      <c r="W179" s="42"/>
      <c r="Y179" s="276"/>
    </row>
    <row r="180" spans="2:25" ht="15.5" x14ac:dyDescent="0.3">
      <c r="B180" s="36"/>
      <c r="C180" s="32"/>
      <c r="D180" s="106"/>
      <c r="E180" s="106"/>
      <c r="F180" s="106"/>
      <c r="G180" s="106"/>
      <c r="H180" s="37"/>
      <c r="I180" s="106"/>
      <c r="J180" s="38"/>
      <c r="K180" s="32"/>
      <c r="L180" s="96"/>
      <c r="M180" s="36"/>
      <c r="N180" s="32"/>
      <c r="O180" s="106"/>
      <c r="P180" s="37"/>
      <c r="Q180" s="37"/>
      <c r="R180" s="106"/>
      <c r="S180" s="265">
        <f t="shared" si="53"/>
        <v>0</v>
      </c>
      <c r="T180" s="37"/>
      <c r="U180" s="37"/>
      <c r="V180" s="38"/>
      <c r="W180" s="32"/>
      <c r="Y180" s="276"/>
    </row>
    <row r="181" spans="2:25" ht="15.5" x14ac:dyDescent="0.3">
      <c r="B181" s="36"/>
      <c r="C181" s="32"/>
      <c r="D181" s="106"/>
      <c r="E181" s="106"/>
      <c r="F181" s="106"/>
      <c r="G181" s="106"/>
      <c r="H181" s="37"/>
      <c r="I181" s="106"/>
      <c r="J181" s="38"/>
      <c r="K181" s="32"/>
      <c r="L181" s="96"/>
      <c r="M181" s="36"/>
      <c r="N181" s="32"/>
      <c r="O181" s="106"/>
      <c r="P181" s="37"/>
      <c r="Q181" s="37"/>
      <c r="R181" s="106"/>
      <c r="S181" s="265">
        <f t="shared" si="53"/>
        <v>0</v>
      </c>
      <c r="T181" s="37"/>
      <c r="U181" s="37"/>
      <c r="V181" s="38"/>
      <c r="W181" s="32"/>
      <c r="Y181" s="276"/>
    </row>
    <row r="182" spans="2:25" ht="15.5" x14ac:dyDescent="0.3">
      <c r="B182" s="36"/>
      <c r="C182" s="32"/>
      <c r="D182" s="106"/>
      <c r="E182" s="106"/>
      <c r="F182" s="106"/>
      <c r="G182" s="106"/>
      <c r="H182" s="37"/>
      <c r="I182" s="106"/>
      <c r="J182" s="38"/>
      <c r="K182" s="32"/>
      <c r="L182" s="96"/>
      <c r="M182" s="36"/>
      <c r="N182" s="32"/>
      <c r="O182" s="106"/>
      <c r="P182" s="37"/>
      <c r="Q182" s="37"/>
      <c r="R182" s="106"/>
      <c r="S182" s="265">
        <f t="shared" si="53"/>
        <v>0</v>
      </c>
      <c r="T182" s="37"/>
      <c r="U182" s="37"/>
      <c r="V182" s="38"/>
      <c r="W182" s="32"/>
      <c r="Y182" s="276"/>
    </row>
    <row r="183" spans="2:25" ht="15.5" x14ac:dyDescent="0.3">
      <c r="B183" s="36"/>
      <c r="C183" s="32"/>
      <c r="D183" s="106"/>
      <c r="E183" s="106"/>
      <c r="F183" s="106"/>
      <c r="G183" s="106"/>
      <c r="H183" s="37"/>
      <c r="I183" s="106"/>
      <c r="J183" s="38"/>
      <c r="K183" s="32"/>
      <c r="L183" s="96"/>
      <c r="M183" s="36"/>
      <c r="N183" s="32"/>
      <c r="O183" s="106"/>
      <c r="P183" s="37"/>
      <c r="Q183" s="37"/>
      <c r="R183" s="106"/>
      <c r="S183" s="265">
        <f t="shared" si="53"/>
        <v>0</v>
      </c>
      <c r="T183" s="37"/>
      <c r="U183" s="37"/>
      <c r="V183" s="38"/>
      <c r="W183" s="32"/>
      <c r="Y183" s="276"/>
    </row>
    <row r="184" spans="2:25" ht="15.5" x14ac:dyDescent="0.3">
      <c r="B184" s="36"/>
      <c r="C184" s="32"/>
      <c r="D184" s="106"/>
      <c r="E184" s="106"/>
      <c r="F184" s="106"/>
      <c r="G184" s="106"/>
      <c r="H184" s="37"/>
      <c r="I184" s="106"/>
      <c r="J184" s="38"/>
      <c r="K184" s="32"/>
      <c r="L184" s="96"/>
      <c r="M184" s="36"/>
      <c r="N184" s="32"/>
      <c r="O184" s="106"/>
      <c r="P184" s="37"/>
      <c r="Q184" s="37"/>
      <c r="R184" s="106"/>
      <c r="S184" s="267"/>
      <c r="T184" s="37"/>
      <c r="U184" s="37"/>
      <c r="V184" s="38"/>
      <c r="W184" s="32"/>
      <c r="Y184" s="276"/>
    </row>
    <row r="185" spans="2:25" ht="15.5" x14ac:dyDescent="0.3">
      <c r="B185" s="36"/>
      <c r="C185" s="32"/>
      <c r="D185" s="106"/>
      <c r="E185" s="106"/>
      <c r="F185" s="106"/>
      <c r="G185" s="106"/>
      <c r="H185" s="37"/>
      <c r="I185" s="106"/>
      <c r="J185" s="38"/>
      <c r="K185" s="32"/>
      <c r="L185" s="96"/>
      <c r="M185" s="36"/>
      <c r="N185" s="32"/>
      <c r="O185" s="106"/>
      <c r="P185" s="37"/>
      <c r="Q185" s="37"/>
      <c r="R185" s="106"/>
      <c r="S185" s="267"/>
      <c r="T185" s="37"/>
      <c r="U185" s="37"/>
      <c r="V185" s="38"/>
      <c r="W185" s="32"/>
      <c r="Y185" s="276"/>
    </row>
    <row r="186" spans="2:25" ht="16" thickBot="1" x14ac:dyDescent="0.35">
      <c r="B186" s="36"/>
      <c r="C186" s="32"/>
      <c r="D186" s="106"/>
      <c r="E186" s="106"/>
      <c r="F186" s="106"/>
      <c r="G186" s="106"/>
      <c r="H186" s="37"/>
      <c r="I186" s="106"/>
      <c r="J186" s="38"/>
      <c r="K186" s="32"/>
      <c r="L186" s="96"/>
      <c r="M186" s="36"/>
      <c r="N186" s="32"/>
      <c r="O186" s="106"/>
      <c r="P186" s="37"/>
      <c r="Q186" s="37"/>
      <c r="R186" s="106"/>
      <c r="S186" s="267"/>
      <c r="T186" s="37"/>
      <c r="U186" s="37"/>
      <c r="V186" s="38"/>
      <c r="W186" s="32"/>
      <c r="Y186" s="276"/>
    </row>
    <row r="187" spans="2:25" ht="15.5" x14ac:dyDescent="0.3">
      <c r="B187" s="36"/>
      <c r="C187" s="309" t="s">
        <v>231</v>
      </c>
      <c r="D187" s="310"/>
      <c r="E187" s="310"/>
      <c r="F187" s="310"/>
      <c r="G187" s="311"/>
      <c r="H187" s="50"/>
      <c r="I187" s="136"/>
      <c r="J187" s="52"/>
      <c r="K187" s="50"/>
      <c r="M187" s="36"/>
      <c r="N187" s="309" t="s">
        <v>231</v>
      </c>
      <c r="O187" s="310"/>
      <c r="P187" s="310"/>
      <c r="Q187" s="310"/>
      <c r="R187" s="310"/>
      <c r="S187" s="282"/>
      <c r="T187" s="50"/>
      <c r="U187" s="51"/>
      <c r="V187" s="52"/>
      <c r="W187" s="50"/>
      <c r="Y187" s="276"/>
    </row>
    <row r="188" spans="2:25" ht="105" customHeight="1" x14ac:dyDescent="0.3">
      <c r="B188" s="36"/>
      <c r="C188" s="53"/>
      <c r="D188" s="128" t="str">
        <f>D5</f>
        <v>UNDP (budget en USD)</v>
      </c>
      <c r="E188" s="128" t="str">
        <f t="shared" ref="E188:F188" si="54">E5</f>
        <v>Organisation recipiendiaire 2 (budget en USD)</v>
      </c>
      <c r="F188" s="128" t="str">
        <f t="shared" si="54"/>
        <v>Organisation recipiendiaire 3 (budget en USD)</v>
      </c>
      <c r="G188" s="109" t="s">
        <v>11</v>
      </c>
      <c r="H188" s="32"/>
      <c r="I188" s="106"/>
      <c r="J188" s="38"/>
      <c r="K188" s="50"/>
      <c r="M188" s="36"/>
      <c r="N188" s="53"/>
      <c r="O188" s="128" t="str">
        <f>O5</f>
        <v>UNDP (budget en USD)</v>
      </c>
      <c r="P188" s="54" t="str">
        <f t="shared" ref="P188:Q188" si="55">P5</f>
        <v>Organisation recipiendiaire 2 (budget en USD)</v>
      </c>
      <c r="Q188" s="54" t="str">
        <f t="shared" si="55"/>
        <v>Organisation recipiendiaire 3 (budget en USD)</v>
      </c>
      <c r="R188" s="279" t="s">
        <v>11</v>
      </c>
      <c r="S188" s="283" t="s">
        <v>16</v>
      </c>
      <c r="T188" s="32"/>
      <c r="U188" s="37"/>
      <c r="V188" s="38"/>
      <c r="W188" s="50"/>
      <c r="Y188" s="276"/>
    </row>
    <row r="189" spans="2:25" ht="60" customHeight="1" x14ac:dyDescent="0.3">
      <c r="B189" s="55"/>
      <c r="C189" s="56" t="s">
        <v>232</v>
      </c>
      <c r="D189" s="129">
        <f>SUM(D16,D26,D36,D46,D58,D68,D78,D88,D100,D110,D120,D130,D142,D152,D162,D172,D175,D176,D177,D178)</f>
        <v>1121497</v>
      </c>
      <c r="E189" s="129">
        <f>SUM(E16,E26,E36,E46,E58,E68,E78,E88,E100,E110,E120,E130,E142,E152,E162,E172,E175,E176,E177,E178)</f>
        <v>0</v>
      </c>
      <c r="F189" s="129">
        <f>SUM(F16,F26,F36,F46,F58,F68,F78,F88,F100,F110,F120,F130,F142,F152,F162,F172,F175,F176,F177,F178)</f>
        <v>0</v>
      </c>
      <c r="G189" s="110">
        <f>SUM(D189:F189)</f>
        <v>1121497</v>
      </c>
      <c r="H189" s="32"/>
      <c r="I189" s="106"/>
      <c r="J189" s="38"/>
      <c r="K189" s="55"/>
      <c r="M189" s="55"/>
      <c r="N189" s="56" t="s">
        <v>232</v>
      </c>
      <c r="O189" s="129">
        <f>SUM(O16,O26,O36,O46,O58,O68,O78,O88,O100,O110,O120,O130,O142,O152,O162,O172,O175,O176,O177,O178)</f>
        <v>2054092</v>
      </c>
      <c r="P189" s="57">
        <f>SUM(P16,P26,P36,P46,P58,P68,P78,P88,P100,P110,P120,P130,P142,P152,P162,P172,P175,P176,P177,P178)</f>
        <v>0</v>
      </c>
      <c r="Q189" s="57">
        <f>SUM(Q16,Q26,Q36,Q46,Q58,Q68,Q78,Q88,Q100,Q110,Q120,Q130,Q142,Q152,Q162,Q172,Q175,Q176,Q177,Q178)</f>
        <v>0</v>
      </c>
      <c r="R189" s="280">
        <f>SUM(O189:Q189)</f>
        <v>2054092</v>
      </c>
      <c r="S189" s="275">
        <f>+R189-G189</f>
        <v>932595</v>
      </c>
      <c r="T189" s="32"/>
      <c r="U189" s="37"/>
      <c r="V189" s="38"/>
      <c r="W189" s="55"/>
      <c r="Y189" s="277">
        <f>IFERROR(R189/G189,"")</f>
        <v>1.8315626345857368</v>
      </c>
    </row>
    <row r="190" spans="2:25" ht="45" customHeight="1" x14ac:dyDescent="0.3">
      <c r="B190" s="58"/>
      <c r="C190" s="56" t="s">
        <v>233</v>
      </c>
      <c r="D190" s="129">
        <f>D189*0.07</f>
        <v>78504.790000000008</v>
      </c>
      <c r="E190" s="129">
        <f>E189*0.07</f>
        <v>0</v>
      </c>
      <c r="F190" s="129">
        <f>F189*0.07</f>
        <v>0</v>
      </c>
      <c r="G190" s="110">
        <f>G189*0.07</f>
        <v>78504.790000000008</v>
      </c>
      <c r="H190" s="58"/>
      <c r="I190" s="137"/>
      <c r="J190" s="38"/>
      <c r="K190" s="59"/>
      <c r="M190" s="58"/>
      <c r="N190" s="56" t="s">
        <v>233</v>
      </c>
      <c r="O190" s="129">
        <f>O189*0.07</f>
        <v>143786.44</v>
      </c>
      <c r="P190" s="57">
        <f>P189*0.07</f>
        <v>0</v>
      </c>
      <c r="Q190" s="57">
        <f>Q189*0.07</f>
        <v>0</v>
      </c>
      <c r="R190" s="280">
        <f>R189*0.07</f>
        <v>143786.44</v>
      </c>
      <c r="S190" s="275">
        <f t="shared" ref="S190:S191" si="56">+R190-G190</f>
        <v>65281.649999999994</v>
      </c>
      <c r="T190" s="58"/>
      <c r="U190" s="38"/>
      <c r="V190" s="38"/>
      <c r="W190" s="59"/>
      <c r="Y190" s="277">
        <f t="shared" ref="Y190:Y191" si="57">IFERROR(R190/G190,"")</f>
        <v>1.8315626345857365</v>
      </c>
    </row>
    <row r="191" spans="2:25" ht="16" thickBot="1" x14ac:dyDescent="0.35">
      <c r="B191" s="58"/>
      <c r="C191" s="60" t="s">
        <v>11</v>
      </c>
      <c r="D191" s="117">
        <f>SUM(D189:D190)</f>
        <v>1200001.79</v>
      </c>
      <c r="E191" s="117">
        <f>SUM(E189:E190)</f>
        <v>0</v>
      </c>
      <c r="F191" s="117">
        <f>SUM(F189:F190)</f>
        <v>0</v>
      </c>
      <c r="G191" s="111">
        <f>SUM(G189:G190)</f>
        <v>1200001.79</v>
      </c>
      <c r="H191" s="58"/>
      <c r="I191" s="137"/>
      <c r="J191" s="38"/>
      <c r="K191" s="59"/>
      <c r="M191" s="58"/>
      <c r="N191" s="60" t="s">
        <v>11</v>
      </c>
      <c r="O191" s="117">
        <f>SUM(O189:O190)</f>
        <v>2197878.44</v>
      </c>
      <c r="P191" s="117">
        <f>SUM(P189:P190)</f>
        <v>0</v>
      </c>
      <c r="Q191" s="117">
        <f>SUM(Q189:Q190)</f>
        <v>0</v>
      </c>
      <c r="R191" s="281">
        <f>SUM(R189:R190)</f>
        <v>2197878.44</v>
      </c>
      <c r="S191" s="275">
        <f t="shared" si="56"/>
        <v>997876.64999999991</v>
      </c>
      <c r="T191" s="58"/>
      <c r="U191" s="38"/>
      <c r="V191" s="38"/>
      <c r="W191" s="59"/>
      <c r="Y191" s="277">
        <f t="shared" si="57"/>
        <v>1.8315626345857365</v>
      </c>
    </row>
    <row r="192" spans="2:25" ht="15.5" x14ac:dyDescent="0.3">
      <c r="B192" s="58"/>
      <c r="K192" s="39"/>
      <c r="L192" s="97"/>
      <c r="M192" s="58"/>
      <c r="U192" s="61"/>
      <c r="V192" s="6"/>
      <c r="W192" s="39"/>
      <c r="Y192" s="276"/>
    </row>
    <row r="193" spans="2:25" s="7" customFormat="1" ht="16" thickBot="1" x14ac:dyDescent="0.35">
      <c r="B193" s="32"/>
      <c r="C193" s="36"/>
      <c r="D193" s="113"/>
      <c r="E193" s="113"/>
      <c r="F193" s="113"/>
      <c r="G193" s="113"/>
      <c r="H193" s="62"/>
      <c r="I193" s="139"/>
      <c r="J193" s="64"/>
      <c r="K193" s="50"/>
      <c r="L193" s="97"/>
      <c r="M193" s="32"/>
      <c r="N193" s="36"/>
      <c r="O193" s="113"/>
      <c r="P193" s="62"/>
      <c r="Q193" s="62"/>
      <c r="R193" s="113"/>
      <c r="S193" s="268"/>
      <c r="T193" s="62"/>
      <c r="U193" s="63"/>
      <c r="V193" s="64"/>
      <c r="W193" s="50"/>
      <c r="Y193" s="278"/>
    </row>
    <row r="194" spans="2:25" ht="15" customHeight="1" x14ac:dyDescent="0.3">
      <c r="B194" s="59"/>
      <c r="C194" s="312" t="s">
        <v>234</v>
      </c>
      <c r="D194" s="313"/>
      <c r="E194" s="314"/>
      <c r="F194" s="314"/>
      <c r="G194" s="314"/>
      <c r="H194" s="315"/>
      <c r="I194" s="140"/>
      <c r="J194" s="25"/>
      <c r="K194" s="59"/>
      <c r="M194" s="59"/>
      <c r="N194" s="312" t="s">
        <v>234</v>
      </c>
      <c r="O194" s="313"/>
      <c r="P194" s="314"/>
      <c r="Q194" s="314"/>
      <c r="R194" s="314"/>
      <c r="S194" s="314"/>
      <c r="T194" s="315"/>
      <c r="U194" s="65"/>
      <c r="V194" s="25"/>
      <c r="W194" s="59"/>
      <c r="Y194" s="276"/>
    </row>
    <row r="195" spans="2:25" ht="105" customHeight="1" x14ac:dyDescent="0.3">
      <c r="B195" s="59"/>
      <c r="C195" s="66"/>
      <c r="D195" s="128" t="str">
        <f>D5</f>
        <v>UNDP (budget en USD)</v>
      </c>
      <c r="E195" s="128" t="str">
        <f t="shared" ref="E195:F195" si="58">E5</f>
        <v>Organisation recipiendiaire 2 (budget en USD)</v>
      </c>
      <c r="F195" s="128" t="str">
        <f t="shared" si="58"/>
        <v>Organisation recipiendiaire 3 (budget en USD)</v>
      </c>
      <c r="G195" s="114" t="s">
        <v>11</v>
      </c>
      <c r="H195" s="67" t="s">
        <v>235</v>
      </c>
      <c r="I195" s="140"/>
      <c r="J195" s="25"/>
      <c r="K195" s="59"/>
      <c r="M195" s="59"/>
      <c r="N195" s="66"/>
      <c r="O195" s="128" t="str">
        <f>O5</f>
        <v>UNDP (budget en USD)</v>
      </c>
      <c r="P195" s="54" t="str">
        <f>P5</f>
        <v>Organisation recipiendiaire 2 (budget en USD)</v>
      </c>
      <c r="Q195" s="54" t="str">
        <f t="shared" ref="Q195" si="59">Q5</f>
        <v>Organisation recipiendiaire 3 (budget en USD)</v>
      </c>
      <c r="R195" s="114" t="s">
        <v>11</v>
      </c>
      <c r="S195" s="269" t="s">
        <v>16</v>
      </c>
      <c r="T195" s="67" t="s">
        <v>235</v>
      </c>
      <c r="U195" s="65"/>
      <c r="V195" s="25"/>
      <c r="W195" s="59"/>
      <c r="Y195" s="276"/>
    </row>
    <row r="196" spans="2:25" ht="45" customHeight="1" x14ac:dyDescent="0.3">
      <c r="B196" s="59"/>
      <c r="C196" s="68" t="s">
        <v>236</v>
      </c>
      <c r="D196" s="130">
        <f>$D$191*H196</f>
        <v>840001.25300000003</v>
      </c>
      <c r="E196" s="115">
        <f>$E$191*H196</f>
        <v>0</v>
      </c>
      <c r="F196" s="115">
        <f>$F$191*H196</f>
        <v>0</v>
      </c>
      <c r="G196" s="115">
        <f>SUM(D196:F196)</f>
        <v>840001.25300000003</v>
      </c>
      <c r="H196" s="69">
        <v>0.7</v>
      </c>
      <c r="I196" s="136"/>
      <c r="J196" s="52"/>
      <c r="K196" s="59"/>
      <c r="M196" s="59"/>
      <c r="N196" s="68" t="s">
        <v>236</v>
      </c>
      <c r="O196" s="130">
        <f>$O$191*T196</f>
        <v>1098939.22</v>
      </c>
      <c r="P196" s="130">
        <f>$E$191*T196</f>
        <v>0</v>
      </c>
      <c r="Q196" s="130">
        <f>$F$191*T196</f>
        <v>0</v>
      </c>
      <c r="R196" s="130">
        <f>SUM(O196:Q196)</f>
        <v>1098939.22</v>
      </c>
      <c r="S196" s="275">
        <f>+R196-G196</f>
        <v>258937.96699999995</v>
      </c>
      <c r="T196" s="69">
        <v>0.5</v>
      </c>
      <c r="U196" s="51"/>
      <c r="V196" s="52"/>
      <c r="W196" s="59"/>
      <c r="Y196" s="277">
        <f>IFERROR(R196/G196,"")</f>
        <v>1.3082590247040975</v>
      </c>
    </row>
    <row r="197" spans="2:25" ht="45" customHeight="1" x14ac:dyDescent="0.3">
      <c r="B197" s="304"/>
      <c r="C197" s="70" t="s">
        <v>237</v>
      </c>
      <c r="D197" s="130">
        <f>$D$191*H197</f>
        <v>360000.53700000001</v>
      </c>
      <c r="E197" s="115">
        <f>$E$191*H197</f>
        <v>0</v>
      </c>
      <c r="F197" s="115">
        <f>$F$191*H197</f>
        <v>0</v>
      </c>
      <c r="G197" s="116">
        <f>SUM(D197:F197)</f>
        <v>360000.53700000001</v>
      </c>
      <c r="H197" s="71">
        <v>0.3</v>
      </c>
      <c r="I197" s="136"/>
      <c r="J197" s="52"/>
      <c r="M197" s="304"/>
      <c r="N197" s="70" t="s">
        <v>237</v>
      </c>
      <c r="O197" s="130">
        <f>$O$191*T197</f>
        <v>1098939.22</v>
      </c>
      <c r="P197" s="130">
        <f>$E$191*T197</f>
        <v>0</v>
      </c>
      <c r="Q197" s="130">
        <f>$F$191*T197</f>
        <v>0</v>
      </c>
      <c r="R197" s="130">
        <f>SUM(O197:Q197)</f>
        <v>1098939.22</v>
      </c>
      <c r="S197" s="275">
        <f t="shared" ref="S197:S198" si="60">+R197-G197</f>
        <v>738938.68299999996</v>
      </c>
      <c r="T197" s="71">
        <v>0.5</v>
      </c>
      <c r="U197" s="51"/>
      <c r="V197" s="52"/>
      <c r="Y197" s="277">
        <f t="shared" ref="Y197:Y199" si="61">IFERROR(R197/G197,"")</f>
        <v>3.0526043909762279</v>
      </c>
    </row>
    <row r="198" spans="2:25" ht="90" customHeight="1" x14ac:dyDescent="0.3">
      <c r="B198" s="304"/>
      <c r="C198" s="70"/>
      <c r="D198" s="130"/>
      <c r="E198" s="115">
        <f>$E$191*H198</f>
        <v>0</v>
      </c>
      <c r="F198" s="115">
        <f>$F$191*H198</f>
        <v>0</v>
      </c>
      <c r="G198" s="116">
        <f>SUM(D198:F198)</f>
        <v>0</v>
      </c>
      <c r="H198" s="72"/>
      <c r="I198" s="141"/>
      <c r="J198" s="74"/>
      <c r="M198" s="304"/>
      <c r="N198" s="70" t="s">
        <v>238</v>
      </c>
      <c r="O198" s="130">
        <f>$D$191*T198</f>
        <v>0</v>
      </c>
      <c r="P198" s="130">
        <f>$E$191*T198</f>
        <v>0</v>
      </c>
      <c r="Q198" s="130">
        <f>$F$191*T198</f>
        <v>0</v>
      </c>
      <c r="R198" s="130">
        <f>SUM(O198:Q198)</f>
        <v>0</v>
      </c>
      <c r="S198" s="275">
        <f t="shared" si="60"/>
        <v>0</v>
      </c>
      <c r="T198" s="72">
        <v>0</v>
      </c>
      <c r="U198" s="73"/>
      <c r="V198" s="74"/>
      <c r="Y198" s="277" t="str">
        <f t="shared" si="61"/>
        <v/>
      </c>
    </row>
    <row r="199" spans="2:25" ht="16" thickBot="1" x14ac:dyDescent="0.35">
      <c r="B199" s="304"/>
      <c r="C199" s="60" t="s">
        <v>11</v>
      </c>
      <c r="D199" s="117">
        <f>SUM(D196:D198)</f>
        <v>1200001.79</v>
      </c>
      <c r="E199" s="117">
        <f>SUM(E196:E198)</f>
        <v>0</v>
      </c>
      <c r="F199" s="117">
        <f>SUM(F196:F198)</f>
        <v>0</v>
      </c>
      <c r="G199" s="117">
        <f>SUM(G196:G198)</f>
        <v>1200001.79</v>
      </c>
      <c r="H199" s="75">
        <f>SUM(H196:H198)</f>
        <v>1</v>
      </c>
      <c r="I199" s="142"/>
      <c r="J199" s="12"/>
      <c r="M199" s="304"/>
      <c r="N199" s="60" t="s">
        <v>11</v>
      </c>
      <c r="O199" s="117">
        <f>SUM(O196:O198)</f>
        <v>2197878.44</v>
      </c>
      <c r="P199" s="130">
        <f>SUM(P196:P198)</f>
        <v>0</v>
      </c>
      <c r="Q199" s="130">
        <f>SUM(Q196:Q198)</f>
        <v>0</v>
      </c>
      <c r="R199" s="117">
        <f>SUM(R196:R198)</f>
        <v>2197878.44</v>
      </c>
      <c r="S199" s="270">
        <f>+R199-G199</f>
        <v>997876.64999999991</v>
      </c>
      <c r="T199" s="75">
        <f>SUM(T196:T198)</f>
        <v>1</v>
      </c>
      <c r="U199" s="76"/>
      <c r="V199" s="12"/>
      <c r="Y199" s="277">
        <f t="shared" si="61"/>
        <v>1.8315626345857365</v>
      </c>
    </row>
    <row r="200" spans="2:25" ht="16" thickBot="1" x14ac:dyDescent="0.35">
      <c r="B200" s="304"/>
      <c r="C200" s="77"/>
      <c r="D200" s="118"/>
      <c r="E200" s="118"/>
      <c r="F200" s="118"/>
      <c r="G200" s="118"/>
      <c r="H200" s="78"/>
      <c r="I200" s="143"/>
      <c r="J200" s="64"/>
      <c r="M200" s="304"/>
      <c r="N200" s="77"/>
      <c r="O200" s="118"/>
      <c r="P200" s="78"/>
      <c r="Q200" s="78"/>
      <c r="R200" s="118"/>
      <c r="S200" s="271"/>
      <c r="T200" s="78"/>
      <c r="U200" s="64"/>
      <c r="V200" s="64"/>
    </row>
    <row r="201" spans="2:25" ht="69.75" customHeight="1" x14ac:dyDescent="0.3">
      <c r="B201" s="304"/>
      <c r="C201" s="79" t="s">
        <v>239</v>
      </c>
      <c r="D201" s="131">
        <f>SUM(H16,H26,H36,H46,H58,H68,H78,H88,H100,H110,H120,H130,H142,H152,H162,H172,H179)*1.07</f>
        <v>310604.56480000005</v>
      </c>
      <c r="E201" s="113"/>
      <c r="F201" s="113"/>
      <c r="G201" s="113"/>
      <c r="H201" s="80" t="s">
        <v>240</v>
      </c>
      <c r="I201" s="144">
        <f>SUM(I179,I172,I162,I152,I142,I130,I120,I110,I100,I88,I78,I68,I58,I46,I36,I26,I16)</f>
        <v>876910</v>
      </c>
      <c r="J201" s="81"/>
      <c r="M201" s="304"/>
      <c r="N201" s="79" t="s">
        <v>239</v>
      </c>
      <c r="O201" s="131">
        <f>SUM(T16,T26,T36,T46,T58,T68,T78,T88,T100,T110,T120,T130,T142,T152,T162,T172,T179)*1.07</f>
        <v>365400.13149999996</v>
      </c>
      <c r="P201" s="62"/>
      <c r="Q201" s="62"/>
      <c r="R201" s="113"/>
      <c r="S201" s="268"/>
      <c r="T201" s="80" t="s">
        <v>240</v>
      </c>
      <c r="U201" s="130">
        <f>SUM(U179,U172,U162,U152,U142,U130,U120,U110,U100,U88,U78,U68,U58,U46,U36,U26,U16)</f>
        <v>1170492.31</v>
      </c>
      <c r="V201" s="81"/>
    </row>
    <row r="202" spans="2:25" ht="42" customHeight="1" thickBot="1" x14ac:dyDescent="0.4">
      <c r="B202" s="304"/>
      <c r="C202" s="82" t="s">
        <v>241</v>
      </c>
      <c r="D202" s="145">
        <f>D201/G191</f>
        <v>0.25883675123517946</v>
      </c>
      <c r="E202" s="119"/>
      <c r="F202" s="119"/>
      <c r="G202" s="119"/>
      <c r="H202" s="84" t="s">
        <v>242</v>
      </c>
      <c r="I202" s="85">
        <f>I201/G189</f>
        <v>0.78191025031720995</v>
      </c>
      <c r="J202" s="86"/>
      <c r="M202" s="304"/>
      <c r="N202" s="82" t="s">
        <v>241</v>
      </c>
      <c r="O202" s="145">
        <f>O201/R191</f>
        <v>0.16625129254191146</v>
      </c>
      <c r="P202" s="83"/>
      <c r="Q202" s="83"/>
      <c r="R202" s="119"/>
      <c r="S202" s="272"/>
      <c r="T202" s="294" t="s">
        <v>242</v>
      </c>
      <c r="U202" s="295">
        <v>0.7</v>
      </c>
      <c r="V202" s="86"/>
    </row>
    <row r="203" spans="2:25" ht="14.25" customHeight="1" x14ac:dyDescent="0.3">
      <c r="B203" s="304"/>
      <c r="C203" s="305"/>
      <c r="D203" s="306"/>
      <c r="E203" s="120"/>
      <c r="F203" s="120"/>
      <c r="G203" s="120"/>
      <c r="M203" s="304"/>
      <c r="N203" s="305"/>
      <c r="O203" s="306"/>
      <c r="P203" s="87"/>
      <c r="Q203" s="87"/>
      <c r="R203" s="120"/>
      <c r="S203" s="273"/>
      <c r="U203" s="61"/>
      <c r="V203" s="6"/>
    </row>
    <row r="204" spans="2:25" ht="69.75" customHeight="1" x14ac:dyDescent="0.35">
      <c r="B204" s="304"/>
      <c r="C204" s="82" t="s">
        <v>243</v>
      </c>
      <c r="D204" s="132">
        <f>SUM(D177:F178)*1.07</f>
        <v>85600</v>
      </c>
      <c r="E204" s="119"/>
      <c r="F204" s="119"/>
      <c r="G204" s="119"/>
      <c r="M204" s="304"/>
      <c r="N204" s="82" t="s">
        <v>243</v>
      </c>
      <c r="O204" s="132">
        <f>SUM(O177:Q178)*1.07</f>
        <v>116630</v>
      </c>
      <c r="P204" s="88"/>
      <c r="Q204" s="88"/>
      <c r="R204" s="119"/>
      <c r="S204" s="272"/>
      <c r="U204" s="61"/>
      <c r="V204" s="6"/>
    </row>
    <row r="205" spans="2:25" ht="28.15" customHeight="1" x14ac:dyDescent="0.35">
      <c r="B205" s="304"/>
      <c r="C205" s="82" t="s">
        <v>244</v>
      </c>
      <c r="D205" s="145">
        <f>D204/G191</f>
        <v>7.1333226927936491E-2</v>
      </c>
      <c r="E205" s="119"/>
      <c r="F205" s="119"/>
      <c r="G205" s="119"/>
      <c r="M205" s="304"/>
      <c r="N205" s="82" t="s">
        <v>244</v>
      </c>
      <c r="O205" s="145">
        <f>O204/R191</f>
        <v>5.3064809171156892E-2</v>
      </c>
      <c r="P205" s="88"/>
      <c r="Q205" s="88"/>
      <c r="R205" s="119"/>
      <c r="S205" s="272"/>
      <c r="U205" s="61"/>
      <c r="V205" s="6"/>
    </row>
    <row r="206" spans="2:25" ht="14.25" customHeight="1" thickBot="1" x14ac:dyDescent="0.35">
      <c r="B206" s="304"/>
      <c r="C206" s="307" t="s">
        <v>245</v>
      </c>
      <c r="D206" s="308"/>
      <c r="E206" s="121"/>
      <c r="F206" s="121"/>
      <c r="G206" s="121"/>
      <c r="I206" s="135"/>
      <c r="M206" s="304"/>
      <c r="N206" s="307" t="s">
        <v>245</v>
      </c>
      <c r="O206" s="308"/>
      <c r="P206" s="89"/>
      <c r="Q206" s="89"/>
      <c r="R206" s="121"/>
      <c r="S206" s="274"/>
      <c r="U206" s="6"/>
      <c r="V206" s="6"/>
    </row>
    <row r="207" spans="2:25" ht="13.9" customHeight="1" x14ac:dyDescent="0.3">
      <c r="B207" s="304"/>
      <c r="M207" s="304"/>
      <c r="U207" s="61"/>
      <c r="V207" s="6"/>
    </row>
    <row r="208" spans="2:25" ht="13.9" customHeight="1" x14ac:dyDescent="0.3">
      <c r="B208" s="304"/>
      <c r="M208" s="304"/>
      <c r="U208" s="61"/>
      <c r="V208" s="6"/>
    </row>
    <row r="209" spans="2:22" ht="13.9" customHeight="1" x14ac:dyDescent="0.3">
      <c r="B209" s="304"/>
      <c r="M209" s="304"/>
      <c r="U209" s="61"/>
      <c r="V209" s="6"/>
    </row>
    <row r="210" spans="2:22" ht="13.9" customHeight="1" x14ac:dyDescent="0.3">
      <c r="B210" s="304"/>
      <c r="M210" s="304"/>
      <c r="U210" s="61"/>
      <c r="V210" s="6"/>
    </row>
    <row r="211" spans="2:22" ht="13.9" customHeight="1" x14ac:dyDescent="0.3">
      <c r="B211" s="304"/>
      <c r="M211" s="304"/>
      <c r="U211" s="61"/>
      <c r="V211" s="6"/>
    </row>
    <row r="271" spans="1:1" x14ac:dyDescent="0.3">
      <c r="A271" s="2" t="s">
        <v>246</v>
      </c>
    </row>
  </sheetData>
  <mergeCells count="54">
    <mergeCell ref="N48:W48"/>
    <mergeCell ref="N49:W49"/>
    <mergeCell ref="B1:K1"/>
    <mergeCell ref="M1:W1"/>
    <mergeCell ref="N6:W6"/>
    <mergeCell ref="N7:W7"/>
    <mergeCell ref="N17:W17"/>
    <mergeCell ref="N27:W27"/>
    <mergeCell ref="N37:W37"/>
    <mergeCell ref="B2:E2"/>
    <mergeCell ref="B3:H3"/>
    <mergeCell ref="C6:K6"/>
    <mergeCell ref="C7:K7"/>
    <mergeCell ref="C17:K17"/>
    <mergeCell ref="C27:K27"/>
    <mergeCell ref="N163:W163"/>
    <mergeCell ref="N187:R187"/>
    <mergeCell ref="N194:T194"/>
    <mergeCell ref="M197:M211"/>
    <mergeCell ref="N203:O203"/>
    <mergeCell ref="N206:O206"/>
    <mergeCell ref="N153:W153"/>
    <mergeCell ref="N59:W59"/>
    <mergeCell ref="N69:W69"/>
    <mergeCell ref="N79:W79"/>
    <mergeCell ref="N90:W90"/>
    <mergeCell ref="N91:W91"/>
    <mergeCell ref="N101:W101"/>
    <mergeCell ref="N111:W111"/>
    <mergeCell ref="N121:W121"/>
    <mergeCell ref="N132:W132"/>
    <mergeCell ref="N133:W133"/>
    <mergeCell ref="N143:W143"/>
    <mergeCell ref="B197:B211"/>
    <mergeCell ref="C203:D203"/>
    <mergeCell ref="C206:D206"/>
    <mergeCell ref="C133:K133"/>
    <mergeCell ref="C143:K143"/>
    <mergeCell ref="C153:K153"/>
    <mergeCell ref="C163:K163"/>
    <mergeCell ref="C187:G187"/>
    <mergeCell ref="C194:H194"/>
    <mergeCell ref="C132:K132"/>
    <mergeCell ref="C37:K37"/>
    <mergeCell ref="C48:K48"/>
    <mergeCell ref="C49:K49"/>
    <mergeCell ref="C59:K59"/>
    <mergeCell ref="C69:K69"/>
    <mergeCell ref="C79:K79"/>
    <mergeCell ref="C90:K90"/>
    <mergeCell ref="C91:K91"/>
    <mergeCell ref="C101:K101"/>
    <mergeCell ref="C111:K111"/>
    <mergeCell ref="C121:K121"/>
  </mergeCells>
  <conditionalFormatting sqref="D202">
    <cfRule type="cellIs" dxfId="36" priority="12" operator="lessThan">
      <formula>0.15</formula>
    </cfRule>
  </conditionalFormatting>
  <conditionalFormatting sqref="D205">
    <cfRule type="cellIs" dxfId="35" priority="11" operator="lessThan">
      <formula>0.05</formula>
    </cfRule>
  </conditionalFormatting>
  <conditionalFormatting sqref="H199:J199">
    <cfRule type="cellIs" dxfId="34" priority="10" operator="greaterThan">
      <formula>1</formula>
    </cfRule>
  </conditionalFormatting>
  <conditionalFormatting sqref="O202">
    <cfRule type="cellIs" dxfId="33" priority="3" operator="lessThan">
      <formula>0.15</formula>
    </cfRule>
  </conditionalFormatting>
  <conditionalFormatting sqref="O205">
    <cfRule type="cellIs" dxfId="32" priority="2" operator="lessThan">
      <formula>0.05</formula>
    </cfRule>
  </conditionalFormatting>
  <conditionalFormatting sqref="T199:V199">
    <cfRule type="cellIs" dxfId="31" priority="1" operator="greaterThan">
      <formula>1</formula>
    </cfRule>
  </conditionalFormatting>
  <dataValidations count="6">
    <dataValidation allowBlank="1" showErrorMessage="1" prompt="% Towards Gender Equality and Women's Empowerment Must be Higher than 15%_x000a_" sqref="D204:G204 D202 O204:S204 O202" xr:uid="{9ECE9C52-FF04-4942-888C-F84CE3C2D237}"/>
    <dataValidation allowBlank="1" showInputMessage="1" showErrorMessage="1" prompt="Insert *text* description of Activity here" sqref="C8 C18 C28 C38 C50 C60 C70 C80 C92 C102 C112 C122 C134 C144 C154 C164 N8 N18 N28 N38 N50 N60 N70 N80 N92 N102 N112 N122 N134 N144 N154 N164" xr:uid="{707FC11A-9BD7-4AE0-9E98-15F5D4822DA6}"/>
    <dataValidation allowBlank="1" showInputMessage="1" showErrorMessage="1" prompt="Insert *text* description of Output here" sqref="C7 C17 C27 C37 C49 C59 C69 C79 C91 C101 C111 C121 C133 C143 C153 C163 N7 N17 N27 N37 N49 N59 N69 N79 N91 N101 N111 N121 N133 N143 N153 N163" xr:uid="{781C8C42-CF16-4D2D-BFCA-35C2159AB96E}"/>
    <dataValidation allowBlank="1" showInputMessage="1" showErrorMessage="1" prompt="Insert *text* description of Outcome here" sqref="C6:K6 C48:K48 C90:K90 C132:K132 N6:W6 N48:W48 N90:W90 N132:W132" xr:uid="{CB49969C-3E32-453F-9B21-51BA0415969F}"/>
    <dataValidation allowBlank="1" showInputMessage="1" showErrorMessage="1" prompt="M&amp;E Budget Cannot be Less than 5%_x000a_" sqref="E205:G205 P205:S205" xr:uid="{3ABB3FF7-57AB-4AD9-919D-2C57FE185B07}"/>
    <dataValidation allowBlank="1" showInputMessage="1" showErrorMessage="1" prompt="% Towards Gender Equality and Women's Empowerment Must be Higher than 15%_x000a_" sqref="F202:G202 Q202:S202" xr:uid="{CF3709F7-B0F8-4088-8DEA-73554150EFFD}"/>
  </dataValidations>
  <pageMargins left="0.7" right="0.7" top="0.75" bottom="0.75" header="0.3" footer="0.3"/>
  <pageSetup paperSize="9" orientation="portrait" r:id="rId1"/>
  <ignoredErrors>
    <ignoredError sqref="H16 H26 H36 H46 H58 H68 H78 H88 H100 H110 H120 H130 H142 H152 H162 H172 H179 T16 T26:U26 T36:U36 T58:U58 T68:U68 T78:U78 T100 T110 T120:U120 T130:U130 T142:U142 T152:U152 T162:U162 T172:U172 T179:U179 T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F5CCB-D30D-4754-92E7-26C76CC0C8E9}">
  <dimension ref="A1:S245"/>
  <sheetViews>
    <sheetView topLeftCell="E198" zoomScale="89" workbookViewId="0">
      <selection activeCell="I206" sqref="I206"/>
    </sheetView>
  </sheetViews>
  <sheetFormatPr baseColWidth="10" defaultColWidth="9.1796875" defaultRowHeight="15.5" x14ac:dyDescent="0.35"/>
  <cols>
    <col min="1" max="1" width="9.1796875" style="156"/>
    <col min="2" max="2" width="35.54296875" style="156" customWidth="1"/>
    <col min="3" max="3" width="27.54296875" style="156" customWidth="1"/>
    <col min="4" max="4" width="19.453125" style="156" customWidth="1"/>
    <col min="5" max="5" width="24.54296875" style="156" customWidth="1"/>
    <col min="6" max="6" width="23" style="156" customWidth="1"/>
    <col min="7" max="7" width="18" style="178" customWidth="1"/>
    <col min="8" max="8" width="51.453125" style="156" customWidth="1"/>
    <col min="9" max="9" width="34.26953125" style="178" customWidth="1"/>
    <col min="10" max="10" width="35" style="178" customWidth="1"/>
    <col min="11" max="11" width="34" style="178" customWidth="1"/>
    <col min="12" max="12" width="25.54296875" style="156" customWidth="1"/>
    <col min="13" max="13" width="21.453125" style="156" customWidth="1"/>
    <col min="14" max="14" width="16.81640625" style="156" customWidth="1"/>
    <col min="15" max="15" width="19.453125" style="156" customWidth="1"/>
    <col min="16" max="16" width="19" style="156" customWidth="1"/>
    <col min="17" max="17" width="26" style="156" customWidth="1"/>
    <col min="18" max="18" width="21.1796875" style="156" customWidth="1"/>
    <col min="19" max="19" width="7" style="156" customWidth="1"/>
    <col min="20" max="20" width="24.26953125" style="156" customWidth="1"/>
    <col min="21" max="21" width="26.453125" style="156" customWidth="1"/>
    <col min="22" max="22" width="30.1796875" style="156" customWidth="1"/>
    <col min="23" max="23" width="33" style="156" customWidth="1"/>
    <col min="24" max="25" width="22.54296875" style="156" customWidth="1"/>
    <col min="26" max="26" width="23.453125" style="156" customWidth="1"/>
    <col min="27" max="27" width="32.1796875" style="156" customWidth="1"/>
    <col min="28" max="28" width="9.1796875" style="156"/>
    <col min="29" max="29" width="17.54296875" style="156" customWidth="1"/>
    <col min="30" max="30" width="26.453125" style="156" customWidth="1"/>
    <col min="31" max="31" width="22.453125" style="156" customWidth="1"/>
    <col min="32" max="32" width="29.54296875" style="156" customWidth="1"/>
    <col min="33" max="33" width="23.453125" style="156" customWidth="1"/>
    <col min="34" max="34" width="18.453125" style="156" customWidth="1"/>
    <col min="35" max="35" width="17.453125" style="156" customWidth="1"/>
    <col min="36" max="36" width="25.1796875" style="156" customWidth="1"/>
    <col min="37" max="16384" width="9.1796875" style="156"/>
  </cols>
  <sheetData>
    <row r="1" spans="1:18" x14ac:dyDescent="0.35">
      <c r="A1" s="336" t="s">
        <v>2</v>
      </c>
      <c r="B1" s="336"/>
      <c r="C1" s="336"/>
      <c r="D1" s="336"/>
      <c r="E1" s="336"/>
      <c r="F1" s="336"/>
      <c r="G1" s="213"/>
      <c r="H1" s="337" t="s">
        <v>247</v>
      </c>
      <c r="I1" s="337"/>
      <c r="J1" s="337"/>
      <c r="K1" s="337"/>
      <c r="L1" s="337"/>
    </row>
    <row r="2" spans="1:18" ht="33.75" customHeight="1" x14ac:dyDescent="1">
      <c r="B2" s="296" t="s">
        <v>4</v>
      </c>
      <c r="C2" s="296"/>
      <c r="D2" s="296"/>
      <c r="E2" s="296"/>
      <c r="F2" s="174"/>
      <c r="G2" s="213"/>
      <c r="H2" s="296" t="s">
        <v>4</v>
      </c>
      <c r="I2" s="296"/>
      <c r="J2" s="296"/>
      <c r="K2" s="296"/>
      <c r="L2" s="174"/>
      <c r="M2" s="175"/>
      <c r="N2" s="175"/>
      <c r="Q2" s="176"/>
      <c r="R2" s="177"/>
    </row>
    <row r="3" spans="1:18" ht="25.5" customHeight="1" x14ac:dyDescent="0.45">
      <c r="B3" s="326" t="s">
        <v>248</v>
      </c>
      <c r="C3" s="326"/>
      <c r="D3" s="326"/>
      <c r="E3" s="326"/>
      <c r="G3" s="213"/>
      <c r="H3" s="326" t="s">
        <v>248</v>
      </c>
      <c r="I3" s="326"/>
      <c r="J3" s="326"/>
      <c r="K3" s="326"/>
      <c r="Q3" s="176"/>
      <c r="R3" s="177"/>
    </row>
    <row r="4" spans="1:18" ht="9.75" customHeight="1" x14ac:dyDescent="0.35">
      <c r="B4" s="157"/>
      <c r="C4" s="157"/>
      <c r="D4" s="157"/>
      <c r="E4" s="157"/>
      <c r="G4" s="213"/>
      <c r="H4" s="157"/>
      <c r="I4" s="157"/>
      <c r="J4" s="157"/>
      <c r="K4" s="157"/>
      <c r="Q4" s="176"/>
      <c r="R4" s="177"/>
    </row>
    <row r="5" spans="1:18" ht="33.75" customHeight="1" x14ac:dyDescent="0.35">
      <c r="B5" s="157"/>
      <c r="C5" s="158" t="str">
        <f>'[1]1) Tableau budgétaire 1'!C5</f>
        <v>Formulation du resultat/ produit/activite</v>
      </c>
      <c r="D5" s="158" t="str">
        <f>'[1]1) Tableau budgétaire 1'!D5</f>
        <v>UNDP (budget en USD)</v>
      </c>
      <c r="E5" s="158" t="str">
        <f>'[1]1) Tableau budgétaire 1'!E5</f>
        <v>Organisation recipiendiaire 2 (budget en USD)</v>
      </c>
      <c r="F5" s="159" t="s">
        <v>11</v>
      </c>
      <c r="G5" s="213"/>
      <c r="H5" s="157"/>
      <c r="I5" s="158" t="str">
        <f>'[2]1) Tableau budgétaire 1'!D5</f>
        <v>UNDP (budget en USD)</v>
      </c>
      <c r="J5" s="158" t="str">
        <f>'[2]1) Tableau budgétaire 1'!E5</f>
        <v>Organisation recipiendiaire 2 (budget en USD)</v>
      </c>
      <c r="K5" s="158" t="str">
        <f>'[2]1) Tableau budgétaire 1'!F5</f>
        <v>Organisation recipiendiaire 3 (budget en USD)</v>
      </c>
      <c r="L5" s="159" t="s">
        <v>11</v>
      </c>
      <c r="Q5" s="176"/>
      <c r="R5" s="177"/>
    </row>
    <row r="6" spans="1:18" ht="24" customHeight="1" x14ac:dyDescent="0.35">
      <c r="A6" s="329" t="s">
        <v>249</v>
      </c>
      <c r="B6" s="327"/>
      <c r="C6" s="327"/>
      <c r="D6" s="327"/>
      <c r="E6" s="327"/>
      <c r="F6" s="328"/>
      <c r="G6" s="213"/>
      <c r="H6" s="327"/>
      <c r="I6" s="327"/>
      <c r="J6" s="327"/>
      <c r="K6" s="327"/>
      <c r="L6" s="328"/>
      <c r="Q6" s="176"/>
      <c r="R6" s="177"/>
    </row>
    <row r="7" spans="1:18" ht="30.75" customHeight="1" x14ac:dyDescent="0.35">
      <c r="B7" s="329" t="s">
        <v>250</v>
      </c>
      <c r="C7" s="327"/>
      <c r="D7" s="327"/>
      <c r="E7" s="327"/>
      <c r="F7" s="328"/>
      <c r="G7" s="213"/>
      <c r="H7" s="329" t="s">
        <v>250</v>
      </c>
      <c r="I7" s="327"/>
      <c r="J7" s="327"/>
      <c r="K7" s="327"/>
      <c r="L7" s="328"/>
      <c r="Q7" s="176"/>
      <c r="R7" s="177"/>
    </row>
    <row r="8" spans="1:18" ht="30.75" customHeight="1" thickBot="1" x14ac:dyDescent="0.4">
      <c r="B8" s="160" t="s">
        <v>251</v>
      </c>
      <c r="C8" s="161" t="str">
        <f>'[1]1) Tableau budgétaire 1'!C16</f>
        <v>Produit total</v>
      </c>
      <c r="D8" s="161">
        <f>'[1]1) Tableau budgétaire 1'!D16</f>
        <v>789952</v>
      </c>
      <c r="E8" s="161">
        <f>'[1]1) Tableau budgétaire 1'!E16</f>
        <v>0</v>
      </c>
      <c r="F8" s="162">
        <f>SUM(C8:E8)</f>
        <v>789952</v>
      </c>
      <c r="G8" s="213"/>
      <c r="H8" s="160" t="s">
        <v>251</v>
      </c>
      <c r="I8" s="161">
        <f>SUM(I9:I15)</f>
        <v>1254303</v>
      </c>
      <c r="J8" s="161">
        <f>'[2]1) Tableau budgétaire 1'!E16</f>
        <v>0</v>
      </c>
      <c r="K8" s="161">
        <f>'[2]1) Tableau budgétaire 1'!F16</f>
        <v>0</v>
      </c>
      <c r="L8" s="162">
        <f>SUM(I8:K8)</f>
        <v>1254303</v>
      </c>
      <c r="Q8" s="176"/>
      <c r="R8" s="177"/>
    </row>
    <row r="9" spans="1:18" ht="21.75" customHeight="1" x14ac:dyDescent="0.35">
      <c r="B9" s="163" t="s">
        <v>252</v>
      </c>
      <c r="C9" s="284">
        <v>779952</v>
      </c>
      <c r="D9" s="165"/>
      <c r="E9" s="165"/>
      <c r="F9" s="286">
        <f t="shared" ref="F9:F15" si="0">SUM(C9:E9)</f>
        <v>779952</v>
      </c>
      <c r="G9" s="213"/>
      <c r="H9" s="163" t="s">
        <v>252</v>
      </c>
      <c r="I9" s="164">
        <v>1254303</v>
      </c>
      <c r="J9" s="165"/>
      <c r="K9" s="165"/>
      <c r="L9" s="166">
        <f t="shared" ref="L9:L16" si="1">SUM(I9:K9)</f>
        <v>1254303</v>
      </c>
    </row>
    <row r="10" spans="1:18" ht="31" x14ac:dyDescent="0.35">
      <c r="B10" s="167" t="s">
        <v>253</v>
      </c>
      <c r="C10" s="285"/>
      <c r="D10" s="169"/>
      <c r="E10" s="169"/>
      <c r="F10" s="287">
        <f t="shared" si="0"/>
        <v>0</v>
      </c>
      <c r="G10" s="213"/>
      <c r="H10" s="167" t="s">
        <v>253</v>
      </c>
      <c r="I10" s="168"/>
      <c r="J10" s="169"/>
      <c r="K10" s="169"/>
      <c r="L10" s="170">
        <f t="shared" si="1"/>
        <v>0</v>
      </c>
    </row>
    <row r="11" spans="1:18" ht="15.75" customHeight="1" x14ac:dyDescent="0.35">
      <c r="B11" s="167" t="s">
        <v>254</v>
      </c>
      <c r="C11" s="285"/>
      <c r="D11" s="168"/>
      <c r="E11" s="168"/>
      <c r="F11" s="287">
        <f t="shared" si="0"/>
        <v>0</v>
      </c>
      <c r="G11" s="213"/>
      <c r="H11" s="167" t="s">
        <v>254</v>
      </c>
      <c r="I11" s="168"/>
      <c r="J11" s="168"/>
      <c r="K11" s="168"/>
      <c r="L11" s="170">
        <f t="shared" si="1"/>
        <v>0</v>
      </c>
    </row>
    <row r="12" spans="1:18" x14ac:dyDescent="0.35">
      <c r="B12" s="171" t="s">
        <v>255</v>
      </c>
      <c r="C12" s="285">
        <v>10000</v>
      </c>
      <c r="D12" s="168"/>
      <c r="E12" s="168"/>
      <c r="F12" s="287">
        <f t="shared" si="0"/>
        <v>10000</v>
      </c>
      <c r="G12" s="213"/>
      <c r="H12" s="171" t="s">
        <v>255</v>
      </c>
      <c r="I12" s="168"/>
      <c r="J12" s="168"/>
      <c r="K12" s="168"/>
      <c r="L12" s="170">
        <f t="shared" si="1"/>
        <v>0</v>
      </c>
    </row>
    <row r="13" spans="1:18" x14ac:dyDescent="0.35">
      <c r="B13" s="167" t="s">
        <v>256</v>
      </c>
      <c r="C13" s="168"/>
      <c r="D13" s="168"/>
      <c r="E13" s="168"/>
      <c r="F13" s="170">
        <f t="shared" si="0"/>
        <v>0</v>
      </c>
      <c r="G13" s="213"/>
      <c r="H13" s="167" t="s">
        <v>256</v>
      </c>
      <c r="I13" s="168"/>
      <c r="J13" s="168"/>
      <c r="K13" s="168"/>
      <c r="L13" s="170">
        <f t="shared" si="1"/>
        <v>0</v>
      </c>
    </row>
    <row r="14" spans="1:18" ht="29.25" customHeight="1" x14ac:dyDescent="0.35">
      <c r="B14" s="167" t="s">
        <v>257</v>
      </c>
      <c r="C14" s="168"/>
      <c r="D14" s="168"/>
      <c r="E14" s="168"/>
      <c r="F14" s="170">
        <f t="shared" si="0"/>
        <v>0</v>
      </c>
      <c r="G14" s="213"/>
      <c r="H14" s="167" t="s">
        <v>257</v>
      </c>
      <c r="I14" s="168"/>
      <c r="J14" s="168"/>
      <c r="K14" s="168"/>
      <c r="L14" s="170">
        <f t="shared" si="1"/>
        <v>0</v>
      </c>
    </row>
    <row r="15" spans="1:18" ht="36.75" customHeight="1" x14ac:dyDescent="0.35">
      <c r="B15" s="167" t="s">
        <v>258</v>
      </c>
      <c r="C15" s="168"/>
      <c r="D15" s="168"/>
      <c r="E15" s="168"/>
      <c r="F15" s="170">
        <f t="shared" si="0"/>
        <v>0</v>
      </c>
      <c r="G15" s="213"/>
      <c r="H15" s="167" t="s">
        <v>258</v>
      </c>
      <c r="I15" s="168"/>
      <c r="J15" s="168"/>
      <c r="K15" s="168"/>
      <c r="L15" s="170">
        <f t="shared" si="1"/>
        <v>0</v>
      </c>
    </row>
    <row r="16" spans="1:18" ht="21.75" customHeight="1" thickBot="1" x14ac:dyDescent="0.4">
      <c r="B16" s="172" t="s">
        <v>259</v>
      </c>
      <c r="C16" s="287">
        <f>SUM(C9:C15)</f>
        <v>789952</v>
      </c>
      <c r="D16" s="287">
        <f>SUM(D9:D15)</f>
        <v>0</v>
      </c>
      <c r="E16" s="287">
        <f>SUM(E9:E15)</f>
        <v>0</v>
      </c>
      <c r="F16" s="287">
        <f>SUM(F9:F15)</f>
        <v>789952</v>
      </c>
      <c r="G16" s="213"/>
      <c r="H16" s="172" t="s">
        <v>259</v>
      </c>
      <c r="I16" s="161">
        <f>SUM(I9:I15)</f>
        <v>1254303</v>
      </c>
      <c r="J16" s="161">
        <f>SUM(J9:J15)</f>
        <v>0</v>
      </c>
      <c r="K16" s="161">
        <f>SUM(K9:K15)</f>
        <v>0</v>
      </c>
      <c r="L16" s="173">
        <f t="shared" si="1"/>
        <v>1254303</v>
      </c>
    </row>
    <row r="17" spans="2:12" s="178" customFormat="1" x14ac:dyDescent="0.35">
      <c r="B17" s="179"/>
      <c r="C17" s="180"/>
      <c r="D17" s="180"/>
      <c r="E17" s="180"/>
      <c r="F17" s="181"/>
      <c r="G17" s="213"/>
      <c r="H17" s="179"/>
      <c r="I17" s="180"/>
      <c r="J17" s="180"/>
      <c r="K17" s="180"/>
      <c r="L17" s="181"/>
    </row>
    <row r="18" spans="2:12" ht="15.75" customHeight="1" x14ac:dyDescent="0.35">
      <c r="B18" s="329" t="s">
        <v>260</v>
      </c>
      <c r="C18" s="327"/>
      <c r="D18" s="327"/>
      <c r="E18" s="327"/>
      <c r="F18" s="328"/>
      <c r="G18" s="213"/>
      <c r="H18" s="329" t="s">
        <v>260</v>
      </c>
      <c r="I18" s="327"/>
      <c r="J18" s="327"/>
      <c r="K18" s="327"/>
      <c r="L18" s="328"/>
    </row>
    <row r="19" spans="2:12" ht="27" customHeight="1" thickBot="1" x14ac:dyDescent="0.4">
      <c r="B19" s="160" t="s">
        <v>261</v>
      </c>
      <c r="C19" s="161" t="str">
        <f>'[1]1) Tableau budgétaire 1'!C26</f>
        <v>Produit total</v>
      </c>
      <c r="D19" s="161">
        <f>'[1]1) Tableau budgétaire 1'!D26</f>
        <v>20000</v>
      </c>
      <c r="E19" s="161">
        <f>'[1]1) Tableau budgétaire 1'!E26</f>
        <v>0</v>
      </c>
      <c r="F19" s="162">
        <f t="shared" ref="F19:F26" si="2">SUM(C19:E19)</f>
        <v>20000</v>
      </c>
      <c r="G19" s="213"/>
      <c r="H19" s="160" t="s">
        <v>261</v>
      </c>
      <c r="I19" s="161">
        <f>'[2]1) Tableau budgétaire 1'!D26</f>
        <v>19000</v>
      </c>
      <c r="J19" s="161">
        <f>'[2]1) Tableau budgétaire 1'!E26</f>
        <v>0</v>
      </c>
      <c r="K19" s="161">
        <f>'[2]1) Tableau budgétaire 1'!F26</f>
        <v>0</v>
      </c>
      <c r="L19" s="162">
        <f t="shared" ref="L19:L27" si="3">SUM(I19:K19)</f>
        <v>19000</v>
      </c>
    </row>
    <row r="20" spans="2:12" x14ac:dyDescent="0.35">
      <c r="B20" s="163" t="s">
        <v>252</v>
      </c>
      <c r="C20" s="164"/>
      <c r="D20" s="165"/>
      <c r="E20" s="165"/>
      <c r="F20" s="166">
        <f t="shared" si="2"/>
        <v>0</v>
      </c>
      <c r="G20" s="213"/>
      <c r="H20" s="163" t="s">
        <v>252</v>
      </c>
      <c r="I20" s="164"/>
      <c r="J20" s="165"/>
      <c r="K20" s="165"/>
      <c r="L20" s="166">
        <f t="shared" si="3"/>
        <v>0</v>
      </c>
    </row>
    <row r="21" spans="2:12" ht="31" x14ac:dyDescent="0.35">
      <c r="B21" s="167" t="s">
        <v>253</v>
      </c>
      <c r="C21" s="168">
        <v>2000</v>
      </c>
      <c r="D21" s="169"/>
      <c r="E21" s="169"/>
      <c r="F21" s="170">
        <f t="shared" si="2"/>
        <v>2000</v>
      </c>
      <c r="G21" s="213"/>
      <c r="H21" s="167" t="s">
        <v>253</v>
      </c>
      <c r="I21" s="168"/>
      <c r="J21" s="169"/>
      <c r="K21" s="169"/>
      <c r="L21" s="170">
        <f t="shared" si="3"/>
        <v>0</v>
      </c>
    </row>
    <row r="22" spans="2:12" ht="31" x14ac:dyDescent="0.35">
      <c r="B22" s="167" t="s">
        <v>254</v>
      </c>
      <c r="C22" s="168"/>
      <c r="D22" s="168"/>
      <c r="E22" s="168"/>
      <c r="F22" s="170">
        <f t="shared" si="2"/>
        <v>0</v>
      </c>
      <c r="G22" s="213"/>
      <c r="H22" s="167" t="s">
        <v>254</v>
      </c>
      <c r="I22" s="168"/>
      <c r="J22" s="168"/>
      <c r="K22" s="168"/>
      <c r="L22" s="170">
        <f t="shared" si="3"/>
        <v>0</v>
      </c>
    </row>
    <row r="23" spans="2:12" x14ac:dyDescent="0.35">
      <c r="B23" s="171" t="s">
        <v>255</v>
      </c>
      <c r="C23" s="168">
        <v>18000</v>
      </c>
      <c r="D23" s="168"/>
      <c r="E23" s="168"/>
      <c r="F23" s="170">
        <f t="shared" si="2"/>
        <v>18000</v>
      </c>
      <c r="G23" s="213"/>
      <c r="H23" s="171" t="s">
        <v>255</v>
      </c>
      <c r="I23" s="168">
        <v>19000</v>
      </c>
      <c r="J23" s="168"/>
      <c r="K23" s="168"/>
      <c r="L23" s="170">
        <f t="shared" si="3"/>
        <v>19000</v>
      </c>
    </row>
    <row r="24" spans="2:12" x14ac:dyDescent="0.35">
      <c r="B24" s="167" t="s">
        <v>256</v>
      </c>
      <c r="C24" s="168"/>
      <c r="D24" s="168"/>
      <c r="E24" s="168"/>
      <c r="F24" s="170">
        <f t="shared" si="2"/>
        <v>0</v>
      </c>
      <c r="G24" s="213"/>
      <c r="H24" s="167" t="s">
        <v>256</v>
      </c>
      <c r="I24" s="168"/>
      <c r="J24" s="168"/>
      <c r="K24" s="168"/>
      <c r="L24" s="170">
        <f t="shared" si="3"/>
        <v>0</v>
      </c>
    </row>
    <row r="25" spans="2:12" ht="31" x14ac:dyDescent="0.35">
      <c r="B25" s="167" t="s">
        <v>257</v>
      </c>
      <c r="C25" s="168"/>
      <c r="D25" s="168"/>
      <c r="E25" s="168"/>
      <c r="F25" s="170">
        <f t="shared" si="2"/>
        <v>0</v>
      </c>
      <c r="G25" s="213"/>
      <c r="H25" s="167" t="s">
        <v>257</v>
      </c>
      <c r="I25" s="168"/>
      <c r="J25" s="168"/>
      <c r="K25" s="168"/>
      <c r="L25" s="170">
        <f t="shared" si="3"/>
        <v>0</v>
      </c>
    </row>
    <row r="26" spans="2:12" ht="31" x14ac:dyDescent="0.35">
      <c r="B26" s="167" t="s">
        <v>258</v>
      </c>
      <c r="C26" s="168"/>
      <c r="D26" s="168"/>
      <c r="E26" s="168"/>
      <c r="F26" s="170">
        <f t="shared" si="2"/>
        <v>0</v>
      </c>
      <c r="G26" s="213"/>
      <c r="H26" s="167" t="s">
        <v>258</v>
      </c>
      <c r="I26" s="168"/>
      <c r="J26" s="168"/>
      <c r="K26" s="168"/>
      <c r="L26" s="170">
        <f t="shared" si="3"/>
        <v>0</v>
      </c>
    </row>
    <row r="27" spans="2:12" ht="16" thickBot="1" x14ac:dyDescent="0.4">
      <c r="B27" s="172" t="s">
        <v>259</v>
      </c>
      <c r="C27" s="170">
        <f>SUM(C20:C26)</f>
        <v>20000</v>
      </c>
      <c r="D27" s="170">
        <f>SUM(D20:D26)</f>
        <v>0</v>
      </c>
      <c r="E27" s="170">
        <f>SUM(E20:E26)</f>
        <v>0</v>
      </c>
      <c r="F27" s="170">
        <f>SUM(F20:F26)</f>
        <v>20000</v>
      </c>
      <c r="G27" s="213"/>
      <c r="H27" s="172" t="s">
        <v>259</v>
      </c>
      <c r="I27" s="161">
        <f>SUM(I20:I26)</f>
        <v>19000</v>
      </c>
      <c r="J27" s="161">
        <f>SUM(J20:J26)</f>
        <v>0</v>
      </c>
      <c r="K27" s="161">
        <f>SUM(K20:K26)</f>
        <v>0</v>
      </c>
      <c r="L27" s="170">
        <f t="shared" si="3"/>
        <v>19000</v>
      </c>
    </row>
    <row r="28" spans="2:12" s="178" customFormat="1" x14ac:dyDescent="0.35">
      <c r="B28" s="179"/>
      <c r="C28" s="180"/>
      <c r="D28" s="180"/>
      <c r="E28" s="180"/>
      <c r="F28" s="182"/>
      <c r="G28" s="213"/>
      <c r="H28" s="179"/>
      <c r="I28" s="180"/>
      <c r="J28" s="180"/>
      <c r="K28" s="180"/>
      <c r="L28" s="182"/>
    </row>
    <row r="29" spans="2:12" ht="15.75" customHeight="1" x14ac:dyDescent="0.35">
      <c r="B29" s="329" t="s">
        <v>262</v>
      </c>
      <c r="C29" s="327"/>
      <c r="D29" s="327"/>
      <c r="E29" s="327"/>
      <c r="F29" s="328"/>
      <c r="G29" s="213"/>
      <c r="H29" s="329" t="s">
        <v>262</v>
      </c>
      <c r="I29" s="327"/>
      <c r="J29" s="327"/>
      <c r="K29" s="327"/>
      <c r="L29" s="328"/>
    </row>
    <row r="30" spans="2:12" ht="21.75" customHeight="1" thickBot="1" x14ac:dyDescent="0.4">
      <c r="B30" s="160" t="s">
        <v>263</v>
      </c>
      <c r="C30" s="161" t="str">
        <f>'[1]1) Tableau budgétaire 1'!C36</f>
        <v>Produit total</v>
      </c>
      <c r="D30" s="161">
        <f>'[1]1) Tableau budgétaire 1'!D36</f>
        <v>28000</v>
      </c>
      <c r="E30" s="161">
        <f>'[1]1) Tableau budgétaire 1'!E36</f>
        <v>0</v>
      </c>
      <c r="F30" s="162">
        <f t="shared" ref="F30:F37" si="4">SUM(C30:E30)</f>
        <v>28000</v>
      </c>
      <c r="G30" s="213"/>
      <c r="H30" s="160" t="s">
        <v>263</v>
      </c>
      <c r="I30" s="161">
        <f>'[2]1) Tableau budgétaire 1'!D36</f>
        <v>28000</v>
      </c>
      <c r="J30" s="161">
        <f>'[2]1) Tableau budgétaire 1'!E36</f>
        <v>0</v>
      </c>
      <c r="K30" s="161">
        <f>'[2]1) Tableau budgétaire 1'!F36</f>
        <v>0</v>
      </c>
      <c r="L30" s="162">
        <f t="shared" ref="L30:L38" si="5">SUM(I30:K30)</f>
        <v>28000</v>
      </c>
    </row>
    <row r="31" spans="2:12" x14ac:dyDescent="0.35">
      <c r="B31" s="163" t="s">
        <v>252</v>
      </c>
      <c r="C31" s="164"/>
      <c r="D31" s="165"/>
      <c r="E31" s="165"/>
      <c r="F31" s="166">
        <f t="shared" si="4"/>
        <v>0</v>
      </c>
      <c r="G31" s="213"/>
      <c r="H31" s="163" t="s">
        <v>252</v>
      </c>
      <c r="I31" s="164"/>
      <c r="J31" s="165"/>
      <c r="K31" s="165"/>
      <c r="L31" s="166">
        <f t="shared" si="5"/>
        <v>0</v>
      </c>
    </row>
    <row r="32" spans="2:12" s="178" customFormat="1" ht="15.75" customHeight="1" x14ac:dyDescent="0.35">
      <c r="B32" s="167" t="s">
        <v>253</v>
      </c>
      <c r="C32" s="168">
        <v>5500</v>
      </c>
      <c r="D32" s="169"/>
      <c r="E32" s="169"/>
      <c r="F32" s="170">
        <f t="shared" si="4"/>
        <v>5500</v>
      </c>
      <c r="G32" s="213"/>
      <c r="H32" s="167" t="s">
        <v>253</v>
      </c>
      <c r="I32" s="168">
        <v>5500</v>
      </c>
      <c r="J32" s="169"/>
      <c r="K32" s="169"/>
      <c r="L32" s="170">
        <f t="shared" si="5"/>
        <v>5500</v>
      </c>
    </row>
    <row r="33" spans="2:12" s="178" customFormat="1" ht="31" x14ac:dyDescent="0.35">
      <c r="B33" s="167" t="s">
        <v>254</v>
      </c>
      <c r="C33" s="168"/>
      <c r="D33" s="168"/>
      <c r="E33" s="168"/>
      <c r="F33" s="170">
        <f t="shared" si="4"/>
        <v>0</v>
      </c>
      <c r="G33" s="213"/>
      <c r="H33" s="167" t="s">
        <v>254</v>
      </c>
      <c r="I33" s="168"/>
      <c r="J33" s="168"/>
      <c r="K33" s="168"/>
      <c r="L33" s="170">
        <f t="shared" si="5"/>
        <v>0</v>
      </c>
    </row>
    <row r="34" spans="2:12" s="178" customFormat="1" x14ac:dyDescent="0.35">
      <c r="B34" s="171" t="s">
        <v>255</v>
      </c>
      <c r="C34" s="168">
        <v>19500</v>
      </c>
      <c r="D34" s="168"/>
      <c r="E34" s="168"/>
      <c r="F34" s="170">
        <f t="shared" si="4"/>
        <v>19500</v>
      </c>
      <c r="G34" s="213"/>
      <c r="H34" s="171" t="s">
        <v>255</v>
      </c>
      <c r="I34" s="168">
        <v>19500</v>
      </c>
      <c r="J34" s="168"/>
      <c r="K34" s="168"/>
      <c r="L34" s="170">
        <f t="shared" si="5"/>
        <v>19500</v>
      </c>
    </row>
    <row r="35" spans="2:12" x14ac:dyDescent="0.35">
      <c r="B35" s="167" t="s">
        <v>256</v>
      </c>
      <c r="C35" s="168">
        <v>3000</v>
      </c>
      <c r="D35" s="168"/>
      <c r="E35" s="168"/>
      <c r="F35" s="170">
        <f t="shared" si="4"/>
        <v>3000</v>
      </c>
      <c r="G35" s="213"/>
      <c r="H35" s="167" t="s">
        <v>256</v>
      </c>
      <c r="I35" s="168">
        <v>3000</v>
      </c>
      <c r="J35" s="168"/>
      <c r="K35" s="168"/>
      <c r="L35" s="170">
        <f t="shared" si="5"/>
        <v>3000</v>
      </c>
    </row>
    <row r="36" spans="2:12" ht="31" x14ac:dyDescent="0.35">
      <c r="B36" s="167" t="s">
        <v>257</v>
      </c>
      <c r="C36" s="168"/>
      <c r="D36" s="168"/>
      <c r="E36" s="168"/>
      <c r="F36" s="170">
        <f t="shared" si="4"/>
        <v>0</v>
      </c>
      <c r="G36" s="213"/>
      <c r="H36" s="167" t="s">
        <v>257</v>
      </c>
      <c r="I36" s="168"/>
      <c r="J36" s="168"/>
      <c r="K36" s="168"/>
      <c r="L36" s="170">
        <f t="shared" si="5"/>
        <v>0</v>
      </c>
    </row>
    <row r="37" spans="2:12" ht="31" x14ac:dyDescent="0.35">
      <c r="B37" s="167" t="s">
        <v>258</v>
      </c>
      <c r="C37" s="168"/>
      <c r="D37" s="168"/>
      <c r="E37" s="168"/>
      <c r="F37" s="170">
        <f t="shared" si="4"/>
        <v>0</v>
      </c>
      <c r="G37" s="213"/>
      <c r="H37" s="167" t="s">
        <v>258</v>
      </c>
      <c r="I37" s="168"/>
      <c r="J37" s="168"/>
      <c r="K37" s="168"/>
      <c r="L37" s="170">
        <f t="shared" si="5"/>
        <v>0</v>
      </c>
    </row>
    <row r="38" spans="2:12" ht="16" thickBot="1" x14ac:dyDescent="0.4">
      <c r="B38" s="183" t="s">
        <v>259</v>
      </c>
      <c r="C38" s="170">
        <f>SUM(C31:C37)</f>
        <v>28000</v>
      </c>
      <c r="D38" s="170">
        <f>SUM(D31:D37)</f>
        <v>0</v>
      </c>
      <c r="E38" s="170">
        <f>SUM(E31:E37)</f>
        <v>0</v>
      </c>
      <c r="F38" s="170">
        <f>SUM(F31:F37)</f>
        <v>28000</v>
      </c>
      <c r="G38" s="213"/>
      <c r="H38" s="183" t="s">
        <v>259</v>
      </c>
      <c r="I38" s="161">
        <f>SUM(I31:I37)</f>
        <v>28000</v>
      </c>
      <c r="J38" s="161">
        <f>SUM(J31:J37)</f>
        <v>0</v>
      </c>
      <c r="K38" s="161">
        <f>SUM(K31:K37)</f>
        <v>0</v>
      </c>
      <c r="L38" s="184">
        <f t="shared" si="5"/>
        <v>28000</v>
      </c>
    </row>
    <row r="39" spans="2:12" x14ac:dyDescent="0.35">
      <c r="B39" s="185"/>
      <c r="C39" s="186"/>
      <c r="D39" s="186"/>
      <c r="E39" s="186"/>
      <c r="F39" s="187"/>
      <c r="G39" s="213"/>
      <c r="H39" s="185"/>
      <c r="I39" s="186"/>
      <c r="J39" s="186"/>
      <c r="K39" s="186"/>
      <c r="L39" s="187"/>
    </row>
    <row r="40" spans="2:12" s="178" customFormat="1" ht="15.75" customHeight="1" x14ac:dyDescent="0.35">
      <c r="B40" s="333" t="s">
        <v>264</v>
      </c>
      <c r="C40" s="334"/>
      <c r="D40" s="334"/>
      <c r="E40" s="334"/>
      <c r="F40" s="335"/>
      <c r="G40" s="213"/>
      <c r="H40" s="333" t="s">
        <v>264</v>
      </c>
      <c r="I40" s="334"/>
      <c r="J40" s="334"/>
      <c r="K40" s="334"/>
      <c r="L40" s="335"/>
    </row>
    <row r="41" spans="2:12" ht="20.25" customHeight="1" thickBot="1" x14ac:dyDescent="0.4">
      <c r="B41" s="160" t="s">
        <v>265</v>
      </c>
      <c r="C41" s="161" t="str">
        <f>'[1]1) Tableau budgétaire 1'!C46</f>
        <v>Produit total</v>
      </c>
      <c r="D41" s="161">
        <f>'[1]1) Tableau budgétaire 1'!D46</f>
        <v>326000</v>
      </c>
      <c r="E41" s="161">
        <f>'[1]1) Tableau budgétaire 1'!E46</f>
        <v>0</v>
      </c>
      <c r="F41" s="162">
        <f t="shared" ref="F41:F48" si="6">SUM(C41:E41)</f>
        <v>326000</v>
      </c>
      <c r="G41" s="213"/>
      <c r="H41" s="160" t="s">
        <v>265</v>
      </c>
      <c r="I41" s="161">
        <f>SUM(I42:I48)</f>
        <v>481000</v>
      </c>
      <c r="J41" s="161">
        <f>'[2]1) Tableau budgétaire 1'!E46</f>
        <v>0</v>
      </c>
      <c r="K41" s="161">
        <f>'[2]1) Tableau budgétaire 1'!F46</f>
        <v>0</v>
      </c>
      <c r="L41" s="162">
        <f t="shared" ref="L41:L49" si="7">SUM(I41:K41)</f>
        <v>481000</v>
      </c>
    </row>
    <row r="42" spans="2:12" x14ac:dyDescent="0.35">
      <c r="B42" s="163" t="s">
        <v>252</v>
      </c>
      <c r="C42" s="164"/>
      <c r="D42" s="165"/>
      <c r="E42" s="165"/>
      <c r="F42" s="166">
        <f t="shared" si="6"/>
        <v>0</v>
      </c>
      <c r="G42" s="213"/>
      <c r="H42" s="163" t="s">
        <v>252</v>
      </c>
      <c r="I42" s="164"/>
      <c r="J42" s="165"/>
      <c r="K42" s="165"/>
      <c r="L42" s="166">
        <f t="shared" si="7"/>
        <v>0</v>
      </c>
    </row>
    <row r="43" spans="2:12" ht="15.75" customHeight="1" x14ac:dyDescent="0.35">
      <c r="B43" s="167" t="s">
        <v>253</v>
      </c>
      <c r="C43" s="168">
        <v>6000</v>
      </c>
      <c r="D43" s="169"/>
      <c r="E43" s="169"/>
      <c r="F43" s="170">
        <f t="shared" si="6"/>
        <v>6000</v>
      </c>
      <c r="G43" s="213"/>
      <c r="H43" s="167" t="s">
        <v>253</v>
      </c>
      <c r="I43" s="168">
        <v>6000</v>
      </c>
      <c r="J43" s="169"/>
      <c r="K43" s="169"/>
      <c r="L43" s="170">
        <f t="shared" si="7"/>
        <v>6000</v>
      </c>
    </row>
    <row r="44" spans="2:12" ht="32.25" customHeight="1" x14ac:dyDescent="0.35">
      <c r="B44" s="167" t="s">
        <v>254</v>
      </c>
      <c r="C44" s="168"/>
      <c r="D44" s="168"/>
      <c r="E44" s="168"/>
      <c r="F44" s="170">
        <f t="shared" si="6"/>
        <v>0</v>
      </c>
      <c r="G44" s="213"/>
      <c r="H44" s="167" t="s">
        <v>254</v>
      </c>
      <c r="I44" s="168"/>
      <c r="J44" s="168"/>
      <c r="K44" s="168"/>
      <c r="L44" s="170">
        <f t="shared" si="7"/>
        <v>0</v>
      </c>
    </row>
    <row r="45" spans="2:12" s="178" customFormat="1" x14ac:dyDescent="0.35">
      <c r="B45" s="171" t="s">
        <v>255</v>
      </c>
      <c r="C45" s="168">
        <v>14000</v>
      </c>
      <c r="D45" s="168"/>
      <c r="E45" s="168"/>
      <c r="F45" s="170">
        <f t="shared" si="6"/>
        <v>14000</v>
      </c>
      <c r="G45" s="213"/>
      <c r="H45" s="171" t="s">
        <v>255</v>
      </c>
      <c r="I45" s="168">
        <v>460000</v>
      </c>
      <c r="J45" s="168"/>
      <c r="K45" s="168"/>
      <c r="L45" s="170">
        <f t="shared" si="7"/>
        <v>460000</v>
      </c>
    </row>
    <row r="46" spans="2:12" x14ac:dyDescent="0.35">
      <c r="B46" s="167" t="s">
        <v>256</v>
      </c>
      <c r="C46" s="168">
        <v>6000</v>
      </c>
      <c r="D46" s="168"/>
      <c r="E46" s="168"/>
      <c r="F46" s="170">
        <f t="shared" si="6"/>
        <v>6000</v>
      </c>
      <c r="G46" s="213"/>
      <c r="H46" s="167" t="s">
        <v>256</v>
      </c>
      <c r="I46" s="168">
        <v>15000</v>
      </c>
      <c r="J46" s="168"/>
      <c r="K46" s="168"/>
      <c r="L46" s="170">
        <f t="shared" si="7"/>
        <v>15000</v>
      </c>
    </row>
    <row r="47" spans="2:12" ht="31" x14ac:dyDescent="0.35">
      <c r="B47" s="167" t="s">
        <v>257</v>
      </c>
      <c r="C47" s="168"/>
      <c r="D47" s="168"/>
      <c r="E47" s="168"/>
      <c r="F47" s="170">
        <f t="shared" si="6"/>
        <v>0</v>
      </c>
      <c r="G47" s="213"/>
      <c r="H47" s="167" t="s">
        <v>257</v>
      </c>
      <c r="I47" s="168"/>
      <c r="J47" s="168"/>
      <c r="K47" s="168"/>
      <c r="L47" s="170">
        <f t="shared" si="7"/>
        <v>0</v>
      </c>
    </row>
    <row r="48" spans="2:12" ht="31" x14ac:dyDescent="0.35">
      <c r="B48" s="167" t="s">
        <v>258</v>
      </c>
      <c r="C48" s="168"/>
      <c r="D48" s="168"/>
      <c r="E48" s="168"/>
      <c r="F48" s="170">
        <f t="shared" si="6"/>
        <v>0</v>
      </c>
      <c r="G48" s="213"/>
      <c r="H48" s="167" t="s">
        <v>258</v>
      </c>
      <c r="I48" s="168"/>
      <c r="J48" s="168"/>
      <c r="K48" s="168"/>
      <c r="L48" s="170">
        <f t="shared" si="7"/>
        <v>0</v>
      </c>
    </row>
    <row r="49" spans="1:12" ht="21" customHeight="1" thickBot="1" x14ac:dyDescent="0.4">
      <c r="B49" s="172" t="s">
        <v>259</v>
      </c>
      <c r="C49" s="170">
        <f>SUM(C42:C48)</f>
        <v>26000</v>
      </c>
      <c r="D49" s="170">
        <f>SUM(D42:D48)</f>
        <v>0</v>
      </c>
      <c r="E49" s="170">
        <f>SUM(E42:E48)</f>
        <v>0</v>
      </c>
      <c r="F49" s="170">
        <f>SUM(F42:F48)</f>
        <v>26000</v>
      </c>
      <c r="G49" s="213"/>
      <c r="H49" s="172" t="s">
        <v>259</v>
      </c>
      <c r="I49" s="161">
        <f>SUM(I42:I48)</f>
        <v>481000</v>
      </c>
      <c r="J49" s="161">
        <f>SUM(J42:J48)</f>
        <v>0</v>
      </c>
      <c r="K49" s="161">
        <f>SUM(K42:K48)</f>
        <v>0</v>
      </c>
      <c r="L49" s="170">
        <f t="shared" si="7"/>
        <v>481000</v>
      </c>
    </row>
    <row r="50" spans="1:12" s="178" customFormat="1" ht="22.5" customHeight="1" x14ac:dyDescent="0.35">
      <c r="B50" s="188"/>
      <c r="C50" s="180"/>
      <c r="D50" s="180"/>
      <c r="E50" s="180"/>
      <c r="F50" s="182"/>
      <c r="G50" s="213"/>
      <c r="H50" s="188"/>
      <c r="I50" s="180"/>
      <c r="J50" s="180"/>
      <c r="K50" s="180"/>
      <c r="L50" s="182"/>
    </row>
    <row r="51" spans="1:12" ht="15.75" customHeight="1" x14ac:dyDescent="0.35">
      <c r="A51" s="329" t="s">
        <v>266</v>
      </c>
      <c r="B51" s="327"/>
      <c r="C51" s="327"/>
      <c r="D51" s="327"/>
      <c r="E51" s="327"/>
      <c r="F51" s="328"/>
      <c r="G51" s="213"/>
      <c r="H51" s="327"/>
      <c r="I51" s="327"/>
      <c r="J51" s="327"/>
      <c r="K51" s="327"/>
      <c r="L51" s="328"/>
    </row>
    <row r="52" spans="1:12" ht="24.75" customHeight="1" x14ac:dyDescent="0.35">
      <c r="B52" s="329" t="s">
        <v>95</v>
      </c>
      <c r="C52" s="327"/>
      <c r="D52" s="327"/>
      <c r="E52" s="327"/>
      <c r="F52" s="328"/>
      <c r="G52" s="213"/>
      <c r="H52" s="329" t="s">
        <v>95</v>
      </c>
      <c r="I52" s="327"/>
      <c r="J52" s="327"/>
      <c r="K52" s="327"/>
      <c r="L52" s="328"/>
    </row>
    <row r="53" spans="1:12" ht="33.75" customHeight="1" thickBot="1" x14ac:dyDescent="0.4">
      <c r="B53" s="160" t="s">
        <v>267</v>
      </c>
      <c r="C53" s="161" t="str">
        <f>'[1]1) Tableau budgétaire 1'!C58</f>
        <v>Produit total</v>
      </c>
      <c r="D53" s="161">
        <f>'[1]1) Tableau budgétaire 1'!D58</f>
        <v>31000</v>
      </c>
      <c r="E53" s="161">
        <f>'[1]1) Tableau budgétaire 1'!E58</f>
        <v>0</v>
      </c>
      <c r="F53" s="162">
        <f>SUM(C53:E53)</f>
        <v>31000</v>
      </c>
      <c r="G53" s="213"/>
      <c r="H53" s="160" t="s">
        <v>267</v>
      </c>
      <c r="I53" s="161">
        <f>'[2]1) Tableau budgétaire 1'!D58</f>
        <v>31000</v>
      </c>
      <c r="J53" s="161">
        <f>'[2]1) Tableau budgétaire 1'!E58</f>
        <v>0</v>
      </c>
      <c r="K53" s="161">
        <f>'[2]1) Tableau budgétaire 1'!F58</f>
        <v>0</v>
      </c>
      <c r="L53" s="162">
        <f>SUM(I53:K53)</f>
        <v>31000</v>
      </c>
    </row>
    <row r="54" spans="1:12" ht="15.75" customHeight="1" x14ac:dyDescent="0.35">
      <c r="B54" s="163" t="s">
        <v>252</v>
      </c>
      <c r="C54" s="164"/>
      <c r="D54" s="165"/>
      <c r="E54" s="165"/>
      <c r="F54" s="166">
        <f t="shared" ref="F54:F60" si="8">SUM(C54:E54)</f>
        <v>0</v>
      </c>
      <c r="G54" s="213"/>
      <c r="H54" s="163" t="s">
        <v>252</v>
      </c>
      <c r="I54" s="164"/>
      <c r="J54" s="165"/>
      <c r="K54" s="165"/>
      <c r="L54" s="166">
        <f t="shared" ref="L54:L61" si="9">SUM(I54:K54)</f>
        <v>0</v>
      </c>
    </row>
    <row r="55" spans="1:12" ht="15.75" customHeight="1" x14ac:dyDescent="0.35">
      <c r="B55" s="167" t="s">
        <v>253</v>
      </c>
      <c r="C55" s="168">
        <v>3000</v>
      </c>
      <c r="D55" s="169"/>
      <c r="E55" s="169"/>
      <c r="F55" s="170">
        <f t="shared" si="8"/>
        <v>3000</v>
      </c>
      <c r="G55" s="213"/>
      <c r="H55" s="167" t="s">
        <v>253</v>
      </c>
      <c r="I55" s="168">
        <v>3000</v>
      </c>
      <c r="J55" s="169"/>
      <c r="K55" s="169"/>
      <c r="L55" s="170">
        <f t="shared" si="9"/>
        <v>3000</v>
      </c>
    </row>
    <row r="56" spans="1:12" ht="15.75" customHeight="1" x14ac:dyDescent="0.35">
      <c r="B56" s="167" t="s">
        <v>254</v>
      </c>
      <c r="C56" s="168"/>
      <c r="D56" s="168"/>
      <c r="E56" s="168"/>
      <c r="F56" s="170">
        <f t="shared" si="8"/>
        <v>0</v>
      </c>
      <c r="G56" s="213"/>
      <c r="H56" s="167" t="s">
        <v>254</v>
      </c>
      <c r="I56" s="168"/>
      <c r="J56" s="168"/>
      <c r="K56" s="168"/>
      <c r="L56" s="170">
        <f t="shared" si="9"/>
        <v>0</v>
      </c>
    </row>
    <row r="57" spans="1:12" ht="18.75" customHeight="1" x14ac:dyDescent="0.35">
      <c r="B57" s="171" t="s">
        <v>255</v>
      </c>
      <c r="C57" s="168">
        <v>28000</v>
      </c>
      <c r="D57" s="168"/>
      <c r="E57" s="168"/>
      <c r="F57" s="170">
        <f t="shared" si="8"/>
        <v>28000</v>
      </c>
      <c r="G57" s="213"/>
      <c r="H57" s="171" t="s">
        <v>255</v>
      </c>
      <c r="I57" s="168">
        <v>28000</v>
      </c>
      <c r="J57" s="168"/>
      <c r="K57" s="168"/>
      <c r="L57" s="170">
        <f t="shared" si="9"/>
        <v>28000</v>
      </c>
    </row>
    <row r="58" spans="1:12" x14ac:dyDescent="0.35">
      <c r="B58" s="167" t="s">
        <v>256</v>
      </c>
      <c r="C58" s="168"/>
      <c r="D58" s="168"/>
      <c r="E58" s="168"/>
      <c r="F58" s="170">
        <f t="shared" si="8"/>
        <v>0</v>
      </c>
      <c r="G58" s="213"/>
      <c r="H58" s="167" t="s">
        <v>256</v>
      </c>
      <c r="I58" s="168"/>
      <c r="J58" s="168"/>
      <c r="K58" s="168"/>
      <c r="L58" s="170">
        <f t="shared" si="9"/>
        <v>0</v>
      </c>
    </row>
    <row r="59" spans="1:12" s="178" customFormat="1" ht="30" customHeight="1" x14ac:dyDescent="0.35">
      <c r="A59" s="156"/>
      <c r="B59" s="167" t="s">
        <v>257</v>
      </c>
      <c r="C59" s="168"/>
      <c r="D59" s="168"/>
      <c r="E59" s="168"/>
      <c r="F59" s="170">
        <f t="shared" si="8"/>
        <v>0</v>
      </c>
      <c r="G59" s="213"/>
      <c r="H59" s="167" t="s">
        <v>257</v>
      </c>
      <c r="I59" s="168"/>
      <c r="J59" s="168"/>
      <c r="K59" s="168"/>
      <c r="L59" s="170">
        <f t="shared" si="9"/>
        <v>0</v>
      </c>
    </row>
    <row r="60" spans="1:12" s="178" customFormat="1" ht="32.25" customHeight="1" x14ac:dyDescent="0.35">
      <c r="A60" s="156"/>
      <c r="B60" s="167" t="s">
        <v>258</v>
      </c>
      <c r="C60" s="168"/>
      <c r="D60" s="168"/>
      <c r="E60" s="168"/>
      <c r="F60" s="170">
        <f t="shared" si="8"/>
        <v>0</v>
      </c>
      <c r="G60" s="213"/>
      <c r="H60" s="167" t="s">
        <v>258</v>
      </c>
      <c r="I60" s="168"/>
      <c r="J60" s="168"/>
      <c r="K60" s="168"/>
      <c r="L60" s="170">
        <f t="shared" si="9"/>
        <v>0</v>
      </c>
    </row>
    <row r="61" spans="1:12" ht="16" thickBot="1" x14ac:dyDescent="0.4">
      <c r="B61" s="172" t="s">
        <v>259</v>
      </c>
      <c r="C61" s="170">
        <f>SUM(C54:C60)</f>
        <v>31000</v>
      </c>
      <c r="D61" s="170">
        <f>SUM(D54:D60)</f>
        <v>0</v>
      </c>
      <c r="E61" s="170">
        <f>SUM(E54:E60)</f>
        <v>0</v>
      </c>
      <c r="F61" s="170">
        <f>SUM(F54:F60)</f>
        <v>31000</v>
      </c>
      <c r="G61" s="213"/>
      <c r="H61" s="172" t="s">
        <v>259</v>
      </c>
      <c r="I61" s="161">
        <f>SUM(I54:I60)</f>
        <v>31000</v>
      </c>
      <c r="J61" s="161">
        <f>SUM(J54:J60)</f>
        <v>0</v>
      </c>
      <c r="K61" s="161">
        <f>SUM(K54:K60)</f>
        <v>0</v>
      </c>
      <c r="L61" s="170">
        <f t="shared" si="9"/>
        <v>31000</v>
      </c>
    </row>
    <row r="62" spans="1:12" s="178" customFormat="1" x14ac:dyDescent="0.35">
      <c r="B62" s="179"/>
      <c r="C62" s="180"/>
      <c r="D62" s="180"/>
      <c r="E62" s="180"/>
      <c r="F62" s="182"/>
      <c r="G62" s="213"/>
      <c r="H62" s="179"/>
      <c r="I62" s="180"/>
      <c r="J62" s="180"/>
      <c r="K62" s="180"/>
      <c r="L62" s="182"/>
    </row>
    <row r="63" spans="1:12" ht="15.75" customHeight="1" x14ac:dyDescent="0.35">
      <c r="A63" s="178"/>
      <c r="B63" s="329" t="s">
        <v>110</v>
      </c>
      <c r="C63" s="327"/>
      <c r="D63" s="327"/>
      <c r="E63" s="327"/>
      <c r="F63" s="328"/>
      <c r="G63" s="213"/>
      <c r="H63" s="329" t="s">
        <v>110</v>
      </c>
      <c r="I63" s="327"/>
      <c r="J63" s="327"/>
      <c r="K63" s="327"/>
      <c r="L63" s="328"/>
    </row>
    <row r="64" spans="1:12" ht="21.75" customHeight="1" thickBot="1" x14ac:dyDescent="0.4">
      <c r="B64" s="160" t="s">
        <v>268</v>
      </c>
      <c r="C64" s="161" t="str">
        <f>'[1]1) Tableau budgétaire 1'!C68</f>
        <v>Produit total</v>
      </c>
      <c r="D64" s="161">
        <f>'[1]1) Tableau budgétaire 1'!D68</f>
        <v>54754</v>
      </c>
      <c r="E64" s="161">
        <f>'[1]1) Tableau budgétaire 1'!E68</f>
        <v>0</v>
      </c>
      <c r="F64" s="162">
        <f t="shared" ref="F64:F71" si="10">SUM(C64:E64)</f>
        <v>54754</v>
      </c>
      <c r="G64" s="213"/>
      <c r="H64" s="160" t="s">
        <v>268</v>
      </c>
      <c r="I64" s="161">
        <f>SUM(I65:I71)</f>
        <v>40000</v>
      </c>
      <c r="J64" s="161">
        <f>'[2]1) Tableau budgétaire 1'!E68</f>
        <v>0</v>
      </c>
      <c r="K64" s="161">
        <f>'[2]1) Tableau budgétaire 1'!F68</f>
        <v>0</v>
      </c>
      <c r="L64" s="162">
        <f t="shared" ref="L64:L72" si="11">SUM(I64:K64)</f>
        <v>40000</v>
      </c>
    </row>
    <row r="65" spans="1:12" ht="15.75" customHeight="1" x14ac:dyDescent="0.35">
      <c r="B65" s="163" t="s">
        <v>252</v>
      </c>
      <c r="C65" s="164"/>
      <c r="D65" s="165"/>
      <c r="E65" s="165"/>
      <c r="F65" s="166">
        <f t="shared" si="10"/>
        <v>0</v>
      </c>
      <c r="G65" s="213"/>
      <c r="H65" s="163" t="s">
        <v>252</v>
      </c>
      <c r="I65" s="164"/>
      <c r="J65" s="165"/>
      <c r="K65" s="165"/>
      <c r="L65" s="166">
        <f t="shared" si="11"/>
        <v>0</v>
      </c>
    </row>
    <row r="66" spans="1:12" ht="15.75" customHeight="1" x14ac:dyDescent="0.35">
      <c r="B66" s="167" t="s">
        <v>253</v>
      </c>
      <c r="C66" s="168">
        <v>11296</v>
      </c>
      <c r="D66" s="169"/>
      <c r="E66" s="169"/>
      <c r="F66" s="170">
        <f t="shared" si="10"/>
        <v>11296</v>
      </c>
      <c r="G66" s="213"/>
      <c r="H66" s="167" t="s">
        <v>253</v>
      </c>
      <c r="I66" s="168"/>
      <c r="J66" s="169"/>
      <c r="K66" s="169"/>
      <c r="L66" s="170">
        <f t="shared" si="11"/>
        <v>0</v>
      </c>
    </row>
    <row r="67" spans="1:12" ht="15.75" customHeight="1" x14ac:dyDescent="0.35">
      <c r="B67" s="167" t="s">
        <v>254</v>
      </c>
      <c r="C67" s="168"/>
      <c r="D67" s="168"/>
      <c r="E67" s="168"/>
      <c r="F67" s="170">
        <f t="shared" si="10"/>
        <v>0</v>
      </c>
      <c r="G67" s="213"/>
      <c r="H67" s="167" t="s">
        <v>254</v>
      </c>
      <c r="I67" s="168"/>
      <c r="J67" s="168"/>
      <c r="K67" s="168"/>
      <c r="L67" s="170">
        <f t="shared" si="11"/>
        <v>0</v>
      </c>
    </row>
    <row r="68" spans="1:12" x14ac:dyDescent="0.35">
      <c r="B68" s="171" t="s">
        <v>255</v>
      </c>
      <c r="C68" s="168">
        <v>32000</v>
      </c>
      <c r="D68" s="168"/>
      <c r="E68" s="168"/>
      <c r="F68" s="170">
        <f t="shared" si="10"/>
        <v>32000</v>
      </c>
      <c r="G68" s="213"/>
      <c r="H68" s="171" t="s">
        <v>255</v>
      </c>
      <c r="I68" s="168">
        <v>35000</v>
      </c>
      <c r="J68" s="168"/>
      <c r="K68" s="168"/>
      <c r="L68" s="170">
        <f t="shared" si="11"/>
        <v>35000</v>
      </c>
    </row>
    <row r="69" spans="1:12" x14ac:dyDescent="0.35">
      <c r="B69" s="167" t="s">
        <v>256</v>
      </c>
      <c r="C69" s="168">
        <v>11458</v>
      </c>
      <c r="D69" s="168"/>
      <c r="E69" s="168"/>
      <c r="F69" s="170">
        <f t="shared" si="10"/>
        <v>11458</v>
      </c>
      <c r="G69" s="213"/>
      <c r="H69" s="167" t="s">
        <v>256</v>
      </c>
      <c r="I69" s="168">
        <v>5000</v>
      </c>
      <c r="J69" s="168"/>
      <c r="K69" s="168"/>
      <c r="L69" s="170">
        <f t="shared" si="11"/>
        <v>5000</v>
      </c>
    </row>
    <row r="70" spans="1:12" ht="31" x14ac:dyDescent="0.35">
      <c r="B70" s="167" t="s">
        <v>257</v>
      </c>
      <c r="C70" s="168"/>
      <c r="D70" s="168"/>
      <c r="E70" s="168"/>
      <c r="F70" s="170">
        <f t="shared" si="10"/>
        <v>0</v>
      </c>
      <c r="G70" s="213"/>
      <c r="H70" s="167" t="s">
        <v>257</v>
      </c>
      <c r="I70" s="168"/>
      <c r="J70" s="168"/>
      <c r="K70" s="168"/>
      <c r="L70" s="170">
        <f t="shared" si="11"/>
        <v>0</v>
      </c>
    </row>
    <row r="71" spans="1:12" ht="31" x14ac:dyDescent="0.35">
      <c r="B71" s="167" t="s">
        <v>258</v>
      </c>
      <c r="C71" s="168"/>
      <c r="D71" s="168"/>
      <c r="E71" s="168"/>
      <c r="F71" s="170">
        <f t="shared" si="10"/>
        <v>0</v>
      </c>
      <c r="G71" s="213"/>
      <c r="H71" s="167" t="s">
        <v>258</v>
      </c>
      <c r="I71" s="168"/>
      <c r="J71" s="168"/>
      <c r="K71" s="168"/>
      <c r="L71" s="170">
        <f t="shared" si="11"/>
        <v>0</v>
      </c>
    </row>
    <row r="72" spans="1:12" ht="16" thickBot="1" x14ac:dyDescent="0.4">
      <c r="B72" s="172" t="s">
        <v>259</v>
      </c>
      <c r="C72" s="170">
        <f>SUM(C65:C71)</f>
        <v>54754</v>
      </c>
      <c r="D72" s="170">
        <f>SUM(D65:D71)</f>
        <v>0</v>
      </c>
      <c r="E72" s="170">
        <f>SUM(E65:E71)</f>
        <v>0</v>
      </c>
      <c r="F72" s="170">
        <f>SUM(F65:F71)</f>
        <v>54754</v>
      </c>
      <c r="G72" s="213"/>
      <c r="H72" s="172" t="s">
        <v>259</v>
      </c>
      <c r="I72" s="161">
        <f>SUM(I65:I71)</f>
        <v>40000</v>
      </c>
      <c r="J72" s="161">
        <f>SUM(J65:J71)</f>
        <v>0</v>
      </c>
      <c r="K72" s="161">
        <f>SUM(K65:K71)</f>
        <v>0</v>
      </c>
      <c r="L72" s="170">
        <f t="shared" si="11"/>
        <v>40000</v>
      </c>
    </row>
    <row r="73" spans="1:12" s="178" customFormat="1" x14ac:dyDescent="0.35">
      <c r="B73" s="179"/>
      <c r="C73" s="180"/>
      <c r="D73" s="180"/>
      <c r="E73" s="180"/>
      <c r="F73" s="182"/>
      <c r="G73" s="213"/>
      <c r="H73" s="179"/>
      <c r="I73" s="180"/>
      <c r="J73" s="180"/>
      <c r="K73" s="180"/>
      <c r="L73" s="182"/>
    </row>
    <row r="74" spans="1:12" ht="15.75" customHeight="1" x14ac:dyDescent="0.35">
      <c r="B74" s="329" t="s">
        <v>130</v>
      </c>
      <c r="C74" s="327"/>
      <c r="D74" s="327"/>
      <c r="E74" s="327"/>
      <c r="F74" s="328"/>
      <c r="G74" s="213"/>
      <c r="H74" s="329" t="s">
        <v>130</v>
      </c>
      <c r="I74" s="327"/>
      <c r="J74" s="327"/>
      <c r="K74" s="327"/>
      <c r="L74" s="328"/>
    </row>
    <row r="75" spans="1:12" ht="21.75" customHeight="1" thickBot="1" x14ac:dyDescent="0.4">
      <c r="A75" s="178"/>
      <c r="B75" s="160" t="s">
        <v>269</v>
      </c>
      <c r="C75" s="161" t="str">
        <f>'[1]1) Tableau budgétaire 1'!C78</f>
        <v>Produit total</v>
      </c>
      <c r="D75" s="161">
        <f>'[1]1) Tableau budgétaire 1'!D78</f>
        <v>0</v>
      </c>
      <c r="E75" s="161">
        <f>'[1]1) Tableau budgétaire 1'!E78</f>
        <v>0</v>
      </c>
      <c r="F75" s="162">
        <f t="shared" ref="F75:F83" si="12">SUM(C75:E75)</f>
        <v>0</v>
      </c>
      <c r="G75" s="213"/>
      <c r="H75" s="160" t="s">
        <v>269</v>
      </c>
      <c r="I75" s="161">
        <f>'[2]1) Tableau budgétaire 1'!D78</f>
        <v>0</v>
      </c>
      <c r="J75" s="161">
        <f>'[2]1) Tableau budgétaire 1'!E78</f>
        <v>0</v>
      </c>
      <c r="K75" s="161">
        <f>'[2]1) Tableau budgétaire 1'!F78</f>
        <v>0</v>
      </c>
      <c r="L75" s="162">
        <f t="shared" ref="L75:L83" si="13">SUM(I75:K75)</f>
        <v>0</v>
      </c>
    </row>
    <row r="76" spans="1:12" ht="18" customHeight="1" x14ac:dyDescent="0.35">
      <c r="B76" s="163" t="s">
        <v>252</v>
      </c>
      <c r="C76" s="164"/>
      <c r="D76" s="165"/>
      <c r="E76" s="165"/>
      <c r="F76" s="166">
        <f t="shared" si="12"/>
        <v>0</v>
      </c>
      <c r="G76" s="213"/>
      <c r="H76" s="163" t="s">
        <v>252</v>
      </c>
      <c r="I76" s="164"/>
      <c r="J76" s="165"/>
      <c r="K76" s="165"/>
      <c r="L76" s="166">
        <f t="shared" si="13"/>
        <v>0</v>
      </c>
    </row>
    <row r="77" spans="1:12" ht="15.75" customHeight="1" x14ac:dyDescent="0.35">
      <c r="B77" s="167" t="s">
        <v>253</v>
      </c>
      <c r="C77" s="168"/>
      <c r="D77" s="169"/>
      <c r="E77" s="169"/>
      <c r="F77" s="170">
        <f t="shared" si="12"/>
        <v>0</v>
      </c>
      <c r="G77" s="213"/>
      <c r="H77" s="167" t="s">
        <v>253</v>
      </c>
      <c r="I77" s="168"/>
      <c r="J77" s="169"/>
      <c r="K77" s="169"/>
      <c r="L77" s="170">
        <f t="shared" si="13"/>
        <v>0</v>
      </c>
    </row>
    <row r="78" spans="1:12" s="178" customFormat="1" ht="15.75" customHeight="1" x14ac:dyDescent="0.35">
      <c r="A78" s="156"/>
      <c r="B78" s="167" t="s">
        <v>254</v>
      </c>
      <c r="C78" s="168"/>
      <c r="D78" s="168"/>
      <c r="E78" s="168"/>
      <c r="F78" s="170">
        <f t="shared" si="12"/>
        <v>0</v>
      </c>
      <c r="G78" s="213"/>
      <c r="H78" s="167" t="s">
        <v>254</v>
      </c>
      <c r="I78" s="168"/>
      <c r="J78" s="168"/>
      <c r="K78" s="168"/>
      <c r="L78" s="170">
        <f t="shared" si="13"/>
        <v>0</v>
      </c>
    </row>
    <row r="79" spans="1:12" x14ac:dyDescent="0.35">
      <c r="A79" s="178"/>
      <c r="B79" s="171" t="s">
        <v>255</v>
      </c>
      <c r="C79" s="168"/>
      <c r="D79" s="168"/>
      <c r="E79" s="168"/>
      <c r="F79" s="170">
        <f t="shared" si="12"/>
        <v>0</v>
      </c>
      <c r="G79" s="213"/>
      <c r="H79" s="171" t="s">
        <v>255</v>
      </c>
      <c r="I79" s="168"/>
      <c r="J79" s="168"/>
      <c r="K79" s="168"/>
      <c r="L79" s="170">
        <f t="shared" si="13"/>
        <v>0</v>
      </c>
    </row>
    <row r="80" spans="1:12" x14ac:dyDescent="0.35">
      <c r="A80" s="178"/>
      <c r="B80" s="167" t="s">
        <v>256</v>
      </c>
      <c r="C80" s="168"/>
      <c r="D80" s="168"/>
      <c r="E80" s="168"/>
      <c r="F80" s="170">
        <f t="shared" si="12"/>
        <v>0</v>
      </c>
      <c r="G80" s="213"/>
      <c r="H80" s="167" t="s">
        <v>256</v>
      </c>
      <c r="I80" s="168"/>
      <c r="J80" s="168"/>
      <c r="K80" s="168"/>
      <c r="L80" s="170">
        <f t="shared" si="13"/>
        <v>0</v>
      </c>
    </row>
    <row r="81" spans="1:12" ht="31" x14ac:dyDescent="0.35">
      <c r="A81" s="178"/>
      <c r="B81" s="167" t="s">
        <v>257</v>
      </c>
      <c r="C81" s="168"/>
      <c r="D81" s="168"/>
      <c r="E81" s="168"/>
      <c r="F81" s="170">
        <f t="shared" si="12"/>
        <v>0</v>
      </c>
      <c r="G81" s="213"/>
      <c r="H81" s="167" t="s">
        <v>257</v>
      </c>
      <c r="I81" s="168"/>
      <c r="J81" s="168"/>
      <c r="K81" s="168"/>
      <c r="L81" s="170">
        <f t="shared" si="13"/>
        <v>0</v>
      </c>
    </row>
    <row r="82" spans="1:12" ht="31" x14ac:dyDescent="0.35">
      <c r="B82" s="167" t="s">
        <v>258</v>
      </c>
      <c r="C82" s="168"/>
      <c r="D82" s="168"/>
      <c r="E82" s="168"/>
      <c r="F82" s="170">
        <f t="shared" si="12"/>
        <v>0</v>
      </c>
      <c r="G82" s="213"/>
      <c r="H82" s="167" t="s">
        <v>258</v>
      </c>
      <c r="I82" s="168"/>
      <c r="J82" s="168"/>
      <c r="K82" s="168"/>
      <c r="L82" s="170">
        <f t="shared" si="13"/>
        <v>0</v>
      </c>
    </row>
    <row r="83" spans="1:12" ht="16" thickBot="1" x14ac:dyDescent="0.4">
      <c r="B83" s="172" t="s">
        <v>259</v>
      </c>
      <c r="C83" s="170">
        <f>SUM(C76:C82)</f>
        <v>0</v>
      </c>
      <c r="D83" s="170">
        <f>SUM(D76:D82)</f>
        <v>0</v>
      </c>
      <c r="E83" s="170">
        <f>SUM(E76:E82)</f>
        <v>0</v>
      </c>
      <c r="F83" s="170">
        <f t="shared" si="12"/>
        <v>0</v>
      </c>
      <c r="G83" s="213"/>
      <c r="H83" s="172" t="s">
        <v>259</v>
      </c>
      <c r="I83" s="161">
        <f>SUM(I76:I82)</f>
        <v>0</v>
      </c>
      <c r="J83" s="161">
        <f>SUM(J76:J82)</f>
        <v>0</v>
      </c>
      <c r="K83" s="161">
        <f>SUM(K76:K82)</f>
        <v>0</v>
      </c>
      <c r="L83" s="170">
        <f t="shared" si="13"/>
        <v>0</v>
      </c>
    </row>
    <row r="84" spans="1:12" s="178" customFormat="1" x14ac:dyDescent="0.35">
      <c r="B84" s="179"/>
      <c r="C84" s="180"/>
      <c r="D84" s="180"/>
      <c r="E84" s="180"/>
      <c r="F84" s="182"/>
      <c r="G84" s="213"/>
      <c r="H84" s="179"/>
      <c r="I84" s="180"/>
      <c r="J84" s="180"/>
      <c r="K84" s="180"/>
      <c r="L84" s="182"/>
    </row>
    <row r="85" spans="1:12" ht="15.75" customHeight="1" x14ac:dyDescent="0.35">
      <c r="B85" s="329" t="s">
        <v>139</v>
      </c>
      <c r="C85" s="327"/>
      <c r="D85" s="327"/>
      <c r="E85" s="327"/>
      <c r="F85" s="328"/>
      <c r="G85" s="213"/>
      <c r="H85" s="329" t="s">
        <v>139</v>
      </c>
      <c r="I85" s="327"/>
      <c r="J85" s="327"/>
      <c r="K85" s="327"/>
      <c r="L85" s="328"/>
    </row>
    <row r="86" spans="1:12" ht="21.75" customHeight="1" thickBot="1" x14ac:dyDescent="0.4">
      <c r="B86" s="160" t="s">
        <v>270</v>
      </c>
      <c r="C86" s="161" t="str">
        <f>'[1]1) Tableau budgétaire 1'!C88</f>
        <v>Produit total</v>
      </c>
      <c r="D86" s="161">
        <f>'[1]1) Tableau budgétaire 1'!D88</f>
        <v>0</v>
      </c>
      <c r="E86" s="161">
        <f>'[1]1) Tableau budgétaire 1'!E88</f>
        <v>0</v>
      </c>
      <c r="F86" s="162">
        <f t="shared" ref="F86:F94" si="14">SUM(C86:E86)</f>
        <v>0</v>
      </c>
      <c r="G86" s="213"/>
      <c r="H86" s="160" t="s">
        <v>270</v>
      </c>
      <c r="I86" s="161">
        <f>'[2]1) Tableau budgétaire 1'!D88</f>
        <v>0</v>
      </c>
      <c r="J86" s="161">
        <f>'[2]1) Tableau budgétaire 1'!E88</f>
        <v>0</v>
      </c>
      <c r="K86" s="161">
        <f>'[2]1) Tableau budgétaire 1'!F88</f>
        <v>0</v>
      </c>
      <c r="L86" s="162">
        <f t="shared" ref="L86:L94" si="15">SUM(I86:K86)</f>
        <v>0</v>
      </c>
    </row>
    <row r="87" spans="1:12" ht="15.75" customHeight="1" x14ac:dyDescent="0.35">
      <c r="B87" s="163" t="s">
        <v>252</v>
      </c>
      <c r="C87" s="164"/>
      <c r="D87" s="165"/>
      <c r="E87" s="165"/>
      <c r="F87" s="166">
        <f t="shared" si="14"/>
        <v>0</v>
      </c>
      <c r="G87" s="213"/>
      <c r="H87" s="163" t="s">
        <v>252</v>
      </c>
      <c r="I87" s="164"/>
      <c r="J87" s="165"/>
      <c r="K87" s="165"/>
      <c r="L87" s="166">
        <f t="shared" si="15"/>
        <v>0</v>
      </c>
    </row>
    <row r="88" spans="1:12" ht="15.75" customHeight="1" x14ac:dyDescent="0.35">
      <c r="A88" s="178"/>
      <c r="B88" s="167" t="s">
        <v>253</v>
      </c>
      <c r="C88" s="168"/>
      <c r="D88" s="169"/>
      <c r="E88" s="169"/>
      <c r="F88" s="170">
        <f t="shared" si="14"/>
        <v>0</v>
      </c>
      <c r="G88" s="213"/>
      <c r="H88" s="167" t="s">
        <v>253</v>
      </c>
      <c r="I88" s="168"/>
      <c r="J88" s="169"/>
      <c r="K88" s="169"/>
      <c r="L88" s="170">
        <f t="shared" si="15"/>
        <v>0</v>
      </c>
    </row>
    <row r="89" spans="1:12" ht="15.75" customHeight="1" x14ac:dyDescent="0.35">
      <c r="B89" s="167" t="s">
        <v>254</v>
      </c>
      <c r="C89" s="168"/>
      <c r="D89" s="168"/>
      <c r="E89" s="168"/>
      <c r="F89" s="170">
        <f t="shared" si="14"/>
        <v>0</v>
      </c>
      <c r="G89" s="213"/>
      <c r="H89" s="167" t="s">
        <v>254</v>
      </c>
      <c r="I89" s="168"/>
      <c r="J89" s="168"/>
      <c r="K89" s="168"/>
      <c r="L89" s="170">
        <f t="shared" si="15"/>
        <v>0</v>
      </c>
    </row>
    <row r="90" spans="1:12" x14ac:dyDescent="0.35">
      <c r="B90" s="171" t="s">
        <v>255</v>
      </c>
      <c r="C90" s="168"/>
      <c r="D90" s="168"/>
      <c r="E90" s="168"/>
      <c r="F90" s="170">
        <f t="shared" si="14"/>
        <v>0</v>
      </c>
      <c r="G90" s="213"/>
      <c r="H90" s="171" t="s">
        <v>255</v>
      </c>
      <c r="I90" s="168"/>
      <c r="J90" s="168"/>
      <c r="K90" s="168"/>
      <c r="L90" s="170">
        <f t="shared" si="15"/>
        <v>0</v>
      </c>
    </row>
    <row r="91" spans="1:12" x14ac:dyDescent="0.35">
      <c r="B91" s="167" t="s">
        <v>256</v>
      </c>
      <c r="C91" s="168"/>
      <c r="D91" s="168"/>
      <c r="E91" s="168"/>
      <c r="F91" s="170">
        <f t="shared" si="14"/>
        <v>0</v>
      </c>
      <c r="G91" s="213"/>
      <c r="H91" s="167" t="s">
        <v>256</v>
      </c>
      <c r="I91" s="168"/>
      <c r="J91" s="168"/>
      <c r="K91" s="168"/>
      <c r="L91" s="170">
        <f t="shared" si="15"/>
        <v>0</v>
      </c>
    </row>
    <row r="92" spans="1:12" ht="25.5" customHeight="1" x14ac:dyDescent="0.35">
      <c r="B92" s="167" t="s">
        <v>257</v>
      </c>
      <c r="C92" s="168"/>
      <c r="D92" s="168"/>
      <c r="E92" s="168"/>
      <c r="F92" s="170">
        <f t="shared" si="14"/>
        <v>0</v>
      </c>
      <c r="G92" s="213"/>
      <c r="H92" s="167" t="s">
        <v>257</v>
      </c>
      <c r="I92" s="168"/>
      <c r="J92" s="168"/>
      <c r="K92" s="168"/>
      <c r="L92" s="170">
        <f t="shared" si="15"/>
        <v>0</v>
      </c>
    </row>
    <row r="93" spans="1:12" ht="31" x14ac:dyDescent="0.35">
      <c r="A93" s="178"/>
      <c r="B93" s="167" t="s">
        <v>258</v>
      </c>
      <c r="C93" s="168"/>
      <c r="D93" s="168"/>
      <c r="E93" s="168"/>
      <c r="F93" s="170">
        <f t="shared" si="14"/>
        <v>0</v>
      </c>
      <c r="G93" s="213"/>
      <c r="H93" s="167" t="s">
        <v>258</v>
      </c>
      <c r="I93" s="168"/>
      <c r="J93" s="168"/>
      <c r="K93" s="168"/>
      <c r="L93" s="170">
        <f t="shared" si="15"/>
        <v>0</v>
      </c>
    </row>
    <row r="94" spans="1:12" ht="15.75" customHeight="1" thickBot="1" x14ac:dyDescent="0.4">
      <c r="B94" s="172" t="s">
        <v>259</v>
      </c>
      <c r="C94" s="170">
        <f>SUM(C87:C93)</f>
        <v>0</v>
      </c>
      <c r="D94" s="170">
        <f>SUM(D87:D93)</f>
        <v>0</v>
      </c>
      <c r="E94" s="170">
        <f>SUM(E87:E93)</f>
        <v>0</v>
      </c>
      <c r="F94" s="170">
        <f t="shared" si="14"/>
        <v>0</v>
      </c>
      <c r="G94" s="213"/>
      <c r="H94" s="172" t="s">
        <v>259</v>
      </c>
      <c r="I94" s="161">
        <f>SUM(I87:I93)</f>
        <v>0</v>
      </c>
      <c r="J94" s="161">
        <f>SUM(J87:J93)</f>
        <v>0</v>
      </c>
      <c r="K94" s="161">
        <f>SUM(K87:K93)</f>
        <v>0</v>
      </c>
      <c r="L94" s="170">
        <f t="shared" si="15"/>
        <v>0</v>
      </c>
    </row>
    <row r="95" spans="1:12" ht="25.5" customHeight="1" x14ac:dyDescent="0.35">
      <c r="G95" s="213"/>
      <c r="I95" s="156"/>
      <c r="J95" s="156"/>
      <c r="K95" s="156"/>
    </row>
    <row r="96" spans="1:12" ht="15.75" customHeight="1" x14ac:dyDescent="0.35">
      <c r="A96" s="329" t="s">
        <v>271</v>
      </c>
      <c r="B96" s="327"/>
      <c r="C96" s="327"/>
      <c r="D96" s="327"/>
      <c r="E96" s="327"/>
      <c r="F96" s="328"/>
      <c r="G96" s="213"/>
      <c r="H96" s="327"/>
      <c r="I96" s="327"/>
      <c r="J96" s="327"/>
      <c r="K96" s="327"/>
      <c r="L96" s="328"/>
    </row>
    <row r="97" spans="2:12" ht="15.75" customHeight="1" x14ac:dyDescent="0.35">
      <c r="B97" s="329" t="s">
        <v>149</v>
      </c>
      <c r="C97" s="327"/>
      <c r="D97" s="327"/>
      <c r="E97" s="327"/>
      <c r="F97" s="328"/>
      <c r="G97" s="213"/>
      <c r="H97" s="329" t="s">
        <v>149</v>
      </c>
      <c r="I97" s="327"/>
      <c r="J97" s="327"/>
      <c r="K97" s="327"/>
      <c r="L97" s="328"/>
    </row>
    <row r="98" spans="2:12" ht="22.5" customHeight="1" thickBot="1" x14ac:dyDescent="0.4">
      <c r="B98" s="160" t="s">
        <v>272</v>
      </c>
      <c r="C98" s="161" t="str">
        <f>'[1]1) Tableau budgétaire 1'!C100</f>
        <v>Produit total</v>
      </c>
      <c r="D98" s="161">
        <f>'[1]1) Tableau budgétaire 1'!D100</f>
        <v>0</v>
      </c>
      <c r="E98" s="161">
        <f>'[1]1) Tableau budgétaire 1'!E100</f>
        <v>0</v>
      </c>
      <c r="F98" s="162">
        <f>SUM(C98:E98)</f>
        <v>0</v>
      </c>
      <c r="G98" s="213"/>
      <c r="H98" s="160" t="s">
        <v>272</v>
      </c>
      <c r="I98" s="161">
        <f>'[2]1) Tableau budgétaire 1'!D100</f>
        <v>0</v>
      </c>
      <c r="J98" s="161">
        <f>'[2]1) Tableau budgétaire 1'!E100</f>
        <v>0</v>
      </c>
      <c r="K98" s="161">
        <f>'[2]1) Tableau budgétaire 1'!F100</f>
        <v>0</v>
      </c>
      <c r="L98" s="162">
        <f>SUM(I98:K98)</f>
        <v>0</v>
      </c>
    </row>
    <row r="99" spans="2:12" x14ac:dyDescent="0.35">
      <c r="B99" s="163" t="s">
        <v>252</v>
      </c>
      <c r="C99" s="164"/>
      <c r="D99" s="165"/>
      <c r="E99" s="165"/>
      <c r="F99" s="166">
        <f t="shared" ref="F99:F106" si="16">SUM(C99:E99)</f>
        <v>0</v>
      </c>
      <c r="G99" s="213"/>
      <c r="H99" s="163" t="s">
        <v>252</v>
      </c>
      <c r="I99" s="164"/>
      <c r="J99" s="165"/>
      <c r="K99" s="165"/>
      <c r="L99" s="166">
        <f t="shared" ref="L99:L106" si="17">SUM(I99:K99)</f>
        <v>0</v>
      </c>
    </row>
    <row r="100" spans="2:12" ht="31" x14ac:dyDescent="0.35">
      <c r="B100" s="167" t="s">
        <v>253</v>
      </c>
      <c r="C100" s="168"/>
      <c r="D100" s="169"/>
      <c r="E100" s="169"/>
      <c r="F100" s="170">
        <f t="shared" si="16"/>
        <v>0</v>
      </c>
      <c r="G100" s="213"/>
      <c r="H100" s="167" t="s">
        <v>253</v>
      </c>
      <c r="I100" s="168"/>
      <c r="J100" s="169"/>
      <c r="K100" s="169"/>
      <c r="L100" s="170">
        <f t="shared" si="17"/>
        <v>0</v>
      </c>
    </row>
    <row r="101" spans="2:12" ht="15.75" customHeight="1" x14ac:dyDescent="0.35">
      <c r="B101" s="167" t="s">
        <v>254</v>
      </c>
      <c r="C101" s="168"/>
      <c r="D101" s="168"/>
      <c r="E101" s="168"/>
      <c r="F101" s="170">
        <f t="shared" si="16"/>
        <v>0</v>
      </c>
      <c r="G101" s="213"/>
      <c r="H101" s="167" t="s">
        <v>254</v>
      </c>
      <c r="I101" s="168"/>
      <c r="J101" s="168"/>
      <c r="K101" s="168"/>
      <c r="L101" s="170">
        <f t="shared" si="17"/>
        <v>0</v>
      </c>
    </row>
    <row r="102" spans="2:12" x14ac:dyDescent="0.35">
      <c r="B102" s="171" t="s">
        <v>255</v>
      </c>
      <c r="C102" s="168"/>
      <c r="D102" s="168"/>
      <c r="E102" s="168"/>
      <c r="F102" s="170">
        <f t="shared" si="16"/>
        <v>0</v>
      </c>
      <c r="G102" s="213"/>
      <c r="H102" s="171" t="s">
        <v>255</v>
      </c>
      <c r="I102" s="168"/>
      <c r="J102" s="168"/>
      <c r="K102" s="168"/>
      <c r="L102" s="170">
        <f t="shared" si="17"/>
        <v>0</v>
      </c>
    </row>
    <row r="103" spans="2:12" x14ac:dyDescent="0.35">
      <c r="B103" s="167" t="s">
        <v>256</v>
      </c>
      <c r="C103" s="168"/>
      <c r="D103" s="168"/>
      <c r="E103" s="168"/>
      <c r="F103" s="170">
        <f t="shared" si="16"/>
        <v>0</v>
      </c>
      <c r="G103" s="213"/>
      <c r="H103" s="167" t="s">
        <v>256</v>
      </c>
      <c r="I103" s="168"/>
      <c r="J103" s="168"/>
      <c r="K103" s="168"/>
      <c r="L103" s="170">
        <f t="shared" si="17"/>
        <v>0</v>
      </c>
    </row>
    <row r="104" spans="2:12" ht="31" x14ac:dyDescent="0.35">
      <c r="B104" s="167" t="s">
        <v>257</v>
      </c>
      <c r="C104" s="168"/>
      <c r="D104" s="168"/>
      <c r="E104" s="168"/>
      <c r="F104" s="170">
        <f t="shared" si="16"/>
        <v>0</v>
      </c>
      <c r="G104" s="213"/>
      <c r="H104" s="167" t="s">
        <v>257</v>
      </c>
      <c r="I104" s="168"/>
      <c r="J104" s="168"/>
      <c r="K104" s="168"/>
      <c r="L104" s="170">
        <f t="shared" si="17"/>
        <v>0</v>
      </c>
    </row>
    <row r="105" spans="2:12" ht="31" x14ac:dyDescent="0.35">
      <c r="B105" s="167" t="s">
        <v>258</v>
      </c>
      <c r="C105" s="168"/>
      <c r="D105" s="168"/>
      <c r="E105" s="168"/>
      <c r="F105" s="170">
        <f t="shared" si="16"/>
        <v>0</v>
      </c>
      <c r="G105" s="213"/>
      <c r="H105" s="167" t="s">
        <v>258</v>
      </c>
      <c r="I105" s="168"/>
      <c r="J105" s="168"/>
      <c r="K105" s="168"/>
      <c r="L105" s="170">
        <f t="shared" si="17"/>
        <v>0</v>
      </c>
    </row>
    <row r="106" spans="2:12" ht="16" thickBot="1" x14ac:dyDescent="0.4">
      <c r="B106" s="172" t="s">
        <v>259</v>
      </c>
      <c r="C106" s="170">
        <f>SUM(C99:C105)</f>
        <v>0</v>
      </c>
      <c r="D106" s="170">
        <f>SUM(D99:D105)</f>
        <v>0</v>
      </c>
      <c r="E106" s="170">
        <f>SUM(E99:E105)</f>
        <v>0</v>
      </c>
      <c r="F106" s="170">
        <f t="shared" si="16"/>
        <v>0</v>
      </c>
      <c r="G106" s="213"/>
      <c r="H106" s="172" t="s">
        <v>259</v>
      </c>
      <c r="I106" s="161">
        <f>SUM(I99:I105)</f>
        <v>0</v>
      </c>
      <c r="J106" s="161">
        <f>SUM(J99:J105)</f>
        <v>0</v>
      </c>
      <c r="K106" s="161">
        <f>SUM(K99:K105)</f>
        <v>0</v>
      </c>
      <c r="L106" s="170">
        <f t="shared" si="17"/>
        <v>0</v>
      </c>
    </row>
    <row r="107" spans="2:12" s="178" customFormat="1" x14ac:dyDescent="0.35">
      <c r="B107" s="179"/>
      <c r="C107" s="180"/>
      <c r="D107" s="180"/>
      <c r="E107" s="180"/>
      <c r="F107" s="182"/>
      <c r="G107" s="213"/>
      <c r="H107" s="179"/>
      <c r="I107" s="180"/>
      <c r="J107" s="180"/>
      <c r="K107" s="180"/>
      <c r="L107" s="182"/>
    </row>
    <row r="108" spans="2:12" ht="15.75" customHeight="1" x14ac:dyDescent="0.35">
      <c r="B108" s="329" t="s">
        <v>273</v>
      </c>
      <c r="C108" s="327"/>
      <c r="D108" s="327"/>
      <c r="E108" s="327"/>
      <c r="F108" s="328"/>
      <c r="G108" s="213"/>
      <c r="H108" s="329" t="s">
        <v>273</v>
      </c>
      <c r="I108" s="327"/>
      <c r="J108" s="327"/>
      <c r="K108" s="327"/>
      <c r="L108" s="328"/>
    </row>
    <row r="109" spans="2:12" ht="21.75" customHeight="1" thickBot="1" x14ac:dyDescent="0.4">
      <c r="B109" s="160" t="s">
        <v>274</v>
      </c>
      <c r="C109" s="161" t="str">
        <f>'[1]1) Tableau budgétaire 1'!C110</f>
        <v>Produit total</v>
      </c>
      <c r="D109" s="161">
        <f>'[1]1) Tableau budgétaire 1'!D110</f>
        <v>0</v>
      </c>
      <c r="E109" s="161">
        <f>'[1]1) Tableau budgétaire 1'!E110</f>
        <v>0</v>
      </c>
      <c r="F109" s="162">
        <f t="shared" ref="F109:F117" si="18">SUM(C109:E109)</f>
        <v>0</v>
      </c>
      <c r="G109" s="213"/>
      <c r="H109" s="160" t="s">
        <v>274</v>
      </c>
      <c r="I109" s="161">
        <f>'[2]1) Tableau budgétaire 1'!D110</f>
        <v>0</v>
      </c>
      <c r="J109" s="161">
        <f>'[2]1) Tableau budgétaire 1'!E110</f>
        <v>0</v>
      </c>
      <c r="K109" s="161">
        <f>'[2]1) Tableau budgétaire 1'!F110</f>
        <v>0</v>
      </c>
      <c r="L109" s="162">
        <f t="shared" ref="L109:L117" si="19">SUM(I109:K109)</f>
        <v>0</v>
      </c>
    </row>
    <row r="110" spans="2:12" x14ac:dyDescent="0.35">
      <c r="B110" s="163" t="s">
        <v>252</v>
      </c>
      <c r="C110" s="164"/>
      <c r="D110" s="165"/>
      <c r="E110" s="165"/>
      <c r="F110" s="166">
        <f t="shared" si="18"/>
        <v>0</v>
      </c>
      <c r="G110" s="213"/>
      <c r="H110" s="163" t="s">
        <v>252</v>
      </c>
      <c r="I110" s="164"/>
      <c r="J110" s="165"/>
      <c r="K110" s="165"/>
      <c r="L110" s="166">
        <f t="shared" si="19"/>
        <v>0</v>
      </c>
    </row>
    <row r="111" spans="2:12" ht="31" x14ac:dyDescent="0.35">
      <c r="B111" s="167" t="s">
        <v>253</v>
      </c>
      <c r="C111" s="168"/>
      <c r="D111" s="169"/>
      <c r="E111" s="169"/>
      <c r="F111" s="170">
        <f t="shared" si="18"/>
        <v>0</v>
      </c>
      <c r="G111" s="213"/>
      <c r="H111" s="167" t="s">
        <v>253</v>
      </c>
      <c r="I111" s="168"/>
      <c r="J111" s="169"/>
      <c r="K111" s="169"/>
      <c r="L111" s="170">
        <f t="shared" si="19"/>
        <v>0</v>
      </c>
    </row>
    <row r="112" spans="2:12" ht="31" x14ac:dyDescent="0.35">
      <c r="B112" s="167" t="s">
        <v>254</v>
      </c>
      <c r="C112" s="168"/>
      <c r="D112" s="168"/>
      <c r="E112" s="168"/>
      <c r="F112" s="170">
        <f t="shared" si="18"/>
        <v>0</v>
      </c>
      <c r="G112" s="213"/>
      <c r="H112" s="167" t="s">
        <v>254</v>
      </c>
      <c r="I112" s="168"/>
      <c r="J112" s="168"/>
      <c r="K112" s="168"/>
      <c r="L112" s="170">
        <f t="shared" si="19"/>
        <v>0</v>
      </c>
    </row>
    <row r="113" spans="2:12" x14ac:dyDescent="0.35">
      <c r="B113" s="171" t="s">
        <v>255</v>
      </c>
      <c r="C113" s="168"/>
      <c r="D113" s="168"/>
      <c r="E113" s="168"/>
      <c r="F113" s="170">
        <f t="shared" si="18"/>
        <v>0</v>
      </c>
      <c r="G113" s="213"/>
      <c r="H113" s="171" t="s">
        <v>255</v>
      </c>
      <c r="I113" s="168"/>
      <c r="J113" s="168"/>
      <c r="K113" s="168"/>
      <c r="L113" s="170">
        <f t="shared" si="19"/>
        <v>0</v>
      </c>
    </row>
    <row r="114" spans="2:12" x14ac:dyDescent="0.35">
      <c r="B114" s="167" t="s">
        <v>256</v>
      </c>
      <c r="C114" s="168"/>
      <c r="D114" s="168"/>
      <c r="E114" s="168"/>
      <c r="F114" s="170">
        <f t="shared" si="18"/>
        <v>0</v>
      </c>
      <c r="G114" s="213"/>
      <c r="H114" s="167" t="s">
        <v>256</v>
      </c>
      <c r="I114" s="168"/>
      <c r="J114" s="168"/>
      <c r="K114" s="168"/>
      <c r="L114" s="170">
        <f t="shared" si="19"/>
        <v>0</v>
      </c>
    </row>
    <row r="115" spans="2:12" ht="31" x14ac:dyDescent="0.35">
      <c r="B115" s="167" t="s">
        <v>257</v>
      </c>
      <c r="C115" s="168"/>
      <c r="D115" s="168"/>
      <c r="E115" s="168"/>
      <c r="F115" s="170">
        <f t="shared" si="18"/>
        <v>0</v>
      </c>
      <c r="G115" s="213"/>
      <c r="H115" s="167" t="s">
        <v>257</v>
      </c>
      <c r="I115" s="168"/>
      <c r="J115" s="168"/>
      <c r="K115" s="168"/>
      <c r="L115" s="170">
        <f t="shared" si="19"/>
        <v>0</v>
      </c>
    </row>
    <row r="116" spans="2:12" ht="31" x14ac:dyDescent="0.35">
      <c r="B116" s="167" t="s">
        <v>258</v>
      </c>
      <c r="C116" s="168"/>
      <c r="D116" s="168"/>
      <c r="E116" s="168"/>
      <c r="F116" s="170">
        <f t="shared" si="18"/>
        <v>0</v>
      </c>
      <c r="G116" s="213"/>
      <c r="H116" s="167" t="s">
        <v>258</v>
      </c>
      <c r="I116" s="168"/>
      <c r="J116" s="168"/>
      <c r="K116" s="168"/>
      <c r="L116" s="170">
        <f t="shared" si="19"/>
        <v>0</v>
      </c>
    </row>
    <row r="117" spans="2:12" ht="16" thickBot="1" x14ac:dyDescent="0.4">
      <c r="B117" s="172" t="s">
        <v>259</v>
      </c>
      <c r="C117" s="170">
        <f>SUM(C110:C116)</f>
        <v>0</v>
      </c>
      <c r="D117" s="170">
        <f>SUM(D110:D116)</f>
        <v>0</v>
      </c>
      <c r="E117" s="170">
        <f>SUM(E110:E116)</f>
        <v>0</v>
      </c>
      <c r="F117" s="170">
        <f t="shared" si="18"/>
        <v>0</v>
      </c>
      <c r="G117" s="213"/>
      <c r="H117" s="172" t="s">
        <v>259</v>
      </c>
      <c r="I117" s="161">
        <f>SUM(I110:I116)</f>
        <v>0</v>
      </c>
      <c r="J117" s="161">
        <f>SUM(J110:J116)</f>
        <v>0</v>
      </c>
      <c r="K117" s="161">
        <f>SUM(K110:K116)</f>
        <v>0</v>
      </c>
      <c r="L117" s="170">
        <f t="shared" si="19"/>
        <v>0</v>
      </c>
    </row>
    <row r="118" spans="2:12" s="178" customFormat="1" x14ac:dyDescent="0.35">
      <c r="B118" s="179"/>
      <c r="C118" s="180"/>
      <c r="D118" s="180"/>
      <c r="E118" s="180"/>
      <c r="F118" s="182"/>
      <c r="G118" s="213"/>
      <c r="H118" s="179"/>
      <c r="I118" s="180"/>
      <c r="J118" s="180"/>
      <c r="K118" s="180"/>
      <c r="L118" s="182"/>
    </row>
    <row r="119" spans="2:12" ht="15.75" customHeight="1" x14ac:dyDescent="0.35">
      <c r="B119" s="329" t="s">
        <v>167</v>
      </c>
      <c r="C119" s="327"/>
      <c r="D119" s="327"/>
      <c r="E119" s="327"/>
      <c r="F119" s="328"/>
      <c r="G119" s="213"/>
      <c r="H119" s="329" t="s">
        <v>167</v>
      </c>
      <c r="I119" s="327"/>
      <c r="J119" s="327"/>
      <c r="K119" s="327"/>
      <c r="L119" s="328"/>
    </row>
    <row r="120" spans="2:12" ht="21" customHeight="1" thickBot="1" x14ac:dyDescent="0.4">
      <c r="B120" s="160" t="s">
        <v>275</v>
      </c>
      <c r="C120" s="161" t="str">
        <f>'[1]1) Tableau budgétaire 1'!C120</f>
        <v>Produit total</v>
      </c>
      <c r="D120" s="161">
        <f>'[1]1) Tableau budgétaire 1'!D120</f>
        <v>0</v>
      </c>
      <c r="E120" s="161">
        <f>'[1]1) Tableau budgétaire 1'!E120</f>
        <v>0</v>
      </c>
      <c r="F120" s="162">
        <f t="shared" ref="F120:F128" si="20">SUM(C120:E120)</f>
        <v>0</v>
      </c>
      <c r="G120" s="213"/>
      <c r="H120" s="160" t="s">
        <v>275</v>
      </c>
      <c r="I120" s="161">
        <f>'[2]1) Tableau budgétaire 1'!D120</f>
        <v>0</v>
      </c>
      <c r="J120" s="161">
        <f>'[2]1) Tableau budgétaire 1'!E120</f>
        <v>0</v>
      </c>
      <c r="K120" s="161">
        <f>'[2]1) Tableau budgétaire 1'!F120</f>
        <v>0</v>
      </c>
      <c r="L120" s="162">
        <f t="shared" ref="L120:L128" si="21">SUM(I120:K120)</f>
        <v>0</v>
      </c>
    </row>
    <row r="121" spans="2:12" x14ac:dyDescent="0.35">
      <c r="B121" s="163" t="s">
        <v>252</v>
      </c>
      <c r="C121" s="164"/>
      <c r="D121" s="165"/>
      <c r="E121" s="165"/>
      <c r="F121" s="166">
        <f t="shared" si="20"/>
        <v>0</v>
      </c>
      <c r="G121" s="213"/>
      <c r="H121" s="163" t="s">
        <v>252</v>
      </c>
      <c r="I121" s="164"/>
      <c r="J121" s="165"/>
      <c r="K121" s="165"/>
      <c r="L121" s="166">
        <f t="shared" si="21"/>
        <v>0</v>
      </c>
    </row>
    <row r="122" spans="2:12" ht="31" x14ac:dyDescent="0.35">
      <c r="B122" s="167" t="s">
        <v>253</v>
      </c>
      <c r="C122" s="168"/>
      <c r="D122" s="169"/>
      <c r="E122" s="169"/>
      <c r="F122" s="170">
        <f t="shared" si="20"/>
        <v>0</v>
      </c>
      <c r="G122" s="213"/>
      <c r="H122" s="167" t="s">
        <v>253</v>
      </c>
      <c r="I122" s="168"/>
      <c r="J122" s="169"/>
      <c r="K122" s="169"/>
      <c r="L122" s="170">
        <f t="shared" si="21"/>
        <v>0</v>
      </c>
    </row>
    <row r="123" spans="2:12" ht="31" x14ac:dyDescent="0.35">
      <c r="B123" s="167" t="s">
        <v>254</v>
      </c>
      <c r="C123" s="168"/>
      <c r="D123" s="168"/>
      <c r="E123" s="168"/>
      <c r="F123" s="170">
        <f t="shared" si="20"/>
        <v>0</v>
      </c>
      <c r="G123" s="213"/>
      <c r="H123" s="167" t="s">
        <v>254</v>
      </c>
      <c r="I123" s="168"/>
      <c r="J123" s="168"/>
      <c r="K123" s="168"/>
      <c r="L123" s="170">
        <f t="shared" si="21"/>
        <v>0</v>
      </c>
    </row>
    <row r="124" spans="2:12" x14ac:dyDescent="0.35">
      <c r="B124" s="171" t="s">
        <v>255</v>
      </c>
      <c r="C124" s="168"/>
      <c r="D124" s="168"/>
      <c r="E124" s="168"/>
      <c r="F124" s="170">
        <f t="shared" si="20"/>
        <v>0</v>
      </c>
      <c r="G124" s="213"/>
      <c r="H124" s="171" t="s">
        <v>255</v>
      </c>
      <c r="I124" s="168"/>
      <c r="J124" s="168"/>
      <c r="K124" s="168"/>
      <c r="L124" s="170">
        <f t="shared" si="21"/>
        <v>0</v>
      </c>
    </row>
    <row r="125" spans="2:12" x14ac:dyDescent="0.35">
      <c r="B125" s="167" t="s">
        <v>256</v>
      </c>
      <c r="C125" s="168"/>
      <c r="D125" s="168"/>
      <c r="E125" s="168"/>
      <c r="F125" s="170">
        <f t="shared" si="20"/>
        <v>0</v>
      </c>
      <c r="G125" s="213"/>
      <c r="H125" s="167" t="s">
        <v>256</v>
      </c>
      <c r="I125" s="168"/>
      <c r="J125" s="168"/>
      <c r="K125" s="168"/>
      <c r="L125" s="170">
        <f t="shared" si="21"/>
        <v>0</v>
      </c>
    </row>
    <row r="126" spans="2:12" ht="31" x14ac:dyDescent="0.35">
      <c r="B126" s="167" t="s">
        <v>257</v>
      </c>
      <c r="C126" s="168"/>
      <c r="D126" s="168"/>
      <c r="E126" s="168"/>
      <c r="F126" s="170">
        <f t="shared" si="20"/>
        <v>0</v>
      </c>
      <c r="G126" s="213"/>
      <c r="H126" s="167" t="s">
        <v>257</v>
      </c>
      <c r="I126" s="168"/>
      <c r="J126" s="168"/>
      <c r="K126" s="168"/>
      <c r="L126" s="170">
        <f t="shared" si="21"/>
        <v>0</v>
      </c>
    </row>
    <row r="127" spans="2:12" ht="31" x14ac:dyDescent="0.35">
      <c r="B127" s="167" t="s">
        <v>258</v>
      </c>
      <c r="C127" s="168"/>
      <c r="D127" s="168"/>
      <c r="E127" s="168"/>
      <c r="F127" s="170">
        <f t="shared" si="20"/>
        <v>0</v>
      </c>
      <c r="G127" s="213"/>
      <c r="H127" s="167" t="s">
        <v>258</v>
      </c>
      <c r="I127" s="168"/>
      <c r="J127" s="168"/>
      <c r="K127" s="168"/>
      <c r="L127" s="170">
        <f t="shared" si="21"/>
        <v>0</v>
      </c>
    </row>
    <row r="128" spans="2:12" ht="16" thickBot="1" x14ac:dyDescent="0.4">
      <c r="B128" s="172" t="s">
        <v>259</v>
      </c>
      <c r="C128" s="170">
        <f>SUM(C121:C127)</f>
        <v>0</v>
      </c>
      <c r="D128" s="170">
        <f>SUM(D121:D127)</f>
        <v>0</v>
      </c>
      <c r="E128" s="170">
        <f>SUM(E121:E127)</f>
        <v>0</v>
      </c>
      <c r="F128" s="170">
        <f t="shared" si="20"/>
        <v>0</v>
      </c>
      <c r="G128" s="213"/>
      <c r="H128" s="172" t="s">
        <v>259</v>
      </c>
      <c r="I128" s="161">
        <f>SUM(I121:I127)</f>
        <v>0</v>
      </c>
      <c r="J128" s="161">
        <f>SUM(J121:J127)</f>
        <v>0</v>
      </c>
      <c r="K128" s="161">
        <f>SUM(K121:K127)</f>
        <v>0</v>
      </c>
      <c r="L128" s="170">
        <f t="shared" si="21"/>
        <v>0</v>
      </c>
    </row>
    <row r="129" spans="1:12" s="178" customFormat="1" x14ac:dyDescent="0.35">
      <c r="B129" s="179"/>
      <c r="C129" s="180"/>
      <c r="D129" s="180"/>
      <c r="E129" s="180"/>
      <c r="F129" s="182"/>
      <c r="G129" s="213"/>
      <c r="H129" s="179"/>
      <c r="I129" s="180"/>
      <c r="J129" s="180"/>
      <c r="K129" s="180"/>
      <c r="L129" s="182"/>
    </row>
    <row r="130" spans="1:12" ht="15.75" customHeight="1" x14ac:dyDescent="0.35">
      <c r="B130" s="329" t="s">
        <v>176</v>
      </c>
      <c r="C130" s="327"/>
      <c r="D130" s="327"/>
      <c r="E130" s="327"/>
      <c r="F130" s="328"/>
      <c r="G130" s="213"/>
      <c r="H130" s="329" t="s">
        <v>176</v>
      </c>
      <c r="I130" s="327"/>
      <c r="J130" s="327"/>
      <c r="K130" s="327"/>
      <c r="L130" s="328"/>
    </row>
    <row r="131" spans="1:12" ht="24" customHeight="1" thickBot="1" x14ac:dyDescent="0.4">
      <c r="B131" s="160" t="s">
        <v>276</v>
      </c>
      <c r="C131" s="161" t="str">
        <f>'[1]1) Tableau budgétaire 1'!C130</f>
        <v>Produit total</v>
      </c>
      <c r="D131" s="161">
        <f>'[1]1) Tableau budgétaire 1'!D130</f>
        <v>0</v>
      </c>
      <c r="E131" s="161">
        <f>'[1]1) Tableau budgétaire 1'!E130</f>
        <v>0</v>
      </c>
      <c r="F131" s="162">
        <f t="shared" ref="F131:F139" si="22">SUM(C131:E131)</f>
        <v>0</v>
      </c>
      <c r="G131" s="213"/>
      <c r="H131" s="160" t="s">
        <v>276</v>
      </c>
      <c r="I131" s="161">
        <f>'[2]1) Tableau budgétaire 1'!D130</f>
        <v>0</v>
      </c>
      <c r="J131" s="161">
        <f>'[2]1) Tableau budgétaire 1'!E130</f>
        <v>0</v>
      </c>
      <c r="K131" s="161">
        <f>'[2]1) Tableau budgétaire 1'!F130</f>
        <v>0</v>
      </c>
      <c r="L131" s="162">
        <f t="shared" ref="L131:L139" si="23">SUM(I131:K131)</f>
        <v>0</v>
      </c>
    </row>
    <row r="132" spans="1:12" ht="15.75" customHeight="1" x14ac:dyDescent="0.35">
      <c r="B132" s="163" t="s">
        <v>252</v>
      </c>
      <c r="C132" s="164"/>
      <c r="D132" s="165"/>
      <c r="E132" s="165"/>
      <c r="F132" s="166">
        <f t="shared" si="22"/>
        <v>0</v>
      </c>
      <c r="G132" s="213"/>
      <c r="H132" s="163" t="s">
        <v>252</v>
      </c>
      <c r="I132" s="164"/>
      <c r="J132" s="165"/>
      <c r="K132" s="165"/>
      <c r="L132" s="166">
        <f t="shared" si="23"/>
        <v>0</v>
      </c>
    </row>
    <row r="133" spans="1:12" ht="31" x14ac:dyDescent="0.35">
      <c r="B133" s="167" t="s">
        <v>253</v>
      </c>
      <c r="C133" s="168"/>
      <c r="D133" s="169"/>
      <c r="E133" s="169"/>
      <c r="F133" s="170">
        <f t="shared" si="22"/>
        <v>0</v>
      </c>
      <c r="G133" s="213"/>
      <c r="H133" s="167" t="s">
        <v>253</v>
      </c>
      <c r="I133" s="168"/>
      <c r="J133" s="169"/>
      <c r="K133" s="169"/>
      <c r="L133" s="170">
        <f t="shared" si="23"/>
        <v>0</v>
      </c>
    </row>
    <row r="134" spans="1:12" ht="15.75" customHeight="1" x14ac:dyDescent="0.35">
      <c r="B134" s="167" t="s">
        <v>254</v>
      </c>
      <c r="C134" s="168"/>
      <c r="D134" s="168"/>
      <c r="E134" s="168"/>
      <c r="F134" s="170">
        <f t="shared" si="22"/>
        <v>0</v>
      </c>
      <c r="G134" s="213"/>
      <c r="H134" s="167" t="s">
        <v>254</v>
      </c>
      <c r="I134" s="168"/>
      <c r="J134" s="168"/>
      <c r="K134" s="168"/>
      <c r="L134" s="170">
        <f t="shared" si="23"/>
        <v>0</v>
      </c>
    </row>
    <row r="135" spans="1:12" x14ac:dyDescent="0.35">
      <c r="B135" s="171" t="s">
        <v>255</v>
      </c>
      <c r="C135" s="168"/>
      <c r="D135" s="168"/>
      <c r="E135" s="168"/>
      <c r="F135" s="170">
        <f t="shared" si="22"/>
        <v>0</v>
      </c>
      <c r="G135" s="213"/>
      <c r="H135" s="171" t="s">
        <v>255</v>
      </c>
      <c r="I135" s="168"/>
      <c r="J135" s="168"/>
      <c r="K135" s="168"/>
      <c r="L135" s="170">
        <f t="shared" si="23"/>
        <v>0</v>
      </c>
    </row>
    <row r="136" spans="1:12" x14ac:dyDescent="0.35">
      <c r="B136" s="167" t="s">
        <v>256</v>
      </c>
      <c r="C136" s="168"/>
      <c r="D136" s="168"/>
      <c r="E136" s="168"/>
      <c r="F136" s="170">
        <f t="shared" si="22"/>
        <v>0</v>
      </c>
      <c r="G136" s="213"/>
      <c r="H136" s="167" t="s">
        <v>256</v>
      </c>
      <c r="I136" s="168"/>
      <c r="J136" s="168"/>
      <c r="K136" s="168"/>
      <c r="L136" s="170">
        <f t="shared" si="23"/>
        <v>0</v>
      </c>
    </row>
    <row r="137" spans="1:12" ht="15.75" customHeight="1" x14ac:dyDescent="0.35">
      <c r="B137" s="167" t="s">
        <v>257</v>
      </c>
      <c r="C137" s="168"/>
      <c r="D137" s="168"/>
      <c r="E137" s="168"/>
      <c r="F137" s="170">
        <f t="shared" si="22"/>
        <v>0</v>
      </c>
      <c r="G137" s="213"/>
      <c r="H137" s="167" t="s">
        <v>257</v>
      </c>
      <c r="I137" s="168"/>
      <c r="J137" s="168"/>
      <c r="K137" s="168"/>
      <c r="L137" s="170">
        <f t="shared" si="23"/>
        <v>0</v>
      </c>
    </row>
    <row r="138" spans="1:12" ht="31" x14ac:dyDescent="0.35">
      <c r="B138" s="167" t="s">
        <v>258</v>
      </c>
      <c r="C138" s="168"/>
      <c r="D138" s="168"/>
      <c r="E138" s="168"/>
      <c r="F138" s="170">
        <f t="shared" si="22"/>
        <v>0</v>
      </c>
      <c r="G138" s="213"/>
      <c r="H138" s="167" t="s">
        <v>258</v>
      </c>
      <c r="I138" s="168"/>
      <c r="J138" s="168"/>
      <c r="K138" s="168"/>
      <c r="L138" s="170">
        <f t="shared" si="23"/>
        <v>0</v>
      </c>
    </row>
    <row r="139" spans="1:12" ht="16" thickBot="1" x14ac:dyDescent="0.4">
      <c r="B139" s="172" t="s">
        <v>259</v>
      </c>
      <c r="C139" s="170">
        <f>SUM(C132:C138)</f>
        <v>0</v>
      </c>
      <c r="D139" s="170">
        <f>SUM(D132:D138)</f>
        <v>0</v>
      </c>
      <c r="E139" s="170">
        <f>SUM(E132:E138)</f>
        <v>0</v>
      </c>
      <c r="F139" s="170">
        <f t="shared" si="22"/>
        <v>0</v>
      </c>
      <c r="G139" s="213"/>
      <c r="H139" s="172" t="s">
        <v>259</v>
      </c>
      <c r="I139" s="161">
        <f>SUM(I132:I138)</f>
        <v>0</v>
      </c>
      <c r="J139" s="161">
        <f>SUM(J132:J138)</f>
        <v>0</v>
      </c>
      <c r="K139" s="161">
        <f>SUM(K132:K138)</f>
        <v>0</v>
      </c>
      <c r="L139" s="170">
        <f t="shared" si="23"/>
        <v>0</v>
      </c>
    </row>
    <row r="140" spans="1:12" x14ac:dyDescent="0.35">
      <c r="C140" s="178"/>
      <c r="D140" s="178"/>
      <c r="E140" s="178"/>
      <c r="G140" s="213"/>
    </row>
    <row r="141" spans="1:12" ht="15.75" customHeight="1" x14ac:dyDescent="0.35">
      <c r="A141" s="329" t="s">
        <v>277</v>
      </c>
      <c r="B141" s="327"/>
      <c r="C141" s="327"/>
      <c r="D141" s="327"/>
      <c r="E141" s="327"/>
      <c r="F141" s="328"/>
      <c r="G141" s="213"/>
      <c r="H141" s="327"/>
      <c r="I141" s="327"/>
      <c r="J141" s="327"/>
      <c r="K141" s="327"/>
      <c r="L141" s="328"/>
    </row>
    <row r="142" spans="1:12" ht="15.75" customHeight="1" x14ac:dyDescent="0.35">
      <c r="B142" s="329" t="s">
        <v>186</v>
      </c>
      <c r="C142" s="327"/>
      <c r="D142" s="327"/>
      <c r="E142" s="327"/>
      <c r="F142" s="328"/>
      <c r="G142" s="213"/>
      <c r="H142" s="329" t="s">
        <v>186</v>
      </c>
      <c r="I142" s="327"/>
      <c r="J142" s="327"/>
      <c r="K142" s="327"/>
      <c r="L142" s="328"/>
    </row>
    <row r="143" spans="1:12" ht="24" customHeight="1" thickBot="1" x14ac:dyDescent="0.4">
      <c r="B143" s="160" t="s">
        <v>278</v>
      </c>
      <c r="C143" s="161" t="str">
        <f>'[1]1) Tableau budgétaire 1'!C142</f>
        <v>Produit total</v>
      </c>
      <c r="D143" s="161">
        <f>'[1]1) Tableau budgétaire 1'!D142</f>
        <v>0</v>
      </c>
      <c r="E143" s="161">
        <f>'[1]1) Tableau budgétaire 1'!E142</f>
        <v>0</v>
      </c>
      <c r="F143" s="162">
        <f>SUM(C143:E143)</f>
        <v>0</v>
      </c>
      <c r="G143" s="213"/>
      <c r="H143" s="160" t="s">
        <v>278</v>
      </c>
      <c r="I143" s="161">
        <f>'[2]1) Tableau budgétaire 1'!D142</f>
        <v>0</v>
      </c>
      <c r="J143" s="161">
        <f>'[2]1) Tableau budgétaire 1'!E142</f>
        <v>0</v>
      </c>
      <c r="K143" s="161">
        <f>'[2]1) Tableau budgétaire 1'!F142</f>
        <v>0</v>
      </c>
      <c r="L143" s="162">
        <f>SUM(I143:K143)</f>
        <v>0</v>
      </c>
    </row>
    <row r="144" spans="1:12" ht="24.75" customHeight="1" x14ac:dyDescent="0.35">
      <c r="B144" s="163" t="s">
        <v>252</v>
      </c>
      <c r="C144" s="164"/>
      <c r="D144" s="165"/>
      <c r="E144" s="165"/>
      <c r="F144" s="166">
        <f t="shared" ref="F144:F151" si="24">SUM(C144:E144)</f>
        <v>0</v>
      </c>
      <c r="G144" s="213"/>
      <c r="H144" s="163" t="s">
        <v>252</v>
      </c>
      <c r="I144" s="164"/>
      <c r="J144" s="165"/>
      <c r="K144" s="165"/>
      <c r="L144" s="166">
        <f t="shared" ref="L144:L151" si="25">SUM(I144:K144)</f>
        <v>0</v>
      </c>
    </row>
    <row r="145" spans="2:12" ht="15.75" customHeight="1" x14ac:dyDescent="0.35">
      <c r="B145" s="167" t="s">
        <v>253</v>
      </c>
      <c r="C145" s="168"/>
      <c r="D145" s="169"/>
      <c r="E145" s="169"/>
      <c r="F145" s="170">
        <f t="shared" si="24"/>
        <v>0</v>
      </c>
      <c r="G145" s="213"/>
      <c r="H145" s="167" t="s">
        <v>253</v>
      </c>
      <c r="I145" s="168"/>
      <c r="J145" s="169"/>
      <c r="K145" s="169"/>
      <c r="L145" s="170">
        <f t="shared" si="25"/>
        <v>0</v>
      </c>
    </row>
    <row r="146" spans="2:12" ht="15.75" customHeight="1" x14ac:dyDescent="0.35">
      <c r="B146" s="167" t="s">
        <v>254</v>
      </c>
      <c r="C146" s="168"/>
      <c r="D146" s="168"/>
      <c r="E146" s="168"/>
      <c r="F146" s="170">
        <f t="shared" si="24"/>
        <v>0</v>
      </c>
      <c r="G146" s="213"/>
      <c r="H146" s="167" t="s">
        <v>254</v>
      </c>
      <c r="I146" s="168"/>
      <c r="J146" s="168"/>
      <c r="K146" s="168"/>
      <c r="L146" s="170">
        <f t="shared" si="25"/>
        <v>0</v>
      </c>
    </row>
    <row r="147" spans="2:12" ht="15.75" customHeight="1" x14ac:dyDescent="0.35">
      <c r="B147" s="171" t="s">
        <v>255</v>
      </c>
      <c r="C147" s="168"/>
      <c r="D147" s="168"/>
      <c r="E147" s="168"/>
      <c r="F147" s="170">
        <f t="shared" si="24"/>
        <v>0</v>
      </c>
      <c r="G147" s="213"/>
      <c r="H147" s="171" t="s">
        <v>255</v>
      </c>
      <c r="I147" s="168"/>
      <c r="J147" s="168"/>
      <c r="K147" s="168"/>
      <c r="L147" s="170">
        <f t="shared" si="25"/>
        <v>0</v>
      </c>
    </row>
    <row r="148" spans="2:12" ht="15.75" customHeight="1" x14ac:dyDescent="0.35">
      <c r="B148" s="167" t="s">
        <v>256</v>
      </c>
      <c r="C148" s="168"/>
      <c r="D148" s="168"/>
      <c r="E148" s="168"/>
      <c r="F148" s="170">
        <f t="shared" si="24"/>
        <v>0</v>
      </c>
      <c r="G148" s="213"/>
      <c r="H148" s="167" t="s">
        <v>256</v>
      </c>
      <c r="I148" s="168"/>
      <c r="J148" s="168"/>
      <c r="K148" s="168"/>
      <c r="L148" s="170">
        <f t="shared" si="25"/>
        <v>0</v>
      </c>
    </row>
    <row r="149" spans="2:12" ht="15.75" customHeight="1" x14ac:dyDescent="0.35">
      <c r="B149" s="167" t="s">
        <v>257</v>
      </c>
      <c r="C149" s="168"/>
      <c r="D149" s="168"/>
      <c r="E149" s="168"/>
      <c r="F149" s="170">
        <f t="shared" si="24"/>
        <v>0</v>
      </c>
      <c r="G149" s="213"/>
      <c r="H149" s="167" t="s">
        <v>257</v>
      </c>
      <c r="I149" s="168"/>
      <c r="J149" s="168"/>
      <c r="K149" s="168"/>
      <c r="L149" s="170">
        <f t="shared" si="25"/>
        <v>0</v>
      </c>
    </row>
    <row r="150" spans="2:12" ht="15.75" customHeight="1" x14ac:dyDescent="0.35">
      <c r="B150" s="167" t="s">
        <v>258</v>
      </c>
      <c r="C150" s="168"/>
      <c r="D150" s="168"/>
      <c r="E150" s="168"/>
      <c r="F150" s="170">
        <f t="shared" si="24"/>
        <v>0</v>
      </c>
      <c r="G150" s="213"/>
      <c r="H150" s="167" t="s">
        <v>258</v>
      </c>
      <c r="I150" s="168"/>
      <c r="J150" s="168"/>
      <c r="K150" s="168"/>
      <c r="L150" s="170">
        <f t="shared" si="25"/>
        <v>0</v>
      </c>
    </row>
    <row r="151" spans="2:12" ht="15.75" customHeight="1" thickBot="1" x14ac:dyDescent="0.4">
      <c r="B151" s="172" t="s">
        <v>259</v>
      </c>
      <c r="C151" s="170">
        <f>SUM(C144:C150)</f>
        <v>0</v>
      </c>
      <c r="D151" s="170">
        <f>SUM(D144:D150)</f>
        <v>0</v>
      </c>
      <c r="E151" s="170">
        <f>SUM(E144:E150)</f>
        <v>0</v>
      </c>
      <c r="F151" s="170">
        <f t="shared" si="24"/>
        <v>0</v>
      </c>
      <c r="G151" s="213"/>
      <c r="H151" s="172" t="s">
        <v>259</v>
      </c>
      <c r="I151" s="161">
        <f>SUM(I144:I150)</f>
        <v>0</v>
      </c>
      <c r="J151" s="161">
        <f>SUM(J144:J150)</f>
        <v>0</v>
      </c>
      <c r="K151" s="161">
        <f>SUM(K144:K150)</f>
        <v>0</v>
      </c>
      <c r="L151" s="170">
        <f t="shared" si="25"/>
        <v>0</v>
      </c>
    </row>
    <row r="152" spans="2:12" s="178" customFormat="1" ht="15.75" customHeight="1" x14ac:dyDescent="0.35">
      <c r="B152" s="179"/>
      <c r="C152" s="180"/>
      <c r="D152" s="180"/>
      <c r="E152" s="180"/>
      <c r="F152" s="182"/>
      <c r="G152" s="213"/>
      <c r="H152" s="179"/>
      <c r="I152" s="180"/>
      <c r="J152" s="180"/>
      <c r="K152" s="180"/>
      <c r="L152" s="182"/>
    </row>
    <row r="153" spans="2:12" ht="15.75" customHeight="1" x14ac:dyDescent="0.35">
      <c r="B153" s="329" t="s">
        <v>195</v>
      </c>
      <c r="C153" s="327"/>
      <c r="D153" s="327"/>
      <c r="E153" s="327"/>
      <c r="F153" s="328"/>
      <c r="G153" s="213"/>
      <c r="H153" s="329" t="s">
        <v>195</v>
      </c>
      <c r="I153" s="327"/>
      <c r="J153" s="327"/>
      <c r="K153" s="327"/>
      <c r="L153" s="328"/>
    </row>
    <row r="154" spans="2:12" ht="21" customHeight="1" thickBot="1" x14ac:dyDescent="0.4">
      <c r="B154" s="160" t="s">
        <v>279</v>
      </c>
      <c r="C154" s="161" t="str">
        <f>'[1]1) Tableau budgétaire 1'!C152</f>
        <v>Produit total</v>
      </c>
      <c r="D154" s="161">
        <f>'[1]1) Tableau budgétaire 1'!D152</f>
        <v>0</v>
      </c>
      <c r="E154" s="161">
        <f>'[1]1) Tableau budgétaire 1'!E152</f>
        <v>0</v>
      </c>
      <c r="F154" s="162">
        <f t="shared" ref="F154:F162" si="26">SUM(C154:E154)</f>
        <v>0</v>
      </c>
      <c r="G154" s="213"/>
      <c r="H154" s="160" t="s">
        <v>279</v>
      </c>
      <c r="I154" s="161">
        <f>'[2]1) Tableau budgétaire 1'!D152</f>
        <v>0</v>
      </c>
      <c r="J154" s="161">
        <f>'[2]1) Tableau budgétaire 1'!E152</f>
        <v>0</v>
      </c>
      <c r="K154" s="161">
        <f>'[2]1) Tableau budgétaire 1'!F152</f>
        <v>0</v>
      </c>
      <c r="L154" s="162">
        <f t="shared" ref="L154:L162" si="27">SUM(I154:K154)</f>
        <v>0</v>
      </c>
    </row>
    <row r="155" spans="2:12" ht="15.75" customHeight="1" x14ac:dyDescent="0.35">
      <c r="B155" s="163" t="s">
        <v>252</v>
      </c>
      <c r="C155" s="164"/>
      <c r="D155" s="165"/>
      <c r="E155" s="165"/>
      <c r="F155" s="166">
        <f t="shared" si="26"/>
        <v>0</v>
      </c>
      <c r="G155" s="213"/>
      <c r="H155" s="163" t="s">
        <v>252</v>
      </c>
      <c r="I155" s="164"/>
      <c r="J155" s="165"/>
      <c r="K155" s="165"/>
      <c r="L155" s="166">
        <f t="shared" si="27"/>
        <v>0</v>
      </c>
    </row>
    <row r="156" spans="2:12" ht="15.75" customHeight="1" x14ac:dyDescent="0.35">
      <c r="B156" s="167" t="s">
        <v>253</v>
      </c>
      <c r="C156" s="168"/>
      <c r="D156" s="169"/>
      <c r="E156" s="169"/>
      <c r="F156" s="170">
        <f t="shared" si="26"/>
        <v>0</v>
      </c>
      <c r="G156" s="213"/>
      <c r="H156" s="167" t="s">
        <v>253</v>
      </c>
      <c r="I156" s="168"/>
      <c r="J156" s="169"/>
      <c r="K156" s="169"/>
      <c r="L156" s="170">
        <f t="shared" si="27"/>
        <v>0</v>
      </c>
    </row>
    <row r="157" spans="2:12" ht="15.75" customHeight="1" x14ac:dyDescent="0.35">
      <c r="B157" s="167" t="s">
        <v>254</v>
      </c>
      <c r="C157" s="168"/>
      <c r="D157" s="168"/>
      <c r="E157" s="168"/>
      <c r="F157" s="170">
        <f t="shared" si="26"/>
        <v>0</v>
      </c>
      <c r="G157" s="213"/>
      <c r="H157" s="167" t="s">
        <v>254</v>
      </c>
      <c r="I157" s="168"/>
      <c r="J157" s="168"/>
      <c r="K157" s="168"/>
      <c r="L157" s="170">
        <f t="shared" si="27"/>
        <v>0</v>
      </c>
    </row>
    <row r="158" spans="2:12" ht="15.75" customHeight="1" x14ac:dyDescent="0.35">
      <c r="B158" s="171" t="s">
        <v>255</v>
      </c>
      <c r="C158" s="168"/>
      <c r="D158" s="168"/>
      <c r="E158" s="168"/>
      <c r="F158" s="170">
        <f t="shared" si="26"/>
        <v>0</v>
      </c>
      <c r="G158" s="213"/>
      <c r="H158" s="171" t="s">
        <v>255</v>
      </c>
      <c r="I158" s="168"/>
      <c r="J158" s="168"/>
      <c r="K158" s="168"/>
      <c r="L158" s="170">
        <f t="shared" si="27"/>
        <v>0</v>
      </c>
    </row>
    <row r="159" spans="2:12" ht="15.75" customHeight="1" x14ac:dyDescent="0.35">
      <c r="B159" s="167" t="s">
        <v>256</v>
      </c>
      <c r="C159" s="168"/>
      <c r="D159" s="168"/>
      <c r="E159" s="168"/>
      <c r="F159" s="170">
        <f t="shared" si="26"/>
        <v>0</v>
      </c>
      <c r="G159" s="213"/>
      <c r="H159" s="167" t="s">
        <v>256</v>
      </c>
      <c r="I159" s="168"/>
      <c r="J159" s="168"/>
      <c r="K159" s="168"/>
      <c r="L159" s="170">
        <f t="shared" si="27"/>
        <v>0</v>
      </c>
    </row>
    <row r="160" spans="2:12" ht="15.75" customHeight="1" x14ac:dyDescent="0.35">
      <c r="B160" s="167" t="s">
        <v>257</v>
      </c>
      <c r="C160" s="168"/>
      <c r="D160" s="168"/>
      <c r="E160" s="168"/>
      <c r="F160" s="170">
        <f t="shared" si="26"/>
        <v>0</v>
      </c>
      <c r="G160" s="213"/>
      <c r="H160" s="167" t="s">
        <v>257</v>
      </c>
      <c r="I160" s="168"/>
      <c r="J160" s="168"/>
      <c r="K160" s="168"/>
      <c r="L160" s="170">
        <f t="shared" si="27"/>
        <v>0</v>
      </c>
    </row>
    <row r="161" spans="2:12" ht="15.75" customHeight="1" x14ac:dyDescent="0.35">
      <c r="B161" s="167" t="s">
        <v>258</v>
      </c>
      <c r="C161" s="168"/>
      <c r="D161" s="168"/>
      <c r="E161" s="168"/>
      <c r="F161" s="170">
        <f t="shared" si="26"/>
        <v>0</v>
      </c>
      <c r="G161" s="213"/>
      <c r="H161" s="167" t="s">
        <v>258</v>
      </c>
      <c r="I161" s="168"/>
      <c r="J161" s="168"/>
      <c r="K161" s="168"/>
      <c r="L161" s="170">
        <f t="shared" si="27"/>
        <v>0</v>
      </c>
    </row>
    <row r="162" spans="2:12" ht="15.75" customHeight="1" thickBot="1" x14ac:dyDescent="0.4">
      <c r="B162" s="172" t="s">
        <v>259</v>
      </c>
      <c r="C162" s="170">
        <f>SUM(C155:C161)</f>
        <v>0</v>
      </c>
      <c r="D162" s="170">
        <f>SUM(D155:D161)</f>
        <v>0</v>
      </c>
      <c r="E162" s="170">
        <f>SUM(E155:E161)</f>
        <v>0</v>
      </c>
      <c r="F162" s="170">
        <f t="shared" si="26"/>
        <v>0</v>
      </c>
      <c r="G162" s="213"/>
      <c r="H162" s="172" t="s">
        <v>259</v>
      </c>
      <c r="I162" s="161">
        <f>SUM(I155:I161)</f>
        <v>0</v>
      </c>
      <c r="J162" s="161">
        <f>SUM(J155:J161)</f>
        <v>0</v>
      </c>
      <c r="K162" s="161">
        <f>SUM(K155:K161)</f>
        <v>0</v>
      </c>
      <c r="L162" s="170">
        <f t="shared" si="27"/>
        <v>0</v>
      </c>
    </row>
    <row r="163" spans="2:12" s="178" customFormat="1" ht="15.75" customHeight="1" x14ac:dyDescent="0.35">
      <c r="B163" s="179"/>
      <c r="C163" s="180"/>
      <c r="D163" s="180"/>
      <c r="E163" s="180"/>
      <c r="F163" s="182"/>
      <c r="G163" s="213"/>
      <c r="H163" s="179"/>
      <c r="I163" s="180"/>
      <c r="J163" s="180"/>
      <c r="K163" s="180"/>
      <c r="L163" s="182"/>
    </row>
    <row r="164" spans="2:12" ht="15.75" customHeight="1" x14ac:dyDescent="0.35">
      <c r="B164" s="329" t="s">
        <v>204</v>
      </c>
      <c r="C164" s="327"/>
      <c r="D164" s="327"/>
      <c r="E164" s="327"/>
      <c r="F164" s="328"/>
      <c r="G164" s="213"/>
      <c r="H164" s="329" t="s">
        <v>204</v>
      </c>
      <c r="I164" s="327"/>
      <c r="J164" s="327"/>
      <c r="K164" s="327"/>
      <c r="L164" s="328"/>
    </row>
    <row r="165" spans="2:12" ht="19.5" customHeight="1" thickBot="1" x14ac:dyDescent="0.4">
      <c r="B165" s="160" t="s">
        <v>280</v>
      </c>
      <c r="C165" s="161" t="str">
        <f>'[1]1) Tableau budgétaire 1'!C162</f>
        <v>Produit total</v>
      </c>
      <c r="D165" s="161">
        <f>'[1]1) Tableau budgétaire 1'!D162</f>
        <v>0</v>
      </c>
      <c r="E165" s="161">
        <f>'[1]1) Tableau budgétaire 1'!E162</f>
        <v>0</v>
      </c>
      <c r="F165" s="162">
        <f t="shared" ref="F165:F173" si="28">SUM(C165:E165)</f>
        <v>0</v>
      </c>
      <c r="G165" s="213"/>
      <c r="H165" s="160" t="s">
        <v>280</v>
      </c>
      <c r="I165" s="161">
        <f>'[2]1) Tableau budgétaire 1'!D162</f>
        <v>0</v>
      </c>
      <c r="J165" s="161">
        <f>'[2]1) Tableau budgétaire 1'!E162</f>
        <v>0</v>
      </c>
      <c r="K165" s="161">
        <f>'[2]1) Tableau budgétaire 1'!F162</f>
        <v>0</v>
      </c>
      <c r="L165" s="162">
        <f t="shared" ref="L165:L173" si="29">SUM(I165:K165)</f>
        <v>0</v>
      </c>
    </row>
    <row r="166" spans="2:12" ht="15.75" customHeight="1" x14ac:dyDescent="0.35">
      <c r="B166" s="163" t="s">
        <v>252</v>
      </c>
      <c r="C166" s="164"/>
      <c r="D166" s="165"/>
      <c r="E166" s="165"/>
      <c r="F166" s="166">
        <f t="shared" si="28"/>
        <v>0</v>
      </c>
      <c r="G166" s="213"/>
      <c r="H166" s="163" t="s">
        <v>252</v>
      </c>
      <c r="I166" s="164"/>
      <c r="J166" s="165"/>
      <c r="K166" s="165"/>
      <c r="L166" s="166">
        <f t="shared" si="29"/>
        <v>0</v>
      </c>
    </row>
    <row r="167" spans="2:12" ht="15.75" customHeight="1" x14ac:dyDescent="0.35">
      <c r="B167" s="167" t="s">
        <v>253</v>
      </c>
      <c r="C167" s="168"/>
      <c r="D167" s="169"/>
      <c r="E167" s="169"/>
      <c r="F167" s="170">
        <f t="shared" si="28"/>
        <v>0</v>
      </c>
      <c r="G167" s="213"/>
      <c r="H167" s="167" t="s">
        <v>253</v>
      </c>
      <c r="I167" s="168"/>
      <c r="J167" s="169"/>
      <c r="K167" s="169"/>
      <c r="L167" s="170">
        <f t="shared" si="29"/>
        <v>0</v>
      </c>
    </row>
    <row r="168" spans="2:12" ht="15.75" customHeight="1" x14ac:dyDescent="0.35">
      <c r="B168" s="167" t="s">
        <v>254</v>
      </c>
      <c r="C168" s="168"/>
      <c r="D168" s="168"/>
      <c r="E168" s="168"/>
      <c r="F168" s="170">
        <f t="shared" si="28"/>
        <v>0</v>
      </c>
      <c r="G168" s="213"/>
      <c r="H168" s="167" t="s">
        <v>254</v>
      </c>
      <c r="I168" s="168"/>
      <c r="J168" s="168"/>
      <c r="K168" s="168"/>
      <c r="L168" s="170">
        <f t="shared" si="29"/>
        <v>0</v>
      </c>
    </row>
    <row r="169" spans="2:12" ht="15.75" customHeight="1" x14ac:dyDescent="0.35">
      <c r="B169" s="171" t="s">
        <v>255</v>
      </c>
      <c r="C169" s="168"/>
      <c r="D169" s="168"/>
      <c r="E169" s="168"/>
      <c r="F169" s="170">
        <f t="shared" si="28"/>
        <v>0</v>
      </c>
      <c r="G169" s="213"/>
      <c r="H169" s="171" t="s">
        <v>255</v>
      </c>
      <c r="I169" s="168"/>
      <c r="J169" s="168"/>
      <c r="K169" s="168"/>
      <c r="L169" s="170">
        <f t="shared" si="29"/>
        <v>0</v>
      </c>
    </row>
    <row r="170" spans="2:12" ht="15.75" customHeight="1" x14ac:dyDescent="0.35">
      <c r="B170" s="167" t="s">
        <v>256</v>
      </c>
      <c r="C170" s="168"/>
      <c r="D170" s="168"/>
      <c r="E170" s="168"/>
      <c r="F170" s="170">
        <f t="shared" si="28"/>
        <v>0</v>
      </c>
      <c r="G170" s="213"/>
      <c r="H170" s="167" t="s">
        <v>256</v>
      </c>
      <c r="I170" s="168"/>
      <c r="J170" s="168"/>
      <c r="K170" s="168"/>
      <c r="L170" s="170">
        <f t="shared" si="29"/>
        <v>0</v>
      </c>
    </row>
    <row r="171" spans="2:12" ht="15.75" customHeight="1" x14ac:dyDescent="0.35">
      <c r="B171" s="167" t="s">
        <v>257</v>
      </c>
      <c r="C171" s="168"/>
      <c r="D171" s="168"/>
      <c r="E171" s="168"/>
      <c r="F171" s="170">
        <f t="shared" si="28"/>
        <v>0</v>
      </c>
      <c r="G171" s="213"/>
      <c r="H171" s="167" t="s">
        <v>257</v>
      </c>
      <c r="I171" s="168"/>
      <c r="J171" s="168"/>
      <c r="K171" s="168"/>
      <c r="L171" s="170">
        <f t="shared" si="29"/>
        <v>0</v>
      </c>
    </row>
    <row r="172" spans="2:12" ht="15.75" customHeight="1" x14ac:dyDescent="0.35">
      <c r="B172" s="167" t="s">
        <v>258</v>
      </c>
      <c r="C172" s="168"/>
      <c r="D172" s="168"/>
      <c r="E172" s="168"/>
      <c r="F172" s="170">
        <f t="shared" si="28"/>
        <v>0</v>
      </c>
      <c r="G172" s="213"/>
      <c r="H172" s="167" t="s">
        <v>258</v>
      </c>
      <c r="I172" s="168"/>
      <c r="J172" s="168"/>
      <c r="K172" s="168"/>
      <c r="L172" s="170">
        <f t="shared" si="29"/>
        <v>0</v>
      </c>
    </row>
    <row r="173" spans="2:12" ht="15.75" customHeight="1" thickBot="1" x14ac:dyDescent="0.4">
      <c r="B173" s="172" t="s">
        <v>259</v>
      </c>
      <c r="C173" s="170">
        <f>SUM(C166:C172)</f>
        <v>0</v>
      </c>
      <c r="D173" s="170">
        <f>SUM(D166:D172)</f>
        <v>0</v>
      </c>
      <c r="E173" s="170">
        <f>SUM(E166:E172)</f>
        <v>0</v>
      </c>
      <c r="F173" s="170">
        <f t="shared" si="28"/>
        <v>0</v>
      </c>
      <c r="G173" s="213"/>
      <c r="H173" s="172" t="s">
        <v>259</v>
      </c>
      <c r="I173" s="161">
        <f>SUM(I166:I172)</f>
        <v>0</v>
      </c>
      <c r="J173" s="161">
        <f>SUM(J166:J172)</f>
        <v>0</v>
      </c>
      <c r="K173" s="161">
        <f>SUM(K166:K172)</f>
        <v>0</v>
      </c>
      <c r="L173" s="170">
        <f t="shared" si="29"/>
        <v>0</v>
      </c>
    </row>
    <row r="174" spans="2:12" s="178" customFormat="1" ht="15.75" customHeight="1" x14ac:dyDescent="0.35">
      <c r="B174" s="179"/>
      <c r="C174" s="180"/>
      <c r="D174" s="180"/>
      <c r="E174" s="180"/>
      <c r="F174" s="182"/>
      <c r="G174" s="213"/>
      <c r="H174" s="179"/>
      <c r="I174" s="180"/>
      <c r="J174" s="180"/>
      <c r="K174" s="180"/>
      <c r="L174" s="182"/>
    </row>
    <row r="175" spans="2:12" ht="15.75" customHeight="1" x14ac:dyDescent="0.35">
      <c r="B175" s="329" t="s">
        <v>213</v>
      </c>
      <c r="C175" s="327"/>
      <c r="D175" s="327"/>
      <c r="E175" s="327"/>
      <c r="F175" s="328"/>
      <c r="G175" s="213"/>
      <c r="H175" s="329" t="s">
        <v>213</v>
      </c>
      <c r="I175" s="327"/>
      <c r="J175" s="327"/>
      <c r="K175" s="327"/>
      <c r="L175" s="328"/>
    </row>
    <row r="176" spans="2:12" ht="22.5" customHeight="1" thickBot="1" x14ac:dyDescent="0.4">
      <c r="B176" s="160" t="s">
        <v>281</v>
      </c>
      <c r="C176" s="161" t="str">
        <f>'[1]1) Tableau budgétaire 1'!C172</f>
        <v>Produit total</v>
      </c>
      <c r="D176" s="161">
        <f>'[1]1) Tableau budgétaire 1'!D172</f>
        <v>0</v>
      </c>
      <c r="E176" s="161">
        <f>'[1]1) Tableau budgétaire 1'!E172</f>
        <v>0</v>
      </c>
      <c r="F176" s="162">
        <f t="shared" ref="F176:F184" si="30">SUM(C176:E176)</f>
        <v>0</v>
      </c>
      <c r="G176" s="213"/>
      <c r="H176" s="160" t="s">
        <v>281</v>
      </c>
      <c r="I176" s="161">
        <f>'[2]1) Tableau budgétaire 1'!D172</f>
        <v>0</v>
      </c>
      <c r="J176" s="161">
        <f>'[2]1) Tableau budgétaire 1'!E172</f>
        <v>0</v>
      </c>
      <c r="K176" s="161">
        <f>'[2]1) Tableau budgétaire 1'!F172</f>
        <v>0</v>
      </c>
      <c r="L176" s="162">
        <f t="shared" ref="L176:L184" si="31">SUM(I176:K176)</f>
        <v>0</v>
      </c>
    </row>
    <row r="177" spans="2:12" ht="15.75" customHeight="1" x14ac:dyDescent="0.35">
      <c r="B177" s="163" t="s">
        <v>252</v>
      </c>
      <c r="C177" s="164"/>
      <c r="D177" s="165"/>
      <c r="E177" s="165"/>
      <c r="F177" s="166">
        <f t="shared" si="30"/>
        <v>0</v>
      </c>
      <c r="G177" s="213"/>
      <c r="H177" s="163" t="s">
        <v>252</v>
      </c>
      <c r="I177" s="164"/>
      <c r="J177" s="165"/>
      <c r="K177" s="165"/>
      <c r="L177" s="166">
        <f t="shared" si="31"/>
        <v>0</v>
      </c>
    </row>
    <row r="178" spans="2:12" ht="15.75" customHeight="1" x14ac:dyDescent="0.35">
      <c r="B178" s="167" t="s">
        <v>253</v>
      </c>
      <c r="C178" s="168"/>
      <c r="D178" s="169"/>
      <c r="E178" s="169"/>
      <c r="F178" s="170">
        <f t="shared" si="30"/>
        <v>0</v>
      </c>
      <c r="G178" s="213"/>
      <c r="H178" s="167" t="s">
        <v>253</v>
      </c>
      <c r="I178" s="168"/>
      <c r="J178" s="169"/>
      <c r="K178" s="169"/>
      <c r="L178" s="170">
        <f t="shared" si="31"/>
        <v>0</v>
      </c>
    </row>
    <row r="179" spans="2:12" ht="15.75" customHeight="1" x14ac:dyDescent="0.35">
      <c r="B179" s="167" t="s">
        <v>254</v>
      </c>
      <c r="C179" s="168"/>
      <c r="D179" s="168"/>
      <c r="E179" s="168"/>
      <c r="F179" s="170">
        <f t="shared" si="30"/>
        <v>0</v>
      </c>
      <c r="G179" s="213"/>
      <c r="H179" s="167" t="s">
        <v>254</v>
      </c>
      <c r="I179" s="168"/>
      <c r="J179" s="168"/>
      <c r="K179" s="168"/>
      <c r="L179" s="170">
        <f t="shared" si="31"/>
        <v>0</v>
      </c>
    </row>
    <row r="180" spans="2:12" ht="15.75" customHeight="1" x14ac:dyDescent="0.35">
      <c r="B180" s="171" t="s">
        <v>255</v>
      </c>
      <c r="C180" s="168"/>
      <c r="D180" s="168"/>
      <c r="E180" s="168"/>
      <c r="F180" s="170">
        <f t="shared" si="30"/>
        <v>0</v>
      </c>
      <c r="G180" s="213"/>
      <c r="H180" s="171" t="s">
        <v>255</v>
      </c>
      <c r="I180" s="168"/>
      <c r="J180" s="168"/>
      <c r="K180" s="168"/>
      <c r="L180" s="170">
        <f t="shared" si="31"/>
        <v>0</v>
      </c>
    </row>
    <row r="181" spans="2:12" ht="15.75" customHeight="1" x14ac:dyDescent="0.35">
      <c r="B181" s="167" t="s">
        <v>256</v>
      </c>
      <c r="C181" s="168"/>
      <c r="D181" s="168"/>
      <c r="E181" s="168"/>
      <c r="F181" s="170">
        <f t="shared" si="30"/>
        <v>0</v>
      </c>
      <c r="G181" s="213"/>
      <c r="H181" s="167" t="s">
        <v>256</v>
      </c>
      <c r="I181" s="168"/>
      <c r="J181" s="168"/>
      <c r="K181" s="168"/>
      <c r="L181" s="170">
        <f t="shared" si="31"/>
        <v>0</v>
      </c>
    </row>
    <row r="182" spans="2:12" ht="15.75" customHeight="1" x14ac:dyDescent="0.35">
      <c r="B182" s="167" t="s">
        <v>257</v>
      </c>
      <c r="C182" s="168"/>
      <c r="D182" s="168"/>
      <c r="E182" s="168"/>
      <c r="F182" s="170">
        <f t="shared" si="30"/>
        <v>0</v>
      </c>
      <c r="G182" s="213"/>
      <c r="H182" s="167" t="s">
        <v>257</v>
      </c>
      <c r="I182" s="168"/>
      <c r="J182" s="168"/>
      <c r="K182" s="168"/>
      <c r="L182" s="170">
        <f t="shared" si="31"/>
        <v>0</v>
      </c>
    </row>
    <row r="183" spans="2:12" ht="15.75" customHeight="1" x14ac:dyDescent="0.35">
      <c r="B183" s="167" t="s">
        <v>258</v>
      </c>
      <c r="C183" s="168"/>
      <c r="D183" s="168"/>
      <c r="E183" s="168"/>
      <c r="F183" s="170">
        <f t="shared" si="30"/>
        <v>0</v>
      </c>
      <c r="G183" s="213"/>
      <c r="H183" s="167" t="s">
        <v>258</v>
      </c>
      <c r="I183" s="168"/>
      <c r="J183" s="168"/>
      <c r="K183" s="168"/>
      <c r="L183" s="170">
        <f t="shared" si="31"/>
        <v>0</v>
      </c>
    </row>
    <row r="184" spans="2:12" ht="15.75" customHeight="1" thickBot="1" x14ac:dyDescent="0.4">
      <c r="B184" s="172" t="s">
        <v>259</v>
      </c>
      <c r="C184" s="170">
        <f>SUM(C177:C183)</f>
        <v>0</v>
      </c>
      <c r="D184" s="170">
        <f>SUM(D177:D183)</f>
        <v>0</v>
      </c>
      <c r="E184" s="170">
        <f>SUM(E177:E183)</f>
        <v>0</v>
      </c>
      <c r="F184" s="170">
        <f t="shared" si="30"/>
        <v>0</v>
      </c>
      <c r="G184" s="213"/>
      <c r="H184" s="172" t="s">
        <v>259</v>
      </c>
      <c r="I184" s="161">
        <f>SUM(I177:I183)</f>
        <v>0</v>
      </c>
      <c r="J184" s="161">
        <f>SUM(J177:J183)</f>
        <v>0</v>
      </c>
      <c r="K184" s="161">
        <f>SUM(K177:K183)</f>
        <v>0</v>
      </c>
      <c r="L184" s="170">
        <f t="shared" si="31"/>
        <v>0</v>
      </c>
    </row>
    <row r="185" spans="2:12" ht="15.75" customHeight="1" x14ac:dyDescent="0.35">
      <c r="C185" s="178"/>
      <c r="D185" s="178"/>
      <c r="E185" s="178"/>
      <c r="G185" s="213"/>
    </row>
    <row r="186" spans="2:12" ht="15.75" customHeight="1" x14ac:dyDescent="0.35">
      <c r="B186" s="329" t="s">
        <v>282</v>
      </c>
      <c r="C186" s="327"/>
      <c r="D186" s="327"/>
      <c r="E186" s="327"/>
      <c r="F186" s="328"/>
      <c r="G186" s="213"/>
      <c r="H186" s="329" t="s">
        <v>282</v>
      </c>
      <c r="I186" s="327"/>
      <c r="J186" s="327"/>
      <c r="K186" s="327"/>
      <c r="L186" s="328"/>
    </row>
    <row r="187" spans="2:12" ht="36" customHeight="1" thickBot="1" x14ac:dyDescent="0.4">
      <c r="B187" s="160" t="s">
        <v>283</v>
      </c>
      <c r="C187" s="161" t="str">
        <f>'[1]1) Tableau budgétaire 1'!C179</f>
        <v>Coûts supplémentaires total</v>
      </c>
      <c r="D187" s="161">
        <f>'[1]1) Tableau budgétaire 1'!D179</f>
        <v>171789</v>
      </c>
      <c r="E187" s="161">
        <f>'[1]1) Tableau budgétaire 1'!E179</f>
        <v>0</v>
      </c>
      <c r="F187" s="288">
        <f t="shared" ref="F187:F194" si="32">SUM(C187:E187)</f>
        <v>171789</v>
      </c>
      <c r="G187" s="213"/>
      <c r="H187" s="160" t="s">
        <v>283</v>
      </c>
      <c r="I187" s="161">
        <f>SUM(I188:I194)</f>
        <v>200789</v>
      </c>
      <c r="J187" s="161">
        <f>'[2]1) Tableau budgétaire 1'!E179</f>
        <v>0</v>
      </c>
      <c r="K187" s="161">
        <f>'[2]1) Tableau budgétaire 1'!F179</f>
        <v>0</v>
      </c>
      <c r="L187" s="162">
        <f t="shared" ref="L187:L195" si="33">SUM(I187:K187)</f>
        <v>200789</v>
      </c>
    </row>
    <row r="188" spans="2:12" ht="15.75" customHeight="1" x14ac:dyDescent="0.35">
      <c r="B188" s="163" t="s">
        <v>252</v>
      </c>
      <c r="C188" s="164"/>
      <c r="D188" s="165"/>
      <c r="E188" s="165"/>
      <c r="F188" s="286">
        <f t="shared" si="32"/>
        <v>0</v>
      </c>
      <c r="G188" s="213"/>
      <c r="H188" s="163" t="s">
        <v>252</v>
      </c>
      <c r="I188" s="164"/>
      <c r="J188" s="165"/>
      <c r="K188" s="165"/>
      <c r="L188" s="166">
        <f t="shared" si="33"/>
        <v>0</v>
      </c>
    </row>
    <row r="189" spans="2:12" ht="15.75" customHeight="1" x14ac:dyDescent="0.35">
      <c r="B189" s="167" t="s">
        <v>253</v>
      </c>
      <c r="C189" s="285">
        <v>26789</v>
      </c>
      <c r="D189" s="169"/>
      <c r="E189" s="169"/>
      <c r="F189" s="287">
        <f t="shared" si="32"/>
        <v>26789</v>
      </c>
      <c r="G189" s="213"/>
      <c r="H189" s="167" t="s">
        <v>253</v>
      </c>
      <c r="I189" s="168">
        <v>50000</v>
      </c>
      <c r="J189" s="169"/>
      <c r="K189" s="169"/>
      <c r="L189" s="170">
        <f t="shared" si="33"/>
        <v>50000</v>
      </c>
    </row>
    <row r="190" spans="2:12" ht="15.75" customHeight="1" x14ac:dyDescent="0.35">
      <c r="B190" s="167" t="s">
        <v>254</v>
      </c>
      <c r="C190" s="285">
        <v>30000</v>
      </c>
      <c r="D190" s="168"/>
      <c r="E190" s="168"/>
      <c r="F190" s="287">
        <f t="shared" si="32"/>
        <v>30000</v>
      </c>
      <c r="G190" s="213"/>
      <c r="H190" s="167" t="s">
        <v>254</v>
      </c>
      <c r="I190" s="168">
        <v>41789</v>
      </c>
      <c r="J190" s="168"/>
      <c r="K190" s="168"/>
      <c r="L190" s="170">
        <f t="shared" si="33"/>
        <v>41789</v>
      </c>
    </row>
    <row r="191" spans="2:12" ht="15.75" customHeight="1" x14ac:dyDescent="0.35">
      <c r="B191" s="171" t="s">
        <v>255</v>
      </c>
      <c r="C191" s="285">
        <v>55000</v>
      </c>
      <c r="D191" s="168"/>
      <c r="E191" s="168"/>
      <c r="F191" s="287">
        <f t="shared" si="32"/>
        <v>55000</v>
      </c>
      <c r="G191" s="213"/>
      <c r="H191" s="171" t="s">
        <v>255</v>
      </c>
      <c r="I191" s="168">
        <v>109000</v>
      </c>
      <c r="J191" s="168"/>
      <c r="K191" s="168"/>
      <c r="L191" s="170">
        <f t="shared" si="33"/>
        <v>109000</v>
      </c>
    </row>
    <row r="192" spans="2:12" ht="15.75" customHeight="1" x14ac:dyDescent="0.35">
      <c r="B192" s="167" t="s">
        <v>256</v>
      </c>
      <c r="C192" s="285">
        <v>30000</v>
      </c>
      <c r="D192" s="168"/>
      <c r="E192" s="168"/>
      <c r="F192" s="287">
        <f t="shared" si="32"/>
        <v>30000</v>
      </c>
      <c r="G192" s="213"/>
      <c r="H192" s="167" t="s">
        <v>256</v>
      </c>
      <c r="I192" s="168"/>
      <c r="J192" s="168"/>
      <c r="K192" s="168"/>
      <c r="L192" s="170">
        <f t="shared" si="33"/>
        <v>0</v>
      </c>
    </row>
    <row r="193" spans="2:18" ht="15.75" customHeight="1" x14ac:dyDescent="0.35">
      <c r="B193" s="167" t="s">
        <v>257</v>
      </c>
      <c r="C193" s="285"/>
      <c r="D193" s="168"/>
      <c r="E193" s="168"/>
      <c r="F193" s="287">
        <f t="shared" si="32"/>
        <v>0</v>
      </c>
      <c r="G193" s="213"/>
      <c r="H193" s="167" t="s">
        <v>257</v>
      </c>
      <c r="I193" s="168"/>
      <c r="J193" s="168"/>
      <c r="K193" s="168"/>
      <c r="L193" s="170">
        <f t="shared" si="33"/>
        <v>0</v>
      </c>
    </row>
    <row r="194" spans="2:18" ht="15.75" customHeight="1" x14ac:dyDescent="0.35">
      <c r="B194" s="167" t="s">
        <v>258</v>
      </c>
      <c r="C194" s="285">
        <v>30000</v>
      </c>
      <c r="D194" s="168"/>
      <c r="E194" s="168"/>
      <c r="F194" s="287">
        <f t="shared" si="32"/>
        <v>30000</v>
      </c>
      <c r="G194" s="213"/>
      <c r="H194" s="167" t="s">
        <v>258</v>
      </c>
      <c r="I194" s="168"/>
      <c r="J194" s="168"/>
      <c r="K194" s="168"/>
      <c r="L194" s="170">
        <f t="shared" si="33"/>
        <v>0</v>
      </c>
    </row>
    <row r="195" spans="2:18" ht="15.75" customHeight="1" thickBot="1" x14ac:dyDescent="0.4">
      <c r="B195" s="172" t="s">
        <v>259</v>
      </c>
      <c r="C195" s="287">
        <f>SUM(C188:C194)</f>
        <v>171789</v>
      </c>
      <c r="D195" s="287">
        <f>SUM(D188:D194)</f>
        <v>0</v>
      </c>
      <c r="E195" s="287">
        <f>SUM(E188:E194)</f>
        <v>0</v>
      </c>
      <c r="F195" s="287">
        <f>SUM(F188:F194)</f>
        <v>171789</v>
      </c>
      <c r="G195" s="213"/>
      <c r="H195" s="172" t="s">
        <v>259</v>
      </c>
      <c r="I195" s="161">
        <f>SUM(I188:I194)</f>
        <v>200789</v>
      </c>
      <c r="J195" s="161">
        <f>SUM(J188:J194)</f>
        <v>0</v>
      </c>
      <c r="K195" s="161">
        <f>SUM(K188:K194)</f>
        <v>0</v>
      </c>
      <c r="L195" s="170">
        <f t="shared" si="33"/>
        <v>200789</v>
      </c>
    </row>
    <row r="196" spans="2:18" ht="15.75" customHeight="1" thickBot="1" x14ac:dyDescent="0.4">
      <c r="C196" s="178"/>
      <c r="D196" s="178"/>
      <c r="E196" s="178"/>
      <c r="G196" s="213"/>
    </row>
    <row r="197" spans="2:18" ht="19.5" customHeight="1" thickBot="1" x14ac:dyDescent="0.4">
      <c r="B197" s="330" t="s">
        <v>231</v>
      </c>
      <c r="C197" s="331"/>
      <c r="D197" s="331"/>
      <c r="E197" s="331"/>
      <c r="F197" s="332"/>
      <c r="G197" s="213"/>
      <c r="H197" s="330" t="s">
        <v>231</v>
      </c>
      <c r="I197" s="331"/>
      <c r="J197" s="331"/>
      <c r="K197" s="331"/>
      <c r="L197" s="332"/>
    </row>
    <row r="198" spans="2:18" ht="51.75" customHeight="1" x14ac:dyDescent="0.35">
      <c r="B198" s="189"/>
      <c r="C198" s="158" t="str">
        <f>'[1]1) Tableau budgétaire 1'!C5</f>
        <v>Formulation du resultat/ produit/activite</v>
      </c>
      <c r="D198" s="158" t="str">
        <f>'[1]1) Tableau budgétaire 1'!D5</f>
        <v>UNDP (budget en USD)</v>
      </c>
      <c r="E198" s="158" t="str">
        <f>'[1]1) Tableau budgétaire 1'!E5</f>
        <v>Organisation recipiendiaire 2 (budget en USD)</v>
      </c>
      <c r="F198" s="190" t="s">
        <v>231</v>
      </c>
      <c r="G198" s="213"/>
      <c r="H198" s="189"/>
      <c r="I198" s="158" t="str">
        <f>'[2]1) Tableau budgétaire 1'!D5</f>
        <v>UNDP (budget en USD)</v>
      </c>
      <c r="J198" s="158" t="str">
        <f>'[2]1) Tableau budgétaire 1'!E5</f>
        <v>Organisation recipiendiaire 2 (budget en USD)</v>
      </c>
      <c r="K198" s="158" t="str">
        <f>'[2]1) Tableau budgétaire 1'!F5</f>
        <v>Organisation recipiendiaire 3 (budget en USD)</v>
      </c>
      <c r="L198" s="190" t="s">
        <v>231</v>
      </c>
    </row>
    <row r="199" spans="2:18" ht="19.5" customHeight="1" x14ac:dyDescent="0.35">
      <c r="B199" s="191" t="s">
        <v>252</v>
      </c>
      <c r="C199" s="192">
        <f t="shared" ref="C199:E205" si="34">SUM(C177,C166,C155,C144,C132,C121,C110,C99,C87,C76,C65,C54,C42,C31,C20,C9,C188)</f>
        <v>779952</v>
      </c>
      <c r="D199" s="192">
        <f t="shared" si="34"/>
        <v>0</v>
      </c>
      <c r="E199" s="192">
        <f t="shared" si="34"/>
        <v>0</v>
      </c>
      <c r="F199" s="193">
        <f t="shared" ref="F199:F206" si="35">SUM(C199:E199)</f>
        <v>779952</v>
      </c>
      <c r="G199" s="213"/>
      <c r="H199" s="191" t="s">
        <v>252</v>
      </c>
      <c r="I199" s="192">
        <f t="shared" ref="I199:K205" si="36">SUM(I177,I166,I155,I144,I132,I121,I110,I99,I87,I76,I65,I54,I42,I31,I20,I9,I188)</f>
        <v>1254303</v>
      </c>
      <c r="J199" s="192">
        <f t="shared" si="36"/>
        <v>0</v>
      </c>
      <c r="K199" s="192">
        <f t="shared" si="36"/>
        <v>0</v>
      </c>
      <c r="L199" s="193">
        <f t="shared" ref="L199:L206" si="37">SUM(I199:K199)</f>
        <v>1254303</v>
      </c>
    </row>
    <row r="200" spans="2:18" ht="34.5" customHeight="1" x14ac:dyDescent="0.35">
      <c r="B200" s="194" t="s">
        <v>253</v>
      </c>
      <c r="C200" s="195">
        <f t="shared" si="34"/>
        <v>54585</v>
      </c>
      <c r="D200" s="195">
        <f t="shared" si="34"/>
        <v>0</v>
      </c>
      <c r="E200" s="195">
        <f t="shared" si="34"/>
        <v>0</v>
      </c>
      <c r="F200" s="196">
        <f t="shared" si="35"/>
        <v>54585</v>
      </c>
      <c r="G200" s="213"/>
      <c r="H200" s="194" t="s">
        <v>253</v>
      </c>
      <c r="I200" s="195">
        <f t="shared" si="36"/>
        <v>64500</v>
      </c>
      <c r="J200" s="195">
        <f t="shared" si="36"/>
        <v>0</v>
      </c>
      <c r="K200" s="195">
        <f t="shared" si="36"/>
        <v>0</v>
      </c>
      <c r="L200" s="196">
        <f t="shared" si="37"/>
        <v>64500</v>
      </c>
    </row>
    <row r="201" spans="2:18" ht="48" customHeight="1" x14ac:dyDescent="0.35">
      <c r="B201" s="194" t="s">
        <v>254</v>
      </c>
      <c r="C201" s="195">
        <f t="shared" si="34"/>
        <v>30000</v>
      </c>
      <c r="D201" s="195">
        <f t="shared" si="34"/>
        <v>0</v>
      </c>
      <c r="E201" s="195">
        <f t="shared" si="34"/>
        <v>0</v>
      </c>
      <c r="F201" s="196">
        <f t="shared" si="35"/>
        <v>30000</v>
      </c>
      <c r="G201" s="213"/>
      <c r="H201" s="194" t="s">
        <v>254</v>
      </c>
      <c r="I201" s="195">
        <f t="shared" si="36"/>
        <v>41789</v>
      </c>
      <c r="J201" s="195">
        <f t="shared" si="36"/>
        <v>0</v>
      </c>
      <c r="K201" s="195">
        <f t="shared" si="36"/>
        <v>0</v>
      </c>
      <c r="L201" s="196">
        <f t="shared" si="37"/>
        <v>41789</v>
      </c>
    </row>
    <row r="202" spans="2:18" ht="33" customHeight="1" x14ac:dyDescent="0.35">
      <c r="B202" s="197" t="s">
        <v>255</v>
      </c>
      <c r="C202" s="195">
        <f t="shared" si="34"/>
        <v>176500</v>
      </c>
      <c r="D202" s="195">
        <f t="shared" si="34"/>
        <v>0</v>
      </c>
      <c r="E202" s="195">
        <f t="shared" si="34"/>
        <v>0</v>
      </c>
      <c r="F202" s="196">
        <f t="shared" si="35"/>
        <v>176500</v>
      </c>
      <c r="G202" s="213"/>
      <c r="H202" s="197" t="s">
        <v>255</v>
      </c>
      <c r="I202" s="195">
        <f t="shared" si="36"/>
        <v>670500</v>
      </c>
      <c r="J202" s="195">
        <f t="shared" si="36"/>
        <v>0</v>
      </c>
      <c r="K202" s="195">
        <f t="shared" si="36"/>
        <v>0</v>
      </c>
      <c r="L202" s="196">
        <f t="shared" si="37"/>
        <v>670500</v>
      </c>
    </row>
    <row r="203" spans="2:18" ht="21" customHeight="1" x14ac:dyDescent="0.35">
      <c r="B203" s="194" t="s">
        <v>256</v>
      </c>
      <c r="C203" s="195">
        <f t="shared" si="34"/>
        <v>50458</v>
      </c>
      <c r="D203" s="195">
        <f t="shared" si="34"/>
        <v>0</v>
      </c>
      <c r="E203" s="195">
        <f t="shared" si="34"/>
        <v>0</v>
      </c>
      <c r="F203" s="196">
        <f t="shared" si="35"/>
        <v>50458</v>
      </c>
      <c r="G203" s="213"/>
      <c r="H203" s="194" t="s">
        <v>256</v>
      </c>
      <c r="I203" s="195">
        <f t="shared" si="36"/>
        <v>23000</v>
      </c>
      <c r="J203" s="195">
        <f t="shared" si="36"/>
        <v>0</v>
      </c>
      <c r="K203" s="195">
        <f t="shared" si="36"/>
        <v>0</v>
      </c>
      <c r="L203" s="196">
        <f t="shared" si="37"/>
        <v>23000</v>
      </c>
      <c r="M203" s="198"/>
      <c r="N203" s="198"/>
      <c r="O203" s="198"/>
      <c r="P203" s="198"/>
      <c r="Q203" s="198"/>
      <c r="R203" s="199"/>
    </row>
    <row r="204" spans="2:18" ht="39.75" customHeight="1" x14ac:dyDescent="0.35">
      <c r="B204" s="194" t="s">
        <v>257</v>
      </c>
      <c r="C204" s="195">
        <f t="shared" si="34"/>
        <v>0</v>
      </c>
      <c r="D204" s="195">
        <f t="shared" si="34"/>
        <v>0</v>
      </c>
      <c r="E204" s="195">
        <f t="shared" si="34"/>
        <v>0</v>
      </c>
      <c r="F204" s="196">
        <f t="shared" si="35"/>
        <v>0</v>
      </c>
      <c r="G204" s="213"/>
      <c r="H204" s="194" t="s">
        <v>257</v>
      </c>
      <c r="I204" s="195">
        <f t="shared" si="36"/>
        <v>0</v>
      </c>
      <c r="J204" s="195">
        <f t="shared" si="36"/>
        <v>0</v>
      </c>
      <c r="K204" s="195">
        <f t="shared" si="36"/>
        <v>0</v>
      </c>
      <c r="L204" s="196">
        <f t="shared" si="37"/>
        <v>0</v>
      </c>
      <c r="M204" s="198"/>
      <c r="N204" s="198"/>
      <c r="O204" s="198"/>
      <c r="P204" s="198"/>
      <c r="Q204" s="198"/>
      <c r="R204" s="199"/>
    </row>
    <row r="205" spans="2:18" ht="39.75" customHeight="1" x14ac:dyDescent="0.35">
      <c r="B205" s="194" t="s">
        <v>258</v>
      </c>
      <c r="C205" s="192">
        <f t="shared" si="34"/>
        <v>30000</v>
      </c>
      <c r="D205" s="192">
        <f t="shared" si="34"/>
        <v>0</v>
      </c>
      <c r="E205" s="192">
        <f t="shared" si="34"/>
        <v>0</v>
      </c>
      <c r="F205" s="196">
        <f t="shared" si="35"/>
        <v>30000</v>
      </c>
      <c r="G205" s="213"/>
      <c r="H205" s="194" t="s">
        <v>258</v>
      </c>
      <c r="I205" s="192">
        <f t="shared" si="36"/>
        <v>0</v>
      </c>
      <c r="J205" s="192">
        <f t="shared" si="36"/>
        <v>0</v>
      </c>
      <c r="K205" s="192">
        <f t="shared" si="36"/>
        <v>0</v>
      </c>
      <c r="L205" s="196">
        <f t="shared" si="37"/>
        <v>0</v>
      </c>
      <c r="M205" s="198"/>
      <c r="N205" s="198"/>
      <c r="O205" s="198"/>
      <c r="P205" s="198"/>
      <c r="Q205" s="198"/>
      <c r="R205" s="199"/>
    </row>
    <row r="206" spans="2:18" ht="22.5" customHeight="1" x14ac:dyDescent="0.35">
      <c r="B206" s="200" t="s">
        <v>232</v>
      </c>
      <c r="C206" s="214">
        <f>SUM(C199:C205)</f>
        <v>1121495</v>
      </c>
      <c r="D206" s="214">
        <f>SUM(D199:D205)</f>
        <v>0</v>
      </c>
      <c r="E206" s="214">
        <f>SUM(E199:E205)</f>
        <v>0</v>
      </c>
      <c r="F206" s="201">
        <f t="shared" si="35"/>
        <v>1121495</v>
      </c>
      <c r="G206" s="213"/>
      <c r="H206" s="200" t="s">
        <v>232</v>
      </c>
      <c r="I206" s="214">
        <f>SUM(I199:I205)</f>
        <v>2054092</v>
      </c>
      <c r="J206" s="214">
        <f>SUM(J199:J205)</f>
        <v>0</v>
      </c>
      <c r="K206" s="214">
        <f>SUM(K199:K205)</f>
        <v>0</v>
      </c>
      <c r="L206" s="201">
        <f t="shared" si="37"/>
        <v>2054092</v>
      </c>
      <c r="M206" s="198"/>
      <c r="N206" s="198"/>
      <c r="O206" s="198"/>
      <c r="P206" s="198"/>
      <c r="Q206" s="198"/>
      <c r="R206" s="199"/>
    </row>
    <row r="207" spans="2:18" ht="26.25" customHeight="1" thickBot="1" x14ac:dyDescent="0.4">
      <c r="B207" s="200" t="s">
        <v>233</v>
      </c>
      <c r="C207" s="202">
        <f>C206*0.07</f>
        <v>78504.650000000009</v>
      </c>
      <c r="D207" s="202">
        <f t="shared" ref="D207:F207" si="38">D206*0.07</f>
        <v>0</v>
      </c>
      <c r="E207" s="202">
        <f t="shared" si="38"/>
        <v>0</v>
      </c>
      <c r="F207" s="203">
        <f t="shared" si="38"/>
        <v>78504.650000000009</v>
      </c>
      <c r="G207" s="213"/>
      <c r="H207" s="200" t="s">
        <v>233</v>
      </c>
      <c r="I207" s="202">
        <f>I206*0.07</f>
        <v>143786.44</v>
      </c>
      <c r="J207" s="202">
        <f t="shared" ref="J207:L207" si="39">J206*0.07</f>
        <v>0</v>
      </c>
      <c r="K207" s="202">
        <f t="shared" si="39"/>
        <v>0</v>
      </c>
      <c r="L207" s="203">
        <f t="shared" si="39"/>
        <v>143786.44</v>
      </c>
      <c r="M207" s="204"/>
      <c r="N207" s="204"/>
      <c r="O207" s="204"/>
      <c r="P207" s="204"/>
      <c r="Q207" s="205"/>
      <c r="R207" s="178"/>
    </row>
    <row r="208" spans="2:18" ht="23.25" customHeight="1" thickBot="1" x14ac:dyDescent="0.4">
      <c r="B208" s="206" t="s">
        <v>284</v>
      </c>
      <c r="C208" s="207">
        <f>SUM(C206:C207)</f>
        <v>1199999.6499999999</v>
      </c>
      <c r="D208" s="207">
        <f t="shared" ref="D208:F208" si="40">SUM(D206:D207)</f>
        <v>0</v>
      </c>
      <c r="E208" s="207">
        <f t="shared" si="40"/>
        <v>0</v>
      </c>
      <c r="F208" s="208">
        <f t="shared" si="40"/>
        <v>1199999.6499999999</v>
      </c>
      <c r="G208" s="213"/>
      <c r="H208" s="206" t="s">
        <v>284</v>
      </c>
      <c r="I208" s="207">
        <f>SUM(I206:I207)</f>
        <v>2197878.44</v>
      </c>
      <c r="J208" s="207">
        <f t="shared" ref="J208:L208" si="41">SUM(J206:J207)</f>
        <v>0</v>
      </c>
      <c r="K208" s="207">
        <f t="shared" si="41"/>
        <v>0</v>
      </c>
      <c r="L208" s="208">
        <f t="shared" si="41"/>
        <v>2197878.44</v>
      </c>
      <c r="M208" s="204"/>
      <c r="N208" s="204"/>
      <c r="O208" s="204"/>
      <c r="P208" s="204"/>
      <c r="Q208" s="205"/>
      <c r="R208" s="178"/>
    </row>
    <row r="209" spans="8:18" ht="15.75" customHeight="1" x14ac:dyDescent="0.35">
      <c r="Q209" s="209"/>
    </row>
    <row r="210" spans="8:18" ht="15.75" customHeight="1" x14ac:dyDescent="0.35">
      <c r="M210" s="210"/>
      <c r="N210" s="210"/>
      <c r="Q210" s="209"/>
    </row>
    <row r="211" spans="8:18" ht="15.75" customHeight="1" x14ac:dyDescent="0.35">
      <c r="M211" s="210"/>
      <c r="N211" s="210"/>
    </row>
    <row r="212" spans="8:18" ht="40.5" customHeight="1" x14ac:dyDescent="0.35">
      <c r="M212" s="210"/>
      <c r="N212" s="210"/>
      <c r="Q212" s="211"/>
    </row>
    <row r="213" spans="8:18" ht="24.75" customHeight="1" x14ac:dyDescent="0.35">
      <c r="M213" s="210"/>
      <c r="N213" s="210"/>
      <c r="Q213" s="211"/>
    </row>
    <row r="214" spans="8:18" ht="41.25" customHeight="1" x14ac:dyDescent="0.35">
      <c r="M214" s="212"/>
      <c r="N214" s="210"/>
      <c r="Q214" s="211"/>
    </row>
    <row r="215" spans="8:18" ht="51.75" customHeight="1" x14ac:dyDescent="0.35">
      <c r="M215" s="212"/>
      <c r="N215" s="210"/>
      <c r="Q215" s="211"/>
    </row>
    <row r="216" spans="8:18" ht="42" customHeight="1" x14ac:dyDescent="0.35">
      <c r="M216" s="210"/>
      <c r="N216" s="210"/>
      <c r="Q216" s="211"/>
    </row>
    <row r="217" spans="8:18" s="178" customFormat="1" ht="42" customHeight="1" x14ac:dyDescent="0.35">
      <c r="H217" s="156"/>
      <c r="L217" s="156"/>
      <c r="M217" s="156"/>
      <c r="N217" s="210"/>
      <c r="O217" s="156"/>
      <c r="P217" s="156"/>
      <c r="Q217" s="211"/>
      <c r="R217" s="156"/>
    </row>
    <row r="218" spans="8:18" s="178" customFormat="1" ht="42" customHeight="1" x14ac:dyDescent="0.35">
      <c r="H218" s="156"/>
      <c r="L218" s="156"/>
      <c r="M218" s="156"/>
      <c r="N218" s="210"/>
      <c r="O218" s="156"/>
      <c r="P218" s="156"/>
      <c r="Q218" s="156"/>
      <c r="R218" s="156"/>
    </row>
    <row r="219" spans="8:18" s="178" customFormat="1" ht="63.75" customHeight="1" x14ac:dyDescent="0.35">
      <c r="H219" s="156"/>
      <c r="L219" s="156"/>
      <c r="M219" s="156"/>
      <c r="N219" s="209"/>
      <c r="O219" s="156"/>
      <c r="P219" s="156"/>
      <c r="Q219" s="156"/>
      <c r="R219" s="156"/>
    </row>
    <row r="220" spans="8:18" s="178" customFormat="1" ht="42" customHeight="1" x14ac:dyDescent="0.35">
      <c r="H220" s="156"/>
      <c r="L220" s="156"/>
      <c r="M220" s="156"/>
      <c r="N220" s="156"/>
      <c r="O220" s="156"/>
      <c r="P220" s="156"/>
      <c r="Q220" s="156"/>
      <c r="R220" s="209"/>
    </row>
    <row r="221" spans="8:18" ht="23.25" customHeight="1" x14ac:dyDescent="0.35"/>
    <row r="222" spans="8:18" ht="27.75" customHeight="1" x14ac:dyDescent="0.35"/>
    <row r="223" spans="8:18" ht="55.5" customHeight="1" x14ac:dyDescent="0.35"/>
    <row r="224" spans="8:18" ht="57.75" customHeight="1" x14ac:dyDescent="0.35"/>
    <row r="225" spans="19:19" ht="21.75" customHeight="1" x14ac:dyDescent="0.35"/>
    <row r="226" spans="19:19" ht="49.5" customHeight="1" x14ac:dyDescent="0.35"/>
    <row r="227" spans="19:19" ht="28.5" customHeight="1" x14ac:dyDescent="0.35"/>
    <row r="228" spans="19:19" ht="28.5" customHeight="1" x14ac:dyDescent="0.35"/>
    <row r="229" spans="19:19" ht="28.5" customHeight="1" x14ac:dyDescent="0.35"/>
    <row r="230" spans="19:19" ht="23.25" customHeight="1" x14ac:dyDescent="0.35">
      <c r="S230" s="209"/>
    </row>
    <row r="231" spans="19:19" ht="43.5" customHeight="1" x14ac:dyDescent="0.35">
      <c r="S231" s="209"/>
    </row>
    <row r="232" spans="19:19" ht="55.5" customHeight="1" x14ac:dyDescent="0.35"/>
    <row r="233" spans="19:19" ht="42.75" customHeight="1" x14ac:dyDescent="0.35">
      <c r="S233" s="209"/>
    </row>
    <row r="234" spans="19:19" ht="21.75" customHeight="1" x14ac:dyDescent="0.35">
      <c r="S234" s="209"/>
    </row>
    <row r="235" spans="19:19" ht="21.75" customHeight="1" x14ac:dyDescent="0.35">
      <c r="S235" s="209"/>
    </row>
    <row r="236" spans="19:19" ht="23.25" customHeight="1" x14ac:dyDescent="0.35"/>
    <row r="237" spans="19:19" ht="23.25" customHeight="1" x14ac:dyDescent="0.35"/>
    <row r="238" spans="19:19" ht="21.75" customHeight="1" x14ac:dyDescent="0.35"/>
    <row r="239" spans="19:19" ht="16.5" customHeight="1" x14ac:dyDescent="0.35"/>
    <row r="240" spans="19:19" ht="29.25" customHeight="1" x14ac:dyDescent="0.35"/>
    <row r="241" ht="24.75" customHeight="1" x14ac:dyDescent="0.35"/>
    <row r="242" ht="33" customHeight="1" x14ac:dyDescent="0.35"/>
    <row r="244" ht="15" customHeight="1" x14ac:dyDescent="0.35"/>
    <row r="245" ht="25.5" customHeight="1" x14ac:dyDescent="0.35"/>
  </sheetData>
  <mergeCells count="50">
    <mergeCell ref="A1:F1"/>
    <mergeCell ref="H1:L1"/>
    <mergeCell ref="B142:F142"/>
    <mergeCell ref="B153:F153"/>
    <mergeCell ref="B164:F164"/>
    <mergeCell ref="B40:F40"/>
    <mergeCell ref="A51:F51"/>
    <mergeCell ref="B52:F52"/>
    <mergeCell ref="B63:F63"/>
    <mergeCell ref="B74:F74"/>
    <mergeCell ref="B85:F85"/>
    <mergeCell ref="B2:E2"/>
    <mergeCell ref="B3:E3"/>
    <mergeCell ref="A6:F6"/>
    <mergeCell ref="B7:F7"/>
    <mergeCell ref="B18:F18"/>
    <mergeCell ref="B186:F186"/>
    <mergeCell ref="B197:F197"/>
    <mergeCell ref="A96:F96"/>
    <mergeCell ref="B97:F97"/>
    <mergeCell ref="B108:F108"/>
    <mergeCell ref="B119:F119"/>
    <mergeCell ref="B130:F130"/>
    <mergeCell ref="A141:F141"/>
    <mergeCell ref="B29:F29"/>
    <mergeCell ref="H142:L142"/>
    <mergeCell ref="H153:L153"/>
    <mergeCell ref="H164:L164"/>
    <mergeCell ref="H175:L175"/>
    <mergeCell ref="H40:L40"/>
    <mergeCell ref="H51:L51"/>
    <mergeCell ref="H52:L52"/>
    <mergeCell ref="H63:L63"/>
    <mergeCell ref="H74:L74"/>
    <mergeCell ref="H85:L85"/>
    <mergeCell ref="H29:L29"/>
    <mergeCell ref="B175:F175"/>
    <mergeCell ref="H186:L186"/>
    <mergeCell ref="H197:L197"/>
    <mergeCell ref="H96:L96"/>
    <mergeCell ref="H97:L97"/>
    <mergeCell ref="H108:L108"/>
    <mergeCell ref="H119:L119"/>
    <mergeCell ref="H130:L130"/>
    <mergeCell ref="H141:L141"/>
    <mergeCell ref="H2:K2"/>
    <mergeCell ref="H3:K3"/>
    <mergeCell ref="H6:L6"/>
    <mergeCell ref="H7:L7"/>
    <mergeCell ref="H18:L18"/>
  </mergeCells>
  <conditionalFormatting sqref="F83">
    <cfRule type="cellIs" dxfId="30" priority="12" operator="notEqual">
      <formula>$G$75</formula>
    </cfRule>
  </conditionalFormatting>
  <conditionalFormatting sqref="F94">
    <cfRule type="cellIs" dxfId="29" priority="11" operator="notEqual">
      <formula>$G$86</formula>
    </cfRule>
  </conditionalFormatting>
  <conditionalFormatting sqref="F106">
    <cfRule type="cellIs" dxfId="28" priority="10" operator="notEqual">
      <formula>$G$98</formula>
    </cfRule>
  </conditionalFormatting>
  <conditionalFormatting sqref="F117">
    <cfRule type="cellIs" dxfId="27" priority="9" operator="notEqual">
      <formula>$G$109</formula>
    </cfRule>
  </conditionalFormatting>
  <conditionalFormatting sqref="F128">
    <cfRule type="cellIs" dxfId="26" priority="8" operator="notEqual">
      <formula>$G$120</formula>
    </cfRule>
  </conditionalFormatting>
  <conditionalFormatting sqref="F139">
    <cfRule type="cellIs" dxfId="25" priority="7" operator="notEqual">
      <formula>$G$131</formula>
    </cfRule>
  </conditionalFormatting>
  <conditionalFormatting sqref="F151">
    <cfRule type="cellIs" dxfId="24" priority="6" operator="notEqual">
      <formula>$G$143</formula>
    </cfRule>
  </conditionalFormatting>
  <conditionalFormatting sqref="F162">
    <cfRule type="cellIs" dxfId="23" priority="5" operator="notEqual">
      <formula>$G$154</formula>
    </cfRule>
  </conditionalFormatting>
  <conditionalFormatting sqref="F173">
    <cfRule type="cellIs" dxfId="22" priority="4" operator="notEqual">
      <formula>$G$154</formula>
    </cfRule>
  </conditionalFormatting>
  <conditionalFormatting sqref="F184">
    <cfRule type="cellIs" dxfId="21" priority="3" operator="notEqual">
      <formula>$G$176</formula>
    </cfRule>
  </conditionalFormatting>
  <conditionalFormatting sqref="L16">
    <cfRule type="cellIs" dxfId="19" priority="36" operator="notEqual">
      <formula>$L$8</formula>
    </cfRule>
  </conditionalFormatting>
  <conditionalFormatting sqref="L27">
    <cfRule type="cellIs" dxfId="18" priority="35" operator="notEqual">
      <formula>$L$19</formula>
    </cfRule>
  </conditionalFormatting>
  <conditionalFormatting sqref="L38">
    <cfRule type="cellIs" dxfId="17" priority="34" operator="notEqual">
      <formula>$L$30</formula>
    </cfRule>
  </conditionalFormatting>
  <conditionalFormatting sqref="L49">
    <cfRule type="cellIs" dxfId="16" priority="33" operator="notEqual">
      <formula>$L$41</formula>
    </cfRule>
  </conditionalFormatting>
  <conditionalFormatting sqref="L61">
    <cfRule type="cellIs" dxfId="15" priority="32" operator="notEqual">
      <formula>$L$53</formula>
    </cfRule>
  </conditionalFormatting>
  <conditionalFormatting sqref="L72">
    <cfRule type="cellIs" dxfId="14" priority="31" operator="notEqual">
      <formula>$L$64</formula>
    </cfRule>
  </conditionalFormatting>
  <conditionalFormatting sqref="L83">
    <cfRule type="cellIs" dxfId="13" priority="30" operator="notEqual">
      <formula>$L$75</formula>
    </cfRule>
  </conditionalFormatting>
  <conditionalFormatting sqref="L94">
    <cfRule type="cellIs" dxfId="12" priority="29" operator="notEqual">
      <formula>$L$86</formula>
    </cfRule>
  </conditionalFormatting>
  <conditionalFormatting sqref="L106">
    <cfRule type="cellIs" dxfId="11" priority="28" operator="notEqual">
      <formula>$L$98</formula>
    </cfRule>
  </conditionalFormatting>
  <conditionalFormatting sqref="L117">
    <cfRule type="cellIs" dxfId="10" priority="27" operator="notEqual">
      <formula>$L$109</formula>
    </cfRule>
  </conditionalFormatting>
  <conditionalFormatting sqref="L128">
    <cfRule type="cellIs" dxfId="9" priority="26" operator="notEqual">
      <formula>$L$120</formula>
    </cfRule>
  </conditionalFormatting>
  <conditionalFormatting sqref="L139">
    <cfRule type="cellIs" dxfId="8" priority="25" operator="notEqual">
      <formula>$L$131</formula>
    </cfRule>
  </conditionalFormatting>
  <conditionalFormatting sqref="L151">
    <cfRule type="cellIs" dxfId="7" priority="24" operator="notEqual">
      <formula>$L$143</formula>
    </cfRule>
  </conditionalFormatting>
  <conditionalFormatting sqref="L162">
    <cfRule type="cellIs" dxfId="6" priority="23" operator="notEqual">
      <formula>$L$154</formula>
    </cfRule>
  </conditionalFormatting>
  <conditionalFormatting sqref="L173">
    <cfRule type="cellIs" dxfId="5" priority="22" operator="notEqual">
      <formula>$L$154</formula>
    </cfRule>
  </conditionalFormatting>
  <conditionalFormatting sqref="L184">
    <cfRule type="cellIs" dxfId="4" priority="21" operator="notEqual">
      <formula>$L$176</formula>
    </cfRule>
  </conditionalFormatting>
  <conditionalFormatting sqref="L195">
    <cfRule type="cellIs" dxfId="3" priority="20" operator="notEqual">
      <formula>$L$187</formula>
    </cfRule>
  </conditionalFormatting>
  <dataValidations count="8">
    <dataValidation allowBlank="1" showInputMessage="1" showErrorMessage="1" prompt="Output totals must match the original total from Table 1, and will show as red if not. " sqref="L16" xr:uid="{78C6CCB3-E6F1-47A6-9A9B-6F32C59CE596}"/>
    <dataValidation allowBlank="1" showInputMessage="1" showErrorMessage="1" prompt="Includes all related staff and temporary staff costs including base salary, post adjustment and all staff entitlements." sqref="H177 H9 H20 H31 H42 H54 H65 H76 H87 H99 H110 H121 H132 H144 H155 H166 H188 H199 B177 B9 B20 B31 B42 B54 B65 B76 B87 B99 B110 B121 B132 B144 B155 B166 B188 B199" xr:uid="{94D17243-E3A5-4F02-ABF7-F13FBECD1992}"/>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H178 H10 H21 H32 H43 H55 H66 H77 H88 H100 H111 H122 H133 H145 H156 H167 H189 H200 B178 B10 B21 B32 B43 B55 B66 B77 B88 B100 B111 B122 B133 B145 B156 B167 B189 B200" xr:uid="{879F2F58-C62C-4774-8B36-1B013DE314AA}"/>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H179 H11 H22 H33 H44 H56 H67 H78 H89 H101 H112 H123 H134 H146 H157 H168 H190 H201 B179 B11 B22 B33 B44 B56 B67 B78 B89 B101 B112 B123 B134 B146 B157 B168 B190 B201" xr:uid="{F76FB99B-8EC6-4B61-A0BF-97576E988890}"/>
    <dataValidation allowBlank="1" showInputMessage="1" showErrorMessage="1" prompt="Includes staff and non-staff travel paid for by the organization directly related to a project." sqref="H181 H13 H24 H35 H46 H58 H69 H80 H91 H103 H114 H125 H136 H148 H159 H170 H192 H203 B181 B13 B24 B35 B46 B58 B69 B80 B91 B103 B114 B125 B136 B148 B159 B170 B192 B203" xr:uid="{ABD56102-766F-4707-9793-9B51137C0516}"/>
    <dataValidation allowBlank="1" showInputMessage="1" showErrorMessage="1" prompt="Services contracted by an organization which follow the normal procurement processes." sqref="H180 H12 H23 H34 H45 H57 H68 H79 H90 H102 H113 H124 H135 H147 H158 H169 H191 H202 B180 B12 B23 B34 B45 B57 B68 B79 B90 B102 B113 B124 B135 B147 B158 B169 B191 B202" xr:uid="{5C67E4F8-1B2E-40B2-9FEE-1A53EBD70F86}"/>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H182 H14 H25 H36 H47 H59 H70 H81 H92 H104 H115 H126 H137 H149 H160 H171 H193 H204 B182 B14 B25 B36 B47 B59 B70 B81 B92 B104 B115 B126 B137 B149 B160 B171 B193 B204" xr:uid="{48273640-8ADA-4E76-95BF-20F1ECB03C17}"/>
    <dataValidation allowBlank="1" showInputMessage="1" showErrorMessage="1" prompt=" Includes all general operating costs for running an office. Examples include telecommunication, rents, finance charges and other costs which cannot be mapped to other expense categories." sqref="H183 H15 H26 H37 H48 H60 H71 H82 H93 H105 H116 H127 H138 H150 H161 H172 H194 H205 B183 B15 B26 B37 B48 B60 B71 B82 B93 B105 B116 B127 B138 B150 B161 B172 B194 B205" xr:uid="{241F6F7F-A672-4C04-A233-1B8E1E1B0D29}"/>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notEqual" id="{CA45111C-B093-4599-8C88-B9ED4CF57D05}">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F208</xm:sqref>
        </x14:conditionalFormatting>
        <x14:conditionalFormatting xmlns:xm="http://schemas.microsoft.com/office/excel/2006/main">
          <x14:cfRule type="cellIs" priority="19" operator="notEqual" id="{46764B77-9E71-41BF-BC99-65471E116BC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L208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8D64-A423-4CCB-9965-E12669616B24}">
  <dimension ref="C2:C15"/>
  <sheetViews>
    <sheetView zoomScale="130" zoomScaleNormal="130" workbookViewId="0">
      <selection activeCell="E15" sqref="E15"/>
    </sheetView>
  </sheetViews>
  <sheetFormatPr baseColWidth="10" defaultColWidth="11.453125" defaultRowHeight="14.5" x14ac:dyDescent="0.35"/>
  <cols>
    <col min="3" max="3" width="104.453125" customWidth="1"/>
  </cols>
  <sheetData>
    <row r="2" spans="3:3" ht="15" thickBot="1" x14ac:dyDescent="0.4"/>
    <row r="3" spans="3:3" ht="15" thickBot="1" x14ac:dyDescent="0.4">
      <c r="C3" s="219" t="s">
        <v>285</v>
      </c>
    </row>
    <row r="4" spans="3:3" ht="41.25" customHeight="1" x14ac:dyDescent="0.35">
      <c r="C4" s="215" t="s">
        <v>286</v>
      </c>
    </row>
    <row r="5" spans="3:3" ht="43.5" x14ac:dyDescent="0.35">
      <c r="C5" s="216" t="s">
        <v>287</v>
      </c>
    </row>
    <row r="6" spans="3:3" x14ac:dyDescent="0.35">
      <c r="C6" s="216"/>
    </row>
    <row r="7" spans="3:3" ht="86.65" customHeight="1" x14ac:dyDescent="0.35">
      <c r="C7" s="217" t="s">
        <v>288</v>
      </c>
    </row>
    <row r="8" spans="3:3" x14ac:dyDescent="0.35">
      <c r="C8" s="216"/>
    </row>
    <row r="9" spans="3:3" ht="86.5" customHeight="1" x14ac:dyDescent="0.35">
      <c r="C9" s="217" t="s">
        <v>289</v>
      </c>
    </row>
    <row r="10" spans="3:3" x14ac:dyDescent="0.35">
      <c r="C10" s="216"/>
    </row>
    <row r="11" spans="3:3" ht="58.15" customHeight="1" x14ac:dyDescent="0.35">
      <c r="C11" s="216" t="s">
        <v>290</v>
      </c>
    </row>
    <row r="12" spans="3:3" x14ac:dyDescent="0.35">
      <c r="C12" s="216"/>
    </row>
    <row r="13" spans="3:3" ht="65.650000000000006" customHeight="1" x14ac:dyDescent="0.35">
      <c r="C13" s="217" t="s">
        <v>291</v>
      </c>
    </row>
    <row r="14" spans="3:3" x14ac:dyDescent="0.35">
      <c r="C14" s="216"/>
    </row>
    <row r="15" spans="3:3" ht="93.4" customHeight="1" thickBot="1" x14ac:dyDescent="0.4">
      <c r="C15" s="218" t="s">
        <v>292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A3E8-2F7E-4B0B-862E-D6A5ED1260E8}">
  <dimension ref="B1:D47"/>
  <sheetViews>
    <sheetView topLeftCell="A36" workbookViewId="0">
      <selection activeCell="F24" sqref="F24"/>
    </sheetView>
  </sheetViews>
  <sheetFormatPr baseColWidth="10" defaultColWidth="11.453125" defaultRowHeight="14.5" x14ac:dyDescent="0.35"/>
  <cols>
    <col min="4" max="4" width="47.54296875" customWidth="1"/>
  </cols>
  <sheetData>
    <row r="1" spans="2:4" ht="15" thickBot="1" x14ac:dyDescent="0.4"/>
    <row r="2" spans="2:4" x14ac:dyDescent="0.35">
      <c r="B2" s="338" t="s">
        <v>293</v>
      </c>
      <c r="C2" s="339"/>
      <c r="D2" s="340"/>
    </row>
    <row r="3" spans="2:4" ht="15" thickBot="1" x14ac:dyDescent="0.4">
      <c r="B3" s="341"/>
      <c r="C3" s="342"/>
      <c r="D3" s="343"/>
    </row>
    <row r="4" spans="2:4" ht="15" thickBot="1" x14ac:dyDescent="0.4"/>
    <row r="5" spans="2:4" x14ac:dyDescent="0.35">
      <c r="B5" s="349" t="s">
        <v>294</v>
      </c>
      <c r="C5" s="350"/>
      <c r="D5" s="351"/>
    </row>
    <row r="6" spans="2:4" ht="15" thickBot="1" x14ac:dyDescent="0.4">
      <c r="B6" s="346"/>
      <c r="C6" s="347"/>
      <c r="D6" s="348"/>
    </row>
    <row r="7" spans="2:4" x14ac:dyDescent="0.35">
      <c r="B7" s="230" t="s">
        <v>295</v>
      </c>
      <c r="C7" s="344">
        <v>1470298</v>
      </c>
      <c r="D7" s="345"/>
    </row>
    <row r="8" spans="2:4" x14ac:dyDescent="0.35">
      <c r="B8" s="230" t="s">
        <v>296</v>
      </c>
      <c r="C8" s="352">
        <v>0</v>
      </c>
      <c r="D8" s="353"/>
    </row>
    <row r="9" spans="2:4" x14ac:dyDescent="0.35">
      <c r="B9" s="231" t="s">
        <v>297</v>
      </c>
      <c r="C9" s="232" t="s">
        <v>298</v>
      </c>
      <c r="D9" s="233" t="s">
        <v>299</v>
      </c>
    </row>
    <row r="10" spans="2:4" x14ac:dyDescent="0.35">
      <c r="B10" s="241"/>
      <c r="C10" s="235"/>
      <c r="D10" s="236">
        <v>0</v>
      </c>
    </row>
    <row r="11" spans="2:4" x14ac:dyDescent="0.35">
      <c r="B11" s="241"/>
      <c r="C11" s="235"/>
      <c r="D11" s="236">
        <v>0</v>
      </c>
    </row>
    <row r="12" spans="2:4" x14ac:dyDescent="0.35">
      <c r="B12" s="242"/>
      <c r="C12" s="235"/>
      <c r="D12" s="236">
        <v>0</v>
      </c>
    </row>
    <row r="13" spans="2:4" x14ac:dyDescent="0.35">
      <c r="B13" s="242"/>
      <c r="C13" s="235"/>
      <c r="D13" s="236">
        <v>0</v>
      </c>
    </row>
    <row r="14" spans="2:4" ht="15" thickBot="1" x14ac:dyDescent="0.4">
      <c r="B14" s="243"/>
      <c r="C14" s="235"/>
      <c r="D14" s="240">
        <v>0</v>
      </c>
    </row>
    <row r="15" spans="2:4" ht="15" thickBot="1" x14ac:dyDescent="0.4"/>
    <row r="16" spans="2:4" x14ac:dyDescent="0.35">
      <c r="B16" s="349" t="s">
        <v>300</v>
      </c>
      <c r="C16" s="350"/>
      <c r="D16" s="351"/>
    </row>
    <row r="17" spans="2:4" ht="15" thickBot="1" x14ac:dyDescent="0.4">
      <c r="B17" s="354"/>
      <c r="C17" s="355"/>
      <c r="D17" s="356"/>
    </row>
    <row r="18" spans="2:4" x14ac:dyDescent="0.35">
      <c r="B18" s="230" t="s">
        <v>295</v>
      </c>
      <c r="C18" s="344">
        <v>80000</v>
      </c>
      <c r="D18" s="345"/>
    </row>
    <row r="19" spans="2:4" x14ac:dyDescent="0.35">
      <c r="B19" s="230" t="s">
        <v>296</v>
      </c>
      <c r="C19" s="352">
        <v>0</v>
      </c>
      <c r="D19" s="353"/>
    </row>
    <row r="20" spans="2:4" x14ac:dyDescent="0.35">
      <c r="B20" s="231" t="s">
        <v>297</v>
      </c>
      <c r="C20" s="232" t="s">
        <v>298</v>
      </c>
      <c r="D20" s="233" t="s">
        <v>299</v>
      </c>
    </row>
    <row r="21" spans="2:4" x14ac:dyDescent="0.35">
      <c r="B21" s="234"/>
      <c r="C21" s="235"/>
      <c r="D21" s="236">
        <v>0</v>
      </c>
    </row>
    <row r="22" spans="2:4" x14ac:dyDescent="0.35">
      <c r="B22" s="237"/>
      <c r="C22" s="235"/>
      <c r="D22" s="236">
        <v>0</v>
      </c>
    </row>
    <row r="23" spans="2:4" x14ac:dyDescent="0.35">
      <c r="B23" s="238"/>
      <c r="C23" s="235"/>
      <c r="D23" s="236">
        <v>0</v>
      </c>
    </row>
    <row r="24" spans="2:4" x14ac:dyDescent="0.35">
      <c r="B24" s="238"/>
      <c r="C24" s="235"/>
      <c r="D24" s="236">
        <v>0</v>
      </c>
    </row>
    <row r="25" spans="2:4" ht="15" thickBot="1" x14ac:dyDescent="0.4">
      <c r="B25" s="239"/>
      <c r="C25" s="235"/>
      <c r="D25" s="236">
        <v>0</v>
      </c>
    </row>
    <row r="26" spans="2:4" ht="15" thickBot="1" x14ac:dyDescent="0.4"/>
    <row r="27" spans="2:4" x14ac:dyDescent="0.35">
      <c r="B27" s="349" t="s">
        <v>301</v>
      </c>
      <c r="C27" s="350"/>
      <c r="D27" s="351"/>
    </row>
    <row r="28" spans="2:4" ht="15" thickBot="1" x14ac:dyDescent="0.4">
      <c r="B28" s="346"/>
      <c r="C28" s="347"/>
      <c r="D28" s="348"/>
    </row>
    <row r="29" spans="2:4" x14ac:dyDescent="0.35">
      <c r="B29" s="230" t="s">
        <v>295</v>
      </c>
      <c r="C29" s="344">
        <v>0</v>
      </c>
      <c r="D29" s="345"/>
    </row>
    <row r="30" spans="2:4" x14ac:dyDescent="0.35">
      <c r="B30" s="230" t="s">
        <v>296</v>
      </c>
      <c r="C30" s="352">
        <v>0</v>
      </c>
      <c r="D30" s="353"/>
    </row>
    <row r="31" spans="2:4" x14ac:dyDescent="0.35">
      <c r="B31" s="231" t="s">
        <v>297</v>
      </c>
      <c r="C31" s="232" t="s">
        <v>298</v>
      </c>
      <c r="D31" s="233" t="s">
        <v>299</v>
      </c>
    </row>
    <row r="32" spans="2:4" x14ac:dyDescent="0.35">
      <c r="B32" s="234"/>
      <c r="C32" s="235"/>
      <c r="D32" s="236">
        <v>0</v>
      </c>
    </row>
    <row r="33" spans="2:4" x14ac:dyDescent="0.35">
      <c r="B33" s="237"/>
      <c r="C33" s="235"/>
      <c r="D33" s="236">
        <v>0</v>
      </c>
    </row>
    <row r="34" spans="2:4" x14ac:dyDescent="0.35">
      <c r="B34" s="238"/>
      <c r="C34" s="235"/>
      <c r="D34" s="236">
        <v>0</v>
      </c>
    </row>
    <row r="35" spans="2:4" x14ac:dyDescent="0.35">
      <c r="B35" s="238"/>
      <c r="C35" s="235"/>
      <c r="D35" s="236">
        <v>0</v>
      </c>
    </row>
    <row r="36" spans="2:4" ht="15" thickBot="1" x14ac:dyDescent="0.4">
      <c r="B36" s="239"/>
      <c r="C36" s="235"/>
      <c r="D36" s="236">
        <v>0</v>
      </c>
    </row>
    <row r="37" spans="2:4" ht="15" thickBot="1" x14ac:dyDescent="0.4"/>
    <row r="38" spans="2:4" x14ac:dyDescent="0.35">
      <c r="B38" s="349" t="s">
        <v>302</v>
      </c>
      <c r="C38" s="350"/>
      <c r="D38" s="351"/>
    </row>
    <row r="39" spans="2:4" ht="15" thickBot="1" x14ac:dyDescent="0.4">
      <c r="B39" s="346"/>
      <c r="C39" s="347"/>
      <c r="D39" s="348"/>
    </row>
    <row r="40" spans="2:4" x14ac:dyDescent="0.35">
      <c r="B40" s="230" t="s">
        <v>295</v>
      </c>
      <c r="C40" s="344">
        <v>0</v>
      </c>
      <c r="D40" s="345"/>
    </row>
    <row r="41" spans="2:4" x14ac:dyDescent="0.35">
      <c r="B41" s="230" t="s">
        <v>296</v>
      </c>
      <c r="C41" s="352">
        <v>0</v>
      </c>
      <c r="D41" s="353"/>
    </row>
    <row r="42" spans="2:4" x14ac:dyDescent="0.35">
      <c r="B42" s="231" t="s">
        <v>297</v>
      </c>
      <c r="C42" s="232" t="s">
        <v>298</v>
      </c>
      <c r="D42" s="233" t="s">
        <v>299</v>
      </c>
    </row>
    <row r="43" spans="2:4" x14ac:dyDescent="0.35">
      <c r="B43" s="234"/>
      <c r="C43" s="235"/>
      <c r="D43" s="236">
        <v>0</v>
      </c>
    </row>
    <row r="44" spans="2:4" x14ac:dyDescent="0.35">
      <c r="B44" s="237"/>
      <c r="C44" s="235"/>
      <c r="D44" s="236">
        <v>0</v>
      </c>
    </row>
    <row r="45" spans="2:4" x14ac:dyDescent="0.35">
      <c r="B45" s="238"/>
      <c r="C45" s="235"/>
      <c r="D45" s="236">
        <v>0</v>
      </c>
    </row>
    <row r="46" spans="2:4" x14ac:dyDescent="0.35">
      <c r="B46" s="238"/>
      <c r="C46" s="235"/>
      <c r="D46" s="236">
        <v>0</v>
      </c>
    </row>
    <row r="47" spans="2:4" ht="15" thickBot="1" x14ac:dyDescent="0.4">
      <c r="B47" s="239"/>
      <c r="C47" s="235"/>
      <c r="D47" s="240">
        <v>0</v>
      </c>
    </row>
  </sheetData>
  <mergeCells count="17">
    <mergeCell ref="C41:D41"/>
    <mergeCell ref="C29:D29"/>
    <mergeCell ref="B38:D38"/>
    <mergeCell ref="B39:D39"/>
    <mergeCell ref="C40:D40"/>
    <mergeCell ref="C30:D30"/>
    <mergeCell ref="B2:D3"/>
    <mergeCell ref="C7:D7"/>
    <mergeCell ref="B6:D6"/>
    <mergeCell ref="B5:D5"/>
    <mergeCell ref="B28:D28"/>
    <mergeCell ref="C8:D8"/>
    <mergeCell ref="C19:D19"/>
    <mergeCell ref="B16:D16"/>
    <mergeCell ref="B17:D17"/>
    <mergeCell ref="C18:D18"/>
    <mergeCell ref="B27:D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A205-2DEB-4586-9BCC-F2F453D95EAE}">
  <dimension ref="B1:M23"/>
  <sheetViews>
    <sheetView topLeftCell="A19" workbookViewId="0">
      <selection activeCell="K27" sqref="K27"/>
    </sheetView>
  </sheetViews>
  <sheetFormatPr baseColWidth="10" defaultColWidth="11.453125" defaultRowHeight="14.5" x14ac:dyDescent="0.35"/>
  <cols>
    <col min="1" max="2" width="11"/>
    <col min="3" max="3" width="15.54296875" customWidth="1"/>
    <col min="4" max="4" width="17" customWidth="1"/>
    <col min="5" max="5" width="15.1796875" customWidth="1"/>
    <col min="6" max="6" width="17" customWidth="1"/>
    <col min="7" max="7" width="11" style="262"/>
    <col min="8" max="8" width="15.1796875" customWidth="1"/>
    <col min="9" max="9" width="17.54296875" customWidth="1"/>
    <col min="10" max="10" width="13.81640625" customWidth="1"/>
    <col min="11" max="11" width="14.1796875" customWidth="1"/>
    <col min="12" max="12" width="20.54296875" customWidth="1"/>
  </cols>
  <sheetData>
    <row r="1" spans="2:13" ht="15" thickBot="1" x14ac:dyDescent="0.4">
      <c r="B1" s="357" t="s">
        <v>2</v>
      </c>
      <c r="C1" s="357"/>
      <c r="D1" s="357"/>
      <c r="E1" s="357"/>
      <c r="F1" s="357"/>
      <c r="G1" s="261"/>
      <c r="H1" s="358" t="s">
        <v>3</v>
      </c>
      <c r="I1" s="358"/>
      <c r="J1" s="358"/>
      <c r="K1" s="358"/>
      <c r="L1" s="358"/>
    </row>
    <row r="2" spans="2:13" ht="15.5" x14ac:dyDescent="0.35">
      <c r="B2" s="359" t="s">
        <v>303</v>
      </c>
      <c r="C2" s="360"/>
      <c r="D2" s="360"/>
      <c r="E2" s="360"/>
      <c r="F2" s="361"/>
      <c r="G2" s="261"/>
      <c r="H2" s="359" t="s">
        <v>303</v>
      </c>
      <c r="I2" s="360"/>
      <c r="J2" s="360"/>
      <c r="K2" s="360"/>
      <c r="L2" s="361"/>
      <c r="M2" s="229"/>
    </row>
    <row r="3" spans="2:13" ht="16" thickBot="1" x14ac:dyDescent="0.4">
      <c r="B3" s="362"/>
      <c r="C3" s="363"/>
      <c r="D3" s="363"/>
      <c r="E3" s="363"/>
      <c r="F3" s="364"/>
      <c r="G3" s="261"/>
      <c r="H3" s="362"/>
      <c r="I3" s="363"/>
      <c r="J3" s="363"/>
      <c r="K3" s="363"/>
      <c r="L3" s="364"/>
      <c r="M3" s="229"/>
    </row>
    <row r="4" spans="2:13" ht="16" thickBot="1" x14ac:dyDescent="0.4">
      <c r="B4" s="229"/>
      <c r="C4" s="229"/>
      <c r="D4" s="229"/>
      <c r="E4" s="229"/>
      <c r="F4" s="229"/>
      <c r="G4" s="261"/>
      <c r="H4" s="229"/>
      <c r="I4" s="229"/>
      <c r="J4" s="229"/>
      <c r="K4" s="229"/>
      <c r="L4" s="229"/>
      <c r="M4" s="229"/>
    </row>
    <row r="5" spans="2:13" ht="16" thickBot="1" x14ac:dyDescent="0.4">
      <c r="B5" s="330" t="s">
        <v>304</v>
      </c>
      <c r="C5" s="331"/>
      <c r="D5" s="331"/>
      <c r="E5" s="331"/>
      <c r="F5" s="365"/>
      <c r="G5" s="261"/>
      <c r="H5" s="330" t="s">
        <v>304</v>
      </c>
      <c r="I5" s="331"/>
      <c r="J5" s="331"/>
      <c r="K5" s="331"/>
      <c r="L5" s="365"/>
      <c r="M5" s="229"/>
    </row>
    <row r="6" spans="2:13" ht="62" x14ac:dyDescent="0.35">
      <c r="B6" s="189"/>
      <c r="C6" s="228" t="str">
        <f>'[1]1) Tableau budgétaire 1'!D5</f>
        <v>UNDP (budget en USD)</v>
      </c>
      <c r="D6" s="228" t="str">
        <f>'[1]1) Tableau budgétaire 1'!E5</f>
        <v>Organisation recipiendiaire 2 (budget en USD)</v>
      </c>
      <c r="E6" s="228" t="str">
        <f>'[1]1) Tableau budgétaire 1'!F5</f>
        <v>Organisation recipiendiaire 3 (budget en USD)</v>
      </c>
      <c r="F6" s="223" t="s">
        <v>304</v>
      </c>
      <c r="G6" s="261"/>
      <c r="H6" s="189"/>
      <c r="I6" s="228" t="str">
        <f>'[2]1) Tableau budgétaire 1'!D5</f>
        <v>UNDP (budget en USD)</v>
      </c>
      <c r="J6" s="228" t="str">
        <f>'[2]1) Tableau budgétaire 1'!E5</f>
        <v>Organisation recipiendiaire 2 (budget en USD)</v>
      </c>
      <c r="K6" s="228" t="str">
        <f>'[2]1) Tableau budgétaire 1'!F5</f>
        <v>Organisation recipiendiaire 3 (budget en USD)</v>
      </c>
      <c r="L6" s="223" t="s">
        <v>304</v>
      </c>
      <c r="M6" s="229"/>
    </row>
    <row r="7" spans="2:13" ht="46.5" x14ac:dyDescent="0.35">
      <c r="B7" s="221" t="s">
        <v>305</v>
      </c>
      <c r="C7" s="195">
        <f>'[1]2) Tableau budgétaire 2'!D198</f>
        <v>779952</v>
      </c>
      <c r="D7" s="195">
        <f>'[1]2) Tableau budgétaire 2'!E198</f>
        <v>0</v>
      </c>
      <c r="E7" s="195">
        <f>'[1]2) Tableau budgétaire 2'!F198</f>
        <v>0</v>
      </c>
      <c r="F7" s="193">
        <f t="shared" ref="F7:F14" si="0">SUM(C7:E7)</f>
        <v>779952</v>
      </c>
      <c r="G7" s="261"/>
      <c r="H7" s="221" t="s">
        <v>305</v>
      </c>
      <c r="I7" s="195">
        <v>1254303</v>
      </c>
      <c r="J7" s="195">
        <f>'[2]2) Tableau budgétaire 2'!E198</f>
        <v>0</v>
      </c>
      <c r="K7" s="195">
        <f>'[2]2) Tableau budgétaire 2'!F198</f>
        <v>0</v>
      </c>
      <c r="L7" s="193">
        <f t="shared" ref="L7:L14" si="1">SUM(I7:K7)</f>
        <v>1254303</v>
      </c>
      <c r="M7" s="229"/>
    </row>
    <row r="8" spans="2:13" ht="77.5" x14ac:dyDescent="0.35">
      <c r="B8" s="221" t="s">
        <v>306</v>
      </c>
      <c r="C8" s="195">
        <f>'[1]2) Tableau budgétaire 2'!D199</f>
        <v>54585</v>
      </c>
      <c r="D8" s="195">
        <f>'[1]2) Tableau budgétaire 2'!E199</f>
        <v>0</v>
      </c>
      <c r="E8" s="195">
        <f>'[1]2) Tableau budgétaire 2'!F199</f>
        <v>0</v>
      </c>
      <c r="F8" s="196">
        <f t="shared" si="0"/>
        <v>54585</v>
      </c>
      <c r="G8" s="261"/>
      <c r="H8" s="221" t="s">
        <v>306</v>
      </c>
      <c r="I8" s="195">
        <v>64500</v>
      </c>
      <c r="J8" s="195">
        <f>'[2]2) Tableau budgétaire 2'!E199</f>
        <v>0</v>
      </c>
      <c r="K8" s="195">
        <f>'[2]2) Tableau budgétaire 2'!F199</f>
        <v>0</v>
      </c>
      <c r="L8" s="196">
        <f t="shared" si="1"/>
        <v>64500</v>
      </c>
      <c r="M8" s="229"/>
    </row>
    <row r="9" spans="2:13" ht="124" x14ac:dyDescent="0.35">
      <c r="B9" s="221" t="s">
        <v>307</v>
      </c>
      <c r="C9" s="195">
        <f>'[1]2) Tableau budgétaire 2'!D200</f>
        <v>30000</v>
      </c>
      <c r="D9" s="195">
        <f>'[1]2) Tableau budgétaire 2'!E200</f>
        <v>0</v>
      </c>
      <c r="E9" s="195">
        <f>'[1]2) Tableau budgétaire 2'!F200</f>
        <v>0</v>
      </c>
      <c r="F9" s="196">
        <f t="shared" si="0"/>
        <v>30000</v>
      </c>
      <c r="G9" s="261"/>
      <c r="H9" s="221" t="s">
        <v>307</v>
      </c>
      <c r="I9" s="195">
        <v>41789</v>
      </c>
      <c r="J9" s="195">
        <f>'[2]2) Tableau budgétaire 2'!E200</f>
        <v>0</v>
      </c>
      <c r="K9" s="195">
        <f>'[2]2) Tableau budgétaire 2'!F200</f>
        <v>0</v>
      </c>
      <c r="L9" s="196">
        <f t="shared" si="1"/>
        <v>41789</v>
      </c>
      <c r="M9" s="229"/>
    </row>
    <row r="10" spans="2:13" ht="46.5" x14ac:dyDescent="0.35">
      <c r="B10" s="227" t="s">
        <v>308</v>
      </c>
      <c r="C10" s="195">
        <f>'[1]2) Tableau budgétaire 2'!D201</f>
        <v>176500</v>
      </c>
      <c r="D10" s="195">
        <f>'[1]2) Tableau budgétaire 2'!E201</f>
        <v>0</v>
      </c>
      <c r="E10" s="195">
        <f>'[1]2) Tableau budgétaire 2'!F201</f>
        <v>0</v>
      </c>
      <c r="F10" s="196">
        <f t="shared" si="0"/>
        <v>176500</v>
      </c>
      <c r="G10" s="261"/>
      <c r="H10" s="227" t="s">
        <v>308</v>
      </c>
      <c r="I10" s="195">
        <v>670500</v>
      </c>
      <c r="J10" s="195">
        <f>'[2]2) Tableau budgétaire 2'!E201</f>
        <v>0</v>
      </c>
      <c r="K10" s="195">
        <f>'[2]2) Tableau budgétaire 2'!F201</f>
        <v>0</v>
      </c>
      <c r="L10" s="196">
        <f t="shared" si="1"/>
        <v>670500</v>
      </c>
      <c r="M10" s="229"/>
    </row>
    <row r="11" spans="2:13" ht="15.5" x14ac:dyDescent="0.35">
      <c r="B11" s="221" t="s">
        <v>309</v>
      </c>
      <c r="C11" s="195">
        <f>'[1]2) Tableau budgétaire 2'!D202</f>
        <v>50458</v>
      </c>
      <c r="D11" s="195">
        <f>'[1]2) Tableau budgétaire 2'!E202</f>
        <v>0</v>
      </c>
      <c r="E11" s="195">
        <f>'[1]2) Tableau budgétaire 2'!F202</f>
        <v>0</v>
      </c>
      <c r="F11" s="196">
        <f t="shared" si="0"/>
        <v>50458</v>
      </c>
      <c r="G11" s="261"/>
      <c r="H11" s="221" t="s">
        <v>309</v>
      </c>
      <c r="I11" s="195">
        <v>23000</v>
      </c>
      <c r="J11" s="195">
        <f>'[2]2) Tableau budgétaire 2'!E202</f>
        <v>0</v>
      </c>
      <c r="K11" s="195">
        <f>'[2]2) Tableau budgétaire 2'!F202</f>
        <v>0</v>
      </c>
      <c r="L11" s="196">
        <f t="shared" si="1"/>
        <v>23000</v>
      </c>
      <c r="M11" s="229"/>
    </row>
    <row r="12" spans="2:13" ht="93" x14ac:dyDescent="0.35">
      <c r="B12" s="221" t="s">
        <v>310</v>
      </c>
      <c r="C12" s="195">
        <f>'[1]2) Tableau budgétaire 2'!D203</f>
        <v>0</v>
      </c>
      <c r="D12" s="195">
        <f>'[1]2) Tableau budgétaire 2'!E203</f>
        <v>0</v>
      </c>
      <c r="E12" s="195">
        <f>'[1]2) Tableau budgétaire 2'!F203</f>
        <v>0</v>
      </c>
      <c r="F12" s="196">
        <f t="shared" si="0"/>
        <v>0</v>
      </c>
      <c r="G12" s="261"/>
      <c r="H12" s="221" t="s">
        <v>310</v>
      </c>
      <c r="I12" s="195">
        <f>'[2]2) Tableau budgétaire 2'!D203</f>
        <v>0</v>
      </c>
      <c r="J12" s="195">
        <f>'[2]2) Tableau budgétaire 2'!E203</f>
        <v>0</v>
      </c>
      <c r="K12" s="195">
        <f>'[2]2) Tableau budgétaire 2'!F203</f>
        <v>0</v>
      </c>
      <c r="L12" s="196">
        <f t="shared" si="1"/>
        <v>0</v>
      </c>
      <c r="M12" s="229"/>
    </row>
    <row r="13" spans="2:13" ht="62.5" thickBot="1" x14ac:dyDescent="0.4">
      <c r="B13" s="248" t="s">
        <v>311</v>
      </c>
      <c r="C13" s="249">
        <f>'[1]2) Tableau budgétaire 2'!D204</f>
        <v>30000</v>
      </c>
      <c r="D13" s="249">
        <f>'[1]2) Tableau budgétaire 2'!E204</f>
        <v>0</v>
      </c>
      <c r="E13" s="249">
        <f>'[1]2) Tableau budgétaire 2'!F204</f>
        <v>0</v>
      </c>
      <c r="F13" s="250">
        <f t="shared" si="0"/>
        <v>30000</v>
      </c>
      <c r="G13" s="261"/>
      <c r="H13" s="248" t="s">
        <v>311</v>
      </c>
      <c r="I13" s="249">
        <v>0</v>
      </c>
      <c r="J13" s="249">
        <f>'[2]2) Tableau budgétaire 2'!E204</f>
        <v>0</v>
      </c>
      <c r="K13" s="249">
        <f>'[2]2) Tableau budgétaire 2'!F204</f>
        <v>0</v>
      </c>
      <c r="L13" s="250">
        <f t="shared" si="1"/>
        <v>0</v>
      </c>
      <c r="M13" s="229"/>
    </row>
    <row r="14" spans="2:13" ht="15.5" x14ac:dyDescent="0.35">
      <c r="B14" s="253" t="s">
        <v>312</v>
      </c>
      <c r="C14" s="254">
        <f>SUM(C7:C13)</f>
        <v>1121495</v>
      </c>
      <c r="D14" s="254">
        <f>SUM(D7:D13)</f>
        <v>0</v>
      </c>
      <c r="E14" s="254">
        <f>SUM(E7:E13)</f>
        <v>0</v>
      </c>
      <c r="F14" s="255">
        <f t="shared" si="0"/>
        <v>1121495</v>
      </c>
      <c r="G14" s="261"/>
      <c r="H14" s="253" t="s">
        <v>312</v>
      </c>
      <c r="I14" s="254">
        <f>SUM(I7:I13)</f>
        <v>2054092</v>
      </c>
      <c r="J14" s="254">
        <f>SUM(J7:J13)</f>
        <v>0</v>
      </c>
      <c r="K14" s="254">
        <f>SUM(K7:K13)</f>
        <v>0</v>
      </c>
      <c r="L14" s="255">
        <f t="shared" si="1"/>
        <v>2054092</v>
      </c>
      <c r="M14" s="229"/>
    </row>
    <row r="15" spans="2:13" ht="46.5" x14ac:dyDescent="0.35">
      <c r="B15" s="244" t="s">
        <v>313</v>
      </c>
      <c r="C15" s="245">
        <f>C14*0.07</f>
        <v>78504.650000000009</v>
      </c>
      <c r="D15" s="245">
        <f t="shared" ref="D15:F15" si="2">D14*0.07</f>
        <v>0</v>
      </c>
      <c r="E15" s="245">
        <f t="shared" si="2"/>
        <v>0</v>
      </c>
      <c r="F15" s="251">
        <f t="shared" si="2"/>
        <v>78504.650000000009</v>
      </c>
      <c r="G15" s="261"/>
      <c r="H15" s="244" t="s">
        <v>313</v>
      </c>
      <c r="I15" s="245">
        <f>I14*0.07</f>
        <v>143786.44</v>
      </c>
      <c r="J15" s="245">
        <f t="shared" ref="J15:L15" si="3">J14*0.07</f>
        <v>0</v>
      </c>
      <c r="K15" s="245">
        <f t="shared" si="3"/>
        <v>0</v>
      </c>
      <c r="L15" s="251">
        <f t="shared" si="3"/>
        <v>143786.44</v>
      </c>
      <c r="M15" s="229"/>
    </row>
    <row r="16" spans="2:13" ht="16" thickBot="1" x14ac:dyDescent="0.4">
      <c r="B16" s="246" t="s">
        <v>11</v>
      </c>
      <c r="C16" s="247">
        <f>C14+C15</f>
        <v>1199999.6499999999</v>
      </c>
      <c r="D16" s="247">
        <f t="shared" ref="D16:F16" si="4">D14+D15</f>
        <v>0</v>
      </c>
      <c r="E16" s="247">
        <f t="shared" si="4"/>
        <v>0</v>
      </c>
      <c r="F16" s="252">
        <f t="shared" si="4"/>
        <v>1199999.6499999999</v>
      </c>
      <c r="G16" s="261"/>
      <c r="H16" s="246" t="s">
        <v>11</v>
      </c>
      <c r="I16" s="247">
        <f>I14+I15</f>
        <v>2197878.44</v>
      </c>
      <c r="J16" s="247">
        <f t="shared" ref="J16:L16" si="5">J14+J15</f>
        <v>0</v>
      </c>
      <c r="K16" s="247">
        <f t="shared" si="5"/>
        <v>0</v>
      </c>
      <c r="L16" s="252">
        <f t="shared" si="5"/>
        <v>2197878.44</v>
      </c>
      <c r="M16" s="229"/>
    </row>
    <row r="17" spans="2:13" ht="16" thickBot="1" x14ac:dyDescent="0.4">
      <c r="B17" s="229"/>
      <c r="C17" s="229"/>
      <c r="D17" s="229"/>
      <c r="E17" s="229"/>
      <c r="F17" s="229"/>
      <c r="G17" s="261"/>
      <c r="H17" s="229"/>
      <c r="I17" s="229"/>
      <c r="J17" s="229"/>
      <c r="K17" s="229"/>
      <c r="L17" s="229"/>
      <c r="M17" s="229"/>
    </row>
    <row r="18" spans="2:13" ht="15.5" x14ac:dyDescent="0.35">
      <c r="B18" s="366" t="s">
        <v>314</v>
      </c>
      <c r="C18" s="367"/>
      <c r="D18" s="367"/>
      <c r="E18" s="367"/>
      <c r="F18" s="368"/>
      <c r="G18" s="261"/>
      <c r="H18" s="366" t="s">
        <v>314</v>
      </c>
      <c r="I18" s="367"/>
      <c r="J18" s="367"/>
      <c r="K18" s="367"/>
      <c r="L18" s="368"/>
      <c r="M18" s="229"/>
    </row>
    <row r="19" spans="2:13" ht="62" x14ac:dyDescent="0.35">
      <c r="B19" s="225"/>
      <c r="C19" s="223" t="str">
        <f>'[1]1) Tableau budgétaire 1'!D5</f>
        <v>UNDP (budget en USD)</v>
      </c>
      <c r="D19" s="223" t="str">
        <f>'[1]1) Tableau budgétaire 1'!E5</f>
        <v>Organisation recipiendiaire 2 (budget en USD)</v>
      </c>
      <c r="E19" s="223" t="str">
        <f>'[1]1) Tableau budgétaire 1'!F5</f>
        <v>Organisation recipiendiaire 3 (budget en USD)</v>
      </c>
      <c r="F19" s="226" t="s">
        <v>284</v>
      </c>
      <c r="G19" s="261"/>
      <c r="H19" s="225"/>
      <c r="I19" s="223" t="str">
        <f>'[2]1) Tableau budgétaire 1'!D5</f>
        <v>UNDP (budget en USD)</v>
      </c>
      <c r="J19" s="223" t="str">
        <f>'[2]1) Tableau budgétaire 1'!E5</f>
        <v>Organisation recipiendiaire 2 (budget en USD)</v>
      </c>
      <c r="K19" s="223" t="str">
        <f>'[2]1) Tableau budgétaire 1'!F5</f>
        <v>Organisation recipiendiaire 3 (budget en USD)</v>
      </c>
      <c r="L19" s="226" t="s">
        <v>284</v>
      </c>
      <c r="M19" s="257" t="s">
        <v>235</v>
      </c>
    </row>
    <row r="20" spans="2:13" ht="31" x14ac:dyDescent="0.35">
      <c r="B20" s="224" t="s">
        <v>315</v>
      </c>
      <c r="C20" s="222">
        <v>840000</v>
      </c>
      <c r="D20" s="222">
        <f>'[1]1) Tableau budgétaire 1'!E196</f>
        <v>0</v>
      </c>
      <c r="E20" s="222">
        <f>'[1]1) Tableau budgétaire 1'!F196</f>
        <v>0</v>
      </c>
      <c r="F20" s="256">
        <v>840000</v>
      </c>
      <c r="G20" s="261"/>
      <c r="H20" s="224" t="s">
        <v>315</v>
      </c>
      <c r="I20" s="222">
        <v>1098939</v>
      </c>
      <c r="J20" s="222">
        <f>'[2]1) Tableau budgétaire 1'!E196</f>
        <v>0</v>
      </c>
      <c r="K20" s="222">
        <f>'[2]1) Tableau budgétaire 1'!F196</f>
        <v>0</v>
      </c>
      <c r="L20" s="256">
        <v>1098939</v>
      </c>
      <c r="M20" s="258">
        <v>0.5</v>
      </c>
    </row>
    <row r="21" spans="2:13" ht="31" x14ac:dyDescent="0.35">
      <c r="B21" s="224" t="s">
        <v>316</v>
      </c>
      <c r="C21" s="222">
        <v>360000</v>
      </c>
      <c r="D21" s="222">
        <f>'[1]1) Tableau budgétaire 1'!E197</f>
        <v>0</v>
      </c>
      <c r="E21" s="222">
        <f>'[1]1) Tableau budgétaire 1'!F197</f>
        <v>0</v>
      </c>
      <c r="F21" s="256">
        <v>360000</v>
      </c>
      <c r="G21" s="261"/>
      <c r="H21" s="224" t="s">
        <v>316</v>
      </c>
      <c r="I21" s="222">
        <v>1098939</v>
      </c>
      <c r="J21" s="222">
        <f>'[2]1) Tableau budgétaire 1'!E197</f>
        <v>0</v>
      </c>
      <c r="K21" s="222">
        <f>'[2]1) Tableau budgétaire 1'!F197</f>
        <v>0</v>
      </c>
      <c r="L21" s="256">
        <v>1098939</v>
      </c>
      <c r="M21" s="258">
        <v>0.5</v>
      </c>
    </row>
    <row r="22" spans="2:13" ht="31.5" thickBot="1" x14ac:dyDescent="0.4">
      <c r="B22" s="224" t="s">
        <v>317</v>
      </c>
      <c r="C22" s="222"/>
      <c r="D22" s="222">
        <f>'[1]1) Tableau budgétaire 1'!E198</f>
        <v>0</v>
      </c>
      <c r="E22" s="222">
        <f>'[1]1) Tableau budgétaire 1'!F198</f>
        <v>0</v>
      </c>
      <c r="F22" s="256"/>
      <c r="G22" s="261"/>
      <c r="H22" s="224" t="s">
        <v>317</v>
      </c>
      <c r="I22" s="222">
        <f>'[2]1) Tableau budgétaire 1'!D198</f>
        <v>0</v>
      </c>
      <c r="J22" s="222">
        <f>'[2]1) Tableau budgétaire 1'!E198</f>
        <v>0</v>
      </c>
      <c r="K22" s="222">
        <f>'[2]1) Tableau budgétaire 1'!F198</f>
        <v>0</v>
      </c>
      <c r="L22" s="256">
        <f>'[2]1) Tableau budgétaire 1'!G198</f>
        <v>0</v>
      </c>
      <c r="M22" s="259">
        <f>'[2]1) Tableau budgétaire 1'!H198</f>
        <v>0</v>
      </c>
    </row>
    <row r="23" spans="2:13" ht="16" thickBot="1" x14ac:dyDescent="0.4">
      <c r="B23" s="220" t="s">
        <v>284</v>
      </c>
      <c r="C23" s="260">
        <v>1200000</v>
      </c>
      <c r="D23" s="260">
        <f>'[1]1) Tableau budgétaire 1'!E199</f>
        <v>0</v>
      </c>
      <c r="E23" s="260">
        <f>'[1]1) Tableau budgétaire 1'!F199</f>
        <v>0</v>
      </c>
      <c r="F23" s="260">
        <v>1200000</v>
      </c>
      <c r="G23" s="261"/>
      <c r="H23" s="220" t="s">
        <v>284</v>
      </c>
      <c r="I23" s="260">
        <v>2197878</v>
      </c>
      <c r="J23" s="260">
        <f>'[2]1) Tableau budgétaire 1'!E199</f>
        <v>0</v>
      </c>
      <c r="K23" s="260">
        <f>'[2]1) Tableau budgétaire 1'!F199</f>
        <v>0</v>
      </c>
      <c r="L23" s="260">
        <v>2197878</v>
      </c>
    </row>
  </sheetData>
  <mergeCells count="8">
    <mergeCell ref="B1:F1"/>
    <mergeCell ref="H1:L1"/>
    <mergeCell ref="H2:L3"/>
    <mergeCell ref="H5:L5"/>
    <mergeCell ref="H18:L18"/>
    <mergeCell ref="B2:F3"/>
    <mergeCell ref="B5:F5"/>
    <mergeCell ref="B18:F18"/>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H13 B13" xr:uid="{E0FC2FF4-505C-4324-BC14-F82F4ADE0DC4}"/>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H12 B12" xr:uid="{0D9C7044-3C1F-474E-A260-D45DB22BB0C4}"/>
    <dataValidation allowBlank="1" showInputMessage="1" showErrorMessage="1" prompt="Services contracted by an organization which follow the normal procurement processes." sqref="H10 B10" xr:uid="{A953F343-7483-4AFF-8D6F-5F73774FA30E}"/>
    <dataValidation allowBlank="1" showInputMessage="1" showErrorMessage="1" prompt="Includes staff and non-staff travel paid for by the organization directly related to a project." sqref="H11 B11" xr:uid="{FDCC43AB-303B-463A-B58E-B2E63765FEEE}"/>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H9 B9" xr:uid="{B1C4F63D-E020-4DBF-8950-840362D5CA7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H8 B8" xr:uid="{EC4FC255-E777-4C6F-A685-12010B88163D}"/>
    <dataValidation allowBlank="1" showInputMessage="1" showErrorMessage="1" prompt="Includes all related staff and temporary staff costs including base salary, post adjustment and all staff entitlements." sqref="H7 B7" xr:uid="{D1C259D2-0D38-4DF8-8724-B5C4D1BD9944}"/>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notEqual" id="{FFE1623B-EA7F-487A-8EE4-2B64276601D7}">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F16</xm:sqref>
        </x14:conditionalFormatting>
        <x14:conditionalFormatting xmlns:xm="http://schemas.microsoft.com/office/excel/2006/main">
          <x14:cfRule type="cellIs" priority="2" operator="notEqual" id="{3053EC37-85CB-4473-B942-B15ADADBC49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L16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MPTF_00006_00820</ProjectId>
    <FundCode xmlns="f9695bc1-6109-4dcd-a27a-f8a0370b00e2">MPTF_00006</FundCode>
    <Comments xmlns="f9695bc1-6109-4dcd-a27a-f8a0370b00e2">Rapport financier semestriel juin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06D7BB94-17E7-45BE-90DC-8414F0C3319F}">
  <ds:schemaRefs>
    <ds:schemaRef ds:uri="http://schemas.microsoft.com/sharepoint/v3/contenttype/forms"/>
  </ds:schemaRefs>
</ds:datastoreItem>
</file>

<file path=customXml/itemProps2.xml><?xml version="1.0" encoding="utf-8"?>
<ds:datastoreItem xmlns:ds="http://schemas.openxmlformats.org/officeDocument/2006/customXml" ds:itemID="{3635357D-21F5-4665-9599-43CED3611CAF}"/>
</file>

<file path=customXml/itemProps3.xml><?xml version="1.0" encoding="utf-8"?>
<ds:datastoreItem xmlns:ds="http://schemas.openxmlformats.org/officeDocument/2006/customXml" ds:itemID="{617F878C-8B35-463A-B3B7-CF34DB71063D}">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Instruction</vt:lpstr>
      <vt:lpstr>1)Tableau budgétaire 1</vt:lpstr>
      <vt:lpstr>2)Tableau Budgétaire 2</vt:lpstr>
      <vt:lpstr>3)Note d'explication</vt:lpstr>
      <vt:lpstr>4)Pour utilisation par PBSO</vt:lpstr>
      <vt:lpstr>5)Pour utilisation par MPTFO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secretariat juin 2024 Fin.xlsx</dc:title>
  <dc:subject/>
  <dc:creator>users</dc:creator>
  <cp:keywords/>
  <dc:description/>
  <cp:lastModifiedBy>Jean-claude Cigwerhe</cp:lastModifiedBy>
  <cp:revision/>
  <dcterms:created xsi:type="dcterms:W3CDTF">2023-02-24T16:10:49Z</dcterms:created>
  <dcterms:modified xsi:type="dcterms:W3CDTF">2024-06-19T15:48:26Z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