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fadiga_unfpa\Desktop\FAD 2024\PBF BF\Projet PBF 2024\Rapport semestriel 2024\"/>
    </mc:Choice>
  </mc:AlternateContent>
  <xr:revisionPtr revIDLastSave="0" documentId="8_{7E454E9D-EB0E-47CC-987E-CBDF65F27F92}" xr6:coauthVersionLast="47" xr6:coauthVersionMax="47" xr10:uidLastSave="{00000000-0000-0000-0000-000000000000}"/>
  <bookViews>
    <workbookView xWindow="-110" yWindow="-110" windowWidth="19420" windowHeight="10300" tabRatio="772" xr2:uid="{00000000-000D-0000-FFFF-FFFF00000000}"/>
  </bookViews>
  <sheets>
    <sheet name="1) Tableau budgétaire 1" sheetId="1" r:id="rId1"/>
    <sheet name="2) Tableau budgétaire 2" sheetId="5" r:id="rId2"/>
    <sheet name="3) Notes d'explication" sheetId="3" r:id="rId3"/>
    <sheet name="4) Pour utilisation par PBSO" sheetId="6" r:id="rId4"/>
    <sheet name="5) Pour utilisation par MPTFO" sheetId="4" r:id="rId5"/>
    <sheet name="1) Tableau budgétaire 1 (3)" sheetId="16" r:id="rId6"/>
    <sheet name="Dropdowns" sheetId="9" state="hidden" r:id="rId7"/>
    <sheet name="Sheet2" sheetId="7" state="hidden" r:id="rId8"/>
  </sheets>
  <definedNames>
    <definedName name="_xlnm._FilterDatabase" localSheetId="0" hidden="1">'1) Tableau budgétaire 1'!$B$14:$K$64</definedName>
    <definedName name="_xlnm._FilterDatabase" localSheetId="5" hidden="1">'1) Tableau budgétaire 1 (3)'!$B$14:$K$64</definedName>
    <definedName name="_xlnm.Print_Area" localSheetId="0">'1) Tableau budgétaire 1'!$A$1:$W$409</definedName>
    <definedName name="_xlnm.Print_Area" localSheetId="5">'1) Tableau budgétaire 1 (3)'!$A$1:$W$409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04" i="1" l="1"/>
  <c r="U357" i="1"/>
  <c r="U46" i="1"/>
  <c r="U68" i="1"/>
  <c r="U39" i="1"/>
  <c r="U169" i="1"/>
  <c r="U16" i="1"/>
  <c r="Q392" i="16"/>
  <c r="P392" i="16"/>
  <c r="O392" i="16"/>
  <c r="F392" i="16"/>
  <c r="E392" i="16"/>
  <c r="D392" i="16"/>
  <c r="Q384" i="16"/>
  <c r="P384" i="16"/>
  <c r="O384" i="16"/>
  <c r="F384" i="16"/>
  <c r="E384" i="16"/>
  <c r="D384" i="16"/>
  <c r="X379" i="16"/>
  <c r="X378" i="16"/>
  <c r="X377" i="16"/>
  <c r="X376" i="16"/>
  <c r="Q374" i="16"/>
  <c r="P374" i="16"/>
  <c r="F374" i="16"/>
  <c r="E374" i="16"/>
  <c r="D374" i="16"/>
  <c r="R373" i="16"/>
  <c r="G373" i="16"/>
  <c r="R372" i="16"/>
  <c r="X372" i="16" s="1"/>
  <c r="R371" i="16"/>
  <c r="X371" i="16" s="1"/>
  <c r="R370" i="16"/>
  <c r="X370" i="16" s="1"/>
  <c r="R369" i="16"/>
  <c r="X369" i="16" s="1"/>
  <c r="R368" i="16"/>
  <c r="X368" i="16" s="1"/>
  <c r="S367" i="16"/>
  <c r="R367" i="16"/>
  <c r="R366" i="16"/>
  <c r="S366" i="16" s="1"/>
  <c r="R365" i="16"/>
  <c r="S365" i="16" s="1"/>
  <c r="O364" i="16"/>
  <c r="R364" i="16" s="1"/>
  <c r="G364" i="16"/>
  <c r="R363" i="16"/>
  <c r="G363" i="16"/>
  <c r="R362" i="16"/>
  <c r="X362" i="16" s="1"/>
  <c r="G362" i="16"/>
  <c r="R361" i="16"/>
  <c r="S361" i="16" s="1"/>
  <c r="G361" i="16"/>
  <c r="S360" i="16"/>
  <c r="R360" i="16"/>
  <c r="G360" i="16"/>
  <c r="R359" i="16"/>
  <c r="S359" i="16" s="1"/>
  <c r="G359" i="16"/>
  <c r="R358" i="16"/>
  <c r="G358" i="16"/>
  <c r="U357" i="16"/>
  <c r="U374" i="16" s="1"/>
  <c r="R357" i="16"/>
  <c r="X357" i="16" s="1"/>
  <c r="G357" i="16"/>
  <c r="U354" i="16"/>
  <c r="Q354" i="16"/>
  <c r="P354" i="16"/>
  <c r="O354" i="16"/>
  <c r="I354" i="16"/>
  <c r="F354" i="16"/>
  <c r="E354" i="16"/>
  <c r="D354" i="16"/>
  <c r="R353" i="16"/>
  <c r="G353" i="16"/>
  <c r="X353" i="16" s="1"/>
  <c r="R352" i="16"/>
  <c r="X352" i="16" s="1"/>
  <c r="G352" i="16"/>
  <c r="R351" i="16"/>
  <c r="G351" i="16"/>
  <c r="R350" i="16"/>
  <c r="G350" i="16"/>
  <c r="R349" i="16"/>
  <c r="X349" i="16" s="1"/>
  <c r="G349" i="16"/>
  <c r="R348" i="16"/>
  <c r="X348" i="16" s="1"/>
  <c r="G348" i="16"/>
  <c r="X347" i="16"/>
  <c r="R347" i="16"/>
  <c r="G347" i="16"/>
  <c r="R346" i="16"/>
  <c r="G346" i="16"/>
  <c r="X346" i="16" s="1"/>
  <c r="R345" i="16"/>
  <c r="G345" i="16"/>
  <c r="X345" i="16" s="1"/>
  <c r="R344" i="16"/>
  <c r="X344" i="16" s="1"/>
  <c r="G344" i="16"/>
  <c r="X343" i="16"/>
  <c r="U342" i="16"/>
  <c r="Q342" i="16"/>
  <c r="P342" i="16"/>
  <c r="O342" i="16"/>
  <c r="I342" i="16"/>
  <c r="F342" i="16"/>
  <c r="E342" i="16"/>
  <c r="D342" i="16"/>
  <c r="R341" i="16"/>
  <c r="X341" i="16" s="1"/>
  <c r="G341" i="16"/>
  <c r="R340" i="16"/>
  <c r="X340" i="16" s="1"/>
  <c r="G340" i="16"/>
  <c r="R339" i="16"/>
  <c r="X339" i="16" s="1"/>
  <c r="G339" i="16"/>
  <c r="R338" i="16"/>
  <c r="G338" i="16"/>
  <c r="R337" i="16"/>
  <c r="G337" i="16"/>
  <c r="R336" i="16"/>
  <c r="X336" i="16" s="1"/>
  <c r="G336" i="16"/>
  <c r="R335" i="16"/>
  <c r="G335" i="16"/>
  <c r="R334" i="16"/>
  <c r="G334" i="16"/>
  <c r="R333" i="16"/>
  <c r="X333" i="16" s="1"/>
  <c r="G333" i="16"/>
  <c r="X332" i="16"/>
  <c r="R332" i="16"/>
  <c r="G332" i="16"/>
  <c r="R331" i="16"/>
  <c r="X331" i="16" s="1"/>
  <c r="G331" i="16"/>
  <c r="R330" i="16"/>
  <c r="G330" i="16"/>
  <c r="X330" i="16" s="1"/>
  <c r="R329" i="16"/>
  <c r="G329" i="16"/>
  <c r="X329" i="16" s="1"/>
  <c r="R328" i="16"/>
  <c r="X328" i="16" s="1"/>
  <c r="G328" i="16"/>
  <c r="R327" i="16"/>
  <c r="X327" i="16" s="1"/>
  <c r="G327" i="16"/>
  <c r="R326" i="16"/>
  <c r="X326" i="16" s="1"/>
  <c r="G326" i="16"/>
  <c r="R325" i="16"/>
  <c r="X325" i="16" s="1"/>
  <c r="G325" i="16"/>
  <c r="R324" i="16"/>
  <c r="X324" i="16" s="1"/>
  <c r="G324" i="16"/>
  <c r="R323" i="16"/>
  <c r="X323" i="16" s="1"/>
  <c r="G323" i="16"/>
  <c r="R322" i="16"/>
  <c r="G322" i="16"/>
  <c r="R321" i="16"/>
  <c r="G321" i="16"/>
  <c r="R320" i="16"/>
  <c r="X320" i="16" s="1"/>
  <c r="G320" i="16"/>
  <c r="R319" i="16"/>
  <c r="G319" i="16"/>
  <c r="R318" i="16"/>
  <c r="G318" i="16"/>
  <c r="R317" i="16"/>
  <c r="X317" i="16" s="1"/>
  <c r="G317" i="16"/>
  <c r="X316" i="16"/>
  <c r="R316" i="16"/>
  <c r="G316" i="16"/>
  <c r="X315" i="16"/>
  <c r="U314" i="16"/>
  <c r="Q314" i="16"/>
  <c r="P314" i="16"/>
  <c r="O314" i="16"/>
  <c r="I314" i="16"/>
  <c r="F314" i="16"/>
  <c r="E314" i="16"/>
  <c r="D314" i="16"/>
  <c r="R313" i="16"/>
  <c r="G313" i="16"/>
  <c r="R312" i="16"/>
  <c r="X312" i="16" s="1"/>
  <c r="G312" i="16"/>
  <c r="R311" i="16"/>
  <c r="X311" i="16" s="1"/>
  <c r="G311" i="16"/>
  <c r="R310" i="16"/>
  <c r="G310" i="16"/>
  <c r="R309" i="16"/>
  <c r="G309" i="16"/>
  <c r="X308" i="16"/>
  <c r="R308" i="16"/>
  <c r="G308" i="16"/>
  <c r="R307" i="16"/>
  <c r="X307" i="16" s="1"/>
  <c r="G307" i="16"/>
  <c r="R306" i="16"/>
  <c r="G306" i="16"/>
  <c r="R305" i="16"/>
  <c r="G305" i="16"/>
  <c r="X305" i="16" s="1"/>
  <c r="R304" i="16"/>
  <c r="G304" i="16"/>
  <c r="R303" i="16"/>
  <c r="X303" i="16" s="1"/>
  <c r="G303" i="16"/>
  <c r="R302" i="16"/>
  <c r="X302" i="16" s="1"/>
  <c r="G302" i="16"/>
  <c r="R301" i="16"/>
  <c r="X301" i="16" s="1"/>
  <c r="G301" i="16"/>
  <c r="X300" i="16"/>
  <c r="R300" i="16"/>
  <c r="G300" i="16"/>
  <c r="R299" i="16"/>
  <c r="X299" i="16" s="1"/>
  <c r="G299" i="16"/>
  <c r="R298" i="16"/>
  <c r="G298" i="16"/>
  <c r="R297" i="16"/>
  <c r="G297" i="16"/>
  <c r="R296" i="16"/>
  <c r="X296" i="16" s="1"/>
  <c r="G296" i="16"/>
  <c r="R295" i="16"/>
  <c r="X295" i="16" s="1"/>
  <c r="G295" i="16"/>
  <c r="R294" i="16"/>
  <c r="G294" i="16"/>
  <c r="R293" i="16"/>
  <c r="G293" i="16"/>
  <c r="X292" i="16"/>
  <c r="R292" i="16"/>
  <c r="G292" i="16"/>
  <c r="R291" i="16"/>
  <c r="X291" i="16" s="1"/>
  <c r="G291" i="16"/>
  <c r="R290" i="16"/>
  <c r="G290" i="16"/>
  <c r="R289" i="16"/>
  <c r="G289" i="16"/>
  <c r="X289" i="16" s="1"/>
  <c r="X288" i="16"/>
  <c r="U287" i="16"/>
  <c r="Q287" i="16"/>
  <c r="P287" i="16"/>
  <c r="O287" i="16"/>
  <c r="I287" i="16"/>
  <c r="F287" i="16"/>
  <c r="E287" i="16"/>
  <c r="D287" i="16"/>
  <c r="R286" i="16"/>
  <c r="X286" i="16" s="1"/>
  <c r="G286" i="16"/>
  <c r="R285" i="16"/>
  <c r="G285" i="16"/>
  <c r="R284" i="16"/>
  <c r="X284" i="16" s="1"/>
  <c r="G284" i="16"/>
  <c r="X283" i="16"/>
  <c r="R283" i="16"/>
  <c r="G283" i="16"/>
  <c r="R282" i="16"/>
  <c r="G282" i="16"/>
  <c r="X282" i="16" s="1"/>
  <c r="R281" i="16"/>
  <c r="G281" i="16"/>
  <c r="R280" i="16"/>
  <c r="G280" i="16"/>
  <c r="R279" i="16"/>
  <c r="G279" i="16"/>
  <c r="R278" i="16"/>
  <c r="X278" i="16" s="1"/>
  <c r="G278" i="16"/>
  <c r="R277" i="16"/>
  <c r="G277" i="16"/>
  <c r="R276" i="16"/>
  <c r="X276" i="16" s="1"/>
  <c r="G276" i="16"/>
  <c r="R275" i="16"/>
  <c r="X275" i="16" s="1"/>
  <c r="G275" i="16"/>
  <c r="R274" i="16"/>
  <c r="G274" i="16"/>
  <c r="X274" i="16" s="1"/>
  <c r="R273" i="16"/>
  <c r="G273" i="16"/>
  <c r="R272" i="16"/>
  <c r="G272" i="16"/>
  <c r="R271" i="16"/>
  <c r="G271" i="16"/>
  <c r="R270" i="16"/>
  <c r="X270" i="16" s="1"/>
  <c r="G270" i="16"/>
  <c r="R269" i="16"/>
  <c r="G269" i="16"/>
  <c r="R268" i="16"/>
  <c r="X268" i="16" s="1"/>
  <c r="G268" i="16"/>
  <c r="X267" i="16"/>
  <c r="R267" i="16"/>
  <c r="G267" i="16"/>
  <c r="R266" i="16"/>
  <c r="G266" i="16"/>
  <c r="X266" i="16" s="1"/>
  <c r="R265" i="16"/>
  <c r="G265" i="16"/>
  <c r="R264" i="16"/>
  <c r="G264" i="16"/>
  <c r="R263" i="16"/>
  <c r="G263" i="16"/>
  <c r="R262" i="16"/>
  <c r="X262" i="16" s="1"/>
  <c r="G262" i="16"/>
  <c r="X261" i="16"/>
  <c r="X260" i="16"/>
  <c r="X259" i="16"/>
  <c r="U258" i="16"/>
  <c r="Q258" i="16"/>
  <c r="P258" i="16"/>
  <c r="O258" i="16"/>
  <c r="I258" i="16"/>
  <c r="F258" i="16"/>
  <c r="E258" i="16"/>
  <c r="D258" i="16"/>
  <c r="R257" i="16"/>
  <c r="X257" i="16" s="1"/>
  <c r="G257" i="16"/>
  <c r="X256" i="16"/>
  <c r="R256" i="16"/>
  <c r="G256" i="16"/>
  <c r="R255" i="16"/>
  <c r="X255" i="16" s="1"/>
  <c r="G255" i="16"/>
  <c r="R254" i="16"/>
  <c r="G254" i="16"/>
  <c r="X254" i="16" s="1"/>
  <c r="R253" i="16"/>
  <c r="G253" i="16"/>
  <c r="R252" i="16"/>
  <c r="X252" i="16" s="1"/>
  <c r="G252" i="16"/>
  <c r="R251" i="16"/>
  <c r="X251" i="16" s="1"/>
  <c r="G251" i="16"/>
  <c r="R250" i="16"/>
  <c r="X250" i="16" s="1"/>
  <c r="G250" i="16"/>
  <c r="R249" i="16"/>
  <c r="G249" i="16"/>
  <c r="R248" i="16"/>
  <c r="X248" i="16" s="1"/>
  <c r="G248" i="16"/>
  <c r="X247" i="16"/>
  <c r="U246" i="16"/>
  <c r="Q246" i="16"/>
  <c r="P246" i="16"/>
  <c r="O246" i="16"/>
  <c r="I246" i="16"/>
  <c r="F246" i="16"/>
  <c r="E246" i="16"/>
  <c r="D246" i="16"/>
  <c r="R245" i="16"/>
  <c r="G245" i="16"/>
  <c r="X245" i="16" s="1"/>
  <c r="R244" i="16"/>
  <c r="X244" i="16" s="1"/>
  <c r="G244" i="16"/>
  <c r="R243" i="16"/>
  <c r="X243" i="16" s="1"/>
  <c r="G243" i="16"/>
  <c r="R242" i="16"/>
  <c r="X242" i="16" s="1"/>
  <c r="G242" i="16"/>
  <c r="R241" i="16"/>
  <c r="X241" i="16" s="1"/>
  <c r="G241" i="16"/>
  <c r="R240" i="16"/>
  <c r="X240" i="16" s="1"/>
  <c r="G240" i="16"/>
  <c r="R239" i="16"/>
  <c r="X239" i="16" s="1"/>
  <c r="G239" i="16"/>
  <c r="R238" i="16"/>
  <c r="G238" i="16"/>
  <c r="R237" i="16"/>
  <c r="G237" i="16"/>
  <c r="R236" i="16"/>
  <c r="X236" i="16" s="1"/>
  <c r="G236" i="16"/>
  <c r="R235" i="16"/>
  <c r="X235" i="16" s="1"/>
  <c r="G235" i="16"/>
  <c r="R234" i="16"/>
  <c r="G234" i="16"/>
  <c r="R233" i="16"/>
  <c r="X233" i="16" s="1"/>
  <c r="G233" i="16"/>
  <c r="X232" i="16"/>
  <c r="R232" i="16"/>
  <c r="G232" i="16"/>
  <c r="R231" i="16"/>
  <c r="X231" i="16" s="1"/>
  <c r="G231" i="16"/>
  <c r="X230" i="16"/>
  <c r="R229" i="16"/>
  <c r="G229" i="16"/>
  <c r="R228" i="16"/>
  <c r="G228" i="16"/>
  <c r="R227" i="16"/>
  <c r="X227" i="16" s="1"/>
  <c r="G227" i="16"/>
  <c r="R226" i="16"/>
  <c r="X226" i="16" s="1"/>
  <c r="G226" i="16"/>
  <c r="X225" i="16"/>
  <c r="R225" i="16"/>
  <c r="G225" i="16"/>
  <c r="R224" i="16"/>
  <c r="G224" i="16"/>
  <c r="X224" i="16" s="1"/>
  <c r="R223" i="16"/>
  <c r="G223" i="16"/>
  <c r="X223" i="16" s="1"/>
  <c r="R222" i="16"/>
  <c r="X222" i="16" s="1"/>
  <c r="G222" i="16"/>
  <c r="R221" i="16"/>
  <c r="G221" i="16"/>
  <c r="X220" i="16"/>
  <c r="U219" i="16"/>
  <c r="Q219" i="16"/>
  <c r="P219" i="16"/>
  <c r="O219" i="16"/>
  <c r="I219" i="16"/>
  <c r="F219" i="16"/>
  <c r="E219" i="16"/>
  <c r="D219" i="16"/>
  <c r="X218" i="16"/>
  <c r="R218" i="16"/>
  <c r="G218" i="16"/>
  <c r="R217" i="16"/>
  <c r="X217" i="16" s="1"/>
  <c r="G217" i="16"/>
  <c r="R216" i="16"/>
  <c r="G216" i="16"/>
  <c r="X216" i="16" s="1"/>
  <c r="R215" i="16"/>
  <c r="G215" i="16"/>
  <c r="X215" i="16" s="1"/>
  <c r="R214" i="16"/>
  <c r="X214" i="16" s="1"/>
  <c r="G214" i="16"/>
  <c r="R213" i="16"/>
  <c r="X213" i="16" s="1"/>
  <c r="G213" i="16"/>
  <c r="R212" i="16"/>
  <c r="X212" i="16" s="1"/>
  <c r="G212" i="16"/>
  <c r="R211" i="16"/>
  <c r="X211" i="16" s="1"/>
  <c r="G211" i="16"/>
  <c r="R210" i="16"/>
  <c r="X210" i="16" s="1"/>
  <c r="G210" i="16"/>
  <c r="R209" i="16"/>
  <c r="X209" i="16" s="1"/>
  <c r="G209" i="16"/>
  <c r="R208" i="16"/>
  <c r="G208" i="16"/>
  <c r="R207" i="16"/>
  <c r="G207" i="16"/>
  <c r="R206" i="16"/>
  <c r="X206" i="16" s="1"/>
  <c r="G206" i="16"/>
  <c r="R205" i="16"/>
  <c r="G205" i="16"/>
  <c r="R204" i="16"/>
  <c r="G204" i="16"/>
  <c r="R203" i="16"/>
  <c r="X203" i="16" s="1"/>
  <c r="G203" i="16"/>
  <c r="X202" i="16"/>
  <c r="R202" i="16"/>
  <c r="G202" i="16"/>
  <c r="R201" i="16"/>
  <c r="X201" i="16" s="1"/>
  <c r="G201" i="16"/>
  <c r="R200" i="16"/>
  <c r="G200" i="16"/>
  <c r="X200" i="16" s="1"/>
  <c r="R199" i="16"/>
  <c r="G199" i="16"/>
  <c r="X199" i="16" s="1"/>
  <c r="R198" i="16"/>
  <c r="X198" i="16" s="1"/>
  <c r="G198" i="16"/>
  <c r="R197" i="16"/>
  <c r="X197" i="16" s="1"/>
  <c r="G197" i="16"/>
  <c r="R196" i="16"/>
  <c r="X196" i="16" s="1"/>
  <c r="G196" i="16"/>
  <c r="R195" i="16"/>
  <c r="X195" i="16" s="1"/>
  <c r="G195" i="16"/>
  <c r="R194" i="16"/>
  <c r="X194" i="16" s="1"/>
  <c r="G194" i="16"/>
  <c r="X193" i="16"/>
  <c r="X192" i="16"/>
  <c r="X191" i="16"/>
  <c r="U190" i="16"/>
  <c r="Q190" i="16"/>
  <c r="P190" i="16"/>
  <c r="O190" i="16"/>
  <c r="I190" i="16"/>
  <c r="F190" i="16"/>
  <c r="E190" i="16"/>
  <c r="D190" i="16"/>
  <c r="R189" i="16"/>
  <c r="X189" i="16" s="1"/>
  <c r="G189" i="16"/>
  <c r="R188" i="16"/>
  <c r="G188" i="16"/>
  <c r="R187" i="16"/>
  <c r="G187" i="16"/>
  <c r="X187" i="16" s="1"/>
  <c r="R186" i="16"/>
  <c r="G186" i="16"/>
  <c r="R185" i="16"/>
  <c r="X185" i="16" s="1"/>
  <c r="G185" i="16"/>
  <c r="R184" i="16"/>
  <c r="G184" i="16"/>
  <c r="R183" i="16"/>
  <c r="G183" i="16"/>
  <c r="X182" i="16"/>
  <c r="R182" i="16"/>
  <c r="G182" i="16"/>
  <c r="X181" i="16"/>
  <c r="R181" i="16"/>
  <c r="G181" i="16"/>
  <c r="R180" i="16"/>
  <c r="G180" i="16"/>
  <c r="X179" i="16"/>
  <c r="Q178" i="16"/>
  <c r="P178" i="16"/>
  <c r="O178" i="16"/>
  <c r="F178" i="16"/>
  <c r="E178" i="16"/>
  <c r="D178" i="16"/>
  <c r="S177" i="16"/>
  <c r="R177" i="16"/>
  <c r="S176" i="16"/>
  <c r="R176" i="16"/>
  <c r="G176" i="16"/>
  <c r="R175" i="16"/>
  <c r="S175" i="16" s="1"/>
  <c r="G175" i="16"/>
  <c r="R174" i="16"/>
  <c r="G174" i="16"/>
  <c r="R173" i="16"/>
  <c r="S173" i="16" s="1"/>
  <c r="G173" i="16"/>
  <c r="R172" i="16"/>
  <c r="S172" i="16" s="1"/>
  <c r="G172" i="16"/>
  <c r="X171" i="16"/>
  <c r="R171" i="16"/>
  <c r="G171" i="16"/>
  <c r="S171" i="16" s="1"/>
  <c r="R170" i="16"/>
  <c r="G170" i="16"/>
  <c r="U169" i="16"/>
  <c r="R169" i="16"/>
  <c r="G169" i="16"/>
  <c r="H178" i="16" s="1"/>
  <c r="Q167" i="16"/>
  <c r="P167" i="16"/>
  <c r="O167" i="16"/>
  <c r="F167" i="16"/>
  <c r="E167" i="16"/>
  <c r="D167" i="16"/>
  <c r="R166" i="16"/>
  <c r="S166" i="16" s="1"/>
  <c r="G166" i="16"/>
  <c r="G165" i="16"/>
  <c r="R164" i="16"/>
  <c r="S164" i="16" s="1"/>
  <c r="R163" i="16"/>
  <c r="S163" i="16" s="1"/>
  <c r="R162" i="16"/>
  <c r="R161" i="16"/>
  <c r="G161" i="16"/>
  <c r="S161" i="16" s="1"/>
  <c r="Q159" i="16"/>
  <c r="P159" i="16"/>
  <c r="O159" i="16"/>
  <c r="F159" i="16"/>
  <c r="E159" i="16"/>
  <c r="D159" i="16"/>
  <c r="R158" i="16"/>
  <c r="G158" i="16"/>
  <c r="R157" i="16"/>
  <c r="G157" i="16"/>
  <c r="R156" i="16"/>
  <c r="G156" i="16"/>
  <c r="R155" i="16"/>
  <c r="G155" i="16"/>
  <c r="R154" i="16"/>
  <c r="X154" i="16" s="1"/>
  <c r="G154" i="16"/>
  <c r="R153" i="16"/>
  <c r="G153" i="16"/>
  <c r="R152" i="16"/>
  <c r="G152" i="16"/>
  <c r="R151" i="16"/>
  <c r="G151" i="16"/>
  <c r="R150" i="16"/>
  <c r="G150" i="16"/>
  <c r="R149" i="16"/>
  <c r="G149" i="16"/>
  <c r="R148" i="16"/>
  <c r="X148" i="16" s="1"/>
  <c r="G148" i="16"/>
  <c r="R147" i="16"/>
  <c r="G147" i="16"/>
  <c r="R146" i="16"/>
  <c r="G146" i="16"/>
  <c r="R145" i="16"/>
  <c r="G145" i="16"/>
  <c r="R144" i="16"/>
  <c r="G144" i="16"/>
  <c r="R143" i="16"/>
  <c r="G143" i="16"/>
  <c r="R142" i="16"/>
  <c r="X142" i="16" s="1"/>
  <c r="G142" i="16"/>
  <c r="R141" i="16"/>
  <c r="G141" i="16"/>
  <c r="R140" i="16"/>
  <c r="G140" i="16"/>
  <c r="R139" i="16"/>
  <c r="G139" i="16"/>
  <c r="R138" i="16"/>
  <c r="G138" i="16"/>
  <c r="R137" i="16"/>
  <c r="G137" i="16"/>
  <c r="R136" i="16"/>
  <c r="G136" i="16"/>
  <c r="R135" i="16"/>
  <c r="G135" i="16"/>
  <c r="R134" i="16"/>
  <c r="G134" i="16"/>
  <c r="R133" i="16"/>
  <c r="G133" i="16"/>
  <c r="R132" i="16"/>
  <c r="G132" i="16"/>
  <c r="R131" i="16"/>
  <c r="G131" i="16"/>
  <c r="R130" i="16"/>
  <c r="G130" i="16"/>
  <c r="R129" i="16"/>
  <c r="G129" i="16"/>
  <c r="R128" i="16"/>
  <c r="G128" i="16"/>
  <c r="R127" i="16"/>
  <c r="G127" i="16"/>
  <c r="R126" i="16"/>
  <c r="G126" i="16"/>
  <c r="R125" i="16"/>
  <c r="G125" i="16"/>
  <c r="R124" i="16"/>
  <c r="G124" i="16"/>
  <c r="R123" i="16"/>
  <c r="G123" i="16"/>
  <c r="R122" i="16"/>
  <c r="G122" i="16"/>
  <c r="R121" i="16"/>
  <c r="G121" i="16"/>
  <c r="R120" i="16"/>
  <c r="G120" i="16"/>
  <c r="R119" i="16"/>
  <c r="G119" i="16"/>
  <c r="R118" i="16"/>
  <c r="G118" i="16"/>
  <c r="R117" i="16"/>
  <c r="G117" i="16"/>
  <c r="R116" i="16"/>
  <c r="G116" i="16"/>
  <c r="R115" i="16"/>
  <c r="G115" i="16"/>
  <c r="R114" i="16"/>
  <c r="G114" i="16"/>
  <c r="R113" i="16"/>
  <c r="G113" i="16"/>
  <c r="R112" i="16"/>
  <c r="G112" i="16"/>
  <c r="R111" i="16"/>
  <c r="G111" i="16"/>
  <c r="R110" i="16"/>
  <c r="G110" i="16"/>
  <c r="R109" i="16"/>
  <c r="G109" i="16"/>
  <c r="R108" i="16"/>
  <c r="G108" i="16"/>
  <c r="R107" i="16"/>
  <c r="G107" i="16"/>
  <c r="R106" i="16"/>
  <c r="G106" i="16"/>
  <c r="R105" i="16"/>
  <c r="G105" i="16"/>
  <c r="R104" i="16"/>
  <c r="G104" i="16"/>
  <c r="R103" i="16"/>
  <c r="G103" i="16"/>
  <c r="R102" i="16"/>
  <c r="G102" i="16"/>
  <c r="R101" i="16"/>
  <c r="G101" i="16"/>
  <c r="R100" i="16"/>
  <c r="G100" i="16"/>
  <c r="R99" i="16"/>
  <c r="S99" i="16" s="1"/>
  <c r="G99" i="16"/>
  <c r="X99" i="16" s="1"/>
  <c r="R98" i="16"/>
  <c r="G98" i="16"/>
  <c r="S97" i="16"/>
  <c r="R97" i="16"/>
  <c r="G97" i="16"/>
  <c r="X97" i="16" s="1"/>
  <c r="R96" i="16"/>
  <c r="G96" i="16"/>
  <c r="S95" i="16"/>
  <c r="R95" i="16"/>
  <c r="G95" i="16"/>
  <c r="X95" i="16" s="1"/>
  <c r="R94" i="16"/>
  <c r="G94" i="16"/>
  <c r="R93" i="16"/>
  <c r="G93" i="16"/>
  <c r="R92" i="16"/>
  <c r="G92" i="16"/>
  <c r="R91" i="16"/>
  <c r="G91" i="16"/>
  <c r="R90" i="16"/>
  <c r="G90" i="16"/>
  <c r="R89" i="16"/>
  <c r="S89" i="16" s="1"/>
  <c r="G89" i="16"/>
  <c r="X89" i="16" s="1"/>
  <c r="R88" i="16"/>
  <c r="G88" i="16"/>
  <c r="R87" i="16"/>
  <c r="G87" i="16"/>
  <c r="R86" i="16"/>
  <c r="G86" i="16"/>
  <c r="R85" i="16"/>
  <c r="S85" i="16" s="1"/>
  <c r="G85" i="16"/>
  <c r="R84" i="16"/>
  <c r="G84" i="16"/>
  <c r="R83" i="16"/>
  <c r="S83" i="16" s="1"/>
  <c r="G83" i="16"/>
  <c r="X83" i="16" s="1"/>
  <c r="R82" i="16"/>
  <c r="G82" i="16"/>
  <c r="R81" i="16"/>
  <c r="S81" i="16" s="1"/>
  <c r="G81" i="16"/>
  <c r="R80" i="16"/>
  <c r="G80" i="16"/>
  <c r="R79" i="16"/>
  <c r="S79" i="16" s="1"/>
  <c r="G79" i="16"/>
  <c r="X79" i="16" s="1"/>
  <c r="R78" i="16"/>
  <c r="G78" i="16"/>
  <c r="S77" i="16"/>
  <c r="R77" i="16"/>
  <c r="G77" i="16"/>
  <c r="R76" i="16"/>
  <c r="G76" i="16"/>
  <c r="R75" i="16"/>
  <c r="G75" i="16"/>
  <c r="R74" i="16"/>
  <c r="G74" i="16"/>
  <c r="S74" i="16" s="1"/>
  <c r="R73" i="16"/>
  <c r="G73" i="16"/>
  <c r="R72" i="16"/>
  <c r="G72" i="16"/>
  <c r="X71" i="16"/>
  <c r="S71" i="16"/>
  <c r="X70" i="16"/>
  <c r="S70" i="16"/>
  <c r="R69" i="16"/>
  <c r="D69" i="16"/>
  <c r="G69" i="16" s="1"/>
  <c r="X69" i="16" s="1"/>
  <c r="U68" i="16"/>
  <c r="U159" i="16" s="1"/>
  <c r="R68" i="16"/>
  <c r="X68" i="16" s="1"/>
  <c r="G68" i="16"/>
  <c r="U64" i="16"/>
  <c r="Q64" i="16"/>
  <c r="P64" i="16"/>
  <c r="O64" i="16"/>
  <c r="F64" i="16"/>
  <c r="E64" i="16"/>
  <c r="R63" i="16"/>
  <c r="G63" i="16"/>
  <c r="X63" i="16" s="1"/>
  <c r="X62" i="16"/>
  <c r="S62" i="16"/>
  <c r="X61" i="16"/>
  <c r="S61" i="16"/>
  <c r="R60" i="16"/>
  <c r="X60" i="16" s="1"/>
  <c r="G60" i="16"/>
  <c r="R59" i="16"/>
  <c r="G59" i="16"/>
  <c r="R58" i="16"/>
  <c r="X58" i="16" s="1"/>
  <c r="D58" i="16"/>
  <c r="G58" i="16" s="1"/>
  <c r="R57" i="16"/>
  <c r="G57" i="16"/>
  <c r="S56" i="16"/>
  <c r="R56" i="16"/>
  <c r="G56" i="16"/>
  <c r="R55" i="16"/>
  <c r="G55" i="16"/>
  <c r="R54" i="16"/>
  <c r="G54" i="16"/>
  <c r="R53" i="16"/>
  <c r="D53" i="16"/>
  <c r="G53" i="16" s="1"/>
  <c r="R52" i="16"/>
  <c r="G52" i="16"/>
  <c r="D52" i="16"/>
  <c r="X51" i="16"/>
  <c r="R51" i="16"/>
  <c r="S51" i="16" s="1"/>
  <c r="G51" i="16"/>
  <c r="D51" i="16"/>
  <c r="D64" i="16" s="1"/>
  <c r="R50" i="16"/>
  <c r="S50" i="16" s="1"/>
  <c r="G50" i="16"/>
  <c r="X50" i="16" s="1"/>
  <c r="X49" i="16"/>
  <c r="R49" i="16"/>
  <c r="G49" i="16"/>
  <c r="R48" i="16"/>
  <c r="G48" i="16"/>
  <c r="X48" i="16" s="1"/>
  <c r="R47" i="16"/>
  <c r="S47" i="16" s="1"/>
  <c r="G47" i="16"/>
  <c r="U46" i="16"/>
  <c r="R46" i="16"/>
  <c r="G46" i="16"/>
  <c r="S46" i="16" s="1"/>
  <c r="Q44" i="16"/>
  <c r="P44" i="16"/>
  <c r="F44" i="16"/>
  <c r="E44" i="16"/>
  <c r="D44" i="16"/>
  <c r="S43" i="16"/>
  <c r="R43" i="16"/>
  <c r="S42" i="16"/>
  <c r="R42" i="16"/>
  <c r="G42" i="16"/>
  <c r="R41" i="16"/>
  <c r="S41" i="16" s="1"/>
  <c r="R40" i="16"/>
  <c r="S40" i="16" s="1"/>
  <c r="G40" i="16"/>
  <c r="U39" i="16"/>
  <c r="U44" i="16" s="1"/>
  <c r="R39" i="16"/>
  <c r="X39" i="16" s="1"/>
  <c r="O39" i="16"/>
  <c r="O44" i="16" s="1"/>
  <c r="G39" i="16"/>
  <c r="R38" i="16"/>
  <c r="S38" i="16" s="1"/>
  <c r="G38" i="16"/>
  <c r="R37" i="16"/>
  <c r="G37" i="16"/>
  <c r="R36" i="16"/>
  <c r="S36" i="16" s="1"/>
  <c r="G36" i="16"/>
  <c r="Q34" i="16"/>
  <c r="P34" i="16"/>
  <c r="O34" i="16"/>
  <c r="F34" i="16"/>
  <c r="E34" i="16"/>
  <c r="X33" i="16"/>
  <c r="R32" i="16"/>
  <c r="G32" i="16"/>
  <c r="S32" i="16" s="1"/>
  <c r="R31" i="16"/>
  <c r="X31" i="16" s="1"/>
  <c r="G31" i="16"/>
  <c r="R30" i="16"/>
  <c r="X30" i="16" s="1"/>
  <c r="G30" i="16"/>
  <c r="X29" i="16"/>
  <c r="R29" i="16"/>
  <c r="G29" i="16"/>
  <c r="R28" i="16"/>
  <c r="X28" i="16" s="1"/>
  <c r="G28" i="16"/>
  <c r="R27" i="16"/>
  <c r="G27" i="16"/>
  <c r="H34" i="16" s="1"/>
  <c r="S26" i="16"/>
  <c r="R26" i="16"/>
  <c r="X26" i="16" s="1"/>
  <c r="G26" i="16"/>
  <c r="X25" i="16"/>
  <c r="R25" i="16"/>
  <c r="S25" i="16" s="1"/>
  <c r="G25" i="16"/>
  <c r="R24" i="16"/>
  <c r="G24" i="16"/>
  <c r="X23" i="16"/>
  <c r="S23" i="16"/>
  <c r="R23" i="16"/>
  <c r="G23" i="16"/>
  <c r="R22" i="16"/>
  <c r="G22" i="16"/>
  <c r="R21" i="16"/>
  <c r="G21" i="16"/>
  <c r="R20" i="16"/>
  <c r="D20" i="16"/>
  <c r="G20" i="16" s="1"/>
  <c r="X20" i="16" s="1"/>
  <c r="R19" i="16"/>
  <c r="G19" i="16"/>
  <c r="D19" i="16"/>
  <c r="X18" i="16"/>
  <c r="R18" i="16"/>
  <c r="G18" i="16"/>
  <c r="S18" i="16" s="1"/>
  <c r="D18" i="16"/>
  <c r="X17" i="16"/>
  <c r="S17" i="16"/>
  <c r="R17" i="16"/>
  <c r="G17" i="16"/>
  <c r="U16" i="16"/>
  <c r="U34" i="16" s="1"/>
  <c r="R16" i="16"/>
  <c r="G16" i="16"/>
  <c r="X53" i="16" l="1"/>
  <c r="Q385" i="16"/>
  <c r="X52" i="16"/>
  <c r="X72" i="16"/>
  <c r="X87" i="16"/>
  <c r="X188" i="16"/>
  <c r="X273" i="16"/>
  <c r="S373" i="16"/>
  <c r="S57" i="16"/>
  <c r="X93" i="16"/>
  <c r="H219" i="16"/>
  <c r="X253" i="16"/>
  <c r="X298" i="16"/>
  <c r="T34" i="16"/>
  <c r="X140" i="16"/>
  <c r="X158" i="16"/>
  <c r="X183" i="16"/>
  <c r="X263" i="16"/>
  <c r="S362" i="16"/>
  <c r="H44" i="16"/>
  <c r="G219" i="16"/>
  <c r="X293" i="16"/>
  <c r="X309" i="16"/>
  <c r="X24" i="16"/>
  <c r="X27" i="16"/>
  <c r="X32" i="16"/>
  <c r="S37" i="16"/>
  <c r="S44" i="16" s="1"/>
  <c r="S58" i="16"/>
  <c r="X170" i="16"/>
  <c r="X184" i="16"/>
  <c r="X229" i="16"/>
  <c r="X264" i="16"/>
  <c r="X269" i="16"/>
  <c r="X280" i="16"/>
  <c r="X285" i="16"/>
  <c r="S363" i="16"/>
  <c r="O374" i="16"/>
  <c r="X19" i="16"/>
  <c r="S31" i="16"/>
  <c r="X152" i="16"/>
  <c r="X228" i="16"/>
  <c r="S368" i="16"/>
  <c r="S53" i="16"/>
  <c r="X204" i="16"/>
  <c r="X304" i="16"/>
  <c r="X318" i="16"/>
  <c r="X334" i="16"/>
  <c r="S20" i="16"/>
  <c r="S24" i="16"/>
  <c r="S54" i="16"/>
  <c r="X205" i="16"/>
  <c r="X265" i="16"/>
  <c r="X281" i="16"/>
  <c r="X294" i="16"/>
  <c r="X310" i="16"/>
  <c r="X319" i="16"/>
  <c r="X335" i="16"/>
  <c r="X363" i="16"/>
  <c r="S369" i="16"/>
  <c r="X73" i="16"/>
  <c r="X146" i="16"/>
  <c r="X279" i="16"/>
  <c r="S27" i="16"/>
  <c r="S73" i="16"/>
  <c r="X234" i="16"/>
  <c r="S59" i="16"/>
  <c r="X75" i="16"/>
  <c r="X85" i="16"/>
  <c r="X290" i="16"/>
  <c r="X306" i="16"/>
  <c r="D34" i="16"/>
  <c r="D385" i="16" s="1"/>
  <c r="D386" i="16" s="1"/>
  <c r="D387" i="16" s="1"/>
  <c r="S21" i="16"/>
  <c r="S29" i="16"/>
  <c r="X47" i="16"/>
  <c r="S60" i="16"/>
  <c r="X81" i="16"/>
  <c r="X91" i="16"/>
  <c r="X186" i="16"/>
  <c r="X207" i="16"/>
  <c r="X237" i="16"/>
  <c r="G258" i="16"/>
  <c r="X271" i="16"/>
  <c r="X321" i="16"/>
  <c r="X337" i="16"/>
  <c r="X350" i="16"/>
  <c r="X360" i="16"/>
  <c r="S370" i="16"/>
  <c r="S16" i="16"/>
  <c r="H246" i="16"/>
  <c r="X22" i="16"/>
  <c r="P385" i="16"/>
  <c r="P386" i="16" s="1"/>
  <c r="S39" i="16"/>
  <c r="Y39" i="16" s="1"/>
  <c r="X77" i="16"/>
  <c r="X138" i="16"/>
  <c r="X144" i="16"/>
  <c r="X150" i="16"/>
  <c r="X156" i="16"/>
  <c r="T167" i="16"/>
  <c r="X208" i="16"/>
  <c r="X238" i="16"/>
  <c r="X272" i="16"/>
  <c r="X277" i="16"/>
  <c r="X297" i="16"/>
  <c r="X313" i="16"/>
  <c r="T342" i="16"/>
  <c r="X322" i="16"/>
  <c r="X338" i="16"/>
  <c r="X351" i="16"/>
  <c r="X361" i="16"/>
  <c r="Q386" i="16"/>
  <c r="Q387" i="16" s="1"/>
  <c r="X107" i="16"/>
  <c r="S107" i="16"/>
  <c r="X127" i="16"/>
  <c r="S127" i="16"/>
  <c r="X143" i="16"/>
  <c r="S143" i="16"/>
  <c r="X151" i="16"/>
  <c r="S151" i="16"/>
  <c r="X358" i="16"/>
  <c r="S358" i="16"/>
  <c r="R34" i="16"/>
  <c r="R167" i="16"/>
  <c r="S162" i="16"/>
  <c r="R190" i="16"/>
  <c r="X190" i="16" s="1"/>
  <c r="X364" i="16"/>
  <c r="S364" i="16"/>
  <c r="S19" i="16"/>
  <c r="S28" i="16"/>
  <c r="T64" i="16"/>
  <c r="S48" i="16"/>
  <c r="X54" i="16"/>
  <c r="H64" i="16"/>
  <c r="S69" i="16"/>
  <c r="S72" i="16"/>
  <c r="X90" i="16"/>
  <c r="S90" i="16"/>
  <c r="S93" i="16"/>
  <c r="H258" i="16"/>
  <c r="X103" i="16"/>
  <c r="S103" i="16"/>
  <c r="X123" i="16"/>
  <c r="S123" i="16"/>
  <c r="X37" i="16"/>
  <c r="G64" i="16"/>
  <c r="D402" i="16" s="1"/>
  <c r="X80" i="16"/>
  <c r="S80" i="16"/>
  <c r="X96" i="16"/>
  <c r="S96" i="16"/>
  <c r="T190" i="16"/>
  <c r="T246" i="16"/>
  <c r="R246" i="16"/>
  <c r="X221" i="16"/>
  <c r="T258" i="16"/>
  <c r="G34" i="16"/>
  <c r="E385" i="16"/>
  <c r="S52" i="16"/>
  <c r="H159" i="16"/>
  <c r="G159" i="16"/>
  <c r="S75" i="16"/>
  <c r="X84" i="16"/>
  <c r="S84" i="16"/>
  <c r="S87" i="16"/>
  <c r="X100" i="16"/>
  <c r="S100" i="16"/>
  <c r="X104" i="16"/>
  <c r="S104" i="16"/>
  <c r="X108" i="16"/>
  <c r="S108" i="16"/>
  <c r="X112" i="16"/>
  <c r="S112" i="16"/>
  <c r="X116" i="16"/>
  <c r="S116" i="16"/>
  <c r="X120" i="16"/>
  <c r="S120" i="16"/>
  <c r="X124" i="16"/>
  <c r="S124" i="16"/>
  <c r="X128" i="16"/>
  <c r="S128" i="16"/>
  <c r="X132" i="16"/>
  <c r="S132" i="16"/>
  <c r="X136" i="16"/>
  <c r="S136" i="16"/>
  <c r="X174" i="16"/>
  <c r="S174" i="16"/>
  <c r="H190" i="16"/>
  <c r="X180" i="16"/>
  <c r="G190" i="16"/>
  <c r="R287" i="16"/>
  <c r="X287" i="16" s="1"/>
  <c r="F385" i="16"/>
  <c r="T159" i="16"/>
  <c r="S68" i="16"/>
  <c r="X78" i="16"/>
  <c r="S78" i="16"/>
  <c r="X94" i="16"/>
  <c r="S94" i="16"/>
  <c r="X101" i="16"/>
  <c r="S101" i="16"/>
  <c r="X105" i="16"/>
  <c r="S105" i="16"/>
  <c r="X109" i="16"/>
  <c r="S109" i="16"/>
  <c r="X113" i="16"/>
  <c r="S113" i="16"/>
  <c r="X117" i="16"/>
  <c r="S117" i="16"/>
  <c r="X121" i="16"/>
  <c r="S121" i="16"/>
  <c r="X125" i="16"/>
  <c r="S125" i="16"/>
  <c r="X129" i="16"/>
  <c r="S129" i="16"/>
  <c r="X133" i="16"/>
  <c r="S133" i="16"/>
  <c r="X137" i="16"/>
  <c r="S137" i="16"/>
  <c r="X141" i="16"/>
  <c r="S141" i="16"/>
  <c r="X145" i="16"/>
  <c r="S145" i="16"/>
  <c r="X149" i="16"/>
  <c r="S149" i="16"/>
  <c r="X153" i="16"/>
  <c r="S153" i="16"/>
  <c r="X157" i="16"/>
  <c r="S157" i="16"/>
  <c r="R258" i="16"/>
  <c r="X258" i="16" s="1"/>
  <c r="H374" i="16"/>
  <c r="X86" i="16"/>
  <c r="S86" i="16"/>
  <c r="X115" i="16"/>
  <c r="S115" i="16"/>
  <c r="X131" i="16"/>
  <c r="S131" i="16"/>
  <c r="X147" i="16"/>
  <c r="S147" i="16"/>
  <c r="X155" i="16"/>
  <c r="S155" i="16"/>
  <c r="S30" i="16"/>
  <c r="T403" i="16"/>
  <c r="S22" i="16"/>
  <c r="G44" i="16"/>
  <c r="R44" i="16"/>
  <c r="S49" i="16"/>
  <c r="S55" i="16"/>
  <c r="S63" i="16"/>
  <c r="X88" i="16"/>
  <c r="S88" i="16"/>
  <c r="S91" i="16"/>
  <c r="H342" i="16"/>
  <c r="H354" i="16"/>
  <c r="X119" i="16"/>
  <c r="S119" i="16"/>
  <c r="X139" i="16"/>
  <c r="S139" i="16"/>
  <c r="O385" i="16"/>
  <c r="R64" i="16"/>
  <c r="X76" i="16"/>
  <c r="S76" i="16"/>
  <c r="X82" i="16"/>
  <c r="S82" i="16"/>
  <c r="X98" i="16"/>
  <c r="S98" i="16"/>
  <c r="R159" i="16"/>
  <c r="H287" i="16"/>
  <c r="X111" i="16"/>
  <c r="S111" i="16"/>
  <c r="X135" i="16"/>
  <c r="S135" i="16"/>
  <c r="T44" i="16"/>
  <c r="X92" i="16"/>
  <c r="S92" i="16"/>
  <c r="X102" i="16"/>
  <c r="S102" i="16"/>
  <c r="X106" i="16"/>
  <c r="S106" i="16"/>
  <c r="X110" i="16"/>
  <c r="S110" i="16"/>
  <c r="X114" i="16"/>
  <c r="S114" i="16"/>
  <c r="X118" i="16"/>
  <c r="S118" i="16"/>
  <c r="X122" i="16"/>
  <c r="S122" i="16"/>
  <c r="X126" i="16"/>
  <c r="S126" i="16"/>
  <c r="X130" i="16"/>
  <c r="S130" i="16"/>
  <c r="X134" i="16"/>
  <c r="S134" i="16"/>
  <c r="S167" i="16"/>
  <c r="T219" i="16"/>
  <c r="T314" i="16"/>
  <c r="G342" i="16"/>
  <c r="T287" i="16"/>
  <c r="R314" i="16"/>
  <c r="R354" i="16"/>
  <c r="X354" i="16" s="1"/>
  <c r="R219" i="16"/>
  <c r="X219" i="16" s="1"/>
  <c r="G287" i="16"/>
  <c r="T354" i="16"/>
  <c r="S170" i="16"/>
  <c r="R178" i="16"/>
  <c r="G246" i="16"/>
  <c r="X249" i="16"/>
  <c r="G314" i="16"/>
  <c r="G354" i="16"/>
  <c r="S371" i="16"/>
  <c r="R374" i="16"/>
  <c r="X374" i="16" s="1"/>
  <c r="H314" i="16"/>
  <c r="S357" i="16"/>
  <c r="G167" i="16"/>
  <c r="T178" i="16"/>
  <c r="R342" i="16"/>
  <c r="T374" i="16"/>
  <c r="S138" i="16"/>
  <c r="S140" i="16"/>
  <c r="S142" i="16"/>
  <c r="S144" i="16"/>
  <c r="S146" i="16"/>
  <c r="S148" i="16"/>
  <c r="S150" i="16"/>
  <c r="S152" i="16"/>
  <c r="S154" i="16"/>
  <c r="S156" i="16"/>
  <c r="S158" i="16"/>
  <c r="H167" i="16"/>
  <c r="G178" i="16"/>
  <c r="S372" i="16"/>
  <c r="G374" i="16"/>
  <c r="S169" i="16"/>
  <c r="U159" i="1"/>
  <c r="U34" i="1"/>
  <c r="U374" i="1"/>
  <c r="U64" i="1"/>
  <c r="U44" i="1"/>
  <c r="X159" i="16" l="1"/>
  <c r="S374" i="16"/>
  <c r="S64" i="16"/>
  <c r="S65" i="16" s="1"/>
  <c r="S34" i="16"/>
  <c r="O399" i="16"/>
  <c r="P387" i="16"/>
  <c r="D399" i="16"/>
  <c r="Q394" i="16"/>
  <c r="Q393" i="16"/>
  <c r="O394" i="16"/>
  <c r="O393" i="16"/>
  <c r="D395" i="16"/>
  <c r="D394" i="16"/>
  <c r="D393" i="16"/>
  <c r="Q395" i="16"/>
  <c r="E386" i="16"/>
  <c r="E387" i="16" s="1"/>
  <c r="S178" i="16"/>
  <c r="X44" i="16"/>
  <c r="X178" i="16"/>
  <c r="R355" i="16"/>
  <c r="F386" i="16"/>
  <c r="F387" i="16" s="1"/>
  <c r="X34" i="16"/>
  <c r="G385" i="16"/>
  <c r="X342" i="16"/>
  <c r="X314" i="16"/>
  <c r="R65" i="16"/>
  <c r="X65" i="16" s="1"/>
  <c r="O402" i="16"/>
  <c r="X64" i="16"/>
  <c r="O386" i="16"/>
  <c r="R385" i="16"/>
  <c r="O387" i="16"/>
  <c r="T404" i="16" s="1"/>
  <c r="S159" i="16"/>
  <c r="X246" i="16"/>
  <c r="T403" i="1"/>
  <c r="F395" i="16" l="1"/>
  <c r="F394" i="16"/>
  <c r="F393" i="16"/>
  <c r="F397" i="16" s="1"/>
  <c r="E395" i="16"/>
  <c r="G395" i="16" s="1"/>
  <c r="E394" i="16"/>
  <c r="G394" i="16" s="1"/>
  <c r="E393" i="16"/>
  <c r="E397" i="16" s="1"/>
  <c r="P395" i="16"/>
  <c r="P394" i="16"/>
  <c r="R394" i="16" s="1"/>
  <c r="P393" i="16"/>
  <c r="R393" i="16" s="1"/>
  <c r="R386" i="16"/>
  <c r="R387" i="16" s="1"/>
  <c r="I404" i="16"/>
  <c r="G386" i="16"/>
  <c r="G387" i="16" s="1"/>
  <c r="D397" i="16"/>
  <c r="S355" i="16"/>
  <c r="S356" i="16" s="1"/>
  <c r="Q397" i="16"/>
  <c r="X355" i="16"/>
  <c r="R356" i="16"/>
  <c r="S385" i="16"/>
  <c r="O364" i="1"/>
  <c r="O39" i="1"/>
  <c r="D400" i="16" l="1"/>
  <c r="D403" i="16"/>
  <c r="O400" i="16"/>
  <c r="O403" i="16"/>
  <c r="G393" i="16"/>
  <c r="G397" i="16" s="1"/>
  <c r="S386" i="16"/>
  <c r="S387" i="16" s="1"/>
  <c r="P397" i="16"/>
  <c r="X70" i="1"/>
  <c r="X71" i="1"/>
  <c r="X33" i="1"/>
  <c r="D53" i="1"/>
  <c r="R366" i="1"/>
  <c r="R367" i="1"/>
  <c r="R368" i="1"/>
  <c r="R369" i="1"/>
  <c r="R370" i="1"/>
  <c r="R371" i="1"/>
  <c r="R372" i="1"/>
  <c r="R373" i="1"/>
  <c r="R358" i="1"/>
  <c r="R359" i="1"/>
  <c r="R360" i="1"/>
  <c r="R361" i="1"/>
  <c r="R362" i="1"/>
  <c r="R363" i="1"/>
  <c r="R364" i="1"/>
  <c r="R365" i="1"/>
  <c r="P374" i="1"/>
  <c r="Q374" i="1"/>
  <c r="O374" i="1"/>
  <c r="O395" i="16" l="1"/>
  <c r="O396" i="16"/>
  <c r="R396" i="16" s="1"/>
  <c r="K80" i="5"/>
  <c r="K79" i="5"/>
  <c r="K78" i="5"/>
  <c r="K77" i="5"/>
  <c r="K76" i="5"/>
  <c r="K75" i="5"/>
  <c r="K74" i="5"/>
  <c r="K176" i="5"/>
  <c r="O34" i="1"/>
  <c r="K17" i="5" s="1"/>
  <c r="K183" i="5"/>
  <c r="K182" i="5"/>
  <c r="K181" i="5"/>
  <c r="K180" i="5"/>
  <c r="K178" i="5"/>
  <c r="K44" i="5"/>
  <c r="K45" i="5"/>
  <c r="K46" i="5"/>
  <c r="K40" i="5"/>
  <c r="K41" i="5"/>
  <c r="K42" i="5"/>
  <c r="K91" i="5"/>
  <c r="K90" i="5"/>
  <c r="K88" i="5"/>
  <c r="O178" i="1"/>
  <c r="K84" i="5" s="1"/>
  <c r="O64" i="1"/>
  <c r="K39" i="5" s="1"/>
  <c r="D88" i="5"/>
  <c r="O44" i="1"/>
  <c r="K28" i="5" s="1"/>
  <c r="K32" i="5"/>
  <c r="K34" i="5"/>
  <c r="K179" i="5"/>
  <c r="K177" i="5"/>
  <c r="K68" i="5"/>
  <c r="K70" i="5" s="1"/>
  <c r="K43" i="5"/>
  <c r="K21" i="5"/>
  <c r="K18" i="5"/>
  <c r="D18" i="5"/>
  <c r="R395" i="16" l="1"/>
  <c r="R397" i="16" s="1"/>
  <c r="O397" i="16"/>
  <c r="K36" i="5"/>
  <c r="K190" i="5"/>
  <c r="I9" i="4" s="1"/>
  <c r="K81" i="5"/>
  <c r="N81" i="5" s="1"/>
  <c r="K191" i="5"/>
  <c r="I10" i="4" s="1"/>
  <c r="K189" i="5"/>
  <c r="I8" i="4" s="1"/>
  <c r="K184" i="5"/>
  <c r="K47" i="5"/>
  <c r="K92" i="5"/>
  <c r="K25" i="5"/>
  <c r="K196" i="5" l="1"/>
  <c r="N196" i="5" s="1"/>
  <c r="N197" i="5" l="1"/>
  <c r="O392" i="1"/>
  <c r="Q392" i="1"/>
  <c r="N198" i="5" l="1"/>
  <c r="Q34" i="1"/>
  <c r="R40" i="1"/>
  <c r="G21" i="1"/>
  <c r="G22" i="1"/>
  <c r="G23" i="1"/>
  <c r="G24" i="1"/>
  <c r="G25" i="1"/>
  <c r="G26" i="1"/>
  <c r="G27" i="1"/>
  <c r="G28" i="1"/>
  <c r="G29" i="1"/>
  <c r="G30" i="1"/>
  <c r="G31" i="1"/>
  <c r="R162" i="1"/>
  <c r="R163" i="1"/>
  <c r="R164" i="1"/>
  <c r="R41" i="1"/>
  <c r="R42" i="1"/>
  <c r="R43" i="1"/>
  <c r="S43" i="1" s="1"/>
  <c r="Q178" i="1"/>
  <c r="P178" i="1"/>
  <c r="Q167" i="1"/>
  <c r="O159" i="1"/>
  <c r="P44" i="1"/>
  <c r="K62" i="5" l="1"/>
  <c r="N62" i="5" s="1"/>
  <c r="R177" i="1"/>
  <c r="S177" i="1" s="1"/>
  <c r="S163" i="1"/>
  <c r="R22" i="1"/>
  <c r="X22" i="1" s="1"/>
  <c r="R23" i="1"/>
  <c r="X23" i="1" s="1"/>
  <c r="R24" i="1"/>
  <c r="X24" i="1" s="1"/>
  <c r="R25" i="1"/>
  <c r="X25" i="1" s="1"/>
  <c r="R26" i="1"/>
  <c r="R27" i="1"/>
  <c r="X27" i="1" s="1"/>
  <c r="R28" i="1"/>
  <c r="X28" i="1" s="1"/>
  <c r="R29" i="1"/>
  <c r="X29" i="1" s="1"/>
  <c r="R30" i="1"/>
  <c r="X30" i="1" s="1"/>
  <c r="R31" i="1"/>
  <c r="X31" i="1" s="1"/>
  <c r="X26" i="1" l="1"/>
  <c r="R21" i="1" l="1"/>
  <c r="G32" i="1"/>
  <c r="R32" i="1"/>
  <c r="R20" i="1"/>
  <c r="R19" i="1"/>
  <c r="Q159" i="1"/>
  <c r="D392" i="1"/>
  <c r="D384" i="1"/>
  <c r="D374" i="1"/>
  <c r="D354" i="1"/>
  <c r="D342" i="1"/>
  <c r="D314" i="1"/>
  <c r="D287" i="1"/>
  <c r="D258" i="1"/>
  <c r="D246" i="1"/>
  <c r="D219" i="1"/>
  <c r="D190" i="1"/>
  <c r="D178" i="1"/>
  <c r="D167" i="1"/>
  <c r="D69" i="1"/>
  <c r="D159" i="1" s="1"/>
  <c r="D58" i="1"/>
  <c r="D52" i="1"/>
  <c r="D51" i="1"/>
  <c r="D44" i="1"/>
  <c r="D20" i="1"/>
  <c r="D19" i="1"/>
  <c r="D18" i="1"/>
  <c r="D34" i="1" l="1"/>
  <c r="D21" i="5"/>
  <c r="T34" i="1"/>
  <c r="X32" i="1"/>
  <c r="S32" i="1"/>
  <c r="H34" i="1"/>
  <c r="Q44" i="1"/>
  <c r="S21" i="1"/>
  <c r="D64" i="1"/>
  <c r="D385" i="1" s="1"/>
  <c r="N36" i="5"/>
  <c r="U354" i="1"/>
  <c r="U342" i="1"/>
  <c r="U314" i="1"/>
  <c r="U287" i="1"/>
  <c r="U258" i="1"/>
  <c r="U246" i="1"/>
  <c r="U219" i="1"/>
  <c r="U190" i="1"/>
  <c r="L9" i="4"/>
  <c r="L10" i="4"/>
  <c r="L8" i="4"/>
  <c r="N18" i="5"/>
  <c r="N19" i="5"/>
  <c r="N20" i="5"/>
  <c r="N21" i="5"/>
  <c r="N22" i="5"/>
  <c r="N23" i="5"/>
  <c r="N24" i="5"/>
  <c r="N17" i="5"/>
  <c r="N25" i="5"/>
  <c r="N190" i="5"/>
  <c r="K195" i="5"/>
  <c r="K192" i="5"/>
  <c r="N191" i="5"/>
  <c r="N189" i="5"/>
  <c r="N177" i="5"/>
  <c r="N178" i="5"/>
  <c r="N179" i="5"/>
  <c r="N180" i="5"/>
  <c r="N181" i="5"/>
  <c r="N182" i="5"/>
  <c r="N183" i="5"/>
  <c r="N184" i="5"/>
  <c r="N176" i="5"/>
  <c r="N85" i="5"/>
  <c r="N86" i="5"/>
  <c r="N87" i="5"/>
  <c r="N88" i="5"/>
  <c r="N89" i="5"/>
  <c r="N90" i="5"/>
  <c r="N91" i="5"/>
  <c r="N92" i="5"/>
  <c r="N84" i="5"/>
  <c r="N63" i="5"/>
  <c r="N64" i="5"/>
  <c r="N65" i="5"/>
  <c r="N66" i="5"/>
  <c r="N67" i="5"/>
  <c r="N68" i="5"/>
  <c r="N69" i="5"/>
  <c r="N70" i="5"/>
  <c r="N29" i="5"/>
  <c r="N30" i="5"/>
  <c r="N31" i="5"/>
  <c r="N32" i="5"/>
  <c r="N33" i="5"/>
  <c r="N34" i="5"/>
  <c r="N35" i="5"/>
  <c r="N28" i="5"/>
  <c r="N40" i="5"/>
  <c r="N41" i="5"/>
  <c r="N42" i="5"/>
  <c r="N43" i="5"/>
  <c r="N46" i="5"/>
  <c r="D32" i="5"/>
  <c r="X61" i="1"/>
  <c r="X62" i="1"/>
  <c r="X179" i="1"/>
  <c r="X191" i="1"/>
  <c r="X192" i="1"/>
  <c r="X193" i="1"/>
  <c r="X220" i="1"/>
  <c r="X230" i="1"/>
  <c r="X247" i="1"/>
  <c r="X259" i="1"/>
  <c r="X260" i="1"/>
  <c r="X261" i="1"/>
  <c r="X288" i="1"/>
  <c r="X315" i="1"/>
  <c r="X343" i="1"/>
  <c r="X368" i="1"/>
  <c r="X369" i="1"/>
  <c r="X370" i="1"/>
  <c r="X371" i="1"/>
  <c r="X372" i="1"/>
  <c r="X376" i="1"/>
  <c r="X377" i="1"/>
  <c r="X378" i="1"/>
  <c r="X379" i="1"/>
  <c r="S365" i="1"/>
  <c r="S366" i="1"/>
  <c r="S367" i="1"/>
  <c r="S368" i="1"/>
  <c r="S369" i="1"/>
  <c r="S370" i="1"/>
  <c r="S371" i="1"/>
  <c r="S372" i="1"/>
  <c r="S162" i="1"/>
  <c r="S164" i="1"/>
  <c r="S70" i="1"/>
  <c r="S71" i="1"/>
  <c r="S61" i="1"/>
  <c r="S62" i="1"/>
  <c r="S41" i="1"/>
  <c r="S22" i="1"/>
  <c r="S23" i="1"/>
  <c r="S24" i="1"/>
  <c r="S25" i="1"/>
  <c r="S26" i="1"/>
  <c r="S27" i="1"/>
  <c r="S28" i="1"/>
  <c r="S29" i="1"/>
  <c r="S30" i="1"/>
  <c r="S31" i="1"/>
  <c r="N192" i="5" l="1"/>
  <c r="I11" i="4"/>
  <c r="N195" i="5"/>
  <c r="I14" i="4"/>
  <c r="L14" i="4" s="1"/>
  <c r="D386" i="1"/>
  <c r="D387" i="1" s="1"/>
  <c r="P392" i="1"/>
  <c r="Q384" i="1"/>
  <c r="P384" i="1"/>
  <c r="O384" i="1"/>
  <c r="R357" i="1"/>
  <c r="R374" i="1" s="1"/>
  <c r="Q354" i="1"/>
  <c r="P354" i="1"/>
  <c r="O354" i="1"/>
  <c r="R353" i="1"/>
  <c r="R352" i="1"/>
  <c r="R351" i="1"/>
  <c r="R350" i="1"/>
  <c r="R349" i="1"/>
  <c r="R348" i="1"/>
  <c r="R347" i="1"/>
  <c r="R346" i="1"/>
  <c r="R345" i="1"/>
  <c r="R344" i="1"/>
  <c r="Q342" i="1"/>
  <c r="P342" i="1"/>
  <c r="O342" i="1"/>
  <c r="R341" i="1"/>
  <c r="R340" i="1"/>
  <c r="R339" i="1"/>
  <c r="R338" i="1"/>
  <c r="R337" i="1"/>
  <c r="R336" i="1"/>
  <c r="R335" i="1"/>
  <c r="R334" i="1"/>
  <c r="R333" i="1"/>
  <c r="R332" i="1"/>
  <c r="R331" i="1"/>
  <c r="R330" i="1"/>
  <c r="R329" i="1"/>
  <c r="R328" i="1"/>
  <c r="R327" i="1"/>
  <c r="R326" i="1"/>
  <c r="R325" i="1"/>
  <c r="R324" i="1"/>
  <c r="R323" i="1"/>
  <c r="R322" i="1"/>
  <c r="R321" i="1"/>
  <c r="R320" i="1"/>
  <c r="R319" i="1"/>
  <c r="R318" i="1"/>
  <c r="R317" i="1"/>
  <c r="R316" i="1"/>
  <c r="Q314" i="1"/>
  <c r="P314" i="1"/>
  <c r="O314" i="1"/>
  <c r="R313" i="1"/>
  <c r="R312" i="1"/>
  <c r="R311" i="1"/>
  <c r="R310" i="1"/>
  <c r="R309" i="1"/>
  <c r="R308" i="1"/>
  <c r="R307" i="1"/>
  <c r="R306" i="1"/>
  <c r="R305" i="1"/>
  <c r="R304" i="1"/>
  <c r="R303" i="1"/>
  <c r="R302" i="1"/>
  <c r="R301" i="1"/>
  <c r="R300" i="1"/>
  <c r="R299" i="1"/>
  <c r="R298" i="1"/>
  <c r="R297" i="1"/>
  <c r="R296" i="1"/>
  <c r="R295" i="1"/>
  <c r="R294" i="1"/>
  <c r="R293" i="1"/>
  <c r="R292" i="1"/>
  <c r="R291" i="1"/>
  <c r="R290" i="1"/>
  <c r="R289" i="1"/>
  <c r="Q287" i="1"/>
  <c r="P287" i="1"/>
  <c r="O287" i="1"/>
  <c r="R286" i="1"/>
  <c r="R285" i="1"/>
  <c r="R284" i="1"/>
  <c r="R283" i="1"/>
  <c r="R282" i="1"/>
  <c r="R281" i="1"/>
  <c r="R280" i="1"/>
  <c r="R279" i="1"/>
  <c r="R278" i="1"/>
  <c r="R277" i="1"/>
  <c r="R276" i="1"/>
  <c r="R275" i="1"/>
  <c r="R274" i="1"/>
  <c r="R273" i="1"/>
  <c r="R272" i="1"/>
  <c r="R271" i="1"/>
  <c r="R270" i="1"/>
  <c r="R269" i="1"/>
  <c r="R268" i="1"/>
  <c r="R267" i="1"/>
  <c r="R266" i="1"/>
  <c r="R265" i="1"/>
  <c r="R264" i="1"/>
  <c r="R263" i="1"/>
  <c r="R262" i="1"/>
  <c r="Q258" i="1"/>
  <c r="P258" i="1"/>
  <c r="O258" i="1"/>
  <c r="R257" i="1"/>
  <c r="R256" i="1"/>
  <c r="R255" i="1"/>
  <c r="R254" i="1"/>
  <c r="R253" i="1"/>
  <c r="R252" i="1"/>
  <c r="R251" i="1"/>
  <c r="R250" i="1"/>
  <c r="R249" i="1"/>
  <c r="R248" i="1"/>
  <c r="Q246" i="1"/>
  <c r="P246" i="1"/>
  <c r="O246" i="1"/>
  <c r="R245" i="1"/>
  <c r="R244" i="1"/>
  <c r="R243" i="1"/>
  <c r="R242" i="1"/>
  <c r="R241" i="1"/>
  <c r="R240" i="1"/>
  <c r="R239" i="1"/>
  <c r="R238" i="1"/>
  <c r="R237" i="1"/>
  <c r="R236" i="1"/>
  <c r="R235" i="1"/>
  <c r="R234" i="1"/>
  <c r="R233" i="1"/>
  <c r="R232" i="1"/>
  <c r="R231" i="1"/>
  <c r="R229" i="1"/>
  <c r="R228" i="1"/>
  <c r="R227" i="1"/>
  <c r="R226" i="1"/>
  <c r="R225" i="1"/>
  <c r="R224" i="1"/>
  <c r="R223" i="1"/>
  <c r="R222" i="1"/>
  <c r="R221" i="1"/>
  <c r="Q219" i="1"/>
  <c r="P219" i="1"/>
  <c r="O219" i="1"/>
  <c r="R218" i="1"/>
  <c r="R217" i="1"/>
  <c r="R216" i="1"/>
  <c r="R215" i="1"/>
  <c r="R214" i="1"/>
  <c r="R213" i="1"/>
  <c r="R212" i="1"/>
  <c r="R211" i="1"/>
  <c r="R210" i="1"/>
  <c r="R209" i="1"/>
  <c r="R208" i="1"/>
  <c r="R207" i="1"/>
  <c r="R206" i="1"/>
  <c r="R205" i="1"/>
  <c r="R204" i="1"/>
  <c r="R203" i="1"/>
  <c r="R202" i="1"/>
  <c r="R201" i="1"/>
  <c r="R200" i="1"/>
  <c r="R199" i="1"/>
  <c r="R198" i="1"/>
  <c r="R197" i="1"/>
  <c r="R196" i="1"/>
  <c r="R195" i="1"/>
  <c r="R194" i="1"/>
  <c r="Q190" i="1"/>
  <c r="P190" i="1"/>
  <c r="O190" i="1"/>
  <c r="R189" i="1"/>
  <c r="R188" i="1"/>
  <c r="R187" i="1"/>
  <c r="R186" i="1"/>
  <c r="R185" i="1"/>
  <c r="R184" i="1"/>
  <c r="R183" i="1"/>
  <c r="R182" i="1"/>
  <c r="R181" i="1"/>
  <c r="R180" i="1"/>
  <c r="R176" i="1"/>
  <c r="R175" i="1"/>
  <c r="R174" i="1"/>
  <c r="R173" i="1"/>
  <c r="R172" i="1"/>
  <c r="R171" i="1"/>
  <c r="R170" i="1"/>
  <c r="R169" i="1"/>
  <c r="P167" i="1"/>
  <c r="O167" i="1"/>
  <c r="R166" i="1"/>
  <c r="R161" i="1"/>
  <c r="T167" i="1" s="1"/>
  <c r="P159" i="1"/>
  <c r="R158" i="1"/>
  <c r="R157" i="1"/>
  <c r="R156" i="1"/>
  <c r="R155" i="1"/>
  <c r="R154" i="1"/>
  <c r="R153" i="1"/>
  <c r="R152" i="1"/>
  <c r="R151" i="1"/>
  <c r="R150" i="1"/>
  <c r="R149" i="1"/>
  <c r="R148" i="1"/>
  <c r="R147" i="1"/>
  <c r="R146" i="1"/>
  <c r="R145" i="1"/>
  <c r="R144" i="1"/>
  <c r="R143" i="1"/>
  <c r="R142" i="1"/>
  <c r="R141" i="1"/>
  <c r="R140" i="1"/>
  <c r="R139" i="1"/>
  <c r="R138" i="1"/>
  <c r="R137" i="1"/>
  <c r="R136" i="1"/>
  <c r="R135" i="1"/>
  <c r="R134" i="1"/>
  <c r="R133" i="1"/>
  <c r="R132" i="1"/>
  <c r="R131" i="1"/>
  <c r="R130" i="1"/>
  <c r="R129" i="1"/>
  <c r="R128" i="1"/>
  <c r="R127" i="1"/>
  <c r="R126" i="1"/>
  <c r="R125" i="1"/>
  <c r="R124" i="1"/>
  <c r="R123" i="1"/>
  <c r="R122" i="1"/>
  <c r="R121" i="1"/>
  <c r="R120" i="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Q64" i="1"/>
  <c r="P64" i="1"/>
  <c r="R63" i="1"/>
  <c r="R60" i="1"/>
  <c r="R59" i="1"/>
  <c r="R58" i="1"/>
  <c r="R57" i="1"/>
  <c r="R56" i="1"/>
  <c r="R55" i="1"/>
  <c r="R54" i="1"/>
  <c r="R53" i="1"/>
  <c r="R50" i="1"/>
  <c r="R49" i="1"/>
  <c r="R48" i="1"/>
  <c r="R47" i="1"/>
  <c r="R46" i="1"/>
  <c r="R39" i="1"/>
  <c r="R38" i="1"/>
  <c r="R37" i="1"/>
  <c r="R36" i="1"/>
  <c r="P34" i="1"/>
  <c r="R18" i="1"/>
  <c r="R16" i="1"/>
  <c r="G53" i="1"/>
  <c r="G56" i="1"/>
  <c r="G57" i="1"/>
  <c r="G54" i="1"/>
  <c r="O394" i="1" l="1"/>
  <c r="O393" i="1"/>
  <c r="R44" i="1"/>
  <c r="K73" i="5"/>
  <c r="N73" i="5" s="1"/>
  <c r="O385" i="1"/>
  <c r="O386" i="1" s="1"/>
  <c r="O387" i="1" s="1"/>
  <c r="L11" i="4"/>
  <c r="Q395" i="1"/>
  <c r="D393" i="1"/>
  <c r="T178" i="1"/>
  <c r="R178" i="1"/>
  <c r="Q385" i="1"/>
  <c r="Q386" i="1" s="1"/>
  <c r="Q387" i="1" s="1"/>
  <c r="D394" i="1"/>
  <c r="D395" i="1"/>
  <c r="S57" i="1"/>
  <c r="S56" i="1"/>
  <c r="R52" i="1"/>
  <c r="R69" i="1"/>
  <c r="T258" i="1"/>
  <c r="X53" i="1"/>
  <c r="S53" i="1"/>
  <c r="X54" i="1"/>
  <c r="S54" i="1"/>
  <c r="R342" i="1"/>
  <c r="N39" i="5"/>
  <c r="R167" i="1"/>
  <c r="R190" i="1"/>
  <c r="T374" i="1"/>
  <c r="R287" i="1"/>
  <c r="T354" i="1"/>
  <c r="R51" i="1"/>
  <c r="T190" i="1"/>
  <c r="R246" i="1"/>
  <c r="T314" i="1"/>
  <c r="R354" i="1"/>
  <c r="T219" i="1"/>
  <c r="T287" i="1"/>
  <c r="P385" i="1"/>
  <c r="P386" i="1" s="1"/>
  <c r="P387" i="1" s="1"/>
  <c r="T246" i="1"/>
  <c r="T342" i="1"/>
  <c r="R258" i="1"/>
  <c r="T44" i="1"/>
  <c r="R219" i="1"/>
  <c r="R314" i="1"/>
  <c r="R68" i="1"/>
  <c r="R17" i="1"/>
  <c r="R34" i="1" s="1"/>
  <c r="G363" i="1"/>
  <c r="X363" i="1" s="1"/>
  <c r="D34" i="5"/>
  <c r="G364" i="1"/>
  <c r="S364" i="1" s="1"/>
  <c r="G20" i="1"/>
  <c r="G19" i="1"/>
  <c r="G362" i="1"/>
  <c r="S362" i="1" s="1"/>
  <c r="R64" i="1" l="1"/>
  <c r="R65" i="1" s="1"/>
  <c r="S20" i="1"/>
  <c r="X20" i="1"/>
  <c r="R159" i="1"/>
  <c r="R355" i="1" s="1"/>
  <c r="X355" i="1" s="1"/>
  <c r="Q394" i="1"/>
  <c r="Q393" i="1"/>
  <c r="X19" i="1"/>
  <c r="S19" i="1"/>
  <c r="D397" i="1"/>
  <c r="X362" i="1"/>
  <c r="S363" i="1"/>
  <c r="N45" i="5"/>
  <c r="K194" i="5"/>
  <c r="N44" i="5"/>
  <c r="K193" i="5"/>
  <c r="X364" i="1"/>
  <c r="T64" i="1"/>
  <c r="T159" i="1"/>
  <c r="O399" i="1" l="1"/>
  <c r="R356" i="1"/>
  <c r="X65" i="1"/>
  <c r="N194" i="5"/>
  <c r="I13" i="4"/>
  <c r="L13" i="4" s="1"/>
  <c r="N193" i="5"/>
  <c r="I12" i="4"/>
  <c r="N47" i="5"/>
  <c r="O402" i="1"/>
  <c r="R385" i="1"/>
  <c r="G176" i="1"/>
  <c r="S176" i="1" s="1"/>
  <c r="G175" i="1"/>
  <c r="G373" i="1"/>
  <c r="S373" i="1" s="1"/>
  <c r="G52" i="1"/>
  <c r="G361" i="1"/>
  <c r="G360" i="1"/>
  <c r="X360" i="1" s="1"/>
  <c r="G358" i="1"/>
  <c r="G357" i="1"/>
  <c r="L12" i="4" l="1"/>
  <c r="I15" i="4"/>
  <c r="S360" i="1"/>
  <c r="X361" i="1"/>
  <c r="S361" i="1"/>
  <c r="S52" i="1"/>
  <c r="X52" i="1"/>
  <c r="S175" i="1"/>
  <c r="X357" i="1"/>
  <c r="S357" i="1"/>
  <c r="X358" i="1"/>
  <c r="S358" i="1"/>
  <c r="R386" i="1"/>
  <c r="R387" i="1" s="1"/>
  <c r="O400" i="1" s="1"/>
  <c r="G51" i="1"/>
  <c r="D44" i="5"/>
  <c r="O403" i="1" l="1"/>
  <c r="I16" i="4"/>
  <c r="L16" i="4" s="1"/>
  <c r="L15" i="4"/>
  <c r="S51" i="1"/>
  <c r="X51" i="1"/>
  <c r="G69" i="1"/>
  <c r="G68" i="1"/>
  <c r="G36" i="1"/>
  <c r="S36" i="1" s="1"/>
  <c r="G39" i="1"/>
  <c r="G18" i="1"/>
  <c r="D197" i="5"/>
  <c r="E197" i="5"/>
  <c r="F197" i="5"/>
  <c r="D198" i="5"/>
  <c r="E198" i="5"/>
  <c r="F198" i="5"/>
  <c r="D86" i="5"/>
  <c r="E86" i="5"/>
  <c r="F86" i="5"/>
  <c r="D87" i="5"/>
  <c r="E87" i="5"/>
  <c r="F87" i="5"/>
  <c r="E88" i="5"/>
  <c r="F88" i="5"/>
  <c r="D89" i="5"/>
  <c r="E89" i="5"/>
  <c r="F89" i="5"/>
  <c r="D90" i="5"/>
  <c r="E90" i="5"/>
  <c r="F90" i="5"/>
  <c r="D91" i="5"/>
  <c r="E91" i="5"/>
  <c r="F91" i="5"/>
  <c r="F85" i="5"/>
  <c r="E85" i="5"/>
  <c r="D85" i="5"/>
  <c r="D75" i="5"/>
  <c r="E75" i="5"/>
  <c r="F75" i="5"/>
  <c r="D76" i="5"/>
  <c r="E76" i="5"/>
  <c r="F76" i="5"/>
  <c r="D77" i="5"/>
  <c r="E77" i="5"/>
  <c r="F77" i="5"/>
  <c r="D78" i="5"/>
  <c r="E78" i="5"/>
  <c r="F78" i="5"/>
  <c r="E79" i="5"/>
  <c r="F79" i="5"/>
  <c r="D80" i="5"/>
  <c r="E80" i="5"/>
  <c r="F80" i="5"/>
  <c r="F74" i="5"/>
  <c r="E74" i="5"/>
  <c r="D74" i="5"/>
  <c r="D64" i="5"/>
  <c r="E64" i="5"/>
  <c r="F64" i="5"/>
  <c r="D65" i="5"/>
  <c r="E65" i="5"/>
  <c r="F65" i="5"/>
  <c r="D66" i="5"/>
  <c r="E66" i="5"/>
  <c r="F66" i="5"/>
  <c r="D67" i="5"/>
  <c r="E67" i="5"/>
  <c r="F67" i="5"/>
  <c r="E68" i="5"/>
  <c r="F68" i="5"/>
  <c r="D69" i="5"/>
  <c r="E69" i="5"/>
  <c r="F69" i="5"/>
  <c r="F63" i="5"/>
  <c r="E63" i="5"/>
  <c r="D63" i="5"/>
  <c r="E41" i="5"/>
  <c r="F41" i="5"/>
  <c r="E42" i="5"/>
  <c r="F42" i="5"/>
  <c r="E43" i="5"/>
  <c r="F43" i="5"/>
  <c r="E44" i="5"/>
  <c r="F44" i="5"/>
  <c r="E45" i="5"/>
  <c r="F45" i="5"/>
  <c r="E46" i="5"/>
  <c r="F46" i="5"/>
  <c r="F40" i="5"/>
  <c r="E40" i="5"/>
  <c r="D41" i="5"/>
  <c r="D42" i="5"/>
  <c r="D46" i="5"/>
  <c r="D40" i="5"/>
  <c r="G170" i="1"/>
  <c r="S170" i="1" s="1"/>
  <c r="G171" i="1"/>
  <c r="S171" i="1" s="1"/>
  <c r="G172" i="1"/>
  <c r="G173" i="1"/>
  <c r="S173" i="1" s="1"/>
  <c r="G174" i="1"/>
  <c r="G169" i="1"/>
  <c r="S169" i="1" s="1"/>
  <c r="E178" i="1"/>
  <c r="F178" i="1"/>
  <c r="G165" i="1"/>
  <c r="G161" i="1"/>
  <c r="S161" i="1" s="1"/>
  <c r="E167" i="1"/>
  <c r="E73" i="5" s="1"/>
  <c r="F167" i="1"/>
  <c r="F73" i="5" s="1"/>
  <c r="G72" i="1"/>
  <c r="X72" i="1" s="1"/>
  <c r="G73" i="1"/>
  <c r="X73" i="1" s="1"/>
  <c r="G48" i="1"/>
  <c r="G49" i="1"/>
  <c r="G50" i="1"/>
  <c r="G55" i="1"/>
  <c r="S55" i="1" s="1"/>
  <c r="G59" i="1"/>
  <c r="S59" i="1" s="1"/>
  <c r="G60" i="1"/>
  <c r="G46" i="1"/>
  <c r="S46" i="1" s="1"/>
  <c r="G38" i="1"/>
  <c r="G16" i="1"/>
  <c r="D79" i="5"/>
  <c r="G42" i="1"/>
  <c r="S42" i="1" s="1"/>
  <c r="G40" i="1"/>
  <c r="S40" i="1" s="1"/>
  <c r="G37" i="1"/>
  <c r="I17" i="4" l="1"/>
  <c r="L17" i="4" s="1"/>
  <c r="S172" i="1"/>
  <c r="S16" i="1"/>
  <c r="X37" i="1"/>
  <c r="S37" i="1"/>
  <c r="X48" i="1"/>
  <c r="S48" i="1"/>
  <c r="S73" i="1"/>
  <c r="S18" i="1"/>
  <c r="X18" i="1"/>
  <c r="S50" i="1"/>
  <c r="X50" i="1"/>
  <c r="X171" i="1"/>
  <c r="X39" i="1"/>
  <c r="S39" i="1"/>
  <c r="Y39" i="1" s="1"/>
  <c r="S68" i="1"/>
  <c r="X68" i="1"/>
  <c r="S38" i="1"/>
  <c r="X69" i="1"/>
  <c r="S69" i="1"/>
  <c r="S72" i="1"/>
  <c r="S60" i="1"/>
  <c r="X60" i="1"/>
  <c r="S49" i="1"/>
  <c r="X49" i="1"/>
  <c r="X174" i="1"/>
  <c r="S174" i="1"/>
  <c r="X170" i="1"/>
  <c r="H44" i="1"/>
  <c r="D68" i="5"/>
  <c r="H178" i="1"/>
  <c r="G178" i="1"/>
  <c r="G44" i="1"/>
  <c r="G166" i="1"/>
  <c r="D73" i="5"/>
  <c r="S178" i="1" l="1"/>
  <c r="S44" i="1"/>
  <c r="X178" i="1"/>
  <c r="G167" i="1"/>
  <c r="S166" i="1"/>
  <c r="S167" i="1" s="1"/>
  <c r="X44" i="1"/>
  <c r="G17" i="1"/>
  <c r="G74" i="1"/>
  <c r="S74" i="1" s="1"/>
  <c r="H167" i="1"/>
  <c r="G34" i="1" l="1"/>
  <c r="X34" i="1" s="1"/>
  <c r="S17" i="1"/>
  <c r="S34" i="1" s="1"/>
  <c r="X17" i="1"/>
  <c r="D62" i="5"/>
  <c r="D45" i="5"/>
  <c r="G47" i="1"/>
  <c r="G58" i="1"/>
  <c r="X58" i="1" l="1"/>
  <c r="S58" i="1"/>
  <c r="X47" i="1"/>
  <c r="S47" i="1"/>
  <c r="D43" i="5"/>
  <c r="D39" i="5" l="1"/>
  <c r="D21" i="4" l="1"/>
  <c r="E21" i="4"/>
  <c r="D7" i="4"/>
  <c r="E7" i="4"/>
  <c r="D147" i="5" l="1"/>
  <c r="I342" i="1"/>
  <c r="I314" i="1"/>
  <c r="I287" i="1"/>
  <c r="I246" i="1"/>
  <c r="I219" i="1"/>
  <c r="E374" i="1"/>
  <c r="F14" i="5"/>
  <c r="F188" i="5"/>
  <c r="E188" i="5"/>
  <c r="D188" i="5"/>
  <c r="G359" i="1" l="1"/>
  <c r="G374" i="1" l="1"/>
  <c r="S359" i="1"/>
  <c r="S374" i="1" s="1"/>
  <c r="H374" i="1"/>
  <c r="E159" i="1"/>
  <c r="G134" i="1"/>
  <c r="G135" i="1"/>
  <c r="G136" i="1"/>
  <c r="G137" i="1"/>
  <c r="G138" i="1"/>
  <c r="G139" i="1"/>
  <c r="G140" i="1"/>
  <c r="G141" i="1"/>
  <c r="G142" i="1"/>
  <c r="G143" i="1"/>
  <c r="G144" i="1"/>
  <c r="G145" i="1"/>
  <c r="G146" i="1"/>
  <c r="G147" i="1"/>
  <c r="G148" i="1"/>
  <c r="G149" i="1"/>
  <c r="G150" i="1"/>
  <c r="G151" i="1"/>
  <c r="G152" i="1"/>
  <c r="G153" i="1"/>
  <c r="S147" i="1" l="1"/>
  <c r="X147" i="1"/>
  <c r="S143" i="1"/>
  <c r="X143" i="1"/>
  <c r="X135" i="1"/>
  <c r="S135" i="1"/>
  <c r="X150" i="1"/>
  <c r="S150" i="1"/>
  <c r="S146" i="1"/>
  <c r="X146" i="1"/>
  <c r="X142" i="1"/>
  <c r="S142" i="1"/>
  <c r="S138" i="1"/>
  <c r="X138" i="1"/>
  <c r="X134" i="1"/>
  <c r="S134" i="1"/>
  <c r="X152" i="1"/>
  <c r="S152" i="1"/>
  <c r="X148" i="1"/>
  <c r="S148" i="1"/>
  <c r="S144" i="1"/>
  <c r="X144" i="1"/>
  <c r="S140" i="1"/>
  <c r="X140" i="1"/>
  <c r="X136" i="1"/>
  <c r="S136" i="1"/>
  <c r="X151" i="1"/>
  <c r="S151" i="1"/>
  <c r="X139" i="1"/>
  <c r="S139" i="1"/>
  <c r="S153" i="1"/>
  <c r="X153" i="1"/>
  <c r="X149" i="1"/>
  <c r="S149" i="1"/>
  <c r="X145" i="1"/>
  <c r="S145" i="1"/>
  <c r="X141" i="1"/>
  <c r="S141" i="1"/>
  <c r="S137" i="1"/>
  <c r="X137" i="1"/>
  <c r="X374" i="1"/>
  <c r="E62" i="5"/>
  <c r="G320" i="1"/>
  <c r="X320" i="1" s="1"/>
  <c r="G233" i="1"/>
  <c r="X233" i="1" s="1"/>
  <c r="G232" i="1"/>
  <c r="X232" i="1" s="1"/>
  <c r="G231" i="1"/>
  <c r="X231" i="1" s="1"/>
  <c r="G235" i="1"/>
  <c r="X235" i="1" s="1"/>
  <c r="G317" i="1"/>
  <c r="X317" i="1" s="1"/>
  <c r="G318" i="1"/>
  <c r="X318" i="1" s="1"/>
  <c r="G319" i="1"/>
  <c r="X319" i="1" s="1"/>
  <c r="G321" i="1"/>
  <c r="X321" i="1" s="1"/>
  <c r="G322" i="1"/>
  <c r="X322" i="1" s="1"/>
  <c r="G323" i="1"/>
  <c r="X323" i="1" s="1"/>
  <c r="G324" i="1"/>
  <c r="X324" i="1" s="1"/>
  <c r="G325" i="1"/>
  <c r="X325" i="1" s="1"/>
  <c r="G326" i="1"/>
  <c r="X326" i="1" s="1"/>
  <c r="G327" i="1"/>
  <c r="X327" i="1" s="1"/>
  <c r="G328" i="1"/>
  <c r="X328" i="1" s="1"/>
  <c r="G329" i="1"/>
  <c r="X329" i="1" s="1"/>
  <c r="G330" i="1"/>
  <c r="X330" i="1" s="1"/>
  <c r="G331" i="1"/>
  <c r="X331" i="1" s="1"/>
  <c r="G332" i="1"/>
  <c r="X332" i="1" s="1"/>
  <c r="G333" i="1"/>
  <c r="X333" i="1" s="1"/>
  <c r="G334" i="1"/>
  <c r="X334" i="1" s="1"/>
  <c r="G335" i="1"/>
  <c r="X335" i="1" s="1"/>
  <c r="G336" i="1"/>
  <c r="X336" i="1" s="1"/>
  <c r="G337" i="1"/>
  <c r="X337" i="1" s="1"/>
  <c r="G338" i="1"/>
  <c r="X338" i="1" s="1"/>
  <c r="G339" i="1"/>
  <c r="X339" i="1" s="1"/>
  <c r="G290" i="1"/>
  <c r="X290" i="1" s="1"/>
  <c r="G291" i="1"/>
  <c r="X291" i="1" s="1"/>
  <c r="G292" i="1"/>
  <c r="X292" i="1" s="1"/>
  <c r="G293" i="1"/>
  <c r="X293" i="1" s="1"/>
  <c r="G294" i="1"/>
  <c r="X294" i="1" s="1"/>
  <c r="G295" i="1"/>
  <c r="X295" i="1" s="1"/>
  <c r="G296" i="1"/>
  <c r="X296" i="1" s="1"/>
  <c r="G297" i="1"/>
  <c r="X297" i="1" s="1"/>
  <c r="G298" i="1"/>
  <c r="X298" i="1" s="1"/>
  <c r="G299" i="1"/>
  <c r="X299" i="1" s="1"/>
  <c r="G300" i="1"/>
  <c r="X300" i="1" s="1"/>
  <c r="G301" i="1"/>
  <c r="X301" i="1" s="1"/>
  <c r="G302" i="1"/>
  <c r="X302" i="1" s="1"/>
  <c r="G303" i="1"/>
  <c r="X303" i="1" s="1"/>
  <c r="G304" i="1"/>
  <c r="X304" i="1" s="1"/>
  <c r="G305" i="1"/>
  <c r="X305" i="1" s="1"/>
  <c r="G306" i="1"/>
  <c r="X306" i="1" s="1"/>
  <c r="G307" i="1"/>
  <c r="X307" i="1" s="1"/>
  <c r="G308" i="1"/>
  <c r="X308" i="1" s="1"/>
  <c r="G263" i="1"/>
  <c r="X263" i="1" s="1"/>
  <c r="G264" i="1"/>
  <c r="X264" i="1" s="1"/>
  <c r="G265" i="1"/>
  <c r="X265" i="1" s="1"/>
  <c r="G266" i="1"/>
  <c r="X266" i="1" s="1"/>
  <c r="G267" i="1"/>
  <c r="X267" i="1" s="1"/>
  <c r="G268" i="1"/>
  <c r="X268" i="1" s="1"/>
  <c r="G269" i="1"/>
  <c r="X269" i="1" s="1"/>
  <c r="G270" i="1"/>
  <c r="X270" i="1" s="1"/>
  <c r="G271" i="1"/>
  <c r="X271" i="1" s="1"/>
  <c r="G272" i="1"/>
  <c r="X272" i="1" s="1"/>
  <c r="G273" i="1"/>
  <c r="X273" i="1" s="1"/>
  <c r="G274" i="1"/>
  <c r="X274" i="1" s="1"/>
  <c r="G275" i="1"/>
  <c r="X275" i="1" s="1"/>
  <c r="G276" i="1"/>
  <c r="X276" i="1" s="1"/>
  <c r="G277" i="1"/>
  <c r="X277" i="1" s="1"/>
  <c r="G222" i="1"/>
  <c r="X222" i="1" s="1"/>
  <c r="G223" i="1"/>
  <c r="X223" i="1" s="1"/>
  <c r="G224" i="1"/>
  <c r="X224" i="1" s="1"/>
  <c r="G225" i="1"/>
  <c r="X225" i="1" s="1"/>
  <c r="G226" i="1"/>
  <c r="X226" i="1" s="1"/>
  <c r="G227" i="1"/>
  <c r="X227" i="1" s="1"/>
  <c r="G228" i="1"/>
  <c r="X228" i="1" s="1"/>
  <c r="G229" i="1"/>
  <c r="X229" i="1" s="1"/>
  <c r="G234" i="1"/>
  <c r="X234" i="1" s="1"/>
  <c r="G195" i="1"/>
  <c r="X195" i="1" s="1"/>
  <c r="G196" i="1"/>
  <c r="X196" i="1" s="1"/>
  <c r="G197" i="1"/>
  <c r="X197" i="1" s="1"/>
  <c r="G198" i="1"/>
  <c r="X198" i="1" s="1"/>
  <c r="G199" i="1"/>
  <c r="X199" i="1" s="1"/>
  <c r="G200" i="1"/>
  <c r="X200" i="1" s="1"/>
  <c r="G201" i="1"/>
  <c r="X201" i="1" s="1"/>
  <c r="G202" i="1"/>
  <c r="X202" i="1" s="1"/>
  <c r="G203" i="1"/>
  <c r="X203" i="1" s="1"/>
  <c r="G204" i="1"/>
  <c r="X204" i="1" s="1"/>
  <c r="G205" i="1"/>
  <c r="X205" i="1" s="1"/>
  <c r="G206" i="1"/>
  <c r="X206" i="1" s="1"/>
  <c r="G207" i="1"/>
  <c r="X207" i="1" s="1"/>
  <c r="G208" i="1"/>
  <c r="X208" i="1" s="1"/>
  <c r="G209" i="1"/>
  <c r="X209" i="1" s="1"/>
  <c r="G210" i="1"/>
  <c r="X210" i="1" s="1"/>
  <c r="G211" i="1"/>
  <c r="X211" i="1" s="1"/>
  <c r="G212" i="1"/>
  <c r="X212" i="1" s="1"/>
  <c r="G213" i="1"/>
  <c r="X213" i="1" s="1"/>
  <c r="G214" i="1"/>
  <c r="X214" i="1" s="1"/>
  <c r="G215" i="1"/>
  <c r="X215" i="1" s="1"/>
  <c r="G216" i="1"/>
  <c r="X216" i="1" s="1"/>
  <c r="G217" i="1"/>
  <c r="X217" i="1" s="1"/>
  <c r="G218" i="1"/>
  <c r="X218" i="1" s="1"/>
  <c r="G194" i="1"/>
  <c r="X194" i="1" s="1"/>
  <c r="H219" i="1" l="1"/>
  <c r="G84" i="1" l="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54" i="1"/>
  <c r="X131" i="1" l="1"/>
  <c r="S131" i="1"/>
  <c r="S123" i="1"/>
  <c r="X123" i="1"/>
  <c r="S111" i="1"/>
  <c r="X111" i="1"/>
  <c r="S103" i="1"/>
  <c r="X103" i="1"/>
  <c r="X95" i="1"/>
  <c r="S95" i="1"/>
  <c r="S87" i="1"/>
  <c r="X87" i="1"/>
  <c r="X154" i="1"/>
  <c r="S154" i="1"/>
  <c r="X130" i="1"/>
  <c r="S130" i="1"/>
  <c r="X126" i="1"/>
  <c r="S126" i="1"/>
  <c r="S122" i="1"/>
  <c r="X122" i="1"/>
  <c r="X118" i="1"/>
  <c r="S118" i="1"/>
  <c r="S114" i="1"/>
  <c r="X114" i="1"/>
  <c r="X110" i="1"/>
  <c r="S110" i="1"/>
  <c r="S106" i="1"/>
  <c r="X106" i="1"/>
  <c r="X102" i="1"/>
  <c r="S102" i="1"/>
  <c r="S98" i="1"/>
  <c r="X98" i="1"/>
  <c r="X94" i="1"/>
  <c r="S94" i="1"/>
  <c r="S90" i="1"/>
  <c r="X90" i="1"/>
  <c r="X86" i="1"/>
  <c r="S86" i="1"/>
  <c r="X119" i="1"/>
  <c r="S119" i="1"/>
  <c r="X99" i="1"/>
  <c r="S99" i="1"/>
  <c r="X129" i="1"/>
  <c r="S129" i="1"/>
  <c r="X117" i="1"/>
  <c r="S117" i="1"/>
  <c r="S109" i="1"/>
  <c r="X109" i="1"/>
  <c r="X101" i="1"/>
  <c r="S101" i="1"/>
  <c r="X97" i="1"/>
  <c r="S97" i="1"/>
  <c r="S93" i="1"/>
  <c r="X93" i="1"/>
  <c r="S89" i="1"/>
  <c r="X89" i="1"/>
  <c r="S85" i="1"/>
  <c r="X85" i="1"/>
  <c r="S127" i="1"/>
  <c r="X127" i="1"/>
  <c r="X115" i="1"/>
  <c r="S115" i="1"/>
  <c r="S107" i="1"/>
  <c r="X107" i="1"/>
  <c r="X91" i="1"/>
  <c r="S91" i="1"/>
  <c r="X133" i="1"/>
  <c r="S133" i="1"/>
  <c r="X125" i="1"/>
  <c r="S125" i="1"/>
  <c r="S121" i="1"/>
  <c r="X121" i="1"/>
  <c r="X113" i="1"/>
  <c r="S113" i="1"/>
  <c r="X105" i="1"/>
  <c r="S105" i="1"/>
  <c r="X132" i="1"/>
  <c r="S132" i="1"/>
  <c r="S128" i="1"/>
  <c r="X128" i="1"/>
  <c r="X124" i="1"/>
  <c r="S124" i="1"/>
  <c r="S120" i="1"/>
  <c r="X120" i="1"/>
  <c r="S116" i="1"/>
  <c r="X116" i="1"/>
  <c r="X112" i="1"/>
  <c r="S112" i="1"/>
  <c r="X108" i="1"/>
  <c r="S108" i="1"/>
  <c r="S104" i="1"/>
  <c r="X104" i="1"/>
  <c r="S100" i="1"/>
  <c r="X100" i="1"/>
  <c r="X96" i="1"/>
  <c r="S96" i="1"/>
  <c r="X92" i="1"/>
  <c r="S92" i="1"/>
  <c r="S88" i="1"/>
  <c r="X88" i="1"/>
  <c r="X84" i="1"/>
  <c r="S84" i="1"/>
  <c r="E167" i="5"/>
  <c r="E168" i="5"/>
  <c r="E169" i="5"/>
  <c r="E170" i="5"/>
  <c r="E171" i="5"/>
  <c r="E172" i="5"/>
  <c r="E166" i="5"/>
  <c r="D178" i="5"/>
  <c r="E178" i="5"/>
  <c r="F178" i="5"/>
  <c r="D179" i="5"/>
  <c r="E179" i="5"/>
  <c r="F179" i="5"/>
  <c r="D180" i="5"/>
  <c r="F180" i="5"/>
  <c r="D181" i="5"/>
  <c r="E181" i="5"/>
  <c r="F181" i="5"/>
  <c r="D182" i="5"/>
  <c r="E182" i="5"/>
  <c r="F182" i="5"/>
  <c r="D183" i="5"/>
  <c r="E183" i="5"/>
  <c r="F183" i="5"/>
  <c r="F177" i="5"/>
  <c r="E177" i="5"/>
  <c r="D177" i="5"/>
  <c r="D167" i="5"/>
  <c r="F167" i="5"/>
  <c r="D168" i="5"/>
  <c r="F168" i="5"/>
  <c r="D169" i="5"/>
  <c r="F169" i="5"/>
  <c r="D170" i="5"/>
  <c r="F170" i="5"/>
  <c r="D171" i="5"/>
  <c r="F171" i="5"/>
  <c r="D172" i="5"/>
  <c r="F172" i="5"/>
  <c r="F166" i="5"/>
  <c r="D166" i="5"/>
  <c r="D156" i="5"/>
  <c r="E156" i="5"/>
  <c r="F156" i="5"/>
  <c r="D157" i="5"/>
  <c r="E157" i="5"/>
  <c r="F157" i="5"/>
  <c r="D158" i="5"/>
  <c r="E158" i="5"/>
  <c r="F158" i="5"/>
  <c r="D159" i="5"/>
  <c r="E159" i="5"/>
  <c r="F159" i="5"/>
  <c r="D160" i="5"/>
  <c r="E160" i="5"/>
  <c r="F160" i="5"/>
  <c r="D161" i="5"/>
  <c r="E161" i="5"/>
  <c r="F161" i="5"/>
  <c r="F155" i="5"/>
  <c r="E155" i="5"/>
  <c r="D155" i="5"/>
  <c r="D145" i="5"/>
  <c r="E145" i="5"/>
  <c r="F145" i="5"/>
  <c r="D146" i="5"/>
  <c r="E146" i="5"/>
  <c r="F146" i="5"/>
  <c r="E147" i="5"/>
  <c r="F147" i="5"/>
  <c r="D148" i="5"/>
  <c r="E148" i="5"/>
  <c r="F148" i="5"/>
  <c r="D149" i="5"/>
  <c r="E149" i="5"/>
  <c r="F149" i="5"/>
  <c r="D150" i="5"/>
  <c r="E150" i="5"/>
  <c r="F150" i="5"/>
  <c r="F144" i="5"/>
  <c r="E144" i="5"/>
  <c r="D144" i="5"/>
  <c r="D134" i="5"/>
  <c r="E134" i="5"/>
  <c r="F134" i="5"/>
  <c r="D135" i="5"/>
  <c r="E135" i="5"/>
  <c r="F135" i="5"/>
  <c r="D136" i="5"/>
  <c r="E136" i="5"/>
  <c r="F136" i="5"/>
  <c r="D137" i="5"/>
  <c r="E137" i="5"/>
  <c r="F137" i="5"/>
  <c r="D138" i="5"/>
  <c r="E138" i="5"/>
  <c r="F138" i="5"/>
  <c r="D139" i="5"/>
  <c r="E139" i="5"/>
  <c r="F139" i="5"/>
  <c r="F133" i="5"/>
  <c r="E133" i="5"/>
  <c r="D133" i="5"/>
  <c r="D121" i="5"/>
  <c r="E121" i="5"/>
  <c r="F121" i="5"/>
  <c r="D122" i="5"/>
  <c r="E122" i="5"/>
  <c r="F122" i="5"/>
  <c r="D123" i="5"/>
  <c r="E123" i="5"/>
  <c r="F123" i="5"/>
  <c r="D124" i="5"/>
  <c r="E124" i="5"/>
  <c r="F124" i="5"/>
  <c r="D125" i="5"/>
  <c r="E125" i="5"/>
  <c r="F125" i="5"/>
  <c r="D126" i="5"/>
  <c r="E126" i="5"/>
  <c r="F126" i="5"/>
  <c r="F120" i="5"/>
  <c r="E120" i="5"/>
  <c r="D120" i="5"/>
  <c r="D110" i="5"/>
  <c r="E110" i="5"/>
  <c r="F110" i="5"/>
  <c r="D111" i="5"/>
  <c r="E111" i="5"/>
  <c r="F111" i="5"/>
  <c r="D112" i="5"/>
  <c r="E112" i="5"/>
  <c r="F112" i="5"/>
  <c r="D113" i="5"/>
  <c r="E113" i="5"/>
  <c r="F113" i="5"/>
  <c r="D114" i="5"/>
  <c r="E114" i="5"/>
  <c r="F114" i="5"/>
  <c r="D115" i="5"/>
  <c r="E115" i="5"/>
  <c r="F115" i="5"/>
  <c r="F109" i="5"/>
  <c r="E109" i="5"/>
  <c r="D109" i="5"/>
  <c r="D99" i="5"/>
  <c r="E99" i="5"/>
  <c r="F99" i="5"/>
  <c r="D100" i="5"/>
  <c r="E100" i="5"/>
  <c r="F100" i="5"/>
  <c r="D101" i="5"/>
  <c r="E101" i="5"/>
  <c r="F101" i="5"/>
  <c r="D102" i="5"/>
  <c r="E102" i="5"/>
  <c r="F102" i="5"/>
  <c r="D103" i="5"/>
  <c r="E103" i="5"/>
  <c r="F103" i="5"/>
  <c r="D104" i="5"/>
  <c r="E104" i="5"/>
  <c r="F104" i="5"/>
  <c r="F98" i="5"/>
  <c r="E98" i="5"/>
  <c r="D98" i="5"/>
  <c r="E30" i="5"/>
  <c r="F30" i="5"/>
  <c r="E31" i="5"/>
  <c r="F31" i="5"/>
  <c r="E32" i="5"/>
  <c r="F32" i="5"/>
  <c r="E33" i="5"/>
  <c r="F33" i="5"/>
  <c r="E34" i="5"/>
  <c r="F34" i="5"/>
  <c r="E35" i="5"/>
  <c r="F35" i="5"/>
  <c r="F29" i="5"/>
  <c r="E29" i="5"/>
  <c r="D30" i="5"/>
  <c r="D31" i="5"/>
  <c r="D33" i="5"/>
  <c r="D35" i="5"/>
  <c r="D29" i="5"/>
  <c r="E19" i="5"/>
  <c r="F19" i="5"/>
  <c r="E20" i="5"/>
  <c r="F20" i="5"/>
  <c r="E21" i="5"/>
  <c r="F21" i="5"/>
  <c r="E22" i="5"/>
  <c r="F22" i="5"/>
  <c r="E23" i="5"/>
  <c r="F23" i="5"/>
  <c r="E24" i="5"/>
  <c r="F24" i="5"/>
  <c r="F18" i="5"/>
  <c r="E18" i="5"/>
  <c r="D19" i="5"/>
  <c r="D20" i="5"/>
  <c r="D22" i="5"/>
  <c r="D23" i="5"/>
  <c r="D24" i="5"/>
  <c r="I354" i="1"/>
  <c r="G353" i="1"/>
  <c r="X353" i="1" s="1"/>
  <c r="G352" i="1"/>
  <c r="X352" i="1" s="1"/>
  <c r="G351" i="1"/>
  <c r="X351" i="1" s="1"/>
  <c r="G350" i="1"/>
  <c r="X350" i="1" s="1"/>
  <c r="G349" i="1"/>
  <c r="X349" i="1" s="1"/>
  <c r="G348" i="1"/>
  <c r="X348" i="1" s="1"/>
  <c r="G347" i="1"/>
  <c r="X347" i="1" s="1"/>
  <c r="G346" i="1"/>
  <c r="X346" i="1" s="1"/>
  <c r="G345" i="1"/>
  <c r="X345" i="1" s="1"/>
  <c r="G344" i="1"/>
  <c r="X344" i="1" s="1"/>
  <c r="G341" i="1"/>
  <c r="X341" i="1" s="1"/>
  <c r="G340" i="1"/>
  <c r="X340" i="1" s="1"/>
  <c r="G316" i="1"/>
  <c r="X316" i="1" s="1"/>
  <c r="G313" i="1"/>
  <c r="X313" i="1" s="1"/>
  <c r="G312" i="1"/>
  <c r="X312" i="1" s="1"/>
  <c r="G311" i="1"/>
  <c r="X311" i="1" s="1"/>
  <c r="G310" i="1"/>
  <c r="X310" i="1" s="1"/>
  <c r="G309" i="1"/>
  <c r="X309" i="1" s="1"/>
  <c r="G289" i="1"/>
  <c r="X289" i="1" s="1"/>
  <c r="G286" i="1"/>
  <c r="X286" i="1" s="1"/>
  <c r="G285" i="1"/>
  <c r="X285" i="1" s="1"/>
  <c r="G284" i="1"/>
  <c r="X284" i="1" s="1"/>
  <c r="G283" i="1"/>
  <c r="X283" i="1" s="1"/>
  <c r="G282" i="1"/>
  <c r="X282" i="1" s="1"/>
  <c r="G281" i="1"/>
  <c r="X281" i="1" s="1"/>
  <c r="G280" i="1"/>
  <c r="X280" i="1" s="1"/>
  <c r="G279" i="1"/>
  <c r="X279" i="1" s="1"/>
  <c r="G278" i="1"/>
  <c r="X278" i="1" s="1"/>
  <c r="G262" i="1"/>
  <c r="X262" i="1" s="1"/>
  <c r="G257" i="1"/>
  <c r="X257" i="1" s="1"/>
  <c r="G256" i="1"/>
  <c r="X256" i="1" s="1"/>
  <c r="G255" i="1"/>
  <c r="X255" i="1" s="1"/>
  <c r="G254" i="1"/>
  <c r="X254" i="1" s="1"/>
  <c r="G253" i="1"/>
  <c r="X253" i="1" s="1"/>
  <c r="G252" i="1"/>
  <c r="X252" i="1" s="1"/>
  <c r="G251" i="1"/>
  <c r="X251" i="1" s="1"/>
  <c r="G250" i="1"/>
  <c r="X250" i="1" s="1"/>
  <c r="G249" i="1"/>
  <c r="X249" i="1" s="1"/>
  <c r="G248" i="1"/>
  <c r="X248" i="1" s="1"/>
  <c r="G245" i="1"/>
  <c r="X245" i="1" s="1"/>
  <c r="G244" i="1"/>
  <c r="X244" i="1" s="1"/>
  <c r="G243" i="1"/>
  <c r="X243" i="1" s="1"/>
  <c r="G242" i="1"/>
  <c r="X242" i="1" s="1"/>
  <c r="G241" i="1"/>
  <c r="X241" i="1" s="1"/>
  <c r="G240" i="1"/>
  <c r="X240" i="1" s="1"/>
  <c r="G239" i="1"/>
  <c r="X239" i="1" s="1"/>
  <c r="G238" i="1"/>
  <c r="X238" i="1" s="1"/>
  <c r="G237" i="1"/>
  <c r="X237" i="1" s="1"/>
  <c r="G236" i="1"/>
  <c r="X236" i="1" s="1"/>
  <c r="G221" i="1"/>
  <c r="X221" i="1" s="1"/>
  <c r="G189" i="1"/>
  <c r="X189" i="1" s="1"/>
  <c r="G188" i="1"/>
  <c r="X188" i="1" s="1"/>
  <c r="G187" i="1"/>
  <c r="X187" i="1" s="1"/>
  <c r="G186" i="1"/>
  <c r="X186" i="1" s="1"/>
  <c r="G185" i="1"/>
  <c r="X185" i="1" s="1"/>
  <c r="G184" i="1"/>
  <c r="X184" i="1" s="1"/>
  <c r="G183" i="1"/>
  <c r="X183" i="1" s="1"/>
  <c r="G182" i="1"/>
  <c r="X182" i="1" s="1"/>
  <c r="G181" i="1"/>
  <c r="X181" i="1" s="1"/>
  <c r="G180" i="1"/>
  <c r="X180" i="1" s="1"/>
  <c r="G158" i="1"/>
  <c r="G157" i="1"/>
  <c r="G156" i="1"/>
  <c r="G155" i="1"/>
  <c r="G83" i="1"/>
  <c r="G82" i="1"/>
  <c r="G81" i="1"/>
  <c r="G80" i="1"/>
  <c r="G79" i="1"/>
  <c r="G78" i="1"/>
  <c r="G77" i="1"/>
  <c r="G76" i="1"/>
  <c r="G75" i="1"/>
  <c r="G63" i="1"/>
  <c r="F34" i="1"/>
  <c r="F44" i="1"/>
  <c r="D189" i="5" l="1"/>
  <c r="S76" i="1"/>
  <c r="X76" i="1"/>
  <c r="X155" i="1"/>
  <c r="S155" i="1"/>
  <c r="S77" i="1"/>
  <c r="X77" i="1"/>
  <c r="X81" i="1"/>
  <c r="S81" i="1"/>
  <c r="S156" i="1"/>
  <c r="X156" i="1"/>
  <c r="X78" i="1"/>
  <c r="S78" i="1"/>
  <c r="X157" i="1"/>
  <c r="S157" i="1"/>
  <c r="S80" i="1"/>
  <c r="X80" i="1"/>
  <c r="H64" i="1"/>
  <c r="X63" i="1"/>
  <c r="S63" i="1"/>
  <c r="S64" i="1" s="1"/>
  <c r="S65" i="1" s="1"/>
  <c r="S82" i="1"/>
  <c r="X82" i="1"/>
  <c r="X75" i="1"/>
  <c r="S75" i="1"/>
  <c r="X79" i="1"/>
  <c r="S79" i="1"/>
  <c r="S83" i="1"/>
  <c r="X83" i="1"/>
  <c r="X158" i="1"/>
  <c r="S158" i="1"/>
  <c r="H159" i="1"/>
  <c r="F195" i="5"/>
  <c r="F191" i="5"/>
  <c r="E189" i="5"/>
  <c r="D195" i="5"/>
  <c r="D191" i="5"/>
  <c r="E195" i="5"/>
  <c r="F190" i="5"/>
  <c r="E194" i="5"/>
  <c r="D194" i="5"/>
  <c r="D190" i="5"/>
  <c r="E193" i="5"/>
  <c r="F193" i="5"/>
  <c r="F194" i="5"/>
  <c r="D193" i="5"/>
  <c r="E191" i="5"/>
  <c r="F192" i="5"/>
  <c r="E190" i="5"/>
  <c r="F189" i="5"/>
  <c r="D192" i="5"/>
  <c r="G64" i="1"/>
  <c r="D402" i="1" s="1"/>
  <c r="G159" i="1"/>
  <c r="G147" i="5"/>
  <c r="H342" i="1"/>
  <c r="H246" i="1"/>
  <c r="H287" i="1"/>
  <c r="H314" i="1"/>
  <c r="G287" i="1"/>
  <c r="X287" i="1" s="1"/>
  <c r="G342" i="1"/>
  <c r="X342" i="1" s="1"/>
  <c r="G314" i="1"/>
  <c r="X314" i="1" s="1"/>
  <c r="G246" i="1"/>
  <c r="X246" i="1" s="1"/>
  <c r="H258" i="1"/>
  <c r="H190" i="1"/>
  <c r="H354" i="1"/>
  <c r="E47" i="5"/>
  <c r="F47" i="5"/>
  <c r="G46" i="5"/>
  <c r="G354" i="1"/>
  <c r="X354" i="1" s="1"/>
  <c r="G190" i="1"/>
  <c r="X190" i="1" s="1"/>
  <c r="G258" i="1"/>
  <c r="X258" i="1" s="1"/>
  <c r="G219" i="1"/>
  <c r="X219" i="1" s="1"/>
  <c r="F24" i="4"/>
  <c r="F23" i="4"/>
  <c r="F22" i="4"/>
  <c r="S159" i="1" l="1"/>
  <c r="D399" i="1"/>
  <c r="X64" i="1"/>
  <c r="X159" i="1"/>
  <c r="I258" i="1"/>
  <c r="I190" i="1"/>
  <c r="S385" i="1" l="1"/>
  <c r="S386" i="1" s="1"/>
  <c r="S387" i="1" s="1"/>
  <c r="O395" i="1" s="1"/>
  <c r="S355" i="1"/>
  <c r="S356" i="1" s="1"/>
  <c r="O396" i="1"/>
  <c r="R396" i="1" s="1"/>
  <c r="I23" i="4" s="1"/>
  <c r="G18" i="5"/>
  <c r="G19" i="5"/>
  <c r="G20" i="5"/>
  <c r="G21" i="5"/>
  <c r="G22" i="5"/>
  <c r="G23" i="5"/>
  <c r="G24" i="5"/>
  <c r="O397" i="1" l="1"/>
  <c r="C21" i="4"/>
  <c r="C10" i="4" l="1"/>
  <c r="C7" i="4"/>
  <c r="E314" i="1" l="1"/>
  <c r="D14" i="5"/>
  <c r="E392" i="1"/>
  <c r="F392" i="1"/>
  <c r="E384" i="1"/>
  <c r="F384" i="1"/>
  <c r="F184" i="5"/>
  <c r="D184" i="5"/>
  <c r="G183" i="5"/>
  <c r="G182" i="5"/>
  <c r="G181" i="5"/>
  <c r="G179" i="5"/>
  <c r="G178" i="5"/>
  <c r="G177" i="5"/>
  <c r="F374" i="1"/>
  <c r="F176" i="5" s="1"/>
  <c r="D176" i="5"/>
  <c r="E176" i="5" l="1"/>
  <c r="G176" i="5" s="1"/>
  <c r="E180" i="5"/>
  <c r="E192" i="5" s="1"/>
  <c r="D14" i="4"/>
  <c r="C14" i="4"/>
  <c r="C11" i="4"/>
  <c r="C12" i="4"/>
  <c r="C13" i="4"/>
  <c r="C8" i="4"/>
  <c r="E14" i="5"/>
  <c r="G144" i="5"/>
  <c r="G145" i="5"/>
  <c r="G146" i="5"/>
  <c r="G148" i="5"/>
  <c r="G149" i="5"/>
  <c r="G150" i="5"/>
  <c r="D151" i="5"/>
  <c r="E151" i="5"/>
  <c r="F151" i="5"/>
  <c r="G155" i="5"/>
  <c r="G156" i="5"/>
  <c r="G157" i="5"/>
  <c r="G158" i="5"/>
  <c r="G159" i="5"/>
  <c r="G160" i="5"/>
  <c r="G161" i="5"/>
  <c r="D162" i="5"/>
  <c r="E162" i="5"/>
  <c r="F162" i="5"/>
  <c r="G166" i="5"/>
  <c r="G167" i="5"/>
  <c r="G168" i="5"/>
  <c r="G169" i="5"/>
  <c r="G170" i="5"/>
  <c r="G171" i="5"/>
  <c r="G172" i="5"/>
  <c r="D173" i="5"/>
  <c r="E173" i="5"/>
  <c r="F173" i="5"/>
  <c r="F140" i="5"/>
  <c r="E140" i="5"/>
  <c r="D140" i="5"/>
  <c r="G139" i="5"/>
  <c r="G138" i="5"/>
  <c r="G137" i="5"/>
  <c r="G136" i="5"/>
  <c r="G135" i="5"/>
  <c r="G134" i="5"/>
  <c r="G133" i="5"/>
  <c r="G109" i="5"/>
  <c r="G110" i="5"/>
  <c r="G111" i="5"/>
  <c r="G112" i="5"/>
  <c r="G113" i="5"/>
  <c r="G114" i="5"/>
  <c r="G115" i="5"/>
  <c r="D116" i="5"/>
  <c r="E116" i="5"/>
  <c r="F116" i="5"/>
  <c r="G120" i="5"/>
  <c r="G121" i="5"/>
  <c r="G122" i="5"/>
  <c r="G123" i="5"/>
  <c r="G124" i="5"/>
  <c r="G125" i="5"/>
  <c r="G126" i="5"/>
  <c r="D127" i="5"/>
  <c r="E127" i="5"/>
  <c r="F127" i="5"/>
  <c r="F105" i="5"/>
  <c r="E105" i="5"/>
  <c r="D105" i="5"/>
  <c r="G104" i="5"/>
  <c r="G103" i="5"/>
  <c r="G102" i="5"/>
  <c r="G101" i="5"/>
  <c r="G100" i="5"/>
  <c r="G99" i="5"/>
  <c r="G98" i="5"/>
  <c r="G85" i="5"/>
  <c r="G86" i="5"/>
  <c r="G87" i="5"/>
  <c r="G88" i="5"/>
  <c r="G89" i="5"/>
  <c r="G90" i="5"/>
  <c r="G91" i="5"/>
  <c r="D92" i="5"/>
  <c r="E92" i="5"/>
  <c r="F92" i="5"/>
  <c r="G74" i="5"/>
  <c r="G75" i="5"/>
  <c r="G76" i="5"/>
  <c r="G77" i="5"/>
  <c r="G78" i="5"/>
  <c r="G79" i="5"/>
  <c r="G80" i="5"/>
  <c r="D81" i="5"/>
  <c r="E81" i="5"/>
  <c r="F81" i="5"/>
  <c r="G29" i="5"/>
  <c r="G30" i="5"/>
  <c r="G31" i="5"/>
  <c r="G32" i="5"/>
  <c r="G33" i="5"/>
  <c r="G34" i="5"/>
  <c r="G35" i="5"/>
  <c r="D36" i="5"/>
  <c r="E36" i="5"/>
  <c r="F36" i="5"/>
  <c r="G40" i="5"/>
  <c r="G41" i="5"/>
  <c r="G42" i="5"/>
  <c r="G43" i="5"/>
  <c r="G44" i="5"/>
  <c r="G45" i="5"/>
  <c r="D47" i="5"/>
  <c r="G47" i="5" s="1"/>
  <c r="G63" i="5"/>
  <c r="G64" i="5"/>
  <c r="G65" i="5"/>
  <c r="G66" i="5"/>
  <c r="G67" i="5"/>
  <c r="G68" i="5"/>
  <c r="G69" i="5"/>
  <c r="D70" i="5"/>
  <c r="E70" i="5"/>
  <c r="F70" i="5"/>
  <c r="E25" i="5"/>
  <c r="F25" i="5"/>
  <c r="D25" i="5"/>
  <c r="D196" i="5" l="1"/>
  <c r="F196" i="5"/>
  <c r="G180" i="5"/>
  <c r="E184" i="5"/>
  <c r="G184" i="5" s="1"/>
  <c r="G81" i="5"/>
  <c r="G162" i="5"/>
  <c r="D9" i="4"/>
  <c r="E8" i="4"/>
  <c r="E10" i="4"/>
  <c r="E14" i="4"/>
  <c r="F14" i="4" s="1"/>
  <c r="E9" i="4"/>
  <c r="D8" i="4"/>
  <c r="D10" i="4"/>
  <c r="E11" i="4"/>
  <c r="E12" i="4"/>
  <c r="E13" i="4"/>
  <c r="D12" i="4"/>
  <c r="G25" i="5"/>
  <c r="G127" i="5"/>
  <c r="C9" i="4"/>
  <c r="C15" i="4" s="1"/>
  <c r="G194" i="5"/>
  <c r="G189" i="5"/>
  <c r="D13" i="4"/>
  <c r="G190" i="5"/>
  <c r="G195" i="5"/>
  <c r="G193" i="5"/>
  <c r="G191" i="5"/>
  <c r="G116" i="5"/>
  <c r="G140" i="5"/>
  <c r="G151" i="5"/>
  <c r="G173" i="5"/>
  <c r="G92" i="5"/>
  <c r="G105" i="5"/>
  <c r="G36" i="5"/>
  <c r="G70" i="5"/>
  <c r="E354" i="1"/>
  <c r="F354" i="1"/>
  <c r="E342" i="1"/>
  <c r="F342" i="1"/>
  <c r="E143" i="5"/>
  <c r="F314" i="1"/>
  <c r="E287" i="1"/>
  <c r="F287" i="1"/>
  <c r="E258" i="1"/>
  <c r="F258" i="1"/>
  <c r="E246" i="1"/>
  <c r="F246" i="1"/>
  <c r="E219" i="1"/>
  <c r="F219" i="1"/>
  <c r="E190" i="1"/>
  <c r="F190" i="1"/>
  <c r="F159" i="1"/>
  <c r="E64" i="1"/>
  <c r="E39" i="5" s="1"/>
  <c r="F64" i="1"/>
  <c r="E44" i="1"/>
  <c r="F28" i="5"/>
  <c r="F17" i="5"/>
  <c r="E34" i="1"/>
  <c r="E385" i="1" l="1"/>
  <c r="C7" i="6"/>
  <c r="F39" i="5"/>
  <c r="G39" i="5" s="1"/>
  <c r="F385" i="1"/>
  <c r="E196" i="5"/>
  <c r="G196" i="5" s="1"/>
  <c r="F62" i="5"/>
  <c r="C18" i="6"/>
  <c r="F8" i="4"/>
  <c r="F12" i="4"/>
  <c r="F13" i="4"/>
  <c r="F10" i="4"/>
  <c r="C16" i="4"/>
  <c r="C17" i="4" s="1"/>
  <c r="F9" i="4"/>
  <c r="D11" i="4"/>
  <c r="G192" i="5"/>
  <c r="E15" i="4"/>
  <c r="F143" i="5"/>
  <c r="E119" i="5"/>
  <c r="E154" i="5"/>
  <c r="E28" i="5"/>
  <c r="F119" i="5"/>
  <c r="F165" i="5"/>
  <c r="F108" i="5"/>
  <c r="E84" i="5"/>
  <c r="F154" i="5"/>
  <c r="E165" i="5"/>
  <c r="F97" i="5"/>
  <c r="F132" i="5"/>
  <c r="F84" i="5"/>
  <c r="E108" i="5"/>
  <c r="D28" i="5"/>
  <c r="E132" i="5"/>
  <c r="E17" i="5"/>
  <c r="E97" i="5"/>
  <c r="E386" i="1" l="1"/>
  <c r="E387" i="1" s="1"/>
  <c r="G385" i="1"/>
  <c r="I404" i="1" s="1"/>
  <c r="D15" i="4"/>
  <c r="F11" i="4"/>
  <c r="E16" i="4"/>
  <c r="E17" i="4" s="1"/>
  <c r="G28" i="5"/>
  <c r="F386" i="1"/>
  <c r="F387" i="1" s="1"/>
  <c r="D143" i="5"/>
  <c r="G143" i="5" s="1"/>
  <c r="D16" i="4" l="1"/>
  <c r="D17" i="4" s="1"/>
  <c r="F15" i="4"/>
  <c r="F16" i="4" s="1"/>
  <c r="G197" i="5"/>
  <c r="P393" i="1"/>
  <c r="P394" i="1"/>
  <c r="P395" i="1"/>
  <c r="F394" i="1"/>
  <c r="E23" i="4" s="1"/>
  <c r="F395" i="1"/>
  <c r="E24" i="4" s="1"/>
  <c r="F393" i="1"/>
  <c r="E394" i="1"/>
  <c r="D23" i="4" s="1"/>
  <c r="E393" i="1"/>
  <c r="E395" i="1"/>
  <c r="D24" i="4" s="1"/>
  <c r="C29" i="6"/>
  <c r="G62" i="5"/>
  <c r="D154" i="5"/>
  <c r="G154" i="5" s="1"/>
  <c r="D165" i="5"/>
  <c r="G165" i="5" s="1"/>
  <c r="D84" i="5"/>
  <c r="G84" i="5" s="1"/>
  <c r="D119" i="5"/>
  <c r="G119" i="5" s="1"/>
  <c r="D108" i="5"/>
  <c r="G108" i="5" s="1"/>
  <c r="D17" i="5"/>
  <c r="G17" i="5" s="1"/>
  <c r="D97" i="5"/>
  <c r="G97" i="5" s="1"/>
  <c r="D132" i="5"/>
  <c r="G132" i="5" s="1"/>
  <c r="C40" i="6"/>
  <c r="G73" i="5"/>
  <c r="D10" i="6"/>
  <c r="G198" i="5" l="1"/>
  <c r="P397" i="1"/>
  <c r="F17" i="4"/>
  <c r="F397" i="1"/>
  <c r="E22" i="4"/>
  <c r="E397" i="1"/>
  <c r="D22" i="4"/>
  <c r="D45" i="6"/>
  <c r="D47" i="6"/>
  <c r="D46" i="6"/>
  <c r="D43" i="6"/>
  <c r="D44" i="6"/>
  <c r="D34" i="6"/>
  <c r="D36" i="6"/>
  <c r="D32" i="6"/>
  <c r="D33" i="6"/>
  <c r="D35" i="6"/>
  <c r="D24" i="6"/>
  <c r="D25" i="6"/>
  <c r="D21" i="6"/>
  <c r="D22" i="6"/>
  <c r="D23" i="6"/>
  <c r="D12" i="6"/>
  <c r="D11" i="6"/>
  <c r="D14" i="6"/>
  <c r="D13" i="6"/>
  <c r="R394" i="1" l="1"/>
  <c r="G393" i="1"/>
  <c r="G395" i="1"/>
  <c r="G394" i="1"/>
  <c r="G386" i="1"/>
  <c r="G387" i="1" s="1"/>
  <c r="C30" i="6"/>
  <c r="C41" i="6"/>
  <c r="C19" i="6"/>
  <c r="C8" i="6"/>
  <c r="R395" i="1" l="1"/>
  <c r="D400" i="1"/>
  <c r="D403" i="1"/>
  <c r="G397" i="1"/>
  <c r="C23" i="4"/>
  <c r="C24" i="4"/>
  <c r="C22" i="4"/>
  <c r="Q397" i="1"/>
  <c r="R393" i="1"/>
  <c r="R397" i="1" l="1"/>
  <c r="I22" i="4"/>
</calcChain>
</file>

<file path=xl/sharedStrings.xml><?xml version="1.0" encoding="utf-8"?>
<sst xmlns="http://schemas.openxmlformats.org/spreadsheetml/2006/main" count="1671" uniqueCount="684">
  <si>
    <t>1. Staff and other personnel</t>
  </si>
  <si>
    <t>2. Supplies, Commodities, Materials</t>
  </si>
  <si>
    <t>3. Equipment, Vehicles, and Furniture (including Depreciation)</t>
  </si>
  <si>
    <t>4. Contractual services</t>
  </si>
  <si>
    <t>6. Transfers and Grants to Counterparts</t>
  </si>
  <si>
    <t>Instructions:</t>
  </si>
  <si>
    <t>5. Travel</t>
  </si>
  <si>
    <t>Totals</t>
  </si>
  <si>
    <t>Performance-Based Tranche Breakdown</t>
  </si>
  <si>
    <t>First Tranche:</t>
  </si>
  <si>
    <t>Tranche %</t>
  </si>
  <si>
    <t>Second Tranche:</t>
  </si>
  <si>
    <t>Total</t>
  </si>
  <si>
    <t>For MPTFO Use</t>
  </si>
  <si>
    <t>Recipient Agency 2</t>
  </si>
  <si>
    <t>Recipient Agency 3</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</si>
  <si>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</si>
  <si>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</si>
  <si>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</si>
  <si>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</si>
  <si>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</si>
  <si>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</si>
  <si>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</si>
  <si>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</si>
  <si>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</si>
  <si>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</si>
  <si>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</si>
  <si>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</si>
  <si>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</si>
  <si>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</si>
  <si>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</si>
  <si>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</si>
  <si>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</si>
  <si>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</si>
  <si>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</si>
  <si>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</si>
  <si>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</si>
  <si>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</si>
  <si>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</si>
  <si>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</si>
  <si>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</si>
  <si>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</si>
  <si>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</si>
  <si>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</si>
  <si>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</si>
  <si>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</si>
  <si>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</si>
  <si>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</si>
  <si>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</si>
  <si>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</si>
  <si>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</si>
  <si>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</si>
  <si>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</si>
  <si>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</si>
  <si>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</si>
  <si>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</si>
  <si>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</si>
  <si>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</si>
  <si>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</si>
  <si>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</si>
  <si>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</si>
  <si>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</si>
  <si>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</si>
  <si>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</si>
  <si>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</si>
  <si>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</si>
  <si>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</si>
  <si>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</si>
  <si>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</si>
  <si>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</si>
  <si>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</si>
  <si>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</si>
  <si>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</si>
  <si>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</si>
  <si>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</si>
  <si>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</si>
  <si>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</si>
  <si>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</si>
  <si>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</si>
  <si>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</si>
  <si>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</si>
  <si>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</si>
  <si>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</si>
  <si>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</si>
  <si>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</si>
  <si>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</si>
  <si>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</si>
  <si>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</si>
  <si>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</si>
  <si>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</si>
  <si>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</si>
  <si>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</si>
  <si>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</si>
  <si>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</si>
  <si>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</si>
  <si>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</si>
  <si>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</si>
  <si>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</si>
  <si>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</si>
  <si>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</si>
  <si>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</si>
  <si>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</si>
  <si>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</si>
  <si>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</si>
  <si>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</si>
  <si>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</si>
  <si>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</si>
  <si>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</si>
  <si>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</si>
  <si>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</si>
  <si>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</si>
  <si>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</si>
  <si>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</si>
  <si>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</si>
  <si>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</si>
  <si>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</si>
  <si>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</si>
  <si>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</si>
  <si>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</si>
  <si>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</si>
  <si>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</si>
  <si>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</si>
  <si>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</si>
  <si>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</si>
  <si>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</si>
  <si>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</si>
  <si>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</si>
  <si>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</si>
  <si>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</si>
  <si>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</si>
  <si>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</si>
  <si>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</si>
  <si>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</si>
  <si>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</si>
  <si>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</si>
  <si>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</si>
  <si>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</si>
  <si>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</si>
  <si>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</si>
  <si>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</si>
  <si>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</si>
  <si>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</si>
  <si>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</si>
  <si>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</si>
  <si>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</si>
  <si>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</si>
  <si>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</si>
  <si>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</si>
  <si>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</si>
  <si>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</si>
  <si>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</si>
  <si>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</si>
  <si>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</si>
  <si>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</si>
  <si>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</si>
  <si>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</si>
  <si>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</si>
  <si>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</si>
  <si>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</si>
  <si>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</si>
  <si>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</si>
  <si>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</si>
  <si>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</si>
  <si>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</si>
  <si>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</si>
  <si>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</si>
  <si>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</si>
  <si>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</si>
  <si>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</si>
  <si>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</si>
  <si>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</si>
  <si>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</si>
  <si>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</si>
  <si>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</si>
  <si>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</si>
  <si>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</si>
  <si>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</si>
  <si>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</si>
  <si>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</si>
  <si>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</si>
  <si>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</si>
  <si>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</si>
  <si>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</si>
  <si>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</si>
  <si>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</si>
  <si>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</si>
  <si>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</si>
  <si>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</si>
  <si>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</si>
  <si>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</si>
  <si>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</si>
  <si>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</si>
  <si>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</si>
  <si>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</si>
  <si>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</si>
  <si>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</si>
  <si>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</si>
  <si>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</si>
  <si>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</si>
  <si>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</si>
  <si>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</si>
  <si>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</si>
  <si>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</si>
  <si>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</si>
  <si>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</si>
  <si>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</si>
  <si>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</si>
  <si>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</si>
  <si>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</si>
  <si>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</si>
  <si>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</si>
  <si>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</si>
  <si>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</si>
  <si>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</si>
  <si>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</si>
  <si>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</si>
  <si>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</si>
  <si>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</si>
  <si>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</si>
  <si>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</si>
  <si>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</si>
  <si>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</si>
  <si>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</si>
  <si>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</si>
  <si>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</si>
  <si>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</si>
  <si>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</si>
  <si>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</si>
  <si>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</si>
  <si>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</si>
  <si>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</si>
  <si>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</si>
  <si>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</si>
  <si>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</si>
  <si>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</si>
  <si>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</si>
  <si>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</si>
  <si>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</si>
  <si>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</si>
  <si>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</si>
  <si>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</si>
  <si>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</si>
  <si>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</si>
  <si>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</si>
  <si>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</si>
  <si>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</si>
  <si>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</si>
  <si>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</si>
  <si>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</si>
  <si>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</si>
  <si>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</si>
  <si>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</si>
  <si>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</si>
  <si>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</si>
  <si>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</si>
  <si>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</si>
  <si>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</si>
  <si>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</si>
  <si>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</si>
  <si>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</si>
  <si>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</si>
  <si>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</si>
  <si>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</si>
  <si>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</si>
  <si>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</si>
  <si>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</si>
  <si>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</si>
  <si>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</si>
  <si>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</si>
  <si>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</si>
  <si>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</si>
  <si>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</si>
  <si>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</si>
  <si>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</si>
  <si>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</si>
  <si>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</si>
  <si>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</si>
  <si>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</si>
  <si>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</si>
  <si>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</si>
  <si>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</si>
  <si>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</si>
  <si>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</si>
  <si>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</si>
  <si>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</si>
  <si>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</si>
  <si>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</si>
  <si>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</si>
  <si>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</si>
  <si>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</si>
  <si>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</si>
  <si>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</si>
  <si>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</si>
  <si>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</si>
  <si>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</si>
  <si>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</si>
  <si>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</si>
  <si>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</si>
  <si>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</si>
  <si>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</si>
  <si>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</si>
  <si>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</si>
  <si>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</si>
  <si>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</si>
  <si>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</si>
  <si>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</si>
  <si>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</si>
  <si>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</si>
  <si>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</si>
  <si>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</si>
  <si>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</si>
  <si>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</si>
  <si>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</si>
  <si>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</si>
  <si>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</si>
  <si>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</si>
  <si>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</si>
  <si>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</si>
  <si>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</si>
  <si>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</si>
  <si>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</si>
  <si>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</si>
  <si>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</si>
  <si>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</si>
  <si>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</si>
  <si>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</si>
  <si>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</si>
  <si>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</si>
  <si>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</si>
  <si>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</si>
  <si>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</si>
  <si>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</si>
  <si>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</si>
  <si>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</si>
  <si>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</si>
  <si>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</si>
  <si>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</si>
  <si>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</si>
  <si>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</si>
  <si>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</si>
  <si>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</si>
  <si>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</si>
  <si>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</si>
  <si>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</si>
  <si>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</si>
  <si>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</si>
  <si>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</si>
  <si>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</si>
  <si>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</si>
  <si>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</si>
  <si>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</si>
  <si>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</si>
  <si>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</si>
  <si>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</si>
  <si>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</si>
  <si>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</si>
  <si>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</si>
  <si>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</si>
  <si>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</si>
  <si>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</si>
  <si>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</si>
  <si>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</si>
  <si>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</si>
  <si>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</si>
  <si>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</si>
  <si>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</si>
  <si>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</si>
  <si>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</si>
  <si>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</si>
  <si>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Third Tranche:</t>
  </si>
  <si>
    <t>TOTAL</t>
  </si>
  <si>
    <t>For PBSO Use</t>
  </si>
  <si>
    <t>Nombre de resultat/ produit</t>
  </si>
  <si>
    <t>Notes quelconque le cas echeant (.e.g sur types des entrants ou justification du budget)</t>
  </si>
  <si>
    <t xml:space="preserve">RESULTAT 1: </t>
  </si>
  <si>
    <t>Produit 1.1:</t>
  </si>
  <si>
    <t>Produit 1.2:</t>
  </si>
  <si>
    <t>Total pour produit 1.2</t>
  </si>
  <si>
    <t>Total pour produit 1.1</t>
  </si>
  <si>
    <t>Produit 1.3:</t>
  </si>
  <si>
    <t>Total pour produit 1.3</t>
  </si>
  <si>
    <t xml:space="preserve">RESULTAT 2: </t>
  </si>
  <si>
    <t>Produit 2.1</t>
  </si>
  <si>
    <t>Produit 2.2</t>
  </si>
  <si>
    <t>Total pour produit 2.2</t>
  </si>
  <si>
    <t>Total pour produit 2.1</t>
  </si>
  <si>
    <t>Produit 2.3</t>
  </si>
  <si>
    <t>Total pour produit 2.3</t>
  </si>
  <si>
    <t xml:space="preserve">RESULTAT 3: </t>
  </si>
  <si>
    <t>Formulation du resultat/ produit/activite</t>
  </si>
  <si>
    <t>Produit 3.1</t>
  </si>
  <si>
    <t>Total pour produit 3.1</t>
  </si>
  <si>
    <t>Produit 3.2:</t>
  </si>
  <si>
    <t>Total pour produit 3.2</t>
  </si>
  <si>
    <t>Produit 3.3</t>
  </si>
  <si>
    <t>Total pour produit 3.3</t>
  </si>
  <si>
    <t xml:space="preserve">RESULTAT 4: </t>
  </si>
  <si>
    <t>Produit 4.1</t>
  </si>
  <si>
    <t>Total pour produit 4.1</t>
  </si>
  <si>
    <t>Produit 4.2</t>
  </si>
  <si>
    <t>Total pour produit 4.3</t>
  </si>
  <si>
    <t>Produit 4.3</t>
  </si>
  <si>
    <t>Total pour produit 4.2</t>
  </si>
  <si>
    <t>Produit 4.4</t>
  </si>
  <si>
    <t>Total pour produit 4.4</t>
  </si>
  <si>
    <t>Cout de personnel du projet si pas inclus dans les activites si-dessus</t>
  </si>
  <si>
    <t>Couts operationnels si pas inclus dans les activites si-dessus</t>
  </si>
  <si>
    <t>Budget de suivi</t>
  </si>
  <si>
    <t>Sous-budget total du projet</t>
  </si>
  <si>
    <t>Coûts indirects (7%):</t>
  </si>
  <si>
    <t>Première tranche</t>
  </si>
  <si>
    <t>Deuxième tranche</t>
  </si>
  <si>
    <t>Troisième tranche</t>
  </si>
  <si>
    <t xml:space="preserve">Pourcentage du budget pour chaque produit ou activite reserve pour action directe sur égalité des sexes et autonomisation des femmes (GEWE) (cas echeant) </t>
  </si>
  <si>
    <t>% alloué à GEWE</t>
  </si>
  <si>
    <t>% alloué à S&amp;E</t>
  </si>
  <si>
    <t>Totaux</t>
  </si>
  <si>
    <t>Répartition des tranches basée sur la performance</t>
  </si>
  <si>
    <t>Annexe D - Budget du projet PBF</t>
  </si>
  <si>
    <t>Tableau 1 - Budget du projet PBF par résultat, produit et activité</t>
  </si>
  <si>
    <t>Annex 1 : Guide de MPTFO sur les catégories de frais de l’ONU</t>
  </si>
  <si>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</si>
  <si>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</si>
  <si>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</si>
  <si>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</si>
  <si>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t>Instructions :</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</si>
  <si>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</si>
  <si>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</si>
  <si>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</si>
  <si>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</si>
  <si>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</si>
  <si>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</si>
  <si>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</si>
  <si>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</si>
  <si>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</si>
  <si>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</si>
  <si>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</si>
  <si>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</si>
  <si>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</si>
  <si>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</si>
  <si>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</si>
  <si>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</si>
  <si>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</si>
  <si>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</si>
  <si>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</si>
  <si>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</si>
  <si>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RESULTAT 3</t>
  </si>
  <si>
    <t>Total pour produit 3.1 (du tableau 1)</t>
  </si>
  <si>
    <t>Produit 3.2</t>
  </si>
  <si>
    <t>Total pour produit 3.2 (du tableau 1)</t>
  </si>
  <si>
    <t>Total pour produit 3.3 (du tableau 1)</t>
  </si>
  <si>
    <t>RESULTAT 4</t>
  </si>
  <si>
    <t>Total pour produit 4.1 (du tableau 1)</t>
  </si>
  <si>
    <t>Poduit 4.2</t>
  </si>
  <si>
    <t>Total pour produit 4.2 (du tableau 1)</t>
  </si>
  <si>
    <t>Total pour produit 4.3 (du tableau 1)</t>
  </si>
  <si>
    <t>Total pour produit 4.4 (du tableau 1)</t>
  </si>
  <si>
    <t>Coûts supplémentaires total</t>
  </si>
  <si>
    <t xml:space="preserve">Coûts supplémentaires </t>
  </si>
  <si>
    <t>Total des coûts supplémentaires (du tableau 1)</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</si>
  <si>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</si>
  <si>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</si>
  <si>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</si>
  <si>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 xml:space="preserve">1. Divisez le total de chaque budget entre les catégories de budget des Nations Unies concernées.
2. À titre de référence, les totaux des produits ont été transférés du tableau 1.
3. Les totaux des produits doivent correspondre et seront sinon affichés </t>
    </r>
    <r>
      <rPr>
        <b/>
        <sz val="16"/>
        <color rgb="FFFF0000"/>
        <rFont val="Calibri"/>
        <family val="2"/>
        <scheme val="minor"/>
      </rPr>
      <t>en rouge</t>
    </r>
    <r>
      <rPr>
        <b/>
        <sz val="16"/>
        <color theme="1"/>
        <rFont val="Calibri"/>
        <family val="2"/>
        <scheme val="minor"/>
      </rPr>
      <t>.</t>
    </r>
  </si>
  <si>
    <t>Tableau 2 - Répartition des produits par catégories de budget de l’ONU</t>
  </si>
  <si>
    <t>7% Indirect Costs</t>
  </si>
  <si>
    <t xml:space="preserve">Sub-total </t>
  </si>
  <si>
    <t>Niveau de depense/ engagement actuel 
(a remplir au moment des rapports de projet)</t>
  </si>
  <si>
    <t>Activite 2.3.1:</t>
  </si>
  <si>
    <t>Activite 2.3.2:</t>
  </si>
  <si>
    <t>Activite 3.2.4:</t>
  </si>
  <si>
    <t>Activite 3.2.5:</t>
  </si>
  <si>
    <t>Activite 3.3.1:</t>
  </si>
  <si>
    <t>Activite 3.3.2:</t>
  </si>
  <si>
    <t>Activite 4.1.4:</t>
  </si>
  <si>
    <t>Activite 4.1.5:</t>
  </si>
  <si>
    <t>Activite 4.2.5:</t>
  </si>
  <si>
    <t>Activite 4.3.5:</t>
  </si>
  <si>
    <t>Activite 4.4.1:</t>
  </si>
  <si>
    <t>Activite 4.4.2:</t>
  </si>
  <si>
    <t>Organisation recipiendiaire 1</t>
  </si>
  <si>
    <t>Organisation recipiendiaire 2</t>
  </si>
  <si>
    <t>Organisation recipiendiaire 3</t>
  </si>
  <si>
    <t xml:space="preserve"> </t>
  </si>
  <si>
    <t xml:space="preserve">Organisation recipiendiaire 3 (budget en USD)
</t>
  </si>
  <si>
    <t xml:space="preserve">Recipient Organization 3
</t>
  </si>
  <si>
    <t>Activite 2.1.:</t>
  </si>
  <si>
    <t>Catégorie UNDG</t>
  </si>
  <si>
    <t>Recipient Organization 2</t>
  </si>
  <si>
    <t>Recipient Organization 1</t>
  </si>
  <si>
    <t>UNFPA</t>
  </si>
  <si>
    <t xml:space="preserve">Activite 4.3.4: </t>
  </si>
  <si>
    <t>Organisation recipiendiaire 1 (budget en USD)</t>
  </si>
  <si>
    <t xml:space="preserve">Activite 2.1.4: </t>
  </si>
  <si>
    <t xml:space="preserve">Activite 2.1.5: </t>
  </si>
  <si>
    <t xml:space="preserve">Activite 3.1.1: </t>
  </si>
  <si>
    <t xml:space="preserve">Activite 3.1.2: </t>
  </si>
  <si>
    <t xml:space="preserve">Activite 3.1.3: </t>
  </si>
  <si>
    <t xml:space="preserve">Activite 3.1.4: </t>
  </si>
  <si>
    <t xml:space="preserve">Activite 3.1.5: </t>
  </si>
  <si>
    <t xml:space="preserve">Activite 3.2.1: </t>
  </si>
  <si>
    <t xml:space="preserve">Activite 3.2.2: </t>
  </si>
  <si>
    <t xml:space="preserve">Activite 3.2.3: </t>
  </si>
  <si>
    <t xml:space="preserve">Activite 4.1.1: </t>
  </si>
  <si>
    <t xml:space="preserve">Activite 4.1.2: </t>
  </si>
  <si>
    <t xml:space="preserve">Activite 4.1.3: </t>
  </si>
  <si>
    <t xml:space="preserve">Activite 4.2.1: </t>
  </si>
  <si>
    <t xml:space="preserve">Activite 4.2.2: </t>
  </si>
  <si>
    <t xml:space="preserve">Activite 4.2.3: </t>
  </si>
  <si>
    <t xml:space="preserve">Activite 4.2.4: </t>
  </si>
  <si>
    <t xml:space="preserve">Activite 4.3.1: </t>
  </si>
  <si>
    <t xml:space="preserve">Activite 4.3.2: </t>
  </si>
  <si>
    <t xml:space="preserve">Activite 4.3.3: </t>
  </si>
  <si>
    <t>Budget pour l'évaluation</t>
  </si>
  <si>
    <t xml:space="preserve"> Le Secrétariat du PBF est fonctionnel </t>
  </si>
  <si>
    <t>UNV International - Suivi-Evaluation/Reporting</t>
  </si>
  <si>
    <t>Assistant Adminstratif et Financier</t>
  </si>
  <si>
    <t>La plateforme servira à consolider les données des ministères sectoriels, des projets PBF et des projets d'autres PTF pour une meilleure visibilité de la MAP.</t>
  </si>
  <si>
    <t>Réunions de coordination et de suivi des projets.</t>
  </si>
  <si>
    <t>Organiser des formations pour les agences et ONG récipendaires sur des thématiques identifiées.</t>
  </si>
  <si>
    <t>Participer / Organiser des réunions régionales pour la coordination et le suivi des projets transfrontaliers.</t>
  </si>
  <si>
    <t>Developpement d'une base des données en ligne avec système de collecte électronique integrée pour le portefeuille PUS intégrant PBF et les autres partenaires contribuant à la MAP.</t>
  </si>
  <si>
    <t>DSA du personnel du secrétariat PBF aux missions de suivi des projets.</t>
  </si>
  <si>
    <t>Prise en charge du personnel du secrétariat PUS aux missions de suivi des projets.</t>
  </si>
  <si>
    <t>Appui à l’assurance qualité des rapports.</t>
  </si>
  <si>
    <t>Au moins une mission conjointe par le CCO et 2 missions par le CTS à organiser par an.</t>
  </si>
  <si>
    <t>La coordination, le suivi &amp; évaluation et le rapportage des résultats du portefeuille du PBF sont assurés par le Secrétariat.</t>
  </si>
  <si>
    <t>Activite 1.1.1: Prise en charge du personnel du secrétariat</t>
  </si>
  <si>
    <t>Des mécanismes de coordination entre les projets et avec les partenaires clés sont fonctionnels pour assurer la réalisation des résultats stratégiques du portefeuille PBF et la cohérence/synergies entre les projets et les activités.</t>
  </si>
  <si>
    <t>Activite 1.2.1: Organisation des réunions de coordination et de suivi avec les agences et ONG récipiendaires.</t>
  </si>
  <si>
    <t>Activite 1.2.2: Renforcement des capacités des agences récipiendaires et des partenaires en matière d’approches sensibles aux conflits, consolidation de la paix, suivi/évaluation en matière de consolidation de la paix et programmation sensible au genre et aux Droits de l’Homme.</t>
  </si>
  <si>
    <t>Activite 1.2.3: Réalisation de la cartographie des interventions et des acteurs dans le domaine de la consolidation de la paix.</t>
  </si>
  <si>
    <t>Activite 1.2.4: Soutien à l'organisation des Cadres de Concertation Régionaux (CCR) du PUS.</t>
  </si>
  <si>
    <t>Activite 1.2.5: Organisation de retraite de capitalisation de leçons apprises de la mise en œuvre des projets PBF.</t>
  </si>
  <si>
    <t>Le suivi et évaluation du portefeuille du PBF est assuré de manière participative avec tous les acteurs</t>
  </si>
  <si>
    <t>Elaboration du rapport annuel du portefeuille.</t>
  </si>
  <si>
    <t>Le Comité pilotage assure de manière effective l’orientation stratégique et le suivi évaluation du portefeuille de consolidation de la paix au Burkina Faso</t>
  </si>
  <si>
    <t>Les organes de gouvernance du PBF au Burkina Faso sont renforcées pour assurer la supervision et le suivi stratégiques du portefeuille.</t>
  </si>
  <si>
    <t>Activite 2.1.1: Organisation des sessions semestrielles du Comité Conjoint d'Orientation (CCO) pour le pilotage stratégique du portefeuille PBF.</t>
  </si>
  <si>
    <t>Activite 2.1.2: Organisation des sessions trimestrielles du Comité Technique de suivi (CTS).</t>
  </si>
  <si>
    <t>Un cadre stratégique et technique pour l’identification des besoins critiques de consolidation de la paix et de définition des réponses programmatiques adaptées est effectif, en complémentarité avec d’autres plan stratégiques (UNDSCF, PNDES, Stratégies régionales, etc.)</t>
  </si>
  <si>
    <t>Activite 2.2.1: Facilitation de la mise à jour périodique de l’analyse de conflits en étroite coordination avec le PDA et en collaboration entre le SNU, le Gouvernement, la Société Civile et les PTF.</t>
  </si>
  <si>
    <t>Le plaidoyer, la communication et le partenariat sont assurés pour promouvoir la visibilité du portefeuille PBF et de ses résultats au sein des autorités nationales, de la société civile, des bailleurs de fonds et du grand public.</t>
  </si>
  <si>
    <t>Plaidoyer et développement d’un partenariat stratégique pour une réponse adéquate aux défis de consolidation de la Paix au Burkina Faso (effet catalytique).</t>
  </si>
  <si>
    <t>Activite 2.3.1: Mise en place d’un plan de communication afin de promouvoir la visibilité des activités du PBF dans le pays et parmi les parties intéressées.</t>
  </si>
  <si>
    <t>Activite 2.3.2: Plaidoyer et développement d’un partenariat stratégique pour une réponse adéquate aux défis de consolidation de la Paix au Burkina Faso (effet catalytique).</t>
  </si>
  <si>
    <t xml:space="preserve">Activite 2.3.3: Renforcer les capacités des agences et ONG récipiendaire sur la communication et la visibilité des interventions du PBF.  </t>
  </si>
  <si>
    <t>Assurer une liaison régulière avec PBSO par rapports a la mise en œuvre des projets PBF, l’évolution du contexte politique et les processus de planification au sein des UN et du Gouvernement en lien avec les activités du PBF.</t>
  </si>
  <si>
    <t xml:space="preserve">Activite 2.3.4: Assurer une liaison régulière avec PBSO par rapports a la mise en œuvre des projets PBF, l’évolution du contexte politique et les processus de planification au sein des UN et du Gouvernement en lien avec les activités du PBF. </t>
  </si>
  <si>
    <t>Activite 2.3.5: Organiser des missions de supervision inter-agences élargies au siège et appuyer les missions de suivi du PBSO (le cas échéant).</t>
  </si>
  <si>
    <t>Activite 1.2.6: Organisation des réunions régionales dans le cadre des projets transfrontaliers et s’assurer de la coordination avec les autres pays impliqués.</t>
  </si>
  <si>
    <t>Activite 1.3.1:Appui au développement et à la mise en place d’un plan de suivi/évaluation de qualité par projet du portefeuille PBF.</t>
  </si>
  <si>
    <t>Activite 1.3.2:Mise en place d'une plateforme de collecte et de consolidation des données du portefeuille PBF et du PUS.</t>
  </si>
  <si>
    <t>Activite 1.3.9: Élaboration du rapport annuel du portefeuille.</t>
  </si>
  <si>
    <t>Equipements et mobiliers de bureau</t>
  </si>
  <si>
    <t>Fournitures et consommables de bureau</t>
  </si>
  <si>
    <t>Appui aux évennements de promotion de la Paix organisés par le Gouvernement ou les associations locales.</t>
  </si>
  <si>
    <t>Prestations pour la réalisation des cartographies</t>
  </si>
  <si>
    <t>Appui technique aux évaluations indépendantes des projets PBF.</t>
  </si>
  <si>
    <t>Contribution au coût Operations manager UNFPA 10%</t>
  </si>
  <si>
    <t>Produire les supports de communication et de visibilité PBF PUS</t>
  </si>
  <si>
    <t>Participation à des formations et retraites du PBF</t>
  </si>
  <si>
    <t>Mise en place du dispositif de suivi-évaluation des projets</t>
  </si>
  <si>
    <t>Activite 2.1.5: Organisation des missions de suivi de terrain par le Comité Conjoint d'Orientation (CCO).</t>
  </si>
  <si>
    <t>Elaborer un plan de communication afin de promouvoir la visibilité des activités du PBF.</t>
  </si>
  <si>
    <t>Organiser des dejeuners de presse sur le portefeuille PBF</t>
  </si>
  <si>
    <t>Activite 1.3.3:Organisation des missions régulières / conjointes sur le terrain pour le suivi des projets PBF</t>
  </si>
  <si>
    <t>Mise à jour de l'analyse de fragilité lors d'ateliers avec les acteurs nationaux</t>
  </si>
  <si>
    <t>Contribution au coût du Chargé de Programme UNFPA 10%</t>
  </si>
  <si>
    <t>Sessions semestrielles du CCO</t>
  </si>
  <si>
    <t>Sessions trimestrielles du CTS</t>
  </si>
  <si>
    <t>Activite 1.1.2 : Renforcement des capacités du personnel du secrétariat conjoint PUS-PBF</t>
  </si>
  <si>
    <t>Aménagement (MOSS) et entretien des bureaux</t>
  </si>
  <si>
    <t>Communication : tel et internet</t>
  </si>
  <si>
    <t>Staff du Secrétariat PBF :</t>
  </si>
  <si>
    <t>P4 - Coordonnateur du secrétariat PBF</t>
  </si>
  <si>
    <t>Organisation 
recipiendiaire 1</t>
  </si>
  <si>
    <t>Atelier de capitalisation</t>
  </si>
  <si>
    <t xml:space="preserve">Deux fois par an : 2 équipes de 4 personnes pour 6 jours
Des rapports de mission à produire et partager avec le RCO et PBSO. </t>
  </si>
  <si>
    <t>Formations en analyse de conflits, en GAR, Genre, S&amp;E, etc. ou atéliers de renforcement des capacités techniques PUS, RUNO, NUNO, Ministères sectoriels</t>
  </si>
  <si>
    <t>Prestations des Consultants</t>
  </si>
  <si>
    <t>Prestations des bureaux d'études</t>
  </si>
  <si>
    <t>Evaluation à mi-parcours du portefeuille en collaboration avec le PBSO</t>
  </si>
  <si>
    <t>Organisation de missions de supervision inter-agences et appuyer les missions de suivi du PBSO (le cas échéant).</t>
  </si>
  <si>
    <t>Former agences et ONG récipiendaires sur le guideline et les outils de communication et la visibilité des interventions du PBF.</t>
  </si>
  <si>
    <t xml:space="preserve">	Projet Secrétariat : Appui à la Coordination et au Suivi des Projets du Fonds pour la Consolidation de la Paix (PBF) au Burkina Faso</t>
  </si>
  <si>
    <t>Missions de suivi des membres du CCO</t>
  </si>
  <si>
    <t>Entretien et fonctionnement véhicule</t>
  </si>
  <si>
    <t>Chauffeur</t>
  </si>
  <si>
    <t>Atelier / rencontre d'analyse participative de conflits.</t>
  </si>
  <si>
    <t>Participation à l'organisation des Cadres de Concertation Régionaux (CCR) du PUS PBF.</t>
  </si>
  <si>
    <t>Appui pour l'organisation de deux ateliers régionaux pour l'année 2021 dans 6 régions</t>
  </si>
  <si>
    <t>Budget pour 2 CCO de l'année 2021</t>
  </si>
  <si>
    <t>A réaliser en 2022</t>
  </si>
  <si>
    <t>Budget pour 3 CTS de l'année 2021</t>
  </si>
  <si>
    <t>Support logistique revue thématique</t>
  </si>
  <si>
    <t>Pour logistique des activités de la revue thématique.</t>
  </si>
  <si>
    <t>Missions terrain revue thématique</t>
  </si>
  <si>
    <t>DSA UNV et chauffeur des missions terrain dans le cadre de la revue thématique</t>
  </si>
  <si>
    <t>Une activité qui ne demande pas de budget</t>
  </si>
  <si>
    <t>Activite 1.3.5:Organisation des missions conjointes inter-agence/ONG et la partie nationale pour le suivi des projets.</t>
  </si>
  <si>
    <t>Missions conjointes avec les agences récipiendaires et la partie nationale</t>
  </si>
  <si>
    <t>Une activité qui ne demande pas de budget (prise en compte par les agences)</t>
  </si>
  <si>
    <t>Activite 1.3.6:Appui technique aux agences récipiendaires pour l’assurance qualité des rapports semestriels, annuels et de clôture des projets (narratifs et financiers), en lien avec les indicateurs établis dans les documents de projet et les données recueillies pendant les visites de terrain.</t>
  </si>
  <si>
    <t>Activite 1.3.7: Elaboration du rapport annuel du portefeuille.</t>
  </si>
  <si>
    <t>Activite 1.3.8: Réalisation de deux enquêtes de perception du portefeuille PBF (une enquête par an)</t>
  </si>
  <si>
    <t>Activite 1.3.9: Appui à la réalisation des évaluations indépendantes des projets PBF (en tant que membre du groupe de référence de l’évaluation).</t>
  </si>
  <si>
    <t>Activité 1.3.4: Revue thématique de consolidation au niveau local</t>
  </si>
  <si>
    <t>Sera prise en charge directement par le PBSO</t>
  </si>
  <si>
    <t>Variation</t>
  </si>
  <si>
    <t>Total des dépenses</t>
  </si>
  <si>
    <t>Taux d'exécution</t>
  </si>
  <si>
    <t>Budget initial</t>
  </si>
  <si>
    <t>Budget revisé</t>
  </si>
  <si>
    <t>Spécialiste Communication et Genre</t>
  </si>
  <si>
    <t>Participation à des formations et retraites organisés par le PBF</t>
  </si>
  <si>
    <t>Organiser des formations pour les agences et ONG récipendaires sur des thématiques de consolidation de la paix.</t>
  </si>
  <si>
    <t>Appui à l'organisation des Cadres de Concertation Régionaux (CCR) dans les régions prioritaires du PUS-PBF.</t>
  </si>
  <si>
    <t>Organiser des ateliers de planification annuelle et de consolidation des données  avec les chargés de Suivi et Evaluation et les Points focaux des projets PBF</t>
  </si>
  <si>
    <t>Réalisation une enquête nationale de perception</t>
  </si>
  <si>
    <t>Trois sessions du CTS / an</t>
  </si>
  <si>
    <t>Faire une mise à jour de l'analyse des conflits à partir de la littératrure et des données disponibles</t>
  </si>
  <si>
    <t>Prestation d'un Consultant expérimenté</t>
  </si>
  <si>
    <t>Ateliers avec le SNU, les PTF et le Gouvernement</t>
  </si>
  <si>
    <t xml:space="preserve">Prestation agence de communication </t>
  </si>
  <si>
    <t>Achat d'un vehicule blindé</t>
  </si>
  <si>
    <t>Entretien courant des bureaux</t>
  </si>
  <si>
    <t>Fournitures et consommables Sec PBF</t>
  </si>
  <si>
    <t>Entretien et fonctionnement véhicules</t>
  </si>
  <si>
    <t>Direct project Costs UNFPA</t>
  </si>
  <si>
    <t xml:space="preserve">Faciliter l'organisation des réunions, les compte-rendu et assurer le suivi des décisions </t>
  </si>
  <si>
    <t>Activite 2.2.2: Participation à des ateliers d'identification des gaps et de formulation participative des projets</t>
  </si>
  <si>
    <t>Activite 2.2.3: Analyse continue des risques et de veille sécuritaire en appui à la mise en œuvre des projets</t>
  </si>
  <si>
    <t>Activite 2.3.6: Produire les supports de communication.</t>
  </si>
  <si>
    <t>Activite 2.3.7: Organiser des diners de presse.</t>
  </si>
  <si>
    <t>Activite 2.3.8 : Soutien et participation aux événements liés à la consolidation de la paix (Journée Internationale de la Paix) et autres manifestations organisées par les associations locales.</t>
  </si>
  <si>
    <t>Activite 2.3.9: Réaliser un documentaire audiovisuel sur le portefeuille PBF</t>
  </si>
  <si>
    <t>Appui à la DGDT pour la réalisation de la cartographie des interventions en Paix et Developpement dans le pays</t>
  </si>
  <si>
    <t>Prévu en 2023</t>
  </si>
  <si>
    <t>Prévu en 2025</t>
  </si>
  <si>
    <t>Frais d'atelier avec les RUNO et NUNO pour élaborer des plans de communication annuels</t>
  </si>
  <si>
    <t>Appui à la coordination du PUS (DRAST) en fournitures et consommables</t>
  </si>
  <si>
    <t>Prise en charge DSA Staff  PUS - missions de suivi des projets.</t>
  </si>
  <si>
    <t>Organisation recipiendiaire 2 (budget en USD)</t>
  </si>
  <si>
    <t>Organisation 
recipiendiaire 1. 29 mois</t>
  </si>
  <si>
    <t xml:space="preserve">Budget additionnel </t>
  </si>
  <si>
    <t xml:space="preserve">Organisation recipiendiaire 1 (budget en USD) </t>
  </si>
  <si>
    <r>
      <t xml:space="preserve">$ alloué à GEWE </t>
    </r>
    <r>
      <rPr>
        <sz val="11"/>
        <color theme="1"/>
        <rFont val="Arial"/>
        <family val="2"/>
      </rPr>
      <t>(inclut coûts indirects)</t>
    </r>
  </si>
  <si>
    <r>
      <t xml:space="preserve">$ alloué à S&amp;E </t>
    </r>
    <r>
      <rPr>
        <sz val="11"/>
        <color theme="1"/>
        <rFont val="Arial"/>
        <family val="2"/>
      </rPr>
      <t>(inclut coûts indirects)</t>
    </r>
  </si>
  <si>
    <r>
      <t xml:space="preserve">Note: Le PBF n'accepte pas les projets avec moins de 5% pour le S&amp;E et moins 15% pour le GEWE. Ces chiffres apparaîtront </t>
    </r>
    <r>
      <rPr>
        <sz val="11"/>
        <color rgb="FFFF0000"/>
        <rFont val="Arial"/>
        <family val="2"/>
      </rPr>
      <t>en rouge</t>
    </r>
    <r>
      <rPr>
        <sz val="11"/>
        <color theme="1"/>
        <rFont val="Arial"/>
        <family val="2"/>
      </rPr>
      <t xml:space="preserve"> si ce seuil minimum n'est pas atteint.</t>
    </r>
  </si>
  <si>
    <r>
      <t xml:space="preserve">1. Ne remplissez que les cellules blanches. Les cellules grises sont verrouillées et / ou contiennent des formules de feuille de calcul.
2. Remplissez les feuilles 1 et 2.
a) </t>
    </r>
    <r>
      <rPr>
        <sz val="11"/>
        <color theme="1"/>
        <rFont val="Arial"/>
        <family val="2"/>
      </rPr>
      <t>Premièrement, préparez un budget organisé par</t>
    </r>
    <r>
      <rPr>
        <b/>
        <sz val="11"/>
        <color theme="1"/>
        <rFont val="Arial"/>
        <family val="2"/>
      </rPr>
      <t xml:space="preserve"> activité / produit / résultat dans la feuille 1</t>
    </r>
    <r>
      <rPr>
        <sz val="11"/>
        <color theme="1"/>
        <rFont val="Arial"/>
        <family val="2"/>
      </rPr>
      <t>. (Les montants des activités peuvent être estimations indicatives.)</t>
    </r>
    <r>
      <rPr>
        <b/>
        <sz val="11"/>
        <color theme="1"/>
        <rFont val="Arial"/>
        <family val="2"/>
      </rPr>
      <t xml:space="preserve">
b) </t>
    </r>
    <r>
      <rPr>
        <sz val="11"/>
        <color theme="1"/>
        <rFont val="Arial"/>
        <family val="2"/>
      </rPr>
      <t>Ensuite, divisez chaque budget en fonction</t>
    </r>
    <r>
      <rPr>
        <b/>
        <sz val="11"/>
        <color theme="1"/>
        <rFont val="Arial"/>
        <family val="2"/>
      </rPr>
      <t xml:space="preserve"> des catégories de budget des Nations Unies dans la feuille 2.
3. </t>
    </r>
    <r>
      <rPr>
        <sz val="11"/>
        <color theme="1"/>
        <rFont val="Arial"/>
        <family val="2"/>
      </rPr>
      <t>Assurez-vous d’inclure</t>
    </r>
    <r>
      <rPr>
        <b/>
        <sz val="11"/>
        <color theme="1"/>
        <rFont val="Arial"/>
        <family val="2"/>
      </rPr>
      <t xml:space="preserve"> % en faveur de l’égalité des sexes et de l’autonomisation des femmes (GEWE).
4. N'utilisez pas les feuilles 4 ou 5</t>
    </r>
    <r>
      <rPr>
        <sz val="11"/>
        <color theme="1"/>
        <rFont val="Arial"/>
        <family val="2"/>
      </rPr>
      <t>, qui sont destinées au MPTF et au PBSO</t>
    </r>
    <r>
      <rPr>
        <b/>
        <sz val="11"/>
        <color theme="1"/>
        <rFont val="Arial"/>
        <family val="2"/>
      </rPr>
      <t xml:space="preserve">.
5. Laissez  en blanc toutes </t>
    </r>
    <r>
      <rPr>
        <sz val="11"/>
        <color theme="1"/>
        <rFont val="Arial"/>
        <family val="2"/>
      </rPr>
      <t>les organisations / résultats / réalisations / activités qui ne sont pas nécessaires. NE PAS supprimer les cellules.</t>
    </r>
    <r>
      <rPr>
        <b/>
        <sz val="11"/>
        <color theme="1"/>
        <rFont val="Arial"/>
        <family val="2"/>
      </rPr>
      <t xml:space="preserve">
6. Ne pas ajuster les montants des tranches</t>
    </r>
    <r>
      <rPr>
        <sz val="11"/>
        <color theme="1"/>
        <rFont val="Arial"/>
        <family val="2"/>
      </rPr>
      <t xml:space="preserve"> sans consulter PBSO.</t>
    </r>
  </si>
  <si>
    <t>Budget pour 3 CTS par an</t>
  </si>
  <si>
    <t>Budget pour 2 CCO par an</t>
  </si>
  <si>
    <t xml:space="preserve">Deux fois par an : 2 équipes de 4 personnes pour 6 jours ovrables
Des rapports de mission à produire et partager avec le RCO et PBSO. </t>
  </si>
  <si>
    <t>Activite 1.2.7: Appui au Cadre de Concertation sur la Paix (CCP) des PTF;</t>
  </si>
  <si>
    <t xml:space="preserve">Activite 1.3.8: Réalisation de deux enquêtes de perception du portefeuille PBF </t>
  </si>
  <si>
    <t>Réalisation de deux enquêtes de perception</t>
  </si>
  <si>
    <r>
      <t xml:space="preserve">$ alloué à GEWE </t>
    </r>
    <r>
      <rPr>
        <sz val="11"/>
        <color theme="4"/>
        <rFont val="Arial"/>
        <family val="2"/>
      </rPr>
      <t>(inclut coûts indirects)</t>
    </r>
  </si>
  <si>
    <r>
      <t xml:space="preserve">$ alloué à S&amp;E </t>
    </r>
    <r>
      <rPr>
        <sz val="11"/>
        <color theme="4"/>
        <rFont val="Arial"/>
        <family val="2"/>
      </rPr>
      <t>(inclut coûts indirects)</t>
    </r>
  </si>
  <si>
    <t>Analyse des conflits pour la demande renouvelement de l'éligiblité : analyse + élaboration du cadre de résultats stratégique</t>
  </si>
  <si>
    <t>Fourth Tranche:</t>
  </si>
  <si>
    <t>Budget additionnel pour 29 mois</t>
  </si>
  <si>
    <t>Troisième tranche 50% dubudget additionnel</t>
  </si>
  <si>
    <t>Quatrième tranche 50% du budget additionnel</t>
  </si>
  <si>
    <t xml:space="preserve">% du budget pour chaque produit ou activite reserve pour action directe sur égalité des sexes et autonomisation des femmes (GEWE) (cas echeant) </t>
  </si>
  <si>
    <t>Appui pour l'organisation des ateliers régionaux des cadres de concertation dans les 6 régions du PUS. Cette ligne a connu une hausse plus inportante parce qu'on est passé de 4 à 6 regions et une durée additionnelle plus longue</t>
  </si>
  <si>
    <t>La Spécialiste comm va promouvoir la prise en compte du genre dans tous les projets</t>
  </si>
  <si>
    <t>L'équipe du Secrétariat sera 50% feminin et bénéficiera aux formations</t>
  </si>
  <si>
    <t xml:space="preserve">Les missions de suivi des projets seront attentifs à la prise en compte effective du genre </t>
  </si>
  <si>
    <t>Le CCP fait la promotion du genre conformément à la résolution 1325</t>
  </si>
  <si>
    <t>Les ateliers de planification et de suivi doivent promouvoir une approche sensible au genre dans le suivi et le rapportage</t>
  </si>
  <si>
    <t>Plans de communication sensible au genre</t>
  </si>
  <si>
    <t>L'identification des défis portera une attention particulière à l'égalité de genre et la participation des femmes</t>
  </si>
  <si>
    <r>
      <rPr>
        <sz val="11"/>
        <color rgb="FFFF0000"/>
        <rFont val="Arial"/>
        <family val="2"/>
      </rPr>
      <t xml:space="preserve">BFA08PAY - P00142494
BFA08SEC - CHARGEPERS
</t>
    </r>
    <r>
      <rPr>
        <sz val="11"/>
        <color theme="1"/>
        <rFont val="Arial"/>
        <family val="2"/>
      </rPr>
      <t xml:space="preserve"> Activite 1.1.1: Prise en charge du personnel du secrétariat</t>
    </r>
  </si>
  <si>
    <r>
      <t xml:space="preserve">
</t>
    </r>
    <r>
      <rPr>
        <sz val="11"/>
        <color rgb="FFFF0000"/>
        <rFont val="Arial"/>
        <family val="2"/>
      </rPr>
      <t>BFA08SEC- CCOPBF</t>
    </r>
    <r>
      <rPr>
        <sz val="11"/>
        <color theme="1"/>
        <rFont val="Arial"/>
        <family val="2"/>
      </rPr>
      <t xml:space="preserve">
Activite 2.1.1: Organisation des sessions semestrielles du Comité Conjoint d'Orientation (CCO) pour le pilotage stratégique du portefeuille PBF.</t>
    </r>
  </si>
  <si>
    <r>
      <rPr>
        <sz val="11"/>
        <color rgb="FFFF0000"/>
        <rFont val="Arial"/>
        <family val="2"/>
      </rPr>
      <t>BFA08SEC-PLAIDCOMPART</t>
    </r>
    <r>
      <rPr>
        <sz val="11"/>
        <color theme="1"/>
        <rFont val="Arial"/>
        <family val="2"/>
      </rPr>
      <t xml:space="preserve">
Activite 2.3.1: Mise en place d’un plan de communication afin de promouvoir la visibilité des activités du PBF dans le pays et parmi les parties intéressées.</t>
    </r>
  </si>
  <si>
    <r>
      <rPr>
        <sz val="11"/>
        <color rgb="FFFF0000"/>
        <rFont val="Arial"/>
        <family val="2"/>
      </rPr>
      <t>BFA08SEC-CTSPBF</t>
    </r>
    <r>
      <rPr>
        <sz val="11"/>
        <color theme="1"/>
        <rFont val="Arial"/>
        <family val="2"/>
      </rPr>
      <t xml:space="preserve">
Activite 2.1.2: Organisation des sessions trimestrielles du Comité Technique de suivi (CTS).</t>
    </r>
  </si>
  <si>
    <r>
      <rPr>
        <sz val="11"/>
        <color rgb="FFFF0000"/>
        <rFont val="Arial"/>
        <family val="2"/>
      </rPr>
      <t>BFA08SUIVIEVA</t>
    </r>
    <r>
      <rPr>
        <sz val="11"/>
        <rFont val="Arial"/>
        <family val="2"/>
      </rPr>
      <t xml:space="preserve">
</t>
    </r>
    <r>
      <rPr>
        <sz val="11"/>
        <color rgb="FFFF0000"/>
        <rFont val="Arial"/>
        <family val="2"/>
      </rPr>
      <t>COORDISUIVI</t>
    </r>
    <r>
      <rPr>
        <sz val="11"/>
        <rFont val="Arial"/>
        <family val="2"/>
      </rPr>
      <t xml:space="preserve">
Activité 1.3.4: Revue thématique de consolidation au niveau local</t>
    </r>
  </si>
  <si>
    <r>
      <rPr>
        <b/>
        <sz val="11"/>
        <color rgb="FFFF0000"/>
        <rFont val="Arial"/>
        <family val="2"/>
      </rPr>
      <t>BFA08PCS-ACQUIMATER
BFA08SEC6APPUIFONCT</t>
    </r>
    <r>
      <rPr>
        <b/>
        <sz val="11"/>
        <color theme="1"/>
        <rFont val="Arial"/>
        <family val="2"/>
      </rPr>
      <t xml:space="preserve">
Couts operationnels si pas inclus dans les activites si-dessus</t>
    </r>
  </si>
  <si>
    <r>
      <rPr>
        <sz val="11"/>
        <color rgb="FFFF0000"/>
        <rFont val="Arial"/>
        <family val="2"/>
      </rPr>
      <t>BFA08SEC-CCRPUS</t>
    </r>
    <r>
      <rPr>
        <sz val="11"/>
        <color theme="1"/>
        <rFont val="Arial"/>
        <family val="2"/>
      </rPr>
      <t xml:space="preserve">
Activite 1.2.4: Soutien à l'organisation des Cadres de Concertation Régionaux (CCR) du PUS.</t>
    </r>
  </si>
  <si>
    <r>
      <rPr>
        <sz val="11"/>
        <color rgb="FFFF0000"/>
        <rFont val="Arial"/>
        <family val="2"/>
      </rPr>
      <t>COORDISUIVI</t>
    </r>
    <r>
      <rPr>
        <sz val="11"/>
        <color theme="1"/>
        <rFont val="Arial"/>
        <family val="2"/>
      </rPr>
      <t xml:space="preserve">
Activite 1.3.1:Appui au développement et à la mise en place d’un plan de suivi/évaluation de qualité par projet du portefeuille PBF.</t>
    </r>
  </si>
  <si>
    <r>
      <rPr>
        <sz val="11"/>
        <color rgb="FFFF0000"/>
        <rFont val="Arial"/>
        <family val="2"/>
      </rPr>
      <t>COORDISUIVI</t>
    </r>
    <r>
      <rPr>
        <sz val="11"/>
        <color theme="1"/>
        <rFont val="Arial"/>
        <family val="2"/>
      </rPr>
      <t xml:space="preserve">
Activite 1.3.2:Mise en place d'une plateforme de collecte et de consolidation des données du portefeuille PBF et du PUS.</t>
    </r>
  </si>
  <si>
    <r>
      <rPr>
        <sz val="11"/>
        <color rgb="FFFF0000"/>
        <rFont val="Arial"/>
        <family val="2"/>
      </rPr>
      <t>COORDISUIVI</t>
    </r>
    <r>
      <rPr>
        <sz val="11"/>
        <color theme="1"/>
        <rFont val="Arial"/>
        <family val="2"/>
      </rPr>
      <t xml:space="preserve">
Activite 1.3.3:Organisation des missions régulières / conjointes sur le terrain pour le suivi des projets PBF</t>
    </r>
  </si>
  <si>
    <r>
      <rPr>
        <sz val="11"/>
        <color rgb="FFFF0000"/>
        <rFont val="Arial"/>
        <family val="2"/>
      </rPr>
      <t>COORDISUIVI</t>
    </r>
    <r>
      <rPr>
        <sz val="11"/>
        <color theme="1"/>
        <rFont val="Arial"/>
        <family val="2"/>
      </rPr>
      <t xml:space="preserve">
Activite 1.3.8: Réalisation de deux enquêtes de perception du portefeuille PBF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</si>
</sst>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_-;\-* #,##0.00\ _€_-;_-* &quot;-&quot;??\ _€_-;_-@_-"/>
    <numFmt numFmtId="165" formatCode="_(&quot;$&quot;* #,##0.00_);_(&quot;$&quot;* \(#,##0.00\);_(&quot;$&quot;* &quot;-&quot;??_);_(@_)"/>
    <numFmt numFmtId="166" formatCode="_(&quot;$&quot;* #,##0_);_(&quot;$&quot;* \(#,##0\);_(&quot;$&quot;* &quot;-&quot;??_);_(@_)"/>
    <numFmt numFmtId="167" formatCode="_-* #,##0\ _F_G_-;\-* #,##0\ _F_G_-;_-* &quot;-&quot;\ _F_G_-;_-@_-"/>
    <numFmt numFmtId="168" formatCode="_-* #,##0\ _$_-;\-* #,##0\ _$_-;_-* &quot;-&quot;??\ _$_-;_-@_-"/>
    <numFmt numFmtId="169" formatCode="_-* #,##0\ _€_-;\-* #,##0\ _€_-;_-* &quot;-&quot;??\ _€_-;_-@_-"/>
  </numFmts>
  <fonts count="32"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sz val="11"/>
      <color theme="1"/>
      <name val="Arial"/>
      <family val="2"/>
    </font>
    <font>
      <sz val="11"/>
      <color rgb="FFFF0000"/>
      <name val="Arial Narrow"/>
      <family val="2"/>
    </font>
    <font>
      <b/>
      <sz val="11"/>
      <color theme="1"/>
      <name val="Arial"/>
      <family val="2"/>
    </font>
    <font>
      <sz val="11"/>
      <name val="Arial"/>
      <family val="2"/>
    </font>
    <font>
      <sz val="11"/>
      <color rgb="FFFF0000"/>
      <name val="Arial"/>
      <family val="2"/>
    </font>
    <font>
      <b/>
      <sz val="11"/>
      <color rgb="FF00B0F0"/>
      <name val="Arial"/>
      <family val="2"/>
    </font>
    <font>
      <b/>
      <sz val="11"/>
      <name val="Arial"/>
      <family val="2"/>
    </font>
    <font>
      <b/>
      <sz val="11"/>
      <color rgb="FFFF0000"/>
      <name val="Arial"/>
      <family val="2"/>
    </font>
    <font>
      <sz val="11"/>
      <color theme="4"/>
      <name val="Arial"/>
      <family val="2"/>
    </font>
    <font>
      <b/>
      <sz val="11"/>
      <color theme="4"/>
      <name val="Arial"/>
      <family val="2"/>
    </font>
    <font>
      <b/>
      <sz val="16"/>
      <name val="Arial"/>
      <family val="2"/>
    </font>
    <font>
      <b/>
      <sz val="14"/>
      <color theme="1"/>
      <name val="Amasis MT Pro Black"/>
      <family val="1"/>
    </font>
    <font>
      <b/>
      <sz val="12"/>
      <color theme="1"/>
      <name val="Amasis MT Pro Black"/>
      <family val="1"/>
    </font>
    <font>
      <sz val="16"/>
      <color theme="1"/>
      <name val="Calibri"/>
      <family val="2"/>
      <scheme val="minor"/>
    </font>
    <font>
      <sz val="11"/>
      <name val="Calibri"/>
      <family val="2"/>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bgColor indexed="64"/>
      </patternFill>
    </fill>
    <fill>
      <patternFill patternType="solid">
        <fgColor theme="5" tint="0.79998168889431442"/>
        <bgColor indexed="64"/>
      </patternFill>
    </fill>
    <fill>
      <patternFill patternType="solid">
        <fgColor rgb="FF2DC8FF"/>
        <bgColor indexed="64"/>
      </patternFill>
    </fill>
    <fill>
      <patternFill patternType="solid">
        <fgColor theme="5" tint="0.59999389629810485"/>
        <bgColor indexed="64"/>
      </patternFill>
    </fill>
    <fill>
      <patternFill patternType="solid">
        <fgColor theme="9" tint="0.39997558519241921"/>
        <bgColor indexed="64"/>
      </patternFill>
    </fill>
  </fills>
  <borders count="5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12">
    <xf numFmtId="0" fontId="0" fillId="0" borderId="0"/>
    <xf numFmtId="165"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0" fontId="31" fillId="0" borderId="0"/>
  </cellStyleXfs>
  <cellXfs count="517">
    <xf numFmtId="0" fontId="0" fillId="0" borderId="0" xfId="0"/>
    <xf numFmtId="0" fontId="7" fillId="0" borderId="0" xfId="0" applyFont="1" applyAlignment="1">
      <alignment vertical="center" wrapText="1"/>
    </xf>
    <xf numFmtId="9" fontId="2" fillId="2" borderId="9" xfId="2" applyFont="1" applyFill="1" applyBorder="1" applyAlignment="1">
      <alignment vertical="center" wrapText="1"/>
    </xf>
    <xf numFmtId="0" fontId="2" fillId="2" borderId="13" xfId="0" applyFont="1" applyFill="1" applyBorder="1" applyAlignment="1">
      <alignment vertical="center" wrapText="1"/>
    </xf>
    <xf numFmtId="9" fontId="2" fillId="2" borderId="15" xfId="2" applyFont="1" applyFill="1" applyBorder="1" applyAlignment="1">
      <alignment vertical="center" wrapText="1"/>
    </xf>
    <xf numFmtId="0" fontId="6" fillId="3" borderId="0" xfId="0" applyFont="1" applyFill="1" applyAlignment="1">
      <alignment horizontal="center" vertical="center" wrapText="1"/>
    </xf>
    <xf numFmtId="0" fontId="8" fillId="2" borderId="8" xfId="0" applyFont="1" applyFill="1" applyBorder="1" applyAlignment="1">
      <alignment vertical="center" wrapText="1"/>
    </xf>
    <xf numFmtId="165" fontId="8" fillId="3" borderId="0" xfId="1" applyFont="1" applyFill="1" applyBorder="1" applyAlignment="1" applyProtection="1">
      <alignment vertical="center" wrapText="1"/>
    </xf>
    <xf numFmtId="165" fontId="2" fillId="2" borderId="5" xfId="1" applyFont="1" applyFill="1" applyBorder="1" applyAlignment="1" applyProtection="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8" fillId="2" borderId="13" xfId="0" applyFont="1" applyFill="1" applyBorder="1" applyAlignment="1">
      <alignment vertical="center" wrapText="1"/>
    </xf>
    <xf numFmtId="0" fontId="8" fillId="2" borderId="8" xfId="0" applyFont="1" applyFill="1" applyBorder="1" applyAlignment="1" applyProtection="1">
      <alignment vertical="center" wrapText="1"/>
      <protection locked="0"/>
    </xf>
    <xf numFmtId="165" fontId="2" fillId="3" borderId="0" xfId="0" applyNumberFormat="1" applyFont="1" applyFill="1" applyAlignment="1">
      <alignment vertical="center" wrapText="1"/>
    </xf>
    <xf numFmtId="0" fontId="11" fillId="0" borderId="0" xfId="0" applyFont="1" applyAlignment="1">
      <alignment wrapText="1"/>
    </xf>
    <xf numFmtId="0" fontId="12" fillId="0" borderId="0" xfId="0" applyFont="1" applyAlignment="1">
      <alignment wrapText="1"/>
    </xf>
    <xf numFmtId="0" fontId="0" fillId="0" borderId="0" xfId="0" applyAlignment="1">
      <alignment wrapText="1"/>
    </xf>
    <xf numFmtId="0" fontId="2" fillId="0" borderId="0" xfId="0" applyFont="1" applyAlignment="1">
      <alignment wrapText="1"/>
    </xf>
    <xf numFmtId="0" fontId="2" fillId="0" borderId="0" xfId="0" applyFont="1" applyAlignment="1">
      <alignment horizontal="center" vertical="center" wrapText="1"/>
    </xf>
    <xf numFmtId="0" fontId="2" fillId="3" borderId="0" xfId="0" applyFont="1" applyFill="1" applyAlignment="1">
      <alignment horizontal="left"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165" fontId="2" fillId="4" borderId="3" xfId="1" applyFont="1" applyFill="1" applyBorder="1" applyAlignment="1" applyProtection="1">
      <alignment wrapText="1"/>
    </xf>
    <xf numFmtId="165" fontId="6" fillId="3" borderId="0" xfId="0" applyNumberFormat="1" applyFont="1" applyFill="1" applyAlignment="1">
      <alignment vertical="center" wrapText="1"/>
    </xf>
    <xf numFmtId="165" fontId="2" fillId="0" borderId="0" xfId="0" applyNumberFormat="1" applyFont="1" applyAlignment="1">
      <alignment wrapText="1"/>
    </xf>
    <xf numFmtId="165" fontId="7" fillId="0" borderId="0" xfId="1" applyFont="1" applyFill="1" applyBorder="1" applyAlignment="1">
      <alignment horizontal="right" vertical="center" wrapText="1"/>
    </xf>
    <xf numFmtId="0" fontId="2" fillId="2" borderId="36" xfId="0" applyFont="1" applyFill="1" applyBorder="1" applyAlignment="1">
      <alignment horizontal="center" wrapText="1"/>
    </xf>
    <xf numFmtId="165" fontId="2" fillId="2" borderId="3" xfId="0" applyNumberFormat="1" applyFont="1" applyFill="1" applyBorder="1" applyAlignment="1">
      <alignment wrapText="1"/>
    </xf>
    <xf numFmtId="0" fontId="7" fillId="2" borderId="36" xfId="0" applyFont="1" applyFill="1" applyBorder="1" applyAlignment="1">
      <alignment vertical="center" wrapText="1"/>
    </xf>
    <xf numFmtId="165" fontId="2" fillId="2" borderId="36" xfId="0" applyNumberFormat="1" applyFont="1" applyFill="1" applyBorder="1" applyAlignment="1">
      <alignment wrapText="1"/>
    </xf>
    <xf numFmtId="0" fontId="2" fillId="2" borderId="14" xfId="0" applyFont="1" applyFill="1" applyBorder="1" applyAlignment="1">
      <alignment horizontal="left" wrapText="1"/>
    </xf>
    <xf numFmtId="165" fontId="2" fillId="2" borderId="14" xfId="0" applyNumberFormat="1" applyFont="1" applyFill="1" applyBorder="1" applyAlignment="1">
      <alignment horizontal="center" wrapText="1"/>
    </xf>
    <xf numFmtId="165" fontId="2" fillId="2" borderId="14" xfId="0" applyNumberFormat="1" applyFont="1" applyFill="1" applyBorder="1" applyAlignment="1">
      <alignment wrapText="1"/>
    </xf>
    <xf numFmtId="165" fontId="2" fillId="4" borderId="3" xfId="1" applyFont="1" applyFill="1" applyBorder="1" applyAlignment="1">
      <alignment wrapText="1"/>
    </xf>
    <xf numFmtId="165" fontId="2" fillId="3" borderId="4" xfId="1" applyFont="1" applyFill="1" applyBorder="1" applyAlignment="1" applyProtection="1">
      <alignment wrapText="1"/>
    </xf>
    <xf numFmtId="165" fontId="2" fillId="3" borderId="1" xfId="1" applyFont="1" applyFill="1" applyBorder="1" applyAlignment="1">
      <alignment wrapText="1"/>
    </xf>
    <xf numFmtId="165" fontId="2" fillId="3" borderId="2" xfId="0" applyNumberFormat="1" applyFont="1" applyFill="1" applyBorder="1" applyAlignment="1">
      <alignment wrapText="1"/>
    </xf>
    <xf numFmtId="165" fontId="2" fillId="3" borderId="1" xfId="1" applyFont="1" applyFill="1" applyBorder="1" applyAlignment="1" applyProtection="1">
      <alignment wrapText="1"/>
    </xf>
    <xf numFmtId="0" fontId="2" fillId="2" borderId="11" xfId="0" applyFont="1" applyFill="1" applyBorder="1" applyAlignment="1">
      <alignment horizontal="center" wrapText="1"/>
    </xf>
    <xf numFmtId="0" fontId="6" fillId="0" borderId="0" xfId="0" applyFont="1"/>
    <xf numFmtId="0" fontId="13" fillId="0" borderId="0" xfId="0" applyFont="1"/>
    <xf numFmtId="49" fontId="0" fillId="0" borderId="0" xfId="0" applyNumberFormat="1"/>
    <xf numFmtId="0" fontId="13" fillId="0" borderId="0" xfId="0" applyFont="1" applyAlignment="1">
      <alignment vertical="center"/>
    </xf>
    <xf numFmtId="49" fontId="14" fillId="0" borderId="0" xfId="0" applyNumberFormat="1" applyFont="1" applyAlignment="1">
      <alignment horizontal="left"/>
    </xf>
    <xf numFmtId="49" fontId="14"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5"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3" xfId="0" applyFill="1" applyBorder="1"/>
    <xf numFmtId="9" fontId="0" fillId="2" borderId="14" xfId="2" applyFont="1" applyFill="1" applyBorder="1" applyAlignment="1">
      <alignment vertical="center"/>
    </xf>
    <xf numFmtId="165" fontId="0" fillId="2" borderId="15" xfId="0" applyNumberFormat="1" applyFill="1" applyBorder="1" applyAlignment="1">
      <alignment vertical="center"/>
    </xf>
    <xf numFmtId="165" fontId="6" fillId="0" borderId="36" xfId="0" applyNumberFormat="1" applyFont="1" applyBorder="1" applyAlignment="1" applyProtection="1">
      <alignment wrapText="1"/>
      <protection locked="0"/>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3" xfId="0" applyFill="1" applyBorder="1" applyAlignment="1">
      <alignment vertical="top"/>
    </xf>
    <xf numFmtId="165" fontId="2" fillId="2" borderId="4" xfId="0" applyNumberFormat="1" applyFont="1" applyFill="1" applyBorder="1" applyAlignment="1">
      <alignment wrapText="1"/>
    </xf>
    <xf numFmtId="165" fontId="2" fillId="3" borderId="1" xfId="0" applyNumberFormat="1" applyFont="1" applyFill="1" applyBorder="1" applyAlignment="1">
      <alignment wrapText="1"/>
    </xf>
    <xf numFmtId="0" fontId="4" fillId="3" borderId="0" xfId="0" applyFont="1" applyFill="1" applyAlignment="1">
      <alignment horizontal="left" vertical="top" wrapText="1"/>
    </xf>
    <xf numFmtId="0" fontId="2" fillId="2" borderId="46" xfId="0" applyFont="1" applyFill="1" applyBorder="1" applyAlignment="1">
      <alignment horizontal="center" wrapText="1"/>
    </xf>
    <xf numFmtId="0" fontId="2" fillId="2" borderId="35" xfId="0" applyFont="1" applyFill="1" applyBorder="1" applyAlignment="1">
      <alignment horizontal="center" wrapText="1"/>
    </xf>
    <xf numFmtId="165" fontId="2" fillId="2" borderId="9" xfId="0" applyNumberFormat="1" applyFont="1" applyFill="1" applyBorder="1" applyAlignment="1">
      <alignment horizontal="center" wrapText="1"/>
    </xf>
    <xf numFmtId="0" fontId="6" fillId="7" borderId="16" xfId="0" applyFont="1" applyFill="1" applyBorder="1" applyAlignment="1">
      <alignment wrapText="1"/>
    </xf>
    <xf numFmtId="165" fontId="8" fillId="7" borderId="19" xfId="1" applyFont="1" applyFill="1" applyBorder="1" applyAlignment="1" applyProtection="1">
      <alignment vertical="center" wrapText="1"/>
    </xf>
    <xf numFmtId="0" fontId="2" fillId="2" borderId="31" xfId="0" applyFont="1" applyFill="1" applyBorder="1" applyAlignment="1">
      <alignment horizontal="left" wrapText="1"/>
    </xf>
    <xf numFmtId="165" fontId="2" fillId="2" borderId="31" xfId="0" applyNumberFormat="1" applyFont="1" applyFill="1" applyBorder="1" applyAlignment="1">
      <alignment horizontal="center" wrapText="1"/>
    </xf>
    <xf numFmtId="165" fontId="2" fillId="2" borderId="31" xfId="0" applyNumberFormat="1" applyFont="1" applyFill="1" applyBorder="1" applyAlignment="1">
      <alignment wrapText="1"/>
    </xf>
    <xf numFmtId="0" fontId="3" fillId="2" borderId="23" xfId="0" applyFont="1" applyFill="1" applyBorder="1" applyAlignment="1">
      <alignment wrapText="1"/>
    </xf>
    <xf numFmtId="0" fontId="0" fillId="2" borderId="23" xfId="0" applyFill="1" applyBorder="1" applyAlignment="1">
      <alignment wrapText="1"/>
    </xf>
    <xf numFmtId="0" fontId="3" fillId="2" borderId="24" xfId="0" applyFont="1" applyFill="1" applyBorder="1" applyAlignment="1">
      <alignment wrapText="1"/>
    </xf>
    <xf numFmtId="0" fontId="3" fillId="2" borderId="6" xfId="0" applyFont="1" applyFill="1" applyBorder="1" applyAlignment="1">
      <alignment horizontal="center" vertical="center"/>
    </xf>
    <xf numFmtId="0" fontId="3" fillId="2" borderId="23" xfId="0" applyFont="1" applyFill="1" applyBorder="1" applyAlignment="1">
      <alignment vertical="center" wrapText="1"/>
    </xf>
    <xf numFmtId="0" fontId="8" fillId="2" borderId="7" xfId="0" applyFont="1" applyFill="1" applyBorder="1" applyAlignment="1" applyProtection="1">
      <alignment vertical="center" wrapText="1"/>
      <protection locked="0"/>
    </xf>
    <xf numFmtId="0" fontId="8" fillId="2" borderId="49" xfId="0" applyFont="1" applyFill="1" applyBorder="1" applyAlignment="1">
      <alignment vertical="center" wrapText="1"/>
    </xf>
    <xf numFmtId="0" fontId="8" fillId="2" borderId="7" xfId="0" applyFont="1" applyFill="1" applyBorder="1" applyAlignment="1">
      <alignment vertical="center" wrapText="1"/>
    </xf>
    <xf numFmtId="0" fontId="6" fillId="2" borderId="7" xfId="0" applyFont="1" applyFill="1" applyBorder="1" applyAlignment="1">
      <alignment vertical="center" wrapText="1"/>
    </xf>
    <xf numFmtId="165" fontId="2" fillId="2" borderId="35" xfId="0" applyNumberFormat="1" applyFont="1" applyFill="1" applyBorder="1" applyAlignment="1">
      <alignment wrapText="1"/>
    </xf>
    <xf numFmtId="165" fontId="2" fillId="2" borderId="9" xfId="0" applyNumberFormat="1" applyFont="1" applyFill="1" applyBorder="1" applyAlignment="1">
      <alignment wrapText="1"/>
    </xf>
    <xf numFmtId="165" fontId="2" fillId="2" borderId="15" xfId="1" applyFont="1" applyFill="1" applyBorder="1" applyAlignment="1">
      <alignment wrapText="1"/>
    </xf>
    <xf numFmtId="165" fontId="2" fillId="2" borderId="42" xfId="1" applyFont="1" applyFill="1" applyBorder="1" applyAlignment="1" applyProtection="1">
      <alignment wrapText="1"/>
    </xf>
    <xf numFmtId="165" fontId="6" fillId="2" borderId="9" xfId="1" applyFont="1" applyFill="1" applyBorder="1" applyAlignment="1">
      <alignment wrapText="1"/>
    </xf>
    <xf numFmtId="165" fontId="2" fillId="2" borderId="28" xfId="1" applyFont="1" applyFill="1" applyBorder="1" applyAlignment="1" applyProtection="1">
      <alignment horizontal="center" vertical="center" wrapText="1"/>
    </xf>
    <xf numFmtId="165" fontId="2" fillId="2" borderId="29" xfId="1" applyFont="1" applyFill="1" applyBorder="1" applyAlignment="1" applyProtection="1">
      <alignment horizontal="center" vertical="center" wrapText="1"/>
    </xf>
    <xf numFmtId="165" fontId="6" fillId="2" borderId="10" xfId="0" applyNumberFormat="1" applyFont="1" applyFill="1" applyBorder="1" applyAlignment="1">
      <alignment wrapText="1"/>
    </xf>
    <xf numFmtId="165" fontId="2" fillId="2" borderId="13" xfId="0" applyNumberFormat="1" applyFont="1" applyFill="1" applyBorder="1" applyAlignment="1">
      <alignment horizontal="center" wrapText="1"/>
    </xf>
    <xf numFmtId="9" fontId="0" fillId="0" borderId="0" xfId="2" applyFont="1"/>
    <xf numFmtId="0" fontId="2" fillId="2" borderId="26" xfId="0" applyFont="1" applyFill="1" applyBorder="1" applyAlignment="1">
      <alignment horizontal="center" wrapText="1"/>
    </xf>
    <xf numFmtId="165" fontId="6" fillId="2" borderId="47" xfId="0" applyNumberFormat="1" applyFont="1" applyFill="1" applyBorder="1" applyAlignment="1">
      <alignment wrapText="1"/>
    </xf>
    <xf numFmtId="165" fontId="6" fillId="2" borderId="28" xfId="1" applyFont="1" applyFill="1" applyBorder="1" applyAlignment="1" applyProtection="1">
      <alignment wrapText="1"/>
    </xf>
    <xf numFmtId="165" fontId="6" fillId="2" borderId="32" xfId="1" applyFont="1" applyFill="1" applyBorder="1" applyAlignment="1" applyProtection="1">
      <alignment wrapText="1"/>
    </xf>
    <xf numFmtId="165" fontId="2" fillId="2" borderId="52" xfId="1" applyFont="1" applyFill="1" applyBorder="1" applyAlignment="1" applyProtection="1">
      <alignment wrapText="1"/>
    </xf>
    <xf numFmtId="166" fontId="2" fillId="2" borderId="3" xfId="1" applyNumberFormat="1" applyFont="1" applyFill="1" applyBorder="1" applyAlignment="1">
      <alignment vertical="center" wrapText="1"/>
    </xf>
    <xf numFmtId="166" fontId="2" fillId="2" borderId="14" xfId="1" applyNumberFormat="1" applyFont="1" applyFill="1" applyBorder="1" applyAlignment="1">
      <alignment vertical="center" wrapText="1"/>
    </xf>
    <xf numFmtId="0" fontId="2" fillId="7" borderId="18"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0" xfId="0" applyFont="1" applyFill="1" applyBorder="1" applyAlignment="1">
      <alignment horizontal="center" vertical="center"/>
    </xf>
    <xf numFmtId="0" fontId="2" fillId="7" borderId="25" xfId="0" applyFont="1" applyFill="1" applyBorder="1" applyAlignment="1">
      <alignment horizontal="center" vertical="center"/>
    </xf>
    <xf numFmtId="0" fontId="2" fillId="7" borderId="21" xfId="0" applyFont="1" applyFill="1" applyBorder="1" applyAlignment="1">
      <alignment horizontal="center" vertical="center"/>
    </xf>
    <xf numFmtId="0" fontId="6" fillId="10" borderId="11" xfId="0" applyFont="1" applyFill="1" applyBorder="1" applyAlignment="1">
      <alignment wrapText="1"/>
    </xf>
    <xf numFmtId="0" fontId="6" fillId="10" borderId="0" xfId="0" applyFont="1" applyFill="1" applyAlignment="1">
      <alignment wrapText="1"/>
    </xf>
    <xf numFmtId="165" fontId="6" fillId="10" borderId="0" xfId="1" applyFont="1" applyFill="1" applyBorder="1" applyAlignment="1" applyProtection="1">
      <alignment vertical="center" wrapText="1"/>
      <protection locked="0"/>
    </xf>
    <xf numFmtId="0" fontId="6" fillId="0" borderId="3" xfId="0" applyFont="1" applyBorder="1" applyAlignment="1">
      <alignment wrapText="1"/>
    </xf>
    <xf numFmtId="165" fontId="8" fillId="3" borderId="3" xfId="1" applyFont="1" applyFill="1" applyBorder="1" applyAlignment="1" applyProtection="1">
      <alignment vertical="center" wrapText="1"/>
    </xf>
    <xf numFmtId="0" fontId="7" fillId="0" borderId="3" xfId="0" applyFont="1" applyBorder="1" applyAlignment="1">
      <alignment vertical="center" wrapText="1"/>
    </xf>
    <xf numFmtId="0" fontId="6" fillId="3" borderId="3" xfId="0" applyFont="1" applyFill="1" applyBorder="1" applyAlignment="1">
      <alignment wrapText="1"/>
    </xf>
    <xf numFmtId="165" fontId="6" fillId="3" borderId="3" xfId="1" applyFont="1" applyFill="1" applyBorder="1" applyAlignment="1" applyProtection="1">
      <alignment vertical="center" wrapText="1"/>
      <protection locked="0"/>
    </xf>
    <xf numFmtId="165" fontId="1" fillId="2" borderId="31" xfId="0" applyNumberFormat="1" applyFont="1" applyFill="1" applyBorder="1" applyAlignment="1">
      <alignment wrapText="1"/>
    </xf>
    <xf numFmtId="165" fontId="1" fillId="2" borderId="14" xfId="0" applyNumberFormat="1" applyFont="1" applyFill="1" applyBorder="1" applyAlignment="1">
      <alignment wrapText="1"/>
    </xf>
    <xf numFmtId="0" fontId="6" fillId="10" borderId="0" xfId="0" applyFont="1" applyFill="1"/>
    <xf numFmtId="0" fontId="0" fillId="10" borderId="0" xfId="0" applyFill="1"/>
    <xf numFmtId="168" fontId="18" fillId="0" borderId="3" xfId="10" applyNumberFormat="1" applyFont="1" applyFill="1" applyBorder="1" applyAlignment="1">
      <alignment horizontal="center" vertical="center"/>
    </xf>
    <xf numFmtId="0" fontId="17" fillId="10" borderId="0" xfId="0" applyFont="1" applyFill="1" applyAlignment="1">
      <alignment horizontal="justify" vertical="center" wrapText="1" readingOrder="1"/>
    </xf>
    <xf numFmtId="0" fontId="17" fillId="0" borderId="55" xfId="0" applyFont="1" applyBorder="1" applyAlignment="1">
      <alignment horizontal="justify" vertical="center" wrapText="1" readingOrder="1"/>
    </xf>
    <xf numFmtId="0" fontId="17" fillId="0" borderId="0" xfId="0" applyFont="1" applyAlignment="1">
      <alignment horizontal="justify" vertical="center" wrapText="1" readingOrder="1"/>
    </xf>
    <xf numFmtId="168" fontId="20" fillId="0" borderId="3" xfId="10" applyNumberFormat="1" applyFont="1" applyFill="1" applyBorder="1" applyAlignment="1">
      <alignment horizontal="justify" vertical="center" wrapText="1" readingOrder="1"/>
    </xf>
    <xf numFmtId="168" fontId="21" fillId="0" borderId="3" xfId="10" applyNumberFormat="1" applyFont="1" applyFill="1" applyBorder="1" applyAlignment="1">
      <alignment horizontal="justify" vertical="center" wrapText="1" readingOrder="1"/>
    </xf>
    <xf numFmtId="0" fontId="17" fillId="0" borderId="3" xfId="0" applyFont="1" applyBorder="1" applyAlignment="1">
      <alignment horizontal="justify" vertical="center" wrapText="1" readingOrder="1"/>
    </xf>
    <xf numFmtId="0" fontId="17" fillId="3" borderId="0" xfId="0" applyFont="1" applyFill="1" applyAlignment="1">
      <alignment horizontal="justify" vertical="center" wrapText="1" readingOrder="1"/>
    </xf>
    <xf numFmtId="0" fontId="19" fillId="2" borderId="3" xfId="0" applyFont="1" applyFill="1" applyBorder="1" applyAlignment="1">
      <alignment horizontal="justify" vertical="center" wrapText="1" readingOrder="1"/>
    </xf>
    <xf numFmtId="0" fontId="23" fillId="2" borderId="3" xfId="0" applyFont="1" applyFill="1" applyBorder="1" applyAlignment="1">
      <alignment horizontal="justify" vertical="center" wrapText="1" readingOrder="1"/>
    </xf>
    <xf numFmtId="0" fontId="23" fillId="2" borderId="4" xfId="0" applyFont="1" applyFill="1" applyBorder="1" applyAlignment="1">
      <alignment horizontal="justify" vertical="center" wrapText="1" readingOrder="1"/>
    </xf>
    <xf numFmtId="0" fontId="23" fillId="2" borderId="3" xfId="0" applyFont="1" applyFill="1" applyBorder="1" applyAlignment="1" applyProtection="1">
      <alignment horizontal="justify" vertical="center" wrapText="1" readingOrder="1"/>
      <protection locked="0"/>
    </xf>
    <xf numFmtId="0" fontId="20" fillId="0" borderId="3" xfId="0" applyFont="1" applyBorder="1" applyAlignment="1" applyProtection="1">
      <alignment horizontal="justify" vertical="center" wrapText="1" readingOrder="1"/>
      <protection locked="0"/>
    </xf>
    <xf numFmtId="165" fontId="17" fillId="0" borderId="3" xfId="1" applyFont="1" applyFill="1" applyBorder="1" applyAlignment="1" applyProtection="1">
      <alignment horizontal="justify" vertical="center" wrapText="1" readingOrder="1"/>
      <protection locked="0"/>
    </xf>
    <xf numFmtId="165" fontId="17" fillId="2" borderId="3" xfId="1" applyFont="1" applyFill="1" applyBorder="1" applyAlignment="1" applyProtection="1">
      <alignment horizontal="justify" vertical="center" wrapText="1" readingOrder="1"/>
    </xf>
    <xf numFmtId="9" fontId="17" fillId="0" borderId="3" xfId="2" applyFont="1" applyBorder="1" applyAlignment="1" applyProtection="1">
      <alignment horizontal="justify" vertical="center" wrapText="1" readingOrder="1"/>
      <protection locked="0"/>
    </xf>
    <xf numFmtId="165" fontId="17" fillId="0" borderId="3" xfId="1" applyFont="1" applyBorder="1" applyAlignment="1" applyProtection="1">
      <alignment horizontal="justify" vertical="center" wrapText="1" readingOrder="1"/>
      <protection locked="0"/>
    </xf>
    <xf numFmtId="49" fontId="17" fillId="0" borderId="3" xfId="0" applyNumberFormat="1" applyFont="1" applyBorder="1" applyAlignment="1" applyProtection="1">
      <alignment horizontal="justify" vertical="center" wrapText="1" readingOrder="1"/>
      <protection locked="0"/>
    </xf>
    <xf numFmtId="0" fontId="23" fillId="0" borderId="3" xfId="1" applyNumberFormat="1" applyFont="1" applyFill="1" applyBorder="1" applyAlignment="1" applyProtection="1">
      <alignment horizontal="justify" vertical="center" wrapText="1" readingOrder="1"/>
    </xf>
    <xf numFmtId="164" fontId="17" fillId="2" borderId="3" xfId="1" applyNumberFormat="1" applyFont="1" applyFill="1" applyBorder="1" applyAlignment="1" applyProtection="1">
      <alignment horizontal="justify" vertical="center" wrapText="1" readingOrder="1"/>
    </xf>
    <xf numFmtId="0" fontId="23" fillId="0" borderId="4" xfId="1" applyNumberFormat="1" applyFont="1" applyFill="1" applyBorder="1" applyAlignment="1" applyProtection="1">
      <alignment horizontal="justify" vertical="center" wrapText="1" readingOrder="1"/>
    </xf>
    <xf numFmtId="169" fontId="17" fillId="2" borderId="3" xfId="1" applyNumberFormat="1" applyFont="1" applyFill="1" applyBorder="1" applyAlignment="1" applyProtection="1">
      <alignment horizontal="justify" vertical="center" wrapText="1" readingOrder="1"/>
    </xf>
    <xf numFmtId="9" fontId="23" fillId="0" borderId="4" xfId="2" applyFont="1" applyFill="1" applyBorder="1" applyAlignment="1" applyProtection="1">
      <alignment horizontal="justify" vertical="center" wrapText="1" readingOrder="1"/>
    </xf>
    <xf numFmtId="0" fontId="21" fillId="0" borderId="3" xfId="0" applyFont="1" applyBorder="1" applyAlignment="1" applyProtection="1">
      <alignment horizontal="justify" vertical="center" wrapText="1" readingOrder="1"/>
      <protection locked="0"/>
    </xf>
    <xf numFmtId="165" fontId="21" fillId="0" borderId="3" xfId="1" applyFont="1" applyFill="1" applyBorder="1" applyAlignment="1" applyProtection="1">
      <alignment horizontal="justify" vertical="center" wrapText="1" readingOrder="1"/>
      <protection locked="0"/>
    </xf>
    <xf numFmtId="9" fontId="21" fillId="0" borderId="3" xfId="2" applyFont="1" applyBorder="1" applyAlignment="1" applyProtection="1">
      <alignment horizontal="justify" vertical="center" wrapText="1" readingOrder="1"/>
      <protection locked="0"/>
    </xf>
    <xf numFmtId="165" fontId="21" fillId="0" borderId="3" xfId="1" applyFont="1" applyBorder="1" applyAlignment="1" applyProtection="1">
      <alignment horizontal="justify" vertical="center" wrapText="1" readingOrder="1"/>
      <protection locked="0"/>
    </xf>
    <xf numFmtId="49" fontId="21" fillId="0" borderId="3" xfId="0" applyNumberFormat="1" applyFont="1" applyBorder="1" applyAlignment="1" applyProtection="1">
      <alignment horizontal="justify" vertical="center" wrapText="1" readingOrder="1"/>
      <protection locked="0"/>
    </xf>
    <xf numFmtId="0" fontId="24" fillId="0" borderId="3" xfId="1" applyNumberFormat="1" applyFont="1" applyFill="1" applyBorder="1" applyAlignment="1" applyProtection="1">
      <alignment horizontal="justify" vertical="center" wrapText="1" readingOrder="1"/>
    </xf>
    <xf numFmtId="0" fontId="17" fillId="6" borderId="3" xfId="0" applyFont="1" applyFill="1" applyBorder="1" applyAlignment="1">
      <alignment horizontal="justify" vertical="center" wrapText="1" readingOrder="1"/>
    </xf>
    <xf numFmtId="165" fontId="20" fillId="0" borderId="3" xfId="1" applyFont="1" applyFill="1" applyBorder="1" applyAlignment="1" applyProtection="1">
      <alignment horizontal="justify" vertical="center" wrapText="1" readingOrder="1"/>
      <protection locked="0"/>
    </xf>
    <xf numFmtId="49" fontId="17" fillId="0" borderId="3" xfId="1" applyNumberFormat="1" applyFont="1" applyBorder="1" applyAlignment="1" applyProtection="1">
      <alignment horizontal="justify" vertical="center" wrapText="1" readingOrder="1"/>
      <protection locked="0"/>
    </xf>
    <xf numFmtId="0" fontId="19" fillId="6" borderId="3" xfId="0" applyFont="1" applyFill="1" applyBorder="1" applyAlignment="1">
      <alignment horizontal="justify" vertical="center" wrapText="1" readingOrder="1"/>
    </xf>
    <xf numFmtId="0" fontId="17" fillId="6" borderId="5" xfId="0" applyFont="1" applyFill="1" applyBorder="1" applyAlignment="1">
      <alignment horizontal="justify" vertical="center" wrapText="1" readingOrder="1"/>
    </xf>
    <xf numFmtId="0" fontId="17" fillId="0" borderId="3" xfId="0" applyFont="1" applyBorder="1" applyAlignment="1" applyProtection="1">
      <alignment horizontal="justify" vertical="center" wrapText="1" readingOrder="1"/>
      <protection locked="0"/>
    </xf>
    <xf numFmtId="165" fontId="20" fillId="0" borderId="3" xfId="1" applyFont="1" applyBorder="1" applyAlignment="1" applyProtection="1">
      <alignment horizontal="justify" vertical="center" wrapText="1" readingOrder="1"/>
      <protection locked="0"/>
    </xf>
    <xf numFmtId="169" fontId="21" fillId="8" borderId="3" xfId="1" applyNumberFormat="1" applyFont="1" applyFill="1" applyBorder="1" applyAlignment="1" applyProtection="1">
      <alignment horizontal="justify" vertical="center" wrapText="1" readingOrder="1"/>
      <protection locked="0"/>
    </xf>
    <xf numFmtId="9" fontId="20" fillId="0" borderId="3" xfId="2" applyFont="1" applyBorder="1" applyAlignment="1" applyProtection="1">
      <alignment horizontal="justify" vertical="center" wrapText="1" readingOrder="1"/>
      <protection locked="0"/>
    </xf>
    <xf numFmtId="166" fontId="20" fillId="0" borderId="3" xfId="1" applyNumberFormat="1" applyFont="1" applyBorder="1" applyAlignment="1" applyProtection="1">
      <alignment horizontal="justify" vertical="center" wrapText="1" readingOrder="1"/>
      <protection locked="0"/>
    </xf>
    <xf numFmtId="49" fontId="17" fillId="0" borderId="36" xfId="1" applyNumberFormat="1" applyFont="1" applyBorder="1" applyAlignment="1" applyProtection="1">
      <alignment horizontal="justify" vertical="center" wrapText="1" readingOrder="1"/>
      <protection locked="0"/>
    </xf>
    <xf numFmtId="166" fontId="17" fillId="0" borderId="3" xfId="1" applyNumberFormat="1" applyFont="1" applyBorder="1" applyAlignment="1" applyProtection="1">
      <alignment horizontal="justify" vertical="center" wrapText="1" readingOrder="1"/>
      <protection locked="0"/>
    </xf>
    <xf numFmtId="0" fontId="20" fillId="6" borderId="3" xfId="0" applyFont="1" applyFill="1" applyBorder="1" applyAlignment="1">
      <alignment horizontal="justify" vertical="center" wrapText="1" readingOrder="1"/>
    </xf>
    <xf numFmtId="49" fontId="17" fillId="0" borderId="3" xfId="1" applyNumberFormat="1" applyFont="1" applyFill="1" applyBorder="1" applyAlignment="1" applyProtection="1">
      <alignment horizontal="justify" vertical="center" wrapText="1" readingOrder="1"/>
      <protection locked="0"/>
    </xf>
    <xf numFmtId="0" fontId="20" fillId="0" borderId="3" xfId="1" applyNumberFormat="1" applyFont="1" applyFill="1" applyBorder="1" applyAlignment="1" applyProtection="1">
      <alignment horizontal="justify" vertical="center" wrapText="1" readingOrder="1"/>
    </xf>
    <xf numFmtId="166" fontId="21" fillId="0" borderId="3" xfId="1" applyNumberFormat="1" applyFont="1" applyBorder="1" applyAlignment="1" applyProtection="1">
      <alignment horizontal="justify" vertical="center" wrapText="1" readingOrder="1"/>
      <protection locked="0"/>
    </xf>
    <xf numFmtId="0" fontId="21" fillId="6" borderId="5" xfId="0" applyFont="1" applyFill="1" applyBorder="1" applyAlignment="1">
      <alignment horizontal="justify" vertical="center" wrapText="1" readingOrder="1"/>
    </xf>
    <xf numFmtId="0" fontId="17" fillId="6" borderId="48" xfId="0" applyFont="1" applyFill="1" applyBorder="1" applyAlignment="1">
      <alignment horizontal="justify" vertical="center" wrapText="1" readingOrder="1"/>
    </xf>
    <xf numFmtId="0" fontId="20" fillId="0" borderId="0" xfId="0" applyFont="1" applyAlignment="1">
      <alignment horizontal="justify" vertical="center" wrapText="1" readingOrder="1"/>
    </xf>
    <xf numFmtId="165" fontId="17" fillId="0" borderId="0" xfId="1" applyFont="1" applyBorder="1" applyAlignment="1">
      <alignment horizontal="justify" vertical="center" wrapText="1" readingOrder="1"/>
    </xf>
    <xf numFmtId="0" fontId="19" fillId="0" borderId="0" xfId="0" applyFont="1" applyAlignment="1">
      <alignment horizontal="justify" vertical="center" wrapText="1" readingOrder="1"/>
    </xf>
    <xf numFmtId="0" fontId="19" fillId="7" borderId="18" xfId="0" applyFont="1" applyFill="1" applyBorder="1" applyAlignment="1">
      <alignment horizontal="justify" vertical="center" wrapText="1" readingOrder="1"/>
    </xf>
    <xf numFmtId="0" fontId="19" fillId="7" borderId="16" xfId="0" applyFont="1" applyFill="1" applyBorder="1" applyAlignment="1">
      <alignment horizontal="justify" vertical="center" wrapText="1" readingOrder="1"/>
    </xf>
    <xf numFmtId="165" fontId="19" fillId="7" borderId="16" xfId="1" applyFont="1" applyFill="1" applyBorder="1" applyAlignment="1">
      <alignment horizontal="justify" vertical="center" wrapText="1" readingOrder="1"/>
    </xf>
    <xf numFmtId="0" fontId="19" fillId="7" borderId="19" xfId="0" applyFont="1" applyFill="1" applyBorder="1" applyAlignment="1">
      <alignment horizontal="justify" vertical="center" wrapText="1" readingOrder="1"/>
    </xf>
    <xf numFmtId="165" fontId="19" fillId="3" borderId="0" xfId="1" applyFont="1" applyFill="1" applyBorder="1" applyAlignment="1">
      <alignment horizontal="justify" vertical="center" wrapText="1" readingOrder="1"/>
    </xf>
    <xf numFmtId="165" fontId="17" fillId="0" borderId="0" xfId="1" applyFont="1" applyFill="1" applyBorder="1" applyAlignment="1">
      <alignment horizontal="justify" vertical="center" wrapText="1" readingOrder="1"/>
    </xf>
    <xf numFmtId="0" fontId="17" fillId="2" borderId="3" xfId="0" applyFont="1" applyFill="1" applyBorder="1" applyAlignment="1">
      <alignment horizontal="justify" vertical="center" wrapText="1" readingOrder="1"/>
    </xf>
    <xf numFmtId="0" fontId="19" fillId="2" borderId="3" xfId="0" applyFont="1" applyFill="1" applyBorder="1" applyAlignment="1" applyProtection="1">
      <alignment horizontal="justify" vertical="center" wrapText="1" readingOrder="1"/>
      <protection locked="0"/>
    </xf>
    <xf numFmtId="0" fontId="17" fillId="2" borderId="4" xfId="0" applyFont="1" applyFill="1" applyBorder="1" applyAlignment="1">
      <alignment horizontal="justify" vertical="center" wrapText="1" readingOrder="1"/>
    </xf>
    <xf numFmtId="0" fontId="19" fillId="9" borderId="3" xfId="0" applyFont="1" applyFill="1" applyBorder="1" applyAlignment="1">
      <alignment horizontal="justify" vertical="center" wrapText="1" readingOrder="1"/>
    </xf>
    <xf numFmtId="168" fontId="21" fillId="0" borderId="3" xfId="1" applyNumberFormat="1" applyFont="1" applyBorder="1" applyAlignment="1" applyProtection="1">
      <alignment horizontal="justify" vertical="center" wrapText="1" readingOrder="1"/>
      <protection locked="0"/>
    </xf>
    <xf numFmtId="168" fontId="21" fillId="0" borderId="3" xfId="1" applyNumberFormat="1" applyFont="1" applyFill="1" applyBorder="1" applyAlignment="1" applyProtection="1">
      <alignment horizontal="justify" vertical="center" wrapText="1" readingOrder="1"/>
      <protection locked="0"/>
    </xf>
    <xf numFmtId="165" fontId="23" fillId="2" borderId="3" xfId="1" applyFont="1" applyFill="1" applyBorder="1" applyAlignment="1" applyProtection="1">
      <alignment horizontal="justify" vertical="center" wrapText="1" readingOrder="1"/>
    </xf>
    <xf numFmtId="165" fontId="19" fillId="2" borderId="3" xfId="1" applyFont="1" applyFill="1" applyBorder="1" applyAlignment="1" applyProtection="1">
      <alignment horizontal="justify" vertical="center" wrapText="1" readingOrder="1"/>
    </xf>
    <xf numFmtId="165" fontId="19" fillId="2" borderId="36" xfId="1" applyFont="1" applyFill="1" applyBorder="1" applyAlignment="1" applyProtection="1">
      <alignment horizontal="justify" vertical="center" wrapText="1" readingOrder="1"/>
    </xf>
    <xf numFmtId="49" fontId="17" fillId="3" borderId="3" xfId="1" applyNumberFormat="1" applyFont="1" applyFill="1" applyBorder="1" applyAlignment="1" applyProtection="1">
      <alignment horizontal="justify" vertical="center" wrapText="1" readingOrder="1"/>
      <protection locked="0"/>
    </xf>
    <xf numFmtId="0" fontId="19" fillId="0" borderId="0" xfId="1" applyNumberFormat="1" applyFont="1" applyFill="1" applyBorder="1" applyAlignment="1" applyProtection="1">
      <alignment horizontal="justify" vertical="center" wrapText="1" readingOrder="1"/>
    </xf>
    <xf numFmtId="169" fontId="19" fillId="2" borderId="3" xfId="1" applyNumberFormat="1" applyFont="1" applyFill="1" applyBorder="1" applyAlignment="1" applyProtection="1">
      <alignment horizontal="justify" vertical="center" wrapText="1" readingOrder="1"/>
    </xf>
    <xf numFmtId="169" fontId="24" fillId="2" borderId="3" xfId="1" applyNumberFormat="1" applyFont="1" applyFill="1" applyBorder="1" applyAlignment="1" applyProtection="1">
      <alignment horizontal="justify" vertical="center" wrapText="1" readingOrder="1"/>
    </xf>
    <xf numFmtId="0" fontId="21" fillId="6" borderId="3" xfId="0" applyFont="1" applyFill="1" applyBorder="1" applyAlignment="1">
      <alignment horizontal="justify" vertical="center" wrapText="1" readingOrder="1"/>
    </xf>
    <xf numFmtId="0" fontId="21" fillId="0" borderId="5" xfId="0" applyFont="1" applyBorder="1" applyAlignment="1" applyProtection="1">
      <alignment horizontal="justify" vertical="center" wrapText="1" readingOrder="1"/>
      <protection locked="0"/>
    </xf>
    <xf numFmtId="165" fontId="17" fillId="0" borderId="5" xfId="1" applyFont="1" applyBorder="1" applyAlignment="1" applyProtection="1">
      <alignment horizontal="justify" vertical="center" wrapText="1" readingOrder="1"/>
      <protection locked="0"/>
    </xf>
    <xf numFmtId="165" fontId="19" fillId="2" borderId="48" xfId="1" applyFont="1" applyFill="1" applyBorder="1" applyAlignment="1" applyProtection="1">
      <alignment horizontal="justify" vertical="center" wrapText="1" readingOrder="1"/>
    </xf>
    <xf numFmtId="49" fontId="17" fillId="3" borderId="48" xfId="1" applyNumberFormat="1" applyFont="1" applyFill="1" applyBorder="1" applyAlignment="1" applyProtection="1">
      <alignment horizontal="justify" vertical="center" wrapText="1" readingOrder="1"/>
      <protection locked="0"/>
    </xf>
    <xf numFmtId="0" fontId="23" fillId="0" borderId="0" xfId="1" applyNumberFormat="1" applyFont="1" applyFill="1" applyBorder="1" applyAlignment="1" applyProtection="1">
      <alignment horizontal="justify" vertical="center" wrapText="1" readingOrder="1"/>
    </xf>
    <xf numFmtId="0" fontId="19" fillId="2" borderId="5" xfId="0" applyFont="1" applyFill="1" applyBorder="1" applyAlignment="1">
      <alignment horizontal="justify" vertical="center" wrapText="1" readingOrder="1"/>
    </xf>
    <xf numFmtId="165" fontId="19" fillId="2" borderId="5" xfId="1" applyFont="1" applyFill="1" applyBorder="1" applyAlignment="1" applyProtection="1">
      <alignment horizontal="justify" vertical="center" wrapText="1" readingOrder="1"/>
    </xf>
    <xf numFmtId="49" fontId="17" fillId="3" borderId="5" xfId="1" applyNumberFormat="1" applyFont="1" applyFill="1" applyBorder="1" applyAlignment="1" applyProtection="1">
      <alignment horizontal="justify" vertical="center" wrapText="1" readingOrder="1"/>
      <protection locked="0"/>
    </xf>
    <xf numFmtId="0" fontId="17" fillId="6" borderId="36" xfId="0" applyFont="1" applyFill="1" applyBorder="1" applyAlignment="1">
      <alignment horizontal="justify" vertical="center" wrapText="1" readingOrder="1"/>
    </xf>
    <xf numFmtId="9" fontId="20" fillId="0" borderId="3" xfId="2" applyFont="1" applyFill="1" applyBorder="1" applyAlignment="1" applyProtection="1">
      <alignment horizontal="justify" vertical="center" wrapText="1" readingOrder="1"/>
      <protection locked="0"/>
    </xf>
    <xf numFmtId="49" fontId="20" fillId="0" borderId="3" xfId="0" applyNumberFormat="1" applyFont="1" applyBorder="1" applyAlignment="1" applyProtection="1">
      <alignment horizontal="justify" vertical="center" wrapText="1" readingOrder="1"/>
      <protection locked="0"/>
    </xf>
    <xf numFmtId="166" fontId="21" fillId="0" borderId="3" xfId="1" applyNumberFormat="1" applyFont="1" applyFill="1" applyBorder="1" applyAlignment="1" applyProtection="1">
      <alignment horizontal="justify" vertical="center" wrapText="1" readingOrder="1"/>
      <protection locked="0"/>
    </xf>
    <xf numFmtId="0" fontId="17" fillId="3" borderId="0" xfId="0" applyFont="1" applyFill="1" applyAlignment="1" applyProtection="1">
      <alignment horizontal="justify" vertical="center" wrapText="1" readingOrder="1"/>
      <protection locked="0"/>
    </xf>
    <xf numFmtId="165" fontId="20" fillId="3" borderId="0" xfId="1" applyFont="1" applyFill="1" applyBorder="1" applyAlignment="1" applyProtection="1">
      <alignment horizontal="justify" vertical="center" wrapText="1" readingOrder="1"/>
      <protection locked="0"/>
    </xf>
    <xf numFmtId="165" fontId="17" fillId="3" borderId="0" xfId="1" applyFont="1" applyFill="1" applyBorder="1" applyAlignment="1" applyProtection="1">
      <alignment horizontal="justify" vertical="center" wrapText="1" readingOrder="1"/>
      <protection locked="0"/>
    </xf>
    <xf numFmtId="0" fontId="20" fillId="0" borderId="0" xfId="1" applyNumberFormat="1" applyFont="1" applyFill="1" applyBorder="1" applyAlignment="1" applyProtection="1">
      <alignment horizontal="justify" vertical="center" wrapText="1" readingOrder="1"/>
    </xf>
    <xf numFmtId="166" fontId="19" fillId="3" borderId="0" xfId="1" applyNumberFormat="1" applyFont="1" applyFill="1" applyBorder="1" applyAlignment="1" applyProtection="1">
      <alignment horizontal="justify" vertical="center" wrapText="1" readingOrder="1"/>
      <protection locked="0"/>
    </xf>
    <xf numFmtId="49" fontId="20" fillId="0" borderId="3" xfId="1" applyNumberFormat="1" applyFont="1" applyFill="1" applyBorder="1" applyAlignment="1" applyProtection="1">
      <alignment horizontal="justify" vertical="center" wrapText="1" readingOrder="1"/>
      <protection locked="0"/>
    </xf>
    <xf numFmtId="0" fontId="17" fillId="3" borderId="3" xfId="0" applyFont="1" applyFill="1" applyBorder="1" applyAlignment="1" applyProtection="1">
      <alignment horizontal="justify" vertical="center" wrapText="1" readingOrder="1"/>
      <protection locked="0"/>
    </xf>
    <xf numFmtId="165" fontId="20" fillId="3" borderId="3" xfId="1" applyFont="1" applyFill="1" applyBorder="1" applyAlignment="1" applyProtection="1">
      <alignment horizontal="justify" vertical="center" wrapText="1" readingOrder="1"/>
      <protection locked="0"/>
    </xf>
    <xf numFmtId="165" fontId="17" fillId="3" borderId="3" xfId="1" applyFont="1" applyFill="1" applyBorder="1" applyAlignment="1" applyProtection="1">
      <alignment horizontal="justify" vertical="center" wrapText="1" readingOrder="1"/>
      <protection locked="0"/>
    </xf>
    <xf numFmtId="9" fontId="17" fillId="3" borderId="3" xfId="2" applyFont="1" applyFill="1" applyBorder="1" applyAlignment="1" applyProtection="1">
      <alignment horizontal="justify" vertical="center" wrapText="1" readingOrder="1"/>
      <protection locked="0"/>
    </xf>
    <xf numFmtId="165" fontId="21" fillId="3" borderId="3" xfId="1" applyFont="1" applyFill="1" applyBorder="1" applyAlignment="1" applyProtection="1">
      <alignment horizontal="justify" vertical="center" wrapText="1" readingOrder="1"/>
      <protection locked="0"/>
    </xf>
    <xf numFmtId="166" fontId="17" fillId="3" borderId="3" xfId="1" applyNumberFormat="1" applyFont="1" applyFill="1" applyBorder="1" applyAlignment="1" applyProtection="1">
      <alignment horizontal="justify" vertical="center" wrapText="1" readingOrder="1"/>
      <protection locked="0"/>
    </xf>
    <xf numFmtId="0" fontId="17" fillId="3" borderId="55" xfId="0" applyFont="1" applyFill="1" applyBorder="1" applyAlignment="1">
      <alignment horizontal="justify" vertical="center" wrapText="1" readingOrder="1"/>
    </xf>
    <xf numFmtId="0" fontId="17" fillId="6" borderId="0" xfId="0" applyFont="1" applyFill="1" applyAlignment="1">
      <alignment horizontal="justify" vertical="center" wrapText="1" readingOrder="1"/>
    </xf>
    <xf numFmtId="43" fontId="19" fillId="2" borderId="3" xfId="1" applyNumberFormat="1" applyFont="1" applyFill="1" applyBorder="1" applyAlignment="1" applyProtection="1">
      <alignment horizontal="justify" vertical="center" wrapText="1" readingOrder="1"/>
    </xf>
    <xf numFmtId="166" fontId="19" fillId="2" borderId="3" xfId="1" applyNumberFormat="1" applyFont="1" applyFill="1" applyBorder="1" applyAlignment="1" applyProtection="1">
      <alignment horizontal="justify" vertical="center" wrapText="1" readingOrder="1"/>
    </xf>
    <xf numFmtId="0" fontId="23" fillId="8" borderId="3" xfId="1" applyNumberFormat="1" applyFont="1" applyFill="1" applyBorder="1" applyAlignment="1" applyProtection="1">
      <alignment horizontal="justify" vertical="center" wrapText="1" readingOrder="1"/>
    </xf>
    <xf numFmtId="0" fontId="21" fillId="0" borderId="0" xfId="0" applyFont="1" applyAlignment="1">
      <alignment horizontal="justify" vertical="center" wrapText="1" readingOrder="1"/>
    </xf>
    <xf numFmtId="165" fontId="24" fillId="2" borderId="3" xfId="1" applyFont="1" applyFill="1" applyBorder="1" applyAlignment="1" applyProtection="1">
      <alignment horizontal="justify" vertical="center" wrapText="1" readingOrder="1"/>
    </xf>
    <xf numFmtId="165" fontId="23" fillId="2" borderId="5" xfId="1" applyFont="1" applyFill="1" applyBorder="1" applyAlignment="1" applyProtection="1">
      <alignment horizontal="justify" vertical="center" wrapText="1" readingOrder="1"/>
    </xf>
    <xf numFmtId="0" fontId="19" fillId="6" borderId="0" xfId="0" applyFont="1" applyFill="1" applyAlignment="1">
      <alignment horizontal="justify" vertical="center" wrapText="1" readingOrder="1"/>
    </xf>
    <xf numFmtId="0" fontId="17" fillId="3" borderId="1" xfId="0" applyFont="1" applyFill="1" applyBorder="1" applyAlignment="1" applyProtection="1">
      <alignment horizontal="justify" vertical="center" wrapText="1" readingOrder="1"/>
      <protection locked="0"/>
    </xf>
    <xf numFmtId="0" fontId="23" fillId="0" borderId="0" xfId="0" applyFont="1" applyAlignment="1" applyProtection="1">
      <alignment horizontal="justify" vertical="center" wrapText="1" readingOrder="1"/>
      <protection locked="0"/>
    </xf>
    <xf numFmtId="166" fontId="17" fillId="3" borderId="0" xfId="1" applyNumberFormat="1" applyFont="1" applyFill="1" applyBorder="1" applyAlignment="1" applyProtection="1">
      <alignment horizontal="justify" vertical="center" wrapText="1" readingOrder="1"/>
      <protection locked="0"/>
    </xf>
    <xf numFmtId="165" fontId="17" fillId="0" borderId="0" xfId="0" applyNumberFormat="1" applyFont="1" applyAlignment="1">
      <alignment horizontal="justify" vertical="center" wrapText="1" readingOrder="1"/>
    </xf>
    <xf numFmtId="166" fontId="17" fillId="0" borderId="0" xfId="0" applyNumberFormat="1" applyFont="1" applyAlignment="1">
      <alignment horizontal="justify" vertical="center" wrapText="1" readingOrder="1"/>
    </xf>
    <xf numFmtId="165" fontId="17" fillId="0" borderId="3" xfId="1" applyFont="1" applyFill="1" applyBorder="1" applyAlignment="1" applyProtection="1">
      <alignment horizontal="justify" vertical="center" wrapText="1" readingOrder="1"/>
    </xf>
    <xf numFmtId="9" fontId="17" fillId="0" borderId="3" xfId="2" applyFont="1" applyFill="1" applyBorder="1" applyAlignment="1" applyProtection="1">
      <alignment horizontal="justify" vertical="center" wrapText="1" readingOrder="1"/>
      <protection locked="0"/>
    </xf>
    <xf numFmtId="166" fontId="17" fillId="0" borderId="3" xfId="0" applyNumberFormat="1" applyFont="1" applyBorder="1" applyAlignment="1">
      <alignment horizontal="justify" vertical="center" wrapText="1" readingOrder="1"/>
    </xf>
    <xf numFmtId="0" fontId="21" fillId="0" borderId="3" xfId="0" applyFont="1" applyBorder="1" applyAlignment="1">
      <alignment horizontal="justify" vertical="center" wrapText="1" readingOrder="1"/>
    </xf>
    <xf numFmtId="43" fontId="17" fillId="10" borderId="0" xfId="0" applyNumberFormat="1" applyFont="1" applyFill="1" applyAlignment="1">
      <alignment horizontal="justify" vertical="center" wrapText="1" readingOrder="1"/>
    </xf>
    <xf numFmtId="166" fontId="17" fillId="0" borderId="3" xfId="1" applyNumberFormat="1" applyFont="1" applyFill="1" applyBorder="1" applyAlignment="1" applyProtection="1">
      <alignment horizontal="justify" vertical="center" wrapText="1" readingOrder="1"/>
      <protection locked="0"/>
    </xf>
    <xf numFmtId="0" fontId="19" fillId="3" borderId="0" xfId="0" applyFont="1" applyFill="1" applyAlignment="1">
      <alignment horizontal="justify" vertical="center" wrapText="1" readingOrder="1"/>
    </xf>
    <xf numFmtId="0" fontId="19" fillId="4" borderId="3" xfId="0" applyFont="1" applyFill="1" applyBorder="1" applyAlignment="1" applyProtection="1">
      <alignment horizontal="justify" vertical="center" wrapText="1" readingOrder="1"/>
      <protection locked="0"/>
    </xf>
    <xf numFmtId="165" fontId="19" fillId="4" borderId="3" xfId="1" applyFont="1" applyFill="1" applyBorder="1" applyAlignment="1" applyProtection="1">
      <alignment horizontal="justify" vertical="center" wrapText="1" readingOrder="1"/>
    </xf>
    <xf numFmtId="166" fontId="19" fillId="3" borderId="0" xfId="0" applyNumberFormat="1" applyFont="1" applyFill="1" applyAlignment="1" applyProtection="1">
      <alignment horizontal="justify" vertical="center" wrapText="1" readingOrder="1"/>
      <protection locked="0"/>
    </xf>
    <xf numFmtId="9" fontId="17" fillId="3" borderId="0" xfId="2" applyFont="1" applyFill="1" applyBorder="1" applyAlignment="1" applyProtection="1">
      <alignment horizontal="justify" vertical="center" wrapText="1" readingOrder="1"/>
      <protection locked="0"/>
    </xf>
    <xf numFmtId="0" fontId="19" fillId="4" borderId="38" xfId="0" applyFont="1" applyFill="1" applyBorder="1" applyAlignment="1">
      <alignment horizontal="justify" vertical="center" wrapText="1" readingOrder="1"/>
    </xf>
    <xf numFmtId="0" fontId="19" fillId="4" borderId="39" xfId="0" applyFont="1" applyFill="1" applyBorder="1" applyAlignment="1">
      <alignment horizontal="justify" vertical="center" wrapText="1" readingOrder="1"/>
    </xf>
    <xf numFmtId="0" fontId="19" fillId="3" borderId="0" xfId="0" applyFont="1" applyFill="1" applyAlignment="1" applyProtection="1">
      <alignment horizontal="justify" vertical="center" wrapText="1" readingOrder="1"/>
      <protection locked="0"/>
    </xf>
    <xf numFmtId="165" fontId="19" fillId="3" borderId="0" xfId="1" applyFont="1" applyFill="1" applyBorder="1" applyAlignment="1" applyProtection="1">
      <alignment horizontal="justify" vertical="center" wrapText="1" readingOrder="1"/>
      <protection locked="0"/>
    </xf>
    <xf numFmtId="165" fontId="23" fillId="2" borderId="9" xfId="1" applyFont="1" applyFill="1" applyBorder="1" applyAlignment="1" applyProtection="1">
      <alignment horizontal="justify" vertical="center" wrapText="1" readingOrder="1"/>
    </xf>
    <xf numFmtId="165" fontId="19" fillId="2" borderId="2" xfId="1" applyFont="1" applyFill="1" applyBorder="1" applyAlignment="1" applyProtection="1">
      <alignment horizontal="justify" vertical="center" wrapText="1" readingOrder="1"/>
    </xf>
    <xf numFmtId="0" fontId="23" fillId="2" borderId="9" xfId="1" applyNumberFormat="1" applyFont="1" applyFill="1" applyBorder="1" applyAlignment="1" applyProtection="1">
      <alignment horizontal="justify" vertical="center" wrapText="1" readingOrder="1"/>
    </xf>
    <xf numFmtId="0" fontId="19" fillId="2" borderId="2" xfId="1" applyNumberFormat="1" applyFont="1" applyFill="1" applyBorder="1" applyAlignment="1" applyProtection="1">
      <alignment horizontal="justify" vertical="center" wrapText="1" readingOrder="1"/>
    </xf>
    <xf numFmtId="0" fontId="19" fillId="2" borderId="3" xfId="1" applyNumberFormat="1" applyFont="1" applyFill="1" applyBorder="1" applyAlignment="1" applyProtection="1">
      <alignment horizontal="justify" vertical="center" wrapText="1" readingOrder="1"/>
    </xf>
    <xf numFmtId="0" fontId="17" fillId="2" borderId="8" xfId="0" applyFont="1" applyFill="1" applyBorder="1" applyAlignment="1">
      <alignment horizontal="justify" vertical="center" wrapText="1" readingOrder="1"/>
    </xf>
    <xf numFmtId="165" fontId="17" fillId="2" borderId="9" xfId="0" applyNumberFormat="1" applyFont="1" applyFill="1" applyBorder="1" applyAlignment="1">
      <alignment horizontal="justify" vertical="center" wrapText="1" readingOrder="1"/>
    </xf>
    <xf numFmtId="0" fontId="17" fillId="0" borderId="0" xfId="0" applyFont="1" applyAlignment="1" applyProtection="1">
      <alignment horizontal="justify" vertical="center" wrapText="1" readingOrder="1"/>
      <protection locked="0"/>
    </xf>
    <xf numFmtId="165" fontId="17" fillId="2" borderId="2" xfId="0" applyNumberFormat="1" applyFont="1" applyFill="1" applyBorder="1" applyAlignment="1">
      <alignment horizontal="justify" vertical="center" wrapText="1" readingOrder="1"/>
    </xf>
    <xf numFmtId="165" fontId="17" fillId="2" borderId="3" xfId="0" applyNumberFormat="1" applyFont="1" applyFill="1" applyBorder="1" applyAlignment="1">
      <alignment horizontal="justify" vertical="center" wrapText="1" readingOrder="1"/>
    </xf>
    <xf numFmtId="165" fontId="17" fillId="0" borderId="0" xfId="1" applyFont="1" applyFill="1" applyBorder="1" applyAlignment="1" applyProtection="1">
      <alignment horizontal="justify" vertical="center" wrapText="1" readingOrder="1"/>
      <protection locked="0"/>
    </xf>
    <xf numFmtId="0" fontId="19" fillId="2" borderId="13" xfId="0" applyFont="1" applyFill="1" applyBorder="1" applyAlignment="1">
      <alignment horizontal="justify" vertical="center" wrapText="1" readingOrder="1"/>
    </xf>
    <xf numFmtId="165" fontId="19" fillId="2" borderId="45" xfId="1" applyFont="1" applyFill="1" applyBorder="1" applyAlignment="1" applyProtection="1">
      <alignment horizontal="justify" vertical="center" wrapText="1" readingOrder="1"/>
    </xf>
    <xf numFmtId="165" fontId="19" fillId="2" borderId="14" xfId="1" applyFont="1" applyFill="1" applyBorder="1" applyAlignment="1" applyProtection="1">
      <alignment horizontal="justify" vertical="center" wrapText="1" readingOrder="1"/>
    </xf>
    <xf numFmtId="165" fontId="19" fillId="2" borderId="15" xfId="1" applyFont="1" applyFill="1" applyBorder="1" applyAlignment="1" applyProtection="1">
      <alignment horizontal="justify" vertical="center" wrapText="1" readingOrder="1"/>
    </xf>
    <xf numFmtId="165" fontId="17" fillId="3" borderId="0" xfId="1" applyFont="1" applyFill="1" applyBorder="1" applyAlignment="1">
      <alignment horizontal="justify" vertical="center" wrapText="1" readingOrder="1"/>
    </xf>
    <xf numFmtId="0" fontId="19" fillId="0" borderId="0" xfId="0" applyFont="1" applyAlignment="1" applyProtection="1">
      <alignment horizontal="justify" vertical="center" wrapText="1" readingOrder="1"/>
      <protection locked="0"/>
    </xf>
    <xf numFmtId="165" fontId="23" fillId="3" borderId="0" xfId="0" applyNumberFormat="1" applyFont="1" applyFill="1" applyAlignment="1">
      <alignment horizontal="justify" vertical="center" wrapText="1" readingOrder="1"/>
    </xf>
    <xf numFmtId="165" fontId="19" fillId="3" borderId="0" xfId="0" applyNumberFormat="1" applyFont="1" applyFill="1" applyAlignment="1">
      <alignment horizontal="justify" vertical="center" wrapText="1" readingOrder="1"/>
    </xf>
    <xf numFmtId="166" fontId="17" fillId="3" borderId="0" xfId="0" applyNumberFormat="1" applyFont="1" applyFill="1" applyAlignment="1">
      <alignment horizontal="justify" vertical="center" wrapText="1" readingOrder="1"/>
    </xf>
    <xf numFmtId="165" fontId="19" fillId="3" borderId="0" xfId="1" applyFont="1" applyFill="1" applyBorder="1" applyAlignment="1" applyProtection="1">
      <alignment horizontal="justify" vertical="center" wrapText="1" readingOrder="1"/>
    </xf>
    <xf numFmtId="0" fontId="19" fillId="2" borderId="8" xfId="0" applyFont="1" applyFill="1" applyBorder="1" applyAlignment="1">
      <alignment horizontal="justify" vertical="center" wrapText="1" readingOrder="1"/>
    </xf>
    <xf numFmtId="166" fontId="19" fillId="2" borderId="4" xfId="1" applyNumberFormat="1" applyFont="1" applyFill="1" applyBorder="1" applyAlignment="1" applyProtection="1">
      <alignment horizontal="justify" vertical="center" wrapText="1" readingOrder="1"/>
    </xf>
    <xf numFmtId="9" fontId="19" fillId="2" borderId="9" xfId="2" applyFont="1" applyFill="1" applyBorder="1" applyAlignment="1" applyProtection="1">
      <alignment horizontal="justify" vertical="center" wrapText="1" readingOrder="1"/>
      <protection locked="0"/>
    </xf>
    <xf numFmtId="0" fontId="19" fillId="2" borderId="32" xfId="0" applyFont="1" applyFill="1" applyBorder="1" applyAlignment="1">
      <alignment horizontal="justify" vertical="center" wrapText="1" readingOrder="1"/>
    </xf>
    <xf numFmtId="166" fontId="23" fillId="2" borderId="5" xfId="1" applyNumberFormat="1" applyFont="1" applyFill="1" applyBorder="1" applyAlignment="1" applyProtection="1">
      <alignment horizontal="justify" vertical="center" wrapText="1" readingOrder="1"/>
    </xf>
    <xf numFmtId="9" fontId="19" fillId="2" borderId="30" xfId="2" applyFont="1" applyFill="1" applyBorder="1" applyAlignment="1" applyProtection="1">
      <alignment horizontal="justify" vertical="center" wrapText="1" readingOrder="1"/>
      <protection locked="0"/>
    </xf>
    <xf numFmtId="166" fontId="19" fillId="2" borderId="14" xfId="1" applyNumberFormat="1" applyFont="1" applyFill="1" applyBorder="1" applyAlignment="1" applyProtection="1">
      <alignment horizontal="justify" vertical="center" wrapText="1" readingOrder="1"/>
    </xf>
    <xf numFmtId="9" fontId="19" fillId="2" borderId="15" xfId="2" applyFont="1" applyFill="1" applyBorder="1" applyAlignment="1" applyProtection="1">
      <alignment horizontal="justify" vertical="center" wrapText="1" readingOrder="1"/>
    </xf>
    <xf numFmtId="165" fontId="23" fillId="0" borderId="0" xfId="0" applyNumberFormat="1" applyFont="1" applyAlignment="1">
      <alignment horizontal="justify" vertical="center" wrapText="1" readingOrder="1"/>
    </xf>
    <xf numFmtId="165" fontId="19" fillId="0" borderId="0" xfId="0" applyNumberFormat="1" applyFont="1" applyAlignment="1">
      <alignment horizontal="justify" vertical="center" wrapText="1" readingOrder="1"/>
    </xf>
    <xf numFmtId="165" fontId="19" fillId="0" borderId="0" xfId="1" applyFont="1" applyFill="1" applyBorder="1" applyAlignment="1">
      <alignment horizontal="justify" vertical="center" wrapText="1" readingOrder="1"/>
    </xf>
    <xf numFmtId="0" fontId="19" fillId="2" borderId="28" xfId="0" applyFont="1" applyFill="1" applyBorder="1" applyAlignment="1">
      <alignment horizontal="justify" vertical="center" wrapText="1" readingOrder="1"/>
    </xf>
    <xf numFmtId="10" fontId="23" fillId="2" borderId="9" xfId="2" applyNumberFormat="1" applyFont="1" applyFill="1" applyBorder="1" applyAlignment="1" applyProtection="1">
      <alignment horizontal="justify" vertical="center" wrapText="1" readingOrder="1"/>
    </xf>
    <xf numFmtId="9" fontId="19" fillId="3" borderId="0" xfId="2" applyFont="1" applyFill="1" applyBorder="1" applyAlignment="1">
      <alignment horizontal="justify" vertical="center" wrapText="1" readingOrder="1"/>
    </xf>
    <xf numFmtId="165" fontId="19" fillId="3" borderId="0" xfId="2" applyNumberFormat="1" applyFont="1" applyFill="1" applyBorder="1" applyAlignment="1">
      <alignment horizontal="justify" vertical="center" wrapText="1" readingOrder="1"/>
    </xf>
    <xf numFmtId="164" fontId="17" fillId="0" borderId="0" xfId="0" applyNumberFormat="1" applyFont="1" applyAlignment="1">
      <alignment horizontal="justify" vertical="center" wrapText="1" readingOrder="1"/>
    </xf>
    <xf numFmtId="166" fontId="17" fillId="0" borderId="0" xfId="1" applyNumberFormat="1" applyFont="1" applyBorder="1" applyAlignment="1">
      <alignment horizontal="justify" vertical="center" wrapText="1" readingOrder="1"/>
    </xf>
    <xf numFmtId="165" fontId="19" fillId="2" borderId="9" xfId="2" applyNumberFormat="1" applyFont="1" applyFill="1" applyBorder="1" applyAlignment="1" applyProtection="1">
      <alignment horizontal="justify" vertical="center" wrapText="1" readingOrder="1"/>
    </xf>
    <xf numFmtId="10" fontId="19" fillId="2" borderId="9" xfId="2" applyNumberFormat="1" applyFont="1" applyFill="1" applyBorder="1" applyAlignment="1" applyProtection="1">
      <alignment horizontal="justify" vertical="center" wrapText="1" readingOrder="1"/>
    </xf>
    <xf numFmtId="0" fontId="19" fillId="2" borderId="3" xfId="0" applyFont="1" applyFill="1" applyBorder="1" applyAlignment="1">
      <alignment horizontal="justify" vertical="top" wrapText="1" readingOrder="1"/>
    </xf>
    <xf numFmtId="0" fontId="23" fillId="2" borderId="3" xfId="0" applyFont="1" applyFill="1" applyBorder="1" applyAlignment="1">
      <alignment horizontal="justify" vertical="top" wrapText="1" readingOrder="1"/>
    </xf>
    <xf numFmtId="0" fontId="17" fillId="6" borderId="5" xfId="0" applyFont="1" applyFill="1" applyBorder="1" applyAlignment="1">
      <alignment horizontal="justify" vertical="top" wrapText="1" readingOrder="1"/>
    </xf>
    <xf numFmtId="0" fontId="17" fillId="6" borderId="3" xfId="0" applyFont="1" applyFill="1" applyBorder="1" applyAlignment="1">
      <alignment horizontal="justify" vertical="top" wrapText="1" readingOrder="1"/>
    </xf>
    <xf numFmtId="0" fontId="17" fillId="6" borderId="3" xfId="0" applyFont="1" applyFill="1" applyBorder="1" applyAlignment="1">
      <alignment horizontal="left" vertical="justify" wrapText="1" readingOrder="1"/>
    </xf>
    <xf numFmtId="0" fontId="19" fillId="6" borderId="48" xfId="0" applyFont="1" applyFill="1" applyBorder="1" applyAlignment="1">
      <alignment vertical="center" wrapText="1" readingOrder="1"/>
    </xf>
    <xf numFmtId="0" fontId="19" fillId="6" borderId="36" xfId="0" applyFont="1" applyFill="1" applyBorder="1" applyAlignment="1">
      <alignment vertical="center" wrapText="1" readingOrder="1"/>
    </xf>
    <xf numFmtId="166" fontId="19" fillId="2" borderId="56" xfId="1" applyNumberFormat="1" applyFont="1" applyFill="1" applyBorder="1" applyAlignment="1" applyProtection="1">
      <alignment horizontal="justify" vertical="center" wrapText="1" readingOrder="1"/>
    </xf>
    <xf numFmtId="9" fontId="6" fillId="0" borderId="0" xfId="2" applyFont="1" applyAlignment="1">
      <alignment wrapText="1"/>
    </xf>
    <xf numFmtId="0" fontId="25" fillId="0" borderId="0" xfId="0" applyFont="1" applyAlignment="1">
      <alignment horizontal="justify" vertical="center" wrapText="1" readingOrder="1"/>
    </xf>
    <xf numFmtId="0" fontId="26" fillId="0" borderId="0" xfId="0" applyFont="1" applyAlignment="1">
      <alignment vertical="center" readingOrder="1"/>
    </xf>
    <xf numFmtId="0" fontId="26" fillId="7" borderId="16" xfId="0" applyFont="1" applyFill="1" applyBorder="1" applyAlignment="1">
      <alignment horizontal="justify" vertical="center" wrapText="1" readingOrder="1"/>
    </xf>
    <xf numFmtId="0" fontId="26" fillId="2" borderId="3" xfId="0" applyFont="1" applyFill="1" applyBorder="1" applyAlignment="1">
      <alignment horizontal="justify" vertical="center" wrapText="1" readingOrder="1"/>
    </xf>
    <xf numFmtId="0" fontId="26" fillId="2" borderId="3" xfId="0" applyFont="1" applyFill="1" applyBorder="1" applyAlignment="1" applyProtection="1">
      <alignment horizontal="justify" vertical="center" wrapText="1" readingOrder="1"/>
      <protection locked="0"/>
    </xf>
    <xf numFmtId="168" fontId="25" fillId="0" borderId="3" xfId="10" applyNumberFormat="1" applyFont="1" applyFill="1" applyBorder="1" applyAlignment="1">
      <alignment horizontal="justify" vertical="center" wrapText="1" readingOrder="1"/>
    </xf>
    <xf numFmtId="165" fontId="25" fillId="0" borderId="3" xfId="1" applyFont="1" applyFill="1" applyBorder="1" applyAlignment="1" applyProtection="1">
      <alignment horizontal="justify" vertical="center" wrapText="1" readingOrder="1"/>
      <protection locked="0"/>
    </xf>
    <xf numFmtId="165" fontId="26" fillId="2" borderId="3" xfId="1" applyFont="1" applyFill="1" applyBorder="1" applyAlignment="1" applyProtection="1">
      <alignment horizontal="justify" vertical="center" wrapText="1" readingOrder="1"/>
    </xf>
    <xf numFmtId="165" fontId="25" fillId="0" borderId="3" xfId="1" applyFont="1" applyBorder="1" applyAlignment="1" applyProtection="1">
      <alignment horizontal="justify" vertical="center" wrapText="1" readingOrder="1"/>
      <protection locked="0"/>
    </xf>
    <xf numFmtId="165" fontId="26" fillId="2" borderId="48" xfId="1" applyFont="1" applyFill="1" applyBorder="1" applyAlignment="1" applyProtection="1">
      <alignment horizontal="justify" vertical="center" wrapText="1" readingOrder="1"/>
    </xf>
    <xf numFmtId="43" fontId="25" fillId="0" borderId="3" xfId="10" applyFont="1" applyBorder="1" applyAlignment="1">
      <alignment horizontal="justify" vertical="center" wrapText="1" readingOrder="1"/>
    </xf>
    <xf numFmtId="43" fontId="25" fillId="0" borderId="0" xfId="10" applyFont="1" applyBorder="1" applyAlignment="1">
      <alignment horizontal="justify" vertical="center" wrapText="1" readingOrder="1"/>
    </xf>
    <xf numFmtId="165" fontId="25" fillId="3" borderId="0" xfId="1" applyFont="1" applyFill="1" applyBorder="1" applyAlignment="1" applyProtection="1">
      <alignment horizontal="justify" vertical="center" wrapText="1" readingOrder="1"/>
      <protection locked="0"/>
    </xf>
    <xf numFmtId="165" fontId="25" fillId="3" borderId="3" xfId="1" applyFont="1" applyFill="1" applyBorder="1" applyAlignment="1" applyProtection="1">
      <alignment horizontal="justify" vertical="center" wrapText="1" readingOrder="1"/>
      <protection locked="0"/>
    </xf>
    <xf numFmtId="165" fontId="26" fillId="2" borderId="5" xfId="1" applyFont="1" applyFill="1" applyBorder="1" applyAlignment="1" applyProtection="1">
      <alignment horizontal="justify" vertical="center" wrapText="1" readingOrder="1"/>
    </xf>
    <xf numFmtId="165" fontId="26" fillId="4" borderId="3" xfId="1" applyFont="1" applyFill="1" applyBorder="1" applyAlignment="1" applyProtection="1">
      <alignment horizontal="justify" vertical="center" wrapText="1" readingOrder="1"/>
    </xf>
    <xf numFmtId="165" fontId="26" fillId="2" borderId="9" xfId="1" applyFont="1" applyFill="1" applyBorder="1" applyAlignment="1" applyProtection="1">
      <alignment horizontal="justify" vertical="center" wrapText="1" readingOrder="1"/>
    </xf>
    <xf numFmtId="0" fontId="26" fillId="2" borderId="9" xfId="1" applyNumberFormat="1" applyFont="1" applyFill="1" applyBorder="1" applyAlignment="1" applyProtection="1">
      <alignment horizontal="justify" vertical="center" wrapText="1" readingOrder="1"/>
    </xf>
    <xf numFmtId="165" fontId="25" fillId="2" borderId="9" xfId="0" applyNumberFormat="1" applyFont="1" applyFill="1" applyBorder="1" applyAlignment="1">
      <alignment horizontal="justify" vertical="center" wrapText="1" readingOrder="1"/>
    </xf>
    <xf numFmtId="165" fontId="26" fillId="2" borderId="15" xfId="1" applyFont="1" applyFill="1" applyBorder="1" applyAlignment="1" applyProtection="1">
      <alignment horizontal="justify" vertical="center" wrapText="1" readingOrder="1"/>
    </xf>
    <xf numFmtId="165" fontId="26" fillId="3" borderId="0" xfId="0" applyNumberFormat="1" applyFont="1" applyFill="1" applyAlignment="1">
      <alignment horizontal="justify" vertical="center" wrapText="1" readingOrder="1"/>
    </xf>
    <xf numFmtId="166" fontId="26" fillId="2" borderId="3" xfId="1" applyNumberFormat="1" applyFont="1" applyFill="1" applyBorder="1" applyAlignment="1" applyProtection="1">
      <alignment horizontal="justify" vertical="center" wrapText="1" readingOrder="1"/>
    </xf>
    <xf numFmtId="166" fontId="26" fillId="2" borderId="5" xfId="1" applyNumberFormat="1" applyFont="1" applyFill="1" applyBorder="1" applyAlignment="1" applyProtection="1">
      <alignment horizontal="justify" vertical="center" wrapText="1" readingOrder="1"/>
    </xf>
    <xf numFmtId="166" fontId="26" fillId="2" borderId="14" xfId="1" applyNumberFormat="1" applyFont="1" applyFill="1" applyBorder="1" applyAlignment="1" applyProtection="1">
      <alignment horizontal="justify" vertical="center" wrapText="1" readingOrder="1"/>
    </xf>
    <xf numFmtId="165" fontId="26" fillId="0" borderId="0" xfId="0" applyNumberFormat="1" applyFont="1" applyAlignment="1">
      <alignment horizontal="justify" vertical="center" wrapText="1" readingOrder="1"/>
    </xf>
    <xf numFmtId="165" fontId="26" fillId="2" borderId="17" xfId="0" applyNumberFormat="1" applyFont="1" applyFill="1" applyBorder="1" applyAlignment="1">
      <alignment horizontal="justify" vertical="center" wrapText="1" readingOrder="1"/>
    </xf>
    <xf numFmtId="10" fontId="26" fillId="2" borderId="9" xfId="2" applyNumberFormat="1" applyFont="1" applyFill="1" applyBorder="1" applyAlignment="1" applyProtection="1">
      <alignment horizontal="justify" vertical="center" wrapText="1" readingOrder="1"/>
    </xf>
    <xf numFmtId="165" fontId="26" fillId="2" borderId="9" xfId="2" applyNumberFormat="1" applyFont="1" applyFill="1" applyBorder="1" applyAlignment="1" applyProtection="1">
      <alignment horizontal="justify" vertical="center" wrapText="1" readingOrder="1"/>
    </xf>
    <xf numFmtId="0" fontId="25" fillId="2" borderId="3" xfId="0" applyFont="1" applyFill="1" applyBorder="1" applyAlignment="1">
      <alignment horizontal="justify" vertical="center" wrapText="1" readingOrder="1"/>
    </xf>
    <xf numFmtId="0" fontId="25" fillId="0" borderId="3" xfId="0" applyFont="1" applyBorder="1" applyAlignment="1" applyProtection="1">
      <alignment horizontal="justify" vertical="center" wrapText="1" readingOrder="1"/>
      <protection locked="0"/>
    </xf>
    <xf numFmtId="0" fontId="26" fillId="2" borderId="48" xfId="0" applyFont="1" applyFill="1" applyBorder="1" applyAlignment="1">
      <alignment horizontal="justify" vertical="center" wrapText="1" readingOrder="1"/>
    </xf>
    <xf numFmtId="0" fontId="25" fillId="3" borderId="0" xfId="0" applyFont="1" applyFill="1" applyAlignment="1" applyProtection="1">
      <alignment horizontal="justify" vertical="center" wrapText="1" readingOrder="1"/>
      <protection locked="0"/>
    </xf>
    <xf numFmtId="0" fontId="25" fillId="3" borderId="3" xfId="0" applyFont="1" applyFill="1" applyBorder="1" applyAlignment="1" applyProtection="1">
      <alignment horizontal="justify" vertical="center" wrapText="1" readingOrder="1"/>
      <protection locked="0"/>
    </xf>
    <xf numFmtId="0" fontId="26" fillId="4" borderId="3" xfId="0" applyFont="1" applyFill="1" applyBorder="1" applyAlignment="1" applyProtection="1">
      <alignment horizontal="justify" vertical="center" wrapText="1" readingOrder="1"/>
      <protection locked="0"/>
    </xf>
    <xf numFmtId="0" fontId="25" fillId="2" borderId="8" xfId="0" applyFont="1" applyFill="1" applyBorder="1" applyAlignment="1">
      <alignment horizontal="justify" vertical="center" wrapText="1" readingOrder="1"/>
    </xf>
    <xf numFmtId="0" fontId="26" fillId="2" borderId="13" xfId="0" applyFont="1" applyFill="1" applyBorder="1" applyAlignment="1">
      <alignment horizontal="justify" vertical="center" wrapText="1" readingOrder="1"/>
    </xf>
    <xf numFmtId="0" fontId="26" fillId="3" borderId="0" xfId="0" applyFont="1" applyFill="1" applyAlignment="1">
      <alignment horizontal="justify" vertical="center" wrapText="1" readingOrder="1"/>
    </xf>
    <xf numFmtId="0" fontId="26" fillId="2" borderId="8" xfId="0" applyFont="1" applyFill="1" applyBorder="1" applyAlignment="1">
      <alignment horizontal="justify" vertical="center" wrapText="1" readingOrder="1"/>
    </xf>
    <xf numFmtId="0" fontId="26" fillId="2" borderId="32" xfId="0" applyFont="1" applyFill="1" applyBorder="1" applyAlignment="1">
      <alignment horizontal="justify" vertical="center" wrapText="1" readingOrder="1"/>
    </xf>
    <xf numFmtId="0" fontId="26" fillId="0" borderId="0" xfId="0" applyFont="1" applyAlignment="1">
      <alignment horizontal="justify" vertical="center" wrapText="1" readingOrder="1"/>
    </xf>
    <xf numFmtId="0" fontId="26" fillId="2" borderId="28" xfId="0" applyFont="1" applyFill="1" applyBorder="1" applyAlignment="1">
      <alignment horizontal="justify" vertical="center" wrapText="1" readingOrder="1"/>
    </xf>
    <xf numFmtId="0" fontId="19" fillId="12" borderId="3" xfId="0" applyFont="1" applyFill="1" applyBorder="1" applyAlignment="1">
      <alignment horizontal="justify" vertical="center" wrapText="1" readingOrder="1"/>
    </xf>
    <xf numFmtId="0" fontId="19" fillId="12" borderId="3" xfId="0" applyFont="1" applyFill="1" applyBorder="1" applyAlignment="1" applyProtection="1">
      <alignment horizontal="justify" vertical="center" wrapText="1" readingOrder="1"/>
      <protection locked="0"/>
    </xf>
    <xf numFmtId="165" fontId="17" fillId="12" borderId="3" xfId="1" applyFont="1" applyFill="1" applyBorder="1" applyAlignment="1" applyProtection="1">
      <alignment horizontal="justify" vertical="center" wrapText="1" readingOrder="1"/>
    </xf>
    <xf numFmtId="165" fontId="21" fillId="12" borderId="3" xfId="1" applyFont="1" applyFill="1" applyBorder="1" applyAlignment="1" applyProtection="1">
      <alignment horizontal="justify" vertical="center" wrapText="1" readingOrder="1"/>
    </xf>
    <xf numFmtId="169" fontId="19" fillId="12" borderId="3" xfId="1" applyNumberFormat="1" applyFont="1" applyFill="1" applyBorder="1" applyAlignment="1" applyProtection="1">
      <alignment horizontal="justify" vertical="center" wrapText="1" readingOrder="1"/>
    </xf>
    <xf numFmtId="0" fontId="17" fillId="12" borderId="0" xfId="0" applyFont="1" applyFill="1" applyAlignment="1">
      <alignment horizontal="justify" vertical="center" wrapText="1" readingOrder="1"/>
    </xf>
    <xf numFmtId="165" fontId="20" fillId="0" borderId="55" xfId="0" applyNumberFormat="1" applyFont="1" applyBorder="1" applyAlignment="1">
      <alignment horizontal="justify" vertical="center" wrapText="1" readingOrder="1"/>
    </xf>
    <xf numFmtId="169" fontId="17" fillId="12" borderId="3" xfId="1" applyNumberFormat="1" applyFont="1" applyFill="1" applyBorder="1" applyAlignment="1" applyProtection="1">
      <alignment horizontal="justify" vertical="center" wrapText="1" readingOrder="1"/>
    </xf>
    <xf numFmtId="169" fontId="24" fillId="2" borderId="14" xfId="1" applyNumberFormat="1" applyFont="1" applyFill="1" applyBorder="1" applyAlignment="1" applyProtection="1">
      <alignment horizontal="justify" vertical="center" wrapText="1" readingOrder="1"/>
    </xf>
    <xf numFmtId="169" fontId="19" fillId="2" borderId="14" xfId="1" applyNumberFormat="1" applyFont="1" applyFill="1" applyBorder="1" applyAlignment="1" applyProtection="1">
      <alignment horizontal="justify" vertical="center" wrapText="1" readingOrder="1"/>
    </xf>
    <xf numFmtId="0" fontId="19" fillId="12" borderId="9" xfId="0" applyFont="1" applyFill="1" applyBorder="1" applyAlignment="1" applyProtection="1">
      <alignment horizontal="justify" vertical="center" wrapText="1" readingOrder="1"/>
      <protection locked="0"/>
    </xf>
    <xf numFmtId="169" fontId="19" fillId="12" borderId="9" xfId="1" applyNumberFormat="1" applyFont="1" applyFill="1" applyBorder="1" applyAlignment="1" applyProtection="1">
      <alignment horizontal="justify" vertical="center" wrapText="1" readingOrder="1"/>
    </xf>
    <xf numFmtId="169" fontId="19" fillId="12" borderId="15" xfId="1" applyNumberFormat="1" applyFont="1" applyFill="1" applyBorder="1" applyAlignment="1" applyProtection="1">
      <alignment horizontal="justify" vertical="center" wrapText="1" readingOrder="1"/>
    </xf>
    <xf numFmtId="0" fontId="19" fillId="12" borderId="0" xfId="0" applyFont="1" applyFill="1" applyAlignment="1">
      <alignment horizontal="justify" vertical="center" wrapText="1" readingOrder="1"/>
    </xf>
    <xf numFmtId="0" fontId="20" fillId="12" borderId="0" xfId="0" applyFont="1" applyFill="1" applyAlignment="1">
      <alignment horizontal="justify" vertical="center" wrapText="1" readingOrder="1"/>
    </xf>
    <xf numFmtId="165" fontId="17" fillId="12" borderId="0" xfId="1" applyFont="1" applyFill="1" applyBorder="1" applyAlignment="1">
      <alignment horizontal="justify" vertical="center" wrapText="1" readingOrder="1"/>
    </xf>
    <xf numFmtId="0" fontId="17" fillId="13" borderId="0" xfId="0" applyFont="1" applyFill="1" applyAlignment="1">
      <alignment horizontal="justify" vertical="center" wrapText="1" readingOrder="1"/>
    </xf>
    <xf numFmtId="0" fontId="19" fillId="13" borderId="0" xfId="0" applyFont="1" applyFill="1" applyAlignment="1">
      <alignment horizontal="justify" vertical="center" wrapText="1" readingOrder="1"/>
    </xf>
    <xf numFmtId="0" fontId="25" fillId="13" borderId="0" xfId="0" applyFont="1" applyFill="1" applyAlignment="1">
      <alignment horizontal="justify" vertical="center" wrapText="1" readingOrder="1"/>
    </xf>
    <xf numFmtId="165" fontId="17" fillId="13" borderId="0" xfId="1" applyFont="1" applyFill="1" applyBorder="1" applyAlignment="1">
      <alignment horizontal="justify" vertical="center" wrapText="1" readingOrder="1"/>
    </xf>
    <xf numFmtId="0" fontId="27" fillId="0" borderId="0" xfId="0" applyFont="1" applyAlignment="1">
      <alignment vertical="center" readingOrder="1"/>
    </xf>
    <xf numFmtId="0" fontId="19" fillId="2" borderId="3" xfId="0" applyFont="1" applyFill="1" applyBorder="1" applyAlignment="1">
      <alignment horizontal="center" vertical="center" wrapText="1" readingOrder="1"/>
    </xf>
    <xf numFmtId="166" fontId="6" fillId="2" borderId="35" xfId="0" applyNumberFormat="1" applyFont="1" applyFill="1" applyBorder="1" applyAlignment="1">
      <alignment wrapText="1"/>
    </xf>
    <xf numFmtId="166" fontId="6" fillId="2" borderId="46" xfId="0" applyNumberFormat="1" applyFont="1" applyFill="1" applyBorder="1" applyAlignment="1">
      <alignment wrapText="1"/>
    </xf>
    <xf numFmtId="166" fontId="6" fillId="2" borderId="36" xfId="0" applyNumberFormat="1" applyFont="1" applyFill="1" applyBorder="1" applyAlignment="1">
      <alignment wrapText="1"/>
    </xf>
    <xf numFmtId="166" fontId="2" fillId="2" borderId="35" xfId="0" applyNumberFormat="1" applyFont="1" applyFill="1" applyBorder="1" applyAlignment="1">
      <alignment wrapText="1"/>
    </xf>
    <xf numFmtId="166" fontId="6" fillId="2" borderId="15" xfId="0" applyNumberFormat="1" applyFont="1" applyFill="1" applyBorder="1" applyAlignment="1">
      <alignment wrapText="1"/>
    </xf>
    <xf numFmtId="166" fontId="6" fillId="2" borderId="45" xfId="0" applyNumberFormat="1" applyFont="1" applyFill="1" applyBorder="1" applyAlignment="1">
      <alignment wrapText="1"/>
    </xf>
    <xf numFmtId="166" fontId="6" fillId="2" borderId="14" xfId="0" applyNumberFormat="1" applyFont="1" applyFill="1" applyBorder="1" applyAlignment="1">
      <alignment wrapText="1"/>
    </xf>
    <xf numFmtId="166" fontId="6" fillId="2" borderId="29" xfId="1" applyNumberFormat="1" applyFont="1" applyFill="1" applyBorder="1" applyAlignment="1">
      <alignment wrapText="1"/>
    </xf>
    <xf numFmtId="166" fontId="2" fillId="2" borderId="29" xfId="1" applyNumberFormat="1" applyFont="1" applyFill="1" applyBorder="1" applyAlignment="1">
      <alignment wrapText="1"/>
    </xf>
    <xf numFmtId="166" fontId="6" fillId="2" borderId="5" xfId="1" applyNumberFormat="1" applyFont="1" applyFill="1" applyBorder="1" applyAlignment="1">
      <alignment wrapText="1"/>
    </xf>
    <xf numFmtId="166" fontId="2" fillId="2" borderId="3" xfId="0" applyNumberFormat="1" applyFont="1" applyFill="1" applyBorder="1" applyAlignment="1">
      <alignment wrapText="1"/>
    </xf>
    <xf numFmtId="166" fontId="2" fillId="2" borderId="22" xfId="1" applyNumberFormat="1" applyFont="1" applyFill="1" applyBorder="1" applyAlignment="1">
      <alignment wrapText="1"/>
    </xf>
    <xf numFmtId="166" fontId="2" fillId="2" borderId="53" xfId="1" applyNumberFormat="1" applyFont="1" applyFill="1" applyBorder="1" applyAlignment="1">
      <alignment wrapText="1"/>
    </xf>
    <xf numFmtId="166" fontId="2" fillId="2" borderId="9" xfId="0" applyNumberFormat="1" applyFont="1" applyFill="1" applyBorder="1" applyAlignment="1">
      <alignment wrapText="1"/>
    </xf>
    <xf numFmtId="166" fontId="2" fillId="2" borderId="30" xfId="0" applyNumberFormat="1" applyFont="1" applyFill="1" applyBorder="1" applyAlignment="1">
      <alignment wrapText="1"/>
    </xf>
    <xf numFmtId="166" fontId="2" fillId="2" borderId="17" xfId="0" applyNumberFormat="1" applyFont="1" applyFill="1" applyBorder="1" applyAlignment="1">
      <alignment wrapText="1"/>
    </xf>
    <xf numFmtId="166" fontId="2" fillId="2" borderId="30" xfId="1" applyNumberFormat="1" applyFont="1" applyFill="1" applyBorder="1" applyAlignment="1">
      <alignment wrapText="1"/>
    </xf>
    <xf numFmtId="166" fontId="30" fillId="0" borderId="0" xfId="0" applyNumberFormat="1" applyFont="1"/>
    <xf numFmtId="0" fontId="30" fillId="0" borderId="0" xfId="0" applyFont="1"/>
    <xf numFmtId="49" fontId="21" fillId="0" borderId="3" xfId="1" applyNumberFormat="1" applyFont="1" applyBorder="1" applyAlignment="1" applyProtection="1">
      <alignment horizontal="justify" vertical="center" wrapText="1" readingOrder="1"/>
      <protection locked="0"/>
    </xf>
    <xf numFmtId="49" fontId="21" fillId="0" borderId="5" xfId="1" applyNumberFormat="1" applyFont="1" applyBorder="1" applyAlignment="1" applyProtection="1">
      <alignment horizontal="justify" vertical="center" wrapText="1" readingOrder="1"/>
      <protection locked="0"/>
    </xf>
    <xf numFmtId="165" fontId="17" fillId="14" borderId="3" xfId="1" applyFont="1" applyFill="1" applyBorder="1" applyAlignment="1" applyProtection="1">
      <alignment horizontal="justify" vertical="center" wrapText="1" readingOrder="1"/>
      <protection locked="0"/>
    </xf>
    <xf numFmtId="169" fontId="19" fillId="14" borderId="3" xfId="1" applyNumberFormat="1" applyFont="1" applyFill="1" applyBorder="1" applyAlignment="1" applyProtection="1">
      <alignment horizontal="justify" vertical="center" wrapText="1" readingOrder="1"/>
    </xf>
    <xf numFmtId="165" fontId="17" fillId="14" borderId="5" xfId="1" applyFont="1" applyFill="1" applyBorder="1" applyAlignment="1" applyProtection="1">
      <alignment horizontal="justify" vertical="center" wrapText="1" readingOrder="1"/>
      <protection locked="0"/>
    </xf>
    <xf numFmtId="165" fontId="19" fillId="14" borderId="3" xfId="1" applyFont="1" applyFill="1" applyBorder="1" applyAlignment="1" applyProtection="1">
      <alignment horizontal="justify" vertical="center" wrapText="1" readingOrder="1"/>
    </xf>
    <xf numFmtId="165" fontId="17" fillId="14" borderId="0" xfId="1" applyFont="1" applyFill="1" applyBorder="1" applyAlignment="1">
      <alignment horizontal="justify" vertical="center" wrapText="1" readingOrder="1"/>
    </xf>
    <xf numFmtId="0" fontId="17" fillId="14" borderId="0" xfId="0" applyFont="1" applyFill="1" applyAlignment="1">
      <alignment horizontal="justify" vertical="center" wrapText="1" readingOrder="1"/>
    </xf>
    <xf numFmtId="165" fontId="17" fillId="14" borderId="5" xfId="1" applyFont="1" applyFill="1" applyBorder="1" applyAlignment="1" applyProtection="1">
      <alignment horizontal="center" vertical="center" wrapText="1" readingOrder="1"/>
      <protection locked="0"/>
    </xf>
    <xf numFmtId="165" fontId="17" fillId="14" borderId="48" xfId="1" applyFont="1" applyFill="1" applyBorder="1" applyAlignment="1" applyProtection="1">
      <alignment horizontal="center" vertical="center" wrapText="1" readingOrder="1"/>
      <protection locked="0"/>
    </xf>
    <xf numFmtId="165" fontId="17" fillId="14" borderId="36" xfId="1" applyFont="1" applyFill="1" applyBorder="1" applyAlignment="1" applyProtection="1">
      <alignment horizontal="center" vertical="center" wrapText="1" readingOrder="1"/>
      <protection locked="0"/>
    </xf>
    <xf numFmtId="0" fontId="17" fillId="6" borderId="5" xfId="0" applyFont="1" applyFill="1" applyBorder="1" applyAlignment="1">
      <alignment horizontal="justify" vertical="center" wrapText="1" readingOrder="1"/>
    </xf>
    <xf numFmtId="0" fontId="17" fillId="6" borderId="36" xfId="0" applyFont="1" applyFill="1" applyBorder="1" applyAlignment="1">
      <alignment horizontal="justify" vertical="center" wrapText="1" readingOrder="1"/>
    </xf>
    <xf numFmtId="0" fontId="26" fillId="2" borderId="32" xfId="0" applyFont="1" applyFill="1" applyBorder="1" applyAlignment="1">
      <alignment horizontal="justify" vertical="center" wrapText="1" readingOrder="1"/>
    </xf>
    <xf numFmtId="0" fontId="26" fillId="2" borderId="10" xfId="0" applyFont="1" applyFill="1" applyBorder="1" applyAlignment="1">
      <alignment horizontal="justify" vertical="center" wrapText="1" readingOrder="1"/>
    </xf>
    <xf numFmtId="0" fontId="19" fillId="2" borderId="32" xfId="0" applyFont="1" applyFill="1" applyBorder="1" applyAlignment="1">
      <alignment horizontal="justify" vertical="center" wrapText="1" readingOrder="1"/>
    </xf>
    <xf numFmtId="0" fontId="19" fillId="2" borderId="10" xfId="0" applyFont="1" applyFill="1" applyBorder="1" applyAlignment="1">
      <alignment horizontal="justify" vertical="center" wrapText="1" readingOrder="1"/>
    </xf>
    <xf numFmtId="0" fontId="19" fillId="6" borderId="5" xfId="0" applyFont="1" applyFill="1" applyBorder="1" applyAlignment="1">
      <alignment horizontal="center" vertical="center" wrapText="1" readingOrder="1"/>
    </xf>
    <xf numFmtId="0" fontId="19" fillId="6" borderId="48" xfId="0" applyFont="1" applyFill="1" applyBorder="1" applyAlignment="1">
      <alignment horizontal="center" vertical="center" wrapText="1" readingOrder="1"/>
    </xf>
    <xf numFmtId="0" fontId="17" fillId="6" borderId="5" xfId="0" applyFont="1" applyFill="1" applyBorder="1" applyAlignment="1">
      <alignment horizontal="justify" vertical="top" wrapText="1" readingOrder="1"/>
    </xf>
    <xf numFmtId="0" fontId="17" fillId="6" borderId="36" xfId="0" applyFont="1" applyFill="1" applyBorder="1" applyAlignment="1">
      <alignment horizontal="justify" vertical="top" wrapText="1" readingOrder="1"/>
    </xf>
    <xf numFmtId="0" fontId="17" fillId="6" borderId="48" xfId="0" applyFont="1" applyFill="1" applyBorder="1" applyAlignment="1">
      <alignment horizontal="justify" vertical="center" wrapText="1" readingOrder="1"/>
    </xf>
    <xf numFmtId="0" fontId="20" fillId="6" borderId="5" xfId="0" applyFont="1" applyFill="1" applyBorder="1" applyAlignment="1">
      <alignment horizontal="justify" vertical="center" wrapText="1" readingOrder="1"/>
    </xf>
    <xf numFmtId="0" fontId="20" fillId="6" borderId="36" xfId="0" applyFont="1" applyFill="1" applyBorder="1" applyAlignment="1">
      <alignment horizontal="justify" vertical="center" wrapText="1" readingOrder="1"/>
    </xf>
    <xf numFmtId="49" fontId="17" fillId="0" borderId="5" xfId="1" applyNumberFormat="1" applyFont="1" applyBorder="1" applyAlignment="1" applyProtection="1">
      <alignment horizontal="justify" vertical="center" wrapText="1" readingOrder="1"/>
      <protection locked="0"/>
    </xf>
    <xf numFmtId="49" fontId="17" fillId="0" borderId="36" xfId="1" applyNumberFormat="1" applyFont="1" applyBorder="1" applyAlignment="1" applyProtection="1">
      <alignment horizontal="justify" vertical="center" wrapText="1" readingOrder="1"/>
      <protection locked="0"/>
    </xf>
    <xf numFmtId="49" fontId="19" fillId="9" borderId="3" xfId="0" applyNumberFormat="1" applyFont="1" applyFill="1" applyBorder="1" applyAlignment="1" applyProtection="1">
      <alignment horizontal="justify" vertical="center" wrapText="1" readingOrder="1"/>
      <protection locked="0"/>
    </xf>
    <xf numFmtId="49" fontId="19" fillId="2" borderId="3" xfId="0" applyNumberFormat="1" applyFont="1" applyFill="1" applyBorder="1" applyAlignment="1" applyProtection="1">
      <alignment horizontal="justify" vertical="center" wrapText="1" readingOrder="1"/>
      <protection locked="0"/>
    </xf>
    <xf numFmtId="0" fontId="19" fillId="2" borderId="5" xfId="0" applyFont="1" applyFill="1" applyBorder="1" applyAlignment="1">
      <alignment horizontal="justify" vertical="center" wrapText="1" readingOrder="1"/>
    </xf>
    <xf numFmtId="0" fontId="19" fillId="2" borderId="36" xfId="0" applyFont="1" applyFill="1" applyBorder="1" applyAlignment="1">
      <alignment horizontal="justify" vertical="center" wrapText="1" readingOrder="1"/>
    </xf>
    <xf numFmtId="0" fontId="19" fillId="2" borderId="30" xfId="0" applyFont="1" applyFill="1" applyBorder="1" applyAlignment="1">
      <alignment horizontal="justify" vertical="center" wrapText="1" readingOrder="1"/>
    </xf>
    <xf numFmtId="0" fontId="19" fillId="2" borderId="35" xfId="0" applyFont="1" applyFill="1" applyBorder="1" applyAlignment="1">
      <alignment horizontal="justify" vertical="center" wrapText="1" readingOrder="1"/>
    </xf>
    <xf numFmtId="0" fontId="19" fillId="2" borderId="7" xfId="0" applyFont="1" applyFill="1" applyBorder="1" applyAlignment="1">
      <alignment horizontal="justify" vertical="center" wrapText="1" readingOrder="1"/>
    </xf>
    <xf numFmtId="0" fontId="19" fillId="2" borderId="33" xfId="0" applyFont="1" applyFill="1" applyBorder="1" applyAlignment="1">
      <alignment horizontal="justify" vertical="center" wrapText="1" readingOrder="1"/>
    </xf>
    <xf numFmtId="0" fontId="19" fillId="0" borderId="0" xfId="0" applyFont="1" applyAlignment="1">
      <alignment horizontal="justify" vertical="center" wrapText="1" readingOrder="1"/>
    </xf>
    <xf numFmtId="0" fontId="19" fillId="2" borderId="28" xfId="0" applyFont="1" applyFill="1" applyBorder="1" applyAlignment="1">
      <alignment horizontal="justify" vertical="center" wrapText="1" readingOrder="1"/>
    </xf>
    <xf numFmtId="0" fontId="19" fillId="2" borderId="29" xfId="0" applyFont="1" applyFill="1" applyBorder="1" applyAlignment="1">
      <alignment horizontal="justify" vertical="center" wrapText="1" readingOrder="1"/>
    </xf>
    <xf numFmtId="0" fontId="19" fillId="2" borderId="34" xfId="0" applyFont="1" applyFill="1" applyBorder="1" applyAlignment="1">
      <alignment horizontal="justify" vertical="center" wrapText="1" readingOrder="1"/>
    </xf>
    <xf numFmtId="0" fontId="19" fillId="2" borderId="17" xfId="0" applyFont="1" applyFill="1" applyBorder="1" applyAlignment="1">
      <alignment horizontal="justify" vertical="center" wrapText="1" readingOrder="1"/>
    </xf>
    <xf numFmtId="0" fontId="17" fillId="5" borderId="13" xfId="0" applyFont="1" applyFill="1" applyBorder="1" applyAlignment="1">
      <alignment horizontal="justify" vertical="center" wrapText="1" readingOrder="1"/>
    </xf>
    <xf numFmtId="0" fontId="17" fillId="5" borderId="15" xfId="0" applyFont="1" applyFill="1" applyBorder="1" applyAlignment="1">
      <alignment horizontal="justify" vertical="center" wrapText="1" readingOrder="1"/>
    </xf>
    <xf numFmtId="0" fontId="17" fillId="3" borderId="3" xfId="0" applyFont="1" applyFill="1" applyBorder="1" applyAlignment="1" applyProtection="1">
      <alignment horizontal="justify" vertical="center" wrapText="1" readingOrder="1"/>
      <protection locked="0"/>
    </xf>
    <xf numFmtId="165" fontId="17" fillId="3" borderId="3" xfId="1" applyFont="1" applyFill="1" applyBorder="1" applyAlignment="1" applyProtection="1">
      <alignment horizontal="justify" vertical="center" wrapText="1" readingOrder="1"/>
      <protection locked="0"/>
    </xf>
    <xf numFmtId="0" fontId="19" fillId="4" borderId="37" xfId="0" applyFont="1" applyFill="1" applyBorder="1" applyAlignment="1">
      <alignment horizontal="justify" vertical="center" wrapText="1" readingOrder="1"/>
    </xf>
    <xf numFmtId="0" fontId="19" fillId="4" borderId="39" xfId="0" applyFont="1" applyFill="1" applyBorder="1" applyAlignment="1">
      <alignment horizontal="justify" vertical="center" wrapText="1" readingOrder="1"/>
    </xf>
    <xf numFmtId="0" fontId="25" fillId="2" borderId="32" xfId="0" applyFont="1" applyFill="1" applyBorder="1" applyAlignment="1">
      <alignment horizontal="justify" vertical="center" wrapText="1" readingOrder="1"/>
    </xf>
    <xf numFmtId="0" fontId="25" fillId="2" borderId="10" xfId="0" applyFont="1" applyFill="1" applyBorder="1" applyAlignment="1">
      <alignment horizontal="justify" vertical="center" wrapText="1" readingOrder="1"/>
    </xf>
    <xf numFmtId="165" fontId="19" fillId="2" borderId="30" xfId="1" applyFont="1" applyFill="1" applyBorder="1" applyAlignment="1" applyProtection="1">
      <alignment horizontal="justify" vertical="center" wrapText="1" readingOrder="1"/>
    </xf>
    <xf numFmtId="165" fontId="19" fillId="2" borderId="35" xfId="1" applyFont="1" applyFill="1" applyBorder="1" applyAlignment="1" applyProtection="1">
      <alignment horizontal="justify" vertical="center" wrapText="1" readingOrder="1"/>
    </xf>
    <xf numFmtId="0" fontId="19" fillId="6" borderId="5" xfId="0" applyFont="1" applyFill="1" applyBorder="1" applyAlignment="1">
      <alignment horizontal="justify" vertical="center" wrapText="1" readingOrder="1"/>
    </xf>
    <xf numFmtId="0" fontId="19" fillId="6" borderId="48" xfId="0" applyFont="1" applyFill="1" applyBorder="1" applyAlignment="1">
      <alignment horizontal="justify" vertical="center" wrapText="1" readingOrder="1"/>
    </xf>
    <xf numFmtId="0" fontId="19" fillId="6" borderId="36" xfId="0" applyFont="1" applyFill="1" applyBorder="1" applyAlignment="1">
      <alignment horizontal="justify" vertical="center" wrapText="1" readingOrder="1"/>
    </xf>
    <xf numFmtId="0" fontId="22" fillId="0" borderId="0" xfId="0" applyFont="1" applyAlignment="1">
      <alignment horizontal="justify" vertical="center" wrapText="1" readingOrder="1"/>
    </xf>
    <xf numFmtId="0" fontId="19" fillId="7" borderId="26" xfId="0" applyFont="1" applyFill="1" applyBorder="1" applyAlignment="1">
      <alignment horizontal="justify" vertical="center" wrapText="1" readingOrder="1"/>
    </xf>
    <xf numFmtId="0" fontId="19" fillId="7" borderId="27" xfId="0" applyFont="1" applyFill="1" applyBorder="1" applyAlignment="1">
      <alignment horizontal="justify" vertical="center" wrapText="1" readingOrder="1"/>
    </xf>
    <xf numFmtId="0" fontId="19" fillId="7" borderId="22" xfId="0" applyFont="1" applyFill="1" applyBorder="1" applyAlignment="1">
      <alignment horizontal="justify" vertical="center" wrapText="1" readingOrder="1"/>
    </xf>
    <xf numFmtId="49" fontId="23" fillId="2" borderId="4" xfId="0" applyNumberFormat="1" applyFont="1" applyFill="1" applyBorder="1" applyAlignment="1" applyProtection="1">
      <alignment horizontal="justify" vertical="center" wrapText="1" readingOrder="1"/>
      <protection locked="0"/>
    </xf>
    <xf numFmtId="49" fontId="23" fillId="2" borderId="1" xfId="0" applyNumberFormat="1" applyFont="1" applyFill="1" applyBorder="1" applyAlignment="1" applyProtection="1">
      <alignment horizontal="justify" vertical="center" wrapText="1" readingOrder="1"/>
      <protection locked="0"/>
    </xf>
    <xf numFmtId="0" fontId="17" fillId="6" borderId="3" xfId="0" applyFont="1" applyFill="1" applyBorder="1" applyAlignment="1">
      <alignment horizontal="justify" vertical="center" wrapText="1" readingOrder="1"/>
    </xf>
    <xf numFmtId="0" fontId="19" fillId="7" borderId="20" xfId="0" applyFont="1" applyFill="1" applyBorder="1" applyAlignment="1">
      <alignment horizontal="justify" vertical="center" wrapText="1" readingOrder="1"/>
    </xf>
    <xf numFmtId="0" fontId="19" fillId="7" borderId="25" xfId="0" applyFont="1" applyFill="1" applyBorder="1" applyAlignment="1">
      <alignment horizontal="justify" vertical="center" wrapText="1" readingOrder="1"/>
    </xf>
    <xf numFmtId="0" fontId="19" fillId="7" borderId="21" xfId="0" applyFont="1" applyFill="1" applyBorder="1" applyAlignment="1">
      <alignment horizontal="justify" vertical="center" wrapText="1" readingOrder="1"/>
    </xf>
    <xf numFmtId="49" fontId="19" fillId="9" borderId="4" xfId="0" applyNumberFormat="1" applyFont="1" applyFill="1" applyBorder="1" applyAlignment="1" applyProtection="1">
      <alignment horizontal="justify" vertical="center" wrapText="1" readingOrder="1"/>
      <protection locked="0"/>
    </xf>
    <xf numFmtId="49" fontId="19" fillId="9" borderId="1" xfId="0" applyNumberFormat="1" applyFont="1" applyFill="1" applyBorder="1" applyAlignment="1" applyProtection="1">
      <alignment horizontal="justify" vertical="center" wrapText="1" readingOrder="1"/>
      <protection locked="0"/>
    </xf>
    <xf numFmtId="49" fontId="19" fillId="9" borderId="2" xfId="0" applyNumberFormat="1" applyFont="1" applyFill="1" applyBorder="1" applyAlignment="1" applyProtection="1">
      <alignment horizontal="justify" vertical="center" wrapText="1" readingOrder="1"/>
      <protection locked="0"/>
    </xf>
    <xf numFmtId="0" fontId="17" fillId="3" borderId="40" xfId="0" applyFont="1" applyFill="1" applyBorder="1" applyAlignment="1" applyProtection="1">
      <alignment horizontal="justify" vertical="center" wrapText="1" readingOrder="1"/>
      <protection locked="0"/>
    </xf>
    <xf numFmtId="0" fontId="17" fillId="3" borderId="51" xfId="0" applyFont="1" applyFill="1" applyBorder="1" applyAlignment="1" applyProtection="1">
      <alignment horizontal="justify" vertical="center" wrapText="1" readingOrder="1"/>
      <protection locked="0"/>
    </xf>
    <xf numFmtId="0" fontId="19" fillId="3" borderId="3" xfId="0" applyFont="1" applyFill="1" applyBorder="1" applyAlignment="1" applyProtection="1">
      <alignment horizontal="justify" vertical="center" wrapText="1" readingOrder="1"/>
      <protection locked="0"/>
    </xf>
    <xf numFmtId="165" fontId="19" fillId="3" borderId="3" xfId="1" applyFont="1" applyFill="1" applyBorder="1" applyAlignment="1" applyProtection="1">
      <alignment horizontal="justify" vertical="center" wrapText="1" readingOrder="1"/>
      <protection locked="0"/>
    </xf>
    <xf numFmtId="0" fontId="19" fillId="0" borderId="4" xfId="0" applyFont="1" applyBorder="1" applyAlignment="1">
      <alignment horizontal="justify" vertical="center" wrapText="1" readingOrder="1"/>
    </xf>
    <xf numFmtId="0" fontId="19" fillId="0" borderId="1" xfId="0" applyFont="1" applyBorder="1" applyAlignment="1">
      <alignment horizontal="justify" vertical="center" wrapText="1" readingOrder="1"/>
    </xf>
    <xf numFmtId="0" fontId="19" fillId="0" borderId="2" xfId="0" applyFont="1" applyBorder="1" applyAlignment="1">
      <alignment horizontal="justify" vertical="center" wrapText="1" readingOrder="1"/>
    </xf>
    <xf numFmtId="165" fontId="17" fillId="14" borderId="5" xfId="1" applyFont="1" applyFill="1" applyBorder="1" applyAlignment="1" applyProtection="1">
      <alignment horizontal="center" vertical="center" wrapText="1" readingOrder="1"/>
      <protection locked="0"/>
    </xf>
    <xf numFmtId="165" fontId="17" fillId="14" borderId="48" xfId="1" applyFont="1" applyFill="1" applyBorder="1" applyAlignment="1" applyProtection="1">
      <alignment horizontal="center" vertical="center" wrapText="1" readingOrder="1"/>
      <protection locked="0"/>
    </xf>
    <xf numFmtId="165" fontId="17" fillId="14" borderId="36" xfId="1" applyFont="1" applyFill="1" applyBorder="1" applyAlignment="1" applyProtection="1">
      <alignment horizontal="center" vertical="center" wrapText="1" readingOrder="1"/>
      <protection locked="0"/>
    </xf>
    <xf numFmtId="0" fontId="17" fillId="2" borderId="32" xfId="0" applyFont="1" applyFill="1" applyBorder="1" applyAlignment="1">
      <alignment horizontal="justify" vertical="center" wrapText="1" readingOrder="1"/>
    </xf>
    <xf numFmtId="0" fontId="17" fillId="2" borderId="10" xfId="0" applyFont="1" applyFill="1" applyBorder="1" applyAlignment="1">
      <alignment horizontal="justify" vertical="center" wrapText="1" readingOrder="1"/>
    </xf>
    <xf numFmtId="0" fontId="19" fillId="12" borderId="57" xfId="0" applyFont="1" applyFill="1" applyBorder="1" applyAlignment="1">
      <alignment horizontal="center" vertical="center" wrapText="1" readingOrder="1"/>
    </xf>
    <xf numFmtId="0" fontId="19" fillId="12" borderId="58" xfId="0" applyFont="1" applyFill="1" applyBorder="1" applyAlignment="1">
      <alignment horizontal="center" vertical="center" wrapText="1" readingOrder="1"/>
    </xf>
    <xf numFmtId="0" fontId="19" fillId="2" borderId="37" xfId="0" applyFont="1" applyFill="1" applyBorder="1" applyAlignment="1">
      <alignment horizontal="center" vertical="center" wrapText="1" readingOrder="1"/>
    </xf>
    <xf numFmtId="0" fontId="19" fillId="2" borderId="38" xfId="0" applyFont="1" applyFill="1" applyBorder="1" applyAlignment="1">
      <alignment horizontal="center" vertical="center" wrapText="1" readingOrder="1"/>
    </xf>
    <xf numFmtId="0" fontId="19" fillId="2" borderId="39" xfId="0" applyFont="1" applyFill="1" applyBorder="1" applyAlignment="1">
      <alignment horizontal="center" vertical="center" wrapText="1" readingOrder="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4" fillId="7" borderId="11" xfId="0" applyFont="1" applyFill="1" applyBorder="1" applyAlignment="1">
      <alignment horizontal="left" vertical="top" wrapText="1"/>
    </xf>
    <xf numFmtId="0" fontId="4" fillId="7" borderId="0" xfId="0" applyFont="1" applyFill="1" applyAlignment="1">
      <alignment horizontal="left" vertical="top" wrapText="1"/>
    </xf>
    <xf numFmtId="0" fontId="4" fillId="7" borderId="12" xfId="0" applyFont="1" applyFill="1" applyBorder="1" applyAlignment="1">
      <alignment horizontal="left" vertical="top" wrapText="1"/>
    </xf>
    <xf numFmtId="0" fontId="4" fillId="7" borderId="20" xfId="0" applyFont="1" applyFill="1" applyBorder="1" applyAlignment="1">
      <alignment horizontal="left" vertical="top" wrapText="1"/>
    </xf>
    <xf numFmtId="0" fontId="4" fillId="7" borderId="25" xfId="0" applyFont="1" applyFill="1" applyBorder="1" applyAlignment="1">
      <alignment horizontal="left" vertical="top" wrapText="1"/>
    </xf>
    <xf numFmtId="0" fontId="4" fillId="7" borderId="21" xfId="0" applyFont="1" applyFill="1" applyBorder="1" applyAlignment="1">
      <alignment horizontal="left" vertical="top" wrapText="1"/>
    </xf>
    <xf numFmtId="0" fontId="2" fillId="2" borderId="17"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16" xfId="0" applyFont="1" applyFill="1" applyBorder="1" applyAlignment="1">
      <alignment horizontal="center" wrapText="1"/>
    </xf>
    <xf numFmtId="0" fontId="2" fillId="2" borderId="19" xfId="0" applyFont="1" applyFill="1" applyBorder="1" applyAlignment="1">
      <alignment horizontal="center" wrapText="1"/>
    </xf>
    <xf numFmtId="0" fontId="2" fillId="2" borderId="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9" fillId="7" borderId="18" xfId="0" applyFont="1" applyFill="1" applyBorder="1" applyAlignment="1">
      <alignment horizontal="left" wrapText="1"/>
    </xf>
    <xf numFmtId="0" fontId="9" fillId="7" borderId="16" xfId="0" applyFont="1" applyFill="1" applyBorder="1" applyAlignment="1">
      <alignment horizontal="left" wrapText="1"/>
    </xf>
    <xf numFmtId="0" fontId="15" fillId="0" borderId="0" xfId="0" applyFont="1" applyAlignment="1">
      <alignment horizontal="left" vertical="top" wrapText="1"/>
    </xf>
    <xf numFmtId="0" fontId="10" fillId="7" borderId="26" xfId="0" applyFont="1" applyFill="1" applyBorder="1" applyAlignment="1">
      <alignment horizontal="left" wrapText="1"/>
    </xf>
    <xf numFmtId="0" fontId="10" fillId="7" borderId="27" xfId="0" applyFont="1" applyFill="1" applyBorder="1" applyAlignment="1">
      <alignment horizontal="left" wrapText="1"/>
    </xf>
    <xf numFmtId="0" fontId="10" fillId="7" borderId="22" xfId="0" applyFont="1" applyFill="1" applyBorder="1" applyAlignment="1">
      <alignment horizontal="left" wrapText="1"/>
    </xf>
    <xf numFmtId="0" fontId="4" fillId="12" borderId="0" xfId="0" applyFont="1" applyFill="1" applyAlignment="1">
      <alignment horizontal="center" vertical="top" wrapText="1"/>
    </xf>
    <xf numFmtId="0" fontId="4" fillId="11" borderId="16" xfId="0" applyFont="1" applyFill="1" applyBorder="1" applyAlignment="1">
      <alignment horizontal="center" vertical="top" wrapText="1"/>
    </xf>
    <xf numFmtId="0" fontId="10" fillId="7" borderId="11" xfId="0" applyFont="1" applyFill="1" applyBorder="1" applyAlignment="1">
      <alignment horizontal="center" wrapText="1"/>
    </xf>
    <xf numFmtId="0" fontId="10" fillId="7" borderId="0" xfId="0" applyFont="1" applyFill="1" applyAlignment="1">
      <alignment horizontal="center" wrapText="1"/>
    </xf>
    <xf numFmtId="0" fontId="10" fillId="7" borderId="54" xfId="0" applyFont="1" applyFill="1" applyBorder="1" applyAlignment="1">
      <alignment horizontal="center" wrapText="1"/>
    </xf>
    <xf numFmtId="0" fontId="3" fillId="7" borderId="18"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0" xfId="0" applyFont="1" applyFill="1" applyBorder="1" applyAlignment="1">
      <alignment horizontal="center" vertical="center"/>
    </xf>
    <xf numFmtId="0" fontId="3" fillId="7" borderId="25" xfId="0" applyFont="1" applyFill="1" applyBorder="1" applyAlignment="1">
      <alignment horizontal="center" vertical="center"/>
    </xf>
    <xf numFmtId="0" fontId="3" fillId="7" borderId="21" xfId="0" applyFont="1" applyFill="1" applyBorder="1" applyAlignment="1">
      <alignment horizontal="center" vertical="center"/>
    </xf>
    <xf numFmtId="165" fontId="3" fillId="2" borderId="40" xfId="0" applyNumberFormat="1" applyFont="1" applyFill="1" applyBorder="1" applyAlignment="1">
      <alignment horizontal="center"/>
    </xf>
    <xf numFmtId="165" fontId="3" fillId="2" borderId="41" xfId="0" applyNumberFormat="1" applyFont="1" applyFill="1" applyBorder="1" applyAlignment="1">
      <alignment horizontal="center"/>
    </xf>
    <xf numFmtId="49" fontId="0" fillId="2" borderId="42" xfId="0" applyNumberFormat="1" applyFill="1" applyBorder="1" applyAlignment="1">
      <alignment horizontal="center" wrapText="1"/>
    </xf>
    <xf numFmtId="49" fontId="0" fillId="2" borderId="43" xfId="0" applyNumberFormat="1" applyFill="1" applyBorder="1" applyAlignment="1">
      <alignment horizontal="center" wrapText="1"/>
    </xf>
    <xf numFmtId="49" fontId="0" fillId="2" borderId="44" xfId="0" applyNumberFormat="1" applyFill="1" applyBorder="1" applyAlignment="1">
      <alignment horizontal="center" wrapText="1"/>
    </xf>
    <xf numFmtId="0" fontId="3" fillId="2" borderId="37" xfId="0" applyFont="1" applyFill="1" applyBorder="1" applyAlignment="1">
      <alignment horizontal="left"/>
    </xf>
    <xf numFmtId="0" fontId="3" fillId="2" borderId="38" xfId="0" applyFont="1" applyFill="1" applyBorder="1" applyAlignment="1">
      <alignment horizontal="left"/>
    </xf>
    <xf numFmtId="0" fontId="3" fillId="2" borderId="39" xfId="0" applyFont="1" applyFill="1" applyBorder="1" applyAlignment="1">
      <alignment horizontal="left"/>
    </xf>
    <xf numFmtId="165" fontId="3" fillId="2" borderId="4" xfId="0" applyNumberFormat="1" applyFont="1" applyFill="1" applyBorder="1" applyAlignment="1">
      <alignment horizontal="center"/>
    </xf>
    <xf numFmtId="165" fontId="3" fillId="2" borderId="33" xfId="0" applyNumberFormat="1" applyFont="1" applyFill="1" applyBorder="1" applyAlignment="1">
      <alignment horizontal="center"/>
    </xf>
    <xf numFmtId="0" fontId="0" fillId="2" borderId="42" xfId="0" applyFill="1" applyBorder="1" applyAlignment="1">
      <alignment horizontal="center" wrapText="1"/>
    </xf>
    <xf numFmtId="0" fontId="0" fillId="2" borderId="43" xfId="0" applyFill="1" applyBorder="1" applyAlignment="1">
      <alignment horizontal="center" wrapText="1"/>
    </xf>
    <xf numFmtId="0" fontId="0" fillId="2" borderId="44" xfId="0" applyFill="1" applyBorder="1" applyAlignment="1">
      <alignment horizont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7" borderId="18"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0" xfId="0" applyFont="1" applyFill="1" applyBorder="1" applyAlignment="1">
      <alignment horizontal="center" vertical="center"/>
    </xf>
    <xf numFmtId="0" fontId="2" fillId="7" borderId="25" xfId="0" applyFont="1" applyFill="1" applyBorder="1" applyAlignment="1">
      <alignment horizontal="center" vertical="center"/>
    </xf>
    <xf numFmtId="0" fontId="2" fillId="7" borderId="21" xfId="0" applyFont="1" applyFill="1" applyBorder="1" applyAlignment="1">
      <alignment horizontal="center" vertical="center"/>
    </xf>
    <xf numFmtId="0" fontId="2" fillId="2" borderId="27" xfId="0" applyFont="1" applyFill="1" applyBorder="1" applyAlignment="1">
      <alignment horizontal="center" wrapText="1"/>
    </xf>
    <xf numFmtId="0" fontId="2" fillId="2" borderId="22" xfId="0" applyFont="1" applyFill="1" applyBorder="1" applyAlignment="1">
      <alignment horizontal="center" wrapText="1"/>
    </xf>
    <xf numFmtId="0" fontId="2" fillId="2" borderId="50"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9" fillId="12" borderId="27" xfId="0" applyFont="1" applyFill="1" applyBorder="1" applyAlignment="1">
      <alignment horizontal="center"/>
    </xf>
    <xf numFmtId="0" fontId="28" fillId="11" borderId="27" xfId="0" applyFont="1" applyFill="1" applyBorder="1" applyAlignment="1">
      <alignment horizontal="center"/>
    </xf>
  </cellXfs>
  <cellStyles count="12">
    <cellStyle name="Milliers" xfId="10" builtinId="3"/>
    <cellStyle name="Milliers [0] 2" xfId="3" xr:uid="{38715A68-814D-4AE7-83FD-5BABE974CFE9}"/>
    <cellStyle name="Milliers 2" xfId="4" xr:uid="{10477FFE-B713-4C07-A3CE-D4941DD1468E}"/>
    <cellStyle name="Milliers 3" xfId="5" xr:uid="{6A59FE76-0A33-4326-9A45-32143CAB5B19}"/>
    <cellStyle name="Milliers 4" xfId="6" xr:uid="{D7A76858-9D0F-4F59-8E2B-63828049E8D8}"/>
    <cellStyle name="Milliers 5" xfId="7" xr:uid="{3EFEEE50-754C-4386-820B-A493EE0809C9}"/>
    <cellStyle name="Milliers 6" xfId="8" xr:uid="{F74BCFF5-0923-480B-91AD-477EFD5F65CF}"/>
    <cellStyle name="Milliers 7" xfId="9" xr:uid="{C448FF00-0D3A-431D-B562-C85363220306}"/>
    <cellStyle name="Monétaire" xfId="1" builtinId="4"/>
    <cellStyle name="Normal" xfId="0" builtinId="0"/>
    <cellStyle name="Normal 2" xfId="11" xr:uid="{1297DE33-8DDC-438E-983F-3F11C2210856}"/>
    <cellStyle name="Pourcentage" xfId="2" builtinId="5"/>
  </cellStyles>
  <dxfs count="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C8FF"/>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 Id="rId22"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Z409"/>
  <sheetViews>
    <sheetView showGridLines="0" showZeros="0" tabSelected="1" topLeftCell="J392" zoomScale="70" zoomScaleNormal="70" workbookViewId="0">
      <selection activeCell="T403" sqref="T403"/>
    </sheetView>
  </sheetViews>
  <sheetFormatPr baseColWidth="10" defaultColWidth="38.90625" defaultRowHeight="24.75" customHeight="1" x14ac:dyDescent="0.35"/>
  <cols>
    <col min="1" max="1" width="1.453125" style="124" customWidth="1"/>
    <col min="2" max="2" width="34.6328125" style="124" customWidth="1"/>
    <col min="3" max="3" width="38.90625" style="293"/>
    <col min="4" max="4" width="15.08984375" style="293" customWidth="1"/>
    <col min="5" max="6" width="38.90625" style="124" hidden="1" customWidth="1"/>
    <col min="7" max="7" width="15.453125" style="124" customWidth="1"/>
    <col min="8" max="8" width="14.453125" style="124" customWidth="1"/>
    <col min="9" max="9" width="13.453125" style="169" customWidth="1"/>
    <col min="10" max="10" width="7.453125" style="124" customWidth="1"/>
    <col min="11" max="11" width="10.08984375" style="228" hidden="1" customWidth="1"/>
    <col min="12" max="12" width="6" style="124" customWidth="1"/>
    <col min="13" max="13" width="33.54296875" style="124" customWidth="1"/>
    <col min="14" max="14" width="45.6328125" style="124" customWidth="1"/>
    <col min="15" max="15" width="14.54296875" style="168" customWidth="1"/>
    <col min="16" max="17" width="0" style="124" hidden="1" customWidth="1"/>
    <col min="18" max="18" width="15" style="124" customWidth="1"/>
    <col min="19" max="19" width="15.08984375" style="124" customWidth="1"/>
    <col min="20" max="20" width="22" style="124" customWidth="1"/>
    <col min="21" max="21" width="23" style="169" customWidth="1"/>
    <col min="22" max="22" width="33.90625" style="124" customWidth="1"/>
    <col min="23" max="23" width="11.6328125" style="124" hidden="1" customWidth="1"/>
    <col min="24" max="24" width="10.6328125" style="124" customWidth="1"/>
    <col min="25" max="25" width="38.90625" style="123"/>
    <col min="26" max="16384" width="38.90625" style="124"/>
  </cols>
  <sheetData>
    <row r="1" spans="1:24" ht="24.75" hidden="1" customHeight="1" x14ac:dyDescent="0.35">
      <c r="K1" s="124"/>
    </row>
    <row r="2" spans="1:24" ht="24.75" customHeight="1" x14ac:dyDescent="0.35">
      <c r="B2" s="427" t="s">
        <v>418</v>
      </c>
      <c r="C2" s="427"/>
      <c r="D2" s="427"/>
      <c r="E2" s="427"/>
      <c r="F2" s="170"/>
      <c r="G2" s="170"/>
      <c r="K2" s="124"/>
    </row>
    <row r="3" spans="1:24" ht="24.75" customHeight="1" thickBot="1" x14ac:dyDescent="0.4">
      <c r="B3" s="354" t="s">
        <v>585</v>
      </c>
      <c r="C3" s="294"/>
      <c r="D3" s="294"/>
      <c r="K3" s="124"/>
    </row>
    <row r="4" spans="1:24" ht="24.75" hidden="1" customHeight="1" thickBot="1" x14ac:dyDescent="0.4">
      <c r="B4" s="170"/>
      <c r="K4" s="124"/>
    </row>
    <row r="5" spans="1:24" ht="24.75" hidden="1" customHeight="1" x14ac:dyDescent="0.35">
      <c r="B5" s="171" t="s">
        <v>5</v>
      </c>
      <c r="C5" s="295"/>
      <c r="D5" s="295"/>
      <c r="E5" s="172"/>
      <c r="F5" s="172"/>
      <c r="G5" s="172"/>
      <c r="H5" s="172"/>
      <c r="I5" s="173"/>
      <c r="J5" s="172"/>
      <c r="K5" s="174"/>
      <c r="U5" s="173"/>
    </row>
    <row r="6" spans="1:24" ht="96.65" hidden="1" customHeight="1" thickBot="1" x14ac:dyDescent="0.4">
      <c r="B6" s="434" t="s">
        <v>650</v>
      </c>
      <c r="C6" s="435"/>
      <c r="D6" s="435"/>
      <c r="E6" s="435"/>
      <c r="F6" s="435"/>
      <c r="G6" s="435"/>
      <c r="H6" s="435"/>
      <c r="I6" s="435"/>
      <c r="J6" s="435"/>
      <c r="K6" s="436"/>
      <c r="U6" s="124"/>
    </row>
    <row r="7" spans="1:24" ht="24.75" hidden="1" customHeight="1" x14ac:dyDescent="0.35">
      <c r="B7" s="170"/>
      <c r="K7" s="124"/>
    </row>
    <row r="8" spans="1:24" ht="24.75" hidden="1" customHeight="1" thickBot="1" x14ac:dyDescent="0.4">
      <c r="K8" s="124"/>
    </row>
    <row r="9" spans="1:24" ht="33" customHeight="1" thickBot="1" x14ac:dyDescent="0.4">
      <c r="B9" s="428" t="s">
        <v>419</v>
      </c>
      <c r="C9" s="429"/>
      <c r="D9" s="429"/>
      <c r="E9" s="429"/>
      <c r="F9" s="429"/>
      <c r="G9" s="429"/>
      <c r="H9" s="430"/>
      <c r="I9" s="175"/>
      <c r="K9" s="124"/>
      <c r="U9" s="175"/>
    </row>
    <row r="10" spans="1:24" ht="24.75" hidden="1" customHeight="1" x14ac:dyDescent="0.35">
      <c r="K10" s="124"/>
    </row>
    <row r="11" spans="1:24" ht="19.5" customHeight="1" x14ac:dyDescent="0.35">
      <c r="A11" s="350"/>
      <c r="B11" s="351" t="s">
        <v>612</v>
      </c>
      <c r="C11" s="352"/>
      <c r="D11" s="352"/>
      <c r="E11" s="350"/>
      <c r="F11" s="350"/>
      <c r="G11" s="350"/>
      <c r="H11" s="350"/>
      <c r="I11" s="353"/>
      <c r="J11" s="350"/>
      <c r="K11" s="128"/>
      <c r="M11" s="347" t="s">
        <v>613</v>
      </c>
      <c r="N11" s="339"/>
      <c r="O11" s="348"/>
      <c r="P11" s="339"/>
      <c r="Q11" s="339"/>
      <c r="R11" s="339"/>
      <c r="S11" s="339"/>
      <c r="T11" s="339"/>
      <c r="U11" s="349"/>
      <c r="V11" s="339"/>
      <c r="W11" s="339"/>
      <c r="X11" s="339"/>
    </row>
    <row r="12" spans="1:24" ht="161.4" customHeight="1" x14ac:dyDescent="0.35">
      <c r="B12" s="129" t="s">
        <v>372</v>
      </c>
      <c r="C12" s="296" t="s">
        <v>389</v>
      </c>
      <c r="D12" s="296" t="s">
        <v>646</v>
      </c>
      <c r="E12" s="129" t="s">
        <v>643</v>
      </c>
      <c r="F12" s="129" t="s">
        <v>484</v>
      </c>
      <c r="G12" s="129" t="s">
        <v>12</v>
      </c>
      <c r="H12" s="284" t="s">
        <v>413</v>
      </c>
      <c r="I12" s="284" t="s">
        <v>467</v>
      </c>
      <c r="J12" s="284" t="s">
        <v>373</v>
      </c>
      <c r="K12" s="130" t="s">
        <v>487</v>
      </c>
      <c r="L12" s="122"/>
      <c r="M12" s="129" t="s">
        <v>372</v>
      </c>
      <c r="N12" s="129" t="s">
        <v>389</v>
      </c>
      <c r="O12" s="285" t="s">
        <v>492</v>
      </c>
      <c r="P12" s="129"/>
      <c r="Q12" s="129" t="s">
        <v>484</v>
      </c>
      <c r="R12" s="355" t="s">
        <v>370</v>
      </c>
      <c r="S12" s="334" t="s">
        <v>661</v>
      </c>
      <c r="T12" s="284" t="s">
        <v>664</v>
      </c>
      <c r="U12" s="284" t="s">
        <v>467</v>
      </c>
      <c r="V12" s="284" t="s">
        <v>373</v>
      </c>
      <c r="W12" s="130" t="s">
        <v>487</v>
      </c>
      <c r="X12" s="131"/>
    </row>
    <row r="13" spans="1:24" ht="17.25" customHeight="1" x14ac:dyDescent="0.35">
      <c r="B13" s="177"/>
      <c r="C13" s="321"/>
      <c r="D13" s="297" t="s">
        <v>490</v>
      </c>
      <c r="E13" s="178"/>
      <c r="F13" s="178"/>
      <c r="G13" s="178"/>
      <c r="H13" s="177"/>
      <c r="I13" s="135"/>
      <c r="J13" s="177"/>
      <c r="K13" s="177"/>
      <c r="L13" s="122"/>
      <c r="M13" s="177"/>
      <c r="N13" s="177"/>
      <c r="O13" s="132" t="s">
        <v>490</v>
      </c>
      <c r="P13" s="178"/>
      <c r="Q13" s="178" t="s">
        <v>645</v>
      </c>
      <c r="R13" s="178"/>
      <c r="S13" s="335" t="s">
        <v>609</v>
      </c>
      <c r="T13" s="177"/>
      <c r="U13" s="135"/>
      <c r="V13" s="177"/>
      <c r="W13" s="177"/>
      <c r="X13" s="179" t="s">
        <v>609</v>
      </c>
    </row>
    <row r="14" spans="1:24" ht="24.75" customHeight="1" x14ac:dyDescent="0.35">
      <c r="B14" s="180" t="s">
        <v>374</v>
      </c>
      <c r="C14" s="437" t="s">
        <v>526</v>
      </c>
      <c r="D14" s="438"/>
      <c r="E14" s="438"/>
      <c r="F14" s="438"/>
      <c r="G14" s="438"/>
      <c r="H14" s="438"/>
      <c r="I14" s="438"/>
      <c r="J14" s="438"/>
      <c r="K14" s="439"/>
      <c r="L14" s="122"/>
      <c r="M14" s="180" t="s">
        <v>374</v>
      </c>
      <c r="N14" s="401" t="s">
        <v>526</v>
      </c>
      <c r="O14" s="401"/>
      <c r="P14" s="401"/>
      <c r="Q14" s="401"/>
      <c r="R14" s="401"/>
      <c r="S14" s="401"/>
      <c r="T14" s="401"/>
      <c r="U14" s="401"/>
      <c r="V14" s="401"/>
      <c r="W14" s="401"/>
    </row>
    <row r="15" spans="1:24" ht="24.75" customHeight="1" x14ac:dyDescent="0.35">
      <c r="B15" s="153" t="s">
        <v>375</v>
      </c>
      <c r="C15" s="402" t="s">
        <v>514</v>
      </c>
      <c r="D15" s="402"/>
      <c r="E15" s="402"/>
      <c r="F15" s="402"/>
      <c r="G15" s="402"/>
      <c r="H15" s="402"/>
      <c r="I15" s="402"/>
      <c r="J15" s="402"/>
      <c r="K15" s="402"/>
      <c r="L15" s="122"/>
      <c r="M15" s="153" t="s">
        <v>375</v>
      </c>
      <c r="N15" s="402" t="s">
        <v>514</v>
      </c>
      <c r="O15" s="402"/>
      <c r="P15" s="402"/>
      <c r="Q15" s="402"/>
      <c r="R15" s="402"/>
      <c r="S15" s="402"/>
      <c r="T15" s="402"/>
      <c r="U15" s="402"/>
      <c r="V15" s="402"/>
      <c r="W15" s="402"/>
    </row>
    <row r="16" spans="1:24" ht="24.75" customHeight="1" x14ac:dyDescent="0.35">
      <c r="B16" s="386" t="s">
        <v>527</v>
      </c>
      <c r="C16" s="322" t="s">
        <v>574</v>
      </c>
      <c r="D16" s="298"/>
      <c r="E16" s="134"/>
      <c r="F16" s="134"/>
      <c r="G16" s="135">
        <f>D16+E16+F16</f>
        <v>0</v>
      </c>
      <c r="H16" s="136"/>
      <c r="I16" s="137"/>
      <c r="J16" s="138"/>
      <c r="K16" s="139"/>
      <c r="L16" s="122"/>
      <c r="M16" s="386" t="s">
        <v>527</v>
      </c>
      <c r="N16" s="133" t="s">
        <v>574</v>
      </c>
      <c r="O16" s="125"/>
      <c r="P16" s="134"/>
      <c r="Q16" s="134"/>
      <c r="R16" s="140">
        <f>O16+P16+Q16</f>
        <v>0</v>
      </c>
      <c r="S16" s="341">
        <f t="shared" ref="S16:S31" si="0">+R16-G16</f>
        <v>0</v>
      </c>
      <c r="T16" s="136"/>
      <c r="U16" s="447">
        <f>272253+288634.5+69274.46+133340.48+30800+16482.27+8315.44+55785.41+1186.72+11572.35+6126.6+1122+26553.03+5090.25+4562.33</f>
        <v>931098.83999999985</v>
      </c>
      <c r="V16" s="138"/>
      <c r="W16" s="139"/>
      <c r="X16" s="141"/>
    </row>
    <row r="17" spans="2:24" ht="24.75" customHeight="1" x14ac:dyDescent="0.35">
      <c r="B17" s="396"/>
      <c r="C17" s="322" t="s">
        <v>575</v>
      </c>
      <c r="D17" s="298">
        <v>476216</v>
      </c>
      <c r="E17" s="134"/>
      <c r="F17" s="134"/>
      <c r="G17" s="135">
        <f t="shared" ref="G17:G18" si="1">D17+E17+F17</f>
        <v>476216</v>
      </c>
      <c r="H17" s="136"/>
      <c r="I17" s="137"/>
      <c r="J17" s="138"/>
      <c r="K17" s="139">
        <v>1</v>
      </c>
      <c r="L17" s="122"/>
      <c r="M17" s="396"/>
      <c r="N17" s="133" t="s">
        <v>575</v>
      </c>
      <c r="O17" s="126">
        <v>1082664</v>
      </c>
      <c r="P17" s="134"/>
      <c r="Q17" s="126"/>
      <c r="R17" s="142">
        <f>O17+P17+Q17</f>
        <v>1082664</v>
      </c>
      <c r="S17" s="341">
        <f>+R17-G17</f>
        <v>606448</v>
      </c>
      <c r="T17" s="136"/>
      <c r="U17" s="448"/>
      <c r="V17" s="138"/>
      <c r="W17" s="139">
        <v>1</v>
      </c>
      <c r="X17" s="143">
        <f>R17/G17</f>
        <v>2.2734725418717558</v>
      </c>
    </row>
    <row r="18" spans="2:24" ht="31.5" customHeight="1" x14ac:dyDescent="0.35">
      <c r="B18" s="396"/>
      <c r="C18" s="322" t="s">
        <v>515</v>
      </c>
      <c r="D18" s="298">
        <f>55000*2</f>
        <v>110000</v>
      </c>
      <c r="E18" s="134"/>
      <c r="F18" s="134"/>
      <c r="G18" s="135">
        <f t="shared" si="1"/>
        <v>110000</v>
      </c>
      <c r="H18" s="136"/>
      <c r="I18" s="137"/>
      <c r="J18" s="138"/>
      <c r="K18" s="139">
        <v>4</v>
      </c>
      <c r="L18" s="122"/>
      <c r="M18" s="396"/>
      <c r="N18" s="133" t="s">
        <v>515</v>
      </c>
      <c r="O18" s="126">
        <v>255000</v>
      </c>
      <c r="P18" s="134"/>
      <c r="Q18" s="126"/>
      <c r="R18" s="142">
        <f>O18+P18+Q18</f>
        <v>255000</v>
      </c>
      <c r="S18" s="341">
        <f t="shared" si="0"/>
        <v>145000</v>
      </c>
      <c r="T18" s="136"/>
      <c r="U18" s="448"/>
      <c r="V18" s="138"/>
      <c r="W18" s="139">
        <v>4</v>
      </c>
      <c r="X18" s="143">
        <f>R18/G18</f>
        <v>2.3181818181818183</v>
      </c>
    </row>
    <row r="19" spans="2:24" ht="24.75" customHeight="1" x14ac:dyDescent="0.35">
      <c r="B19" s="396"/>
      <c r="C19" s="322" t="s">
        <v>516</v>
      </c>
      <c r="D19" s="298">
        <f>(1286000+33000+30000)*24/550</f>
        <v>58865.454545454544</v>
      </c>
      <c r="E19" s="134"/>
      <c r="F19" s="134"/>
      <c r="G19" s="135">
        <f t="shared" ref="G19:G32" si="2">D19+E19+F19</f>
        <v>58865.454545454544</v>
      </c>
      <c r="H19" s="136"/>
      <c r="I19" s="137"/>
      <c r="J19" s="138"/>
      <c r="K19" s="139">
        <v>4</v>
      </c>
      <c r="L19" s="122"/>
      <c r="M19" s="396"/>
      <c r="N19" s="133" t="s">
        <v>516</v>
      </c>
      <c r="O19" s="126">
        <v>171066.45454545453</v>
      </c>
      <c r="P19" s="134"/>
      <c r="Q19" s="126"/>
      <c r="R19" s="142">
        <f t="shared" ref="R19:R31" si="3">O19+P19+Q19</f>
        <v>171066.45454545453</v>
      </c>
      <c r="S19" s="341">
        <f t="shared" ref="S19:S20" si="4">+R19-G19</f>
        <v>112200.99999999999</v>
      </c>
      <c r="T19" s="136"/>
      <c r="U19" s="448"/>
      <c r="V19" s="138"/>
      <c r="W19" s="139">
        <v>4</v>
      </c>
      <c r="X19" s="143">
        <f>R19/G19</f>
        <v>2.9060585001235482</v>
      </c>
    </row>
    <row r="20" spans="2:24" ht="24.75" customHeight="1" x14ac:dyDescent="0.35">
      <c r="B20" s="396"/>
      <c r="C20" s="322" t="s">
        <v>588</v>
      </c>
      <c r="D20" s="298">
        <f>(680583*24)/550</f>
        <v>29698.167272727274</v>
      </c>
      <c r="E20" s="134"/>
      <c r="F20" s="134"/>
      <c r="G20" s="135">
        <f t="shared" si="2"/>
        <v>29698.167272727274</v>
      </c>
      <c r="H20" s="136"/>
      <c r="I20" s="137"/>
      <c r="J20" s="138"/>
      <c r="K20" s="139">
        <v>4</v>
      </c>
      <c r="L20" s="122"/>
      <c r="M20" s="396"/>
      <c r="N20" s="133" t="s">
        <v>588</v>
      </c>
      <c r="O20" s="126">
        <v>62671.167272727274</v>
      </c>
      <c r="P20" s="134"/>
      <c r="Q20" s="126"/>
      <c r="R20" s="142">
        <f t="shared" si="3"/>
        <v>62671.167272727274</v>
      </c>
      <c r="S20" s="341">
        <f t="shared" si="4"/>
        <v>32973</v>
      </c>
      <c r="T20" s="136"/>
      <c r="U20" s="448"/>
      <c r="V20" s="138"/>
      <c r="W20" s="139">
        <v>4</v>
      </c>
      <c r="X20" s="143">
        <f t="shared" ref="X20:X33" si="5">R20/G20</f>
        <v>2.1102705327638214</v>
      </c>
    </row>
    <row r="21" spans="2:24" ht="24.75" customHeight="1" x14ac:dyDescent="0.35">
      <c r="B21" s="396"/>
      <c r="C21" s="322"/>
      <c r="D21" s="298">
        <v>0</v>
      </c>
      <c r="E21" s="134"/>
      <c r="F21" s="134"/>
      <c r="G21" s="135">
        <f t="shared" si="2"/>
        <v>0</v>
      </c>
      <c r="H21" s="136"/>
      <c r="I21" s="137"/>
      <c r="J21" s="138"/>
      <c r="K21" s="139"/>
      <c r="L21" s="122"/>
      <c r="M21" s="396"/>
      <c r="N21" s="144" t="s">
        <v>614</v>
      </c>
      <c r="O21" s="126">
        <v>123395</v>
      </c>
      <c r="P21" s="145"/>
      <c r="Q21" s="126"/>
      <c r="R21" s="142">
        <f t="shared" si="3"/>
        <v>123395</v>
      </c>
      <c r="S21" s="341">
        <f t="shared" ref="S21" si="6">+R21-G21</f>
        <v>123395</v>
      </c>
      <c r="T21" s="146">
        <v>1</v>
      </c>
      <c r="U21" s="449"/>
      <c r="V21" s="148" t="s">
        <v>666</v>
      </c>
      <c r="W21" s="149">
        <v>4</v>
      </c>
      <c r="X21" s="143"/>
    </row>
    <row r="22" spans="2:24" ht="24.75" hidden="1" customHeight="1" x14ac:dyDescent="0.35">
      <c r="B22" s="396"/>
      <c r="C22" s="322"/>
      <c r="D22" s="298"/>
      <c r="E22" s="134"/>
      <c r="F22" s="134"/>
      <c r="G22" s="135">
        <f t="shared" si="2"/>
        <v>0</v>
      </c>
      <c r="H22" s="136"/>
      <c r="I22" s="137"/>
      <c r="J22" s="138"/>
      <c r="K22" s="139">
        <v>1</v>
      </c>
      <c r="L22" s="122"/>
      <c r="M22" s="396"/>
      <c r="N22" s="144"/>
      <c r="O22" s="126">
        <v>0</v>
      </c>
      <c r="P22" s="145"/>
      <c r="Q22" s="126"/>
      <c r="R22" s="140">
        <f t="shared" si="3"/>
        <v>0</v>
      </c>
      <c r="S22" s="337">
        <f t="shared" si="0"/>
        <v>0</v>
      </c>
      <c r="T22" s="146"/>
      <c r="U22" s="377"/>
      <c r="V22" s="138"/>
      <c r="W22" s="139">
        <v>1</v>
      </c>
      <c r="X22" s="143" t="e">
        <f t="shared" si="5"/>
        <v>#DIV/0!</v>
      </c>
    </row>
    <row r="23" spans="2:24" ht="24.75" hidden="1" customHeight="1" x14ac:dyDescent="0.35">
      <c r="B23" s="387"/>
      <c r="C23" s="322"/>
      <c r="D23" s="298"/>
      <c r="E23" s="137"/>
      <c r="F23" s="137"/>
      <c r="G23" s="135">
        <f t="shared" si="2"/>
        <v>0</v>
      </c>
      <c r="H23" s="136"/>
      <c r="I23" s="137"/>
      <c r="J23" s="152"/>
      <c r="K23" s="139">
        <v>1</v>
      </c>
      <c r="L23" s="122"/>
      <c r="M23" s="387"/>
      <c r="N23" s="133"/>
      <c r="O23" s="126">
        <v>0</v>
      </c>
      <c r="P23" s="137"/>
      <c r="Q23" s="181"/>
      <c r="R23" s="140">
        <f t="shared" si="3"/>
        <v>0</v>
      </c>
      <c r="S23" s="336">
        <f t="shared" si="0"/>
        <v>0</v>
      </c>
      <c r="T23" s="136"/>
      <c r="U23" s="377"/>
      <c r="V23" s="152"/>
      <c r="W23" s="139">
        <v>1</v>
      </c>
      <c r="X23" s="143" t="e">
        <f t="shared" si="5"/>
        <v>#DIV/0!</v>
      </c>
    </row>
    <row r="24" spans="2:24" ht="24.75" hidden="1" customHeight="1" x14ac:dyDescent="0.35">
      <c r="B24" s="433"/>
      <c r="C24" s="322"/>
      <c r="D24" s="299"/>
      <c r="E24" s="134"/>
      <c r="F24" s="134"/>
      <c r="G24" s="135">
        <f t="shared" si="2"/>
        <v>0</v>
      </c>
      <c r="H24" s="136"/>
      <c r="I24" s="137"/>
      <c r="J24" s="138"/>
      <c r="K24" s="139"/>
      <c r="L24" s="122"/>
      <c r="M24" s="433"/>
      <c r="N24" s="133"/>
      <c r="O24" s="145">
        <v>0</v>
      </c>
      <c r="P24" s="134"/>
      <c r="Q24" s="182"/>
      <c r="R24" s="140">
        <f t="shared" si="3"/>
        <v>0</v>
      </c>
      <c r="S24" s="336">
        <f t="shared" si="0"/>
        <v>0</v>
      </c>
      <c r="T24" s="136"/>
      <c r="U24" s="377"/>
      <c r="V24" s="138"/>
      <c r="W24" s="139"/>
      <c r="X24" s="143" t="e">
        <f t="shared" si="5"/>
        <v>#DIV/0!</v>
      </c>
    </row>
    <row r="25" spans="2:24" ht="24.75" hidden="1" customHeight="1" x14ac:dyDescent="0.35">
      <c r="B25" s="433"/>
      <c r="C25" s="322"/>
      <c r="D25" s="299"/>
      <c r="E25" s="134"/>
      <c r="F25" s="134"/>
      <c r="G25" s="135">
        <f t="shared" si="2"/>
        <v>0</v>
      </c>
      <c r="H25" s="136"/>
      <c r="I25" s="137"/>
      <c r="J25" s="138"/>
      <c r="K25" s="139"/>
      <c r="L25" s="122"/>
      <c r="M25" s="433"/>
      <c r="N25" s="155"/>
      <c r="O25" s="145">
        <v>0</v>
      </c>
      <c r="P25" s="134"/>
      <c r="Q25" s="182"/>
      <c r="R25" s="140">
        <f t="shared" si="3"/>
        <v>0</v>
      </c>
      <c r="S25" s="336">
        <f t="shared" si="0"/>
        <v>0</v>
      </c>
      <c r="T25" s="136"/>
      <c r="U25" s="377"/>
      <c r="V25" s="138"/>
      <c r="W25" s="139"/>
      <c r="X25" s="143" t="e">
        <f t="shared" si="5"/>
        <v>#DIV/0!</v>
      </c>
    </row>
    <row r="26" spans="2:24" ht="24.75" hidden="1" customHeight="1" x14ac:dyDescent="0.35">
      <c r="B26" s="433"/>
      <c r="C26" s="322"/>
      <c r="D26" s="299"/>
      <c r="E26" s="134"/>
      <c r="F26" s="134"/>
      <c r="G26" s="135">
        <f t="shared" si="2"/>
        <v>0</v>
      </c>
      <c r="H26" s="136"/>
      <c r="I26" s="137"/>
      <c r="J26" s="134"/>
      <c r="K26" s="139"/>
      <c r="L26" s="122"/>
      <c r="M26" s="433"/>
      <c r="N26" s="155"/>
      <c r="O26" s="145">
        <v>0</v>
      </c>
      <c r="P26" s="134"/>
      <c r="Q26" s="182"/>
      <c r="R26" s="140">
        <f t="shared" si="3"/>
        <v>0</v>
      </c>
      <c r="S26" s="336">
        <f t="shared" si="0"/>
        <v>0</v>
      </c>
      <c r="T26" s="136"/>
      <c r="U26" s="377"/>
      <c r="V26" s="134"/>
      <c r="W26" s="139"/>
      <c r="X26" s="143" t="e">
        <f t="shared" si="5"/>
        <v>#DIV/0!</v>
      </c>
    </row>
    <row r="27" spans="2:24" ht="24.75" hidden="1" customHeight="1" x14ac:dyDescent="0.35">
      <c r="B27" s="433"/>
      <c r="C27" s="322"/>
      <c r="D27" s="299"/>
      <c r="E27" s="134"/>
      <c r="F27" s="134"/>
      <c r="G27" s="135">
        <f t="shared" si="2"/>
        <v>0</v>
      </c>
      <c r="H27" s="136"/>
      <c r="I27" s="137"/>
      <c r="J27" s="138"/>
      <c r="K27" s="139"/>
      <c r="L27" s="122"/>
      <c r="M27" s="433"/>
      <c r="N27" s="155"/>
      <c r="O27" s="145">
        <v>0</v>
      </c>
      <c r="P27" s="134"/>
      <c r="Q27" s="182"/>
      <c r="R27" s="140">
        <f t="shared" si="3"/>
        <v>0</v>
      </c>
      <c r="S27" s="336">
        <f t="shared" si="0"/>
        <v>0</v>
      </c>
      <c r="T27" s="136"/>
      <c r="U27" s="377"/>
      <c r="V27" s="138"/>
      <c r="W27" s="139"/>
      <c r="X27" s="143" t="e">
        <f t="shared" si="5"/>
        <v>#DIV/0!</v>
      </c>
    </row>
    <row r="28" spans="2:24" ht="24.75" hidden="1" customHeight="1" x14ac:dyDescent="0.35">
      <c r="B28" s="433"/>
      <c r="C28" s="322"/>
      <c r="D28" s="299"/>
      <c r="E28" s="134"/>
      <c r="F28" s="134"/>
      <c r="G28" s="135">
        <f t="shared" si="2"/>
        <v>0</v>
      </c>
      <c r="H28" s="136"/>
      <c r="I28" s="137"/>
      <c r="J28" s="138"/>
      <c r="K28" s="139"/>
      <c r="L28" s="122"/>
      <c r="M28" s="433"/>
      <c r="N28" s="155"/>
      <c r="O28" s="145">
        <v>0</v>
      </c>
      <c r="P28" s="134"/>
      <c r="Q28" s="182"/>
      <c r="R28" s="140">
        <f t="shared" si="3"/>
        <v>0</v>
      </c>
      <c r="S28" s="336">
        <f t="shared" si="0"/>
        <v>0</v>
      </c>
      <c r="T28" s="136"/>
      <c r="U28" s="377"/>
      <c r="V28" s="138"/>
      <c r="W28" s="139"/>
      <c r="X28" s="143" t="e">
        <f t="shared" si="5"/>
        <v>#DIV/0!</v>
      </c>
    </row>
    <row r="29" spans="2:24" ht="24.75" hidden="1" customHeight="1" x14ac:dyDescent="0.35">
      <c r="B29" s="433"/>
      <c r="C29" s="322"/>
      <c r="D29" s="299"/>
      <c r="E29" s="134"/>
      <c r="F29" s="134"/>
      <c r="G29" s="135">
        <f t="shared" si="2"/>
        <v>0</v>
      </c>
      <c r="H29" s="136"/>
      <c r="I29" s="137"/>
      <c r="J29" s="138"/>
      <c r="K29" s="139"/>
      <c r="L29" s="122"/>
      <c r="M29" s="433"/>
      <c r="N29" s="155"/>
      <c r="O29" s="145">
        <v>0</v>
      </c>
      <c r="P29" s="134"/>
      <c r="Q29" s="182"/>
      <c r="R29" s="140">
        <f t="shared" si="3"/>
        <v>0</v>
      </c>
      <c r="S29" s="336">
        <f t="shared" si="0"/>
        <v>0</v>
      </c>
      <c r="T29" s="136"/>
      <c r="U29" s="377"/>
      <c r="V29" s="138"/>
      <c r="W29" s="139"/>
      <c r="X29" s="143" t="e">
        <f t="shared" si="5"/>
        <v>#DIV/0!</v>
      </c>
    </row>
    <row r="30" spans="2:24" ht="24.75" hidden="1" customHeight="1" x14ac:dyDescent="0.35">
      <c r="B30" s="433"/>
      <c r="C30" s="322"/>
      <c r="D30" s="299"/>
      <c r="E30" s="134"/>
      <c r="F30" s="134"/>
      <c r="G30" s="135">
        <f t="shared" si="2"/>
        <v>0</v>
      </c>
      <c r="H30" s="136"/>
      <c r="I30" s="137"/>
      <c r="J30" s="138"/>
      <c r="K30" s="139"/>
      <c r="L30" s="122"/>
      <c r="M30" s="433"/>
      <c r="N30" s="155"/>
      <c r="O30" s="145">
        <v>0</v>
      </c>
      <c r="P30" s="134"/>
      <c r="Q30" s="182"/>
      <c r="R30" s="140">
        <f t="shared" si="3"/>
        <v>0</v>
      </c>
      <c r="S30" s="336">
        <f t="shared" si="0"/>
        <v>0</v>
      </c>
      <c r="T30" s="136"/>
      <c r="U30" s="377"/>
      <c r="V30" s="138"/>
      <c r="W30" s="139"/>
      <c r="X30" s="143" t="e">
        <f t="shared" si="5"/>
        <v>#DIV/0!</v>
      </c>
    </row>
    <row r="31" spans="2:24" ht="24.75" hidden="1" customHeight="1" x14ac:dyDescent="0.35">
      <c r="B31" s="433"/>
      <c r="C31" s="322"/>
      <c r="D31" s="299"/>
      <c r="E31" s="134"/>
      <c r="F31" s="134"/>
      <c r="G31" s="135">
        <f t="shared" si="2"/>
        <v>0</v>
      </c>
      <c r="H31" s="136"/>
      <c r="I31" s="137"/>
      <c r="J31" s="138"/>
      <c r="K31" s="139"/>
      <c r="L31" s="122"/>
      <c r="M31" s="433"/>
      <c r="N31" s="155"/>
      <c r="O31" s="145">
        <v>0</v>
      </c>
      <c r="P31" s="134"/>
      <c r="Q31" s="182"/>
      <c r="R31" s="140">
        <f t="shared" si="3"/>
        <v>0</v>
      </c>
      <c r="S31" s="336">
        <f t="shared" si="0"/>
        <v>0</v>
      </c>
      <c r="T31" s="136"/>
      <c r="U31" s="377"/>
      <c r="V31" s="138"/>
      <c r="W31" s="139"/>
      <c r="X31" s="143" t="e">
        <f t="shared" si="5"/>
        <v>#DIV/0!</v>
      </c>
    </row>
    <row r="32" spans="2:24" ht="44.25" customHeight="1" x14ac:dyDescent="0.35">
      <c r="B32" s="150" t="s">
        <v>571</v>
      </c>
      <c r="C32" s="322" t="s">
        <v>561</v>
      </c>
      <c r="D32" s="299">
        <v>10000</v>
      </c>
      <c r="E32" s="137"/>
      <c r="F32" s="137"/>
      <c r="G32" s="135">
        <f t="shared" si="2"/>
        <v>10000</v>
      </c>
      <c r="H32" s="136">
        <v>0.5</v>
      </c>
      <c r="I32" s="137"/>
      <c r="J32" s="127"/>
      <c r="K32" s="139">
        <v>4</v>
      </c>
      <c r="L32" s="122"/>
      <c r="M32" s="394" t="s">
        <v>571</v>
      </c>
      <c r="N32" s="133" t="s">
        <v>615</v>
      </c>
      <c r="O32" s="126">
        <v>25000</v>
      </c>
      <c r="P32" s="137"/>
      <c r="Q32" s="126"/>
      <c r="R32" s="142">
        <f>O32+P32+Q32</f>
        <v>25000</v>
      </c>
      <c r="S32" s="341">
        <f t="shared" ref="S32" si="7">+R32-G32</f>
        <v>15000</v>
      </c>
      <c r="T32" s="136">
        <v>0.5</v>
      </c>
      <c r="U32" s="377"/>
      <c r="V32" s="375" t="s">
        <v>667</v>
      </c>
      <c r="W32" s="139">
        <v>4</v>
      </c>
      <c r="X32" s="143">
        <f t="shared" si="5"/>
        <v>2.5</v>
      </c>
    </row>
    <row r="33" spans="1:25" ht="24.75" hidden="1" customHeight="1" x14ac:dyDescent="0.35">
      <c r="B33" s="150"/>
      <c r="C33" s="322"/>
      <c r="D33" s="299"/>
      <c r="E33" s="137"/>
      <c r="F33" s="137"/>
      <c r="G33" s="135"/>
      <c r="H33" s="136"/>
      <c r="I33" s="137"/>
      <c r="K33" s="139"/>
      <c r="L33" s="122"/>
      <c r="M33" s="395"/>
      <c r="N33" s="133"/>
      <c r="O33" s="151"/>
      <c r="P33" s="137"/>
      <c r="Q33" s="125"/>
      <c r="R33" s="140"/>
      <c r="S33" s="336"/>
      <c r="T33" s="136"/>
      <c r="U33" s="377"/>
      <c r="V33" s="152"/>
      <c r="W33" s="139"/>
      <c r="X33" s="143" t="e">
        <f t="shared" si="5"/>
        <v>#DIV/0!</v>
      </c>
    </row>
    <row r="34" spans="1:25" ht="24.75" customHeight="1" x14ac:dyDescent="0.35">
      <c r="A34" s="128"/>
      <c r="C34" s="296" t="s">
        <v>378</v>
      </c>
      <c r="D34" s="300">
        <f>SUM(D16:D33)</f>
        <v>684779.62181818183</v>
      </c>
      <c r="E34" s="184">
        <f>SUM(E16:E33)</f>
        <v>0</v>
      </c>
      <c r="F34" s="184">
        <f>SUM(F16:F33)</f>
        <v>0</v>
      </c>
      <c r="G34" s="184">
        <f>SUM(G16:G33)</f>
        <v>684779.62181818183</v>
      </c>
      <c r="H34" s="185">
        <f>(H26*G26)+(H27*G27)+(H28*G28)+(H29*G29)+(H30*G30)+(H31*G31)+(H32*G32)</f>
        <v>5000</v>
      </c>
      <c r="I34" s="184">
        <v>587106.46</v>
      </c>
      <c r="J34" s="186"/>
      <c r="K34" s="187"/>
      <c r="L34" s="122"/>
      <c r="N34" s="129" t="s">
        <v>378</v>
      </c>
      <c r="O34" s="188">
        <f>SUM(O16:O33)</f>
        <v>1719796.6218181818</v>
      </c>
      <c r="P34" s="184">
        <f>SUM(P16:P33)</f>
        <v>0</v>
      </c>
      <c r="Q34" s="189">
        <f>SUM(Q16:Q33)</f>
        <v>0</v>
      </c>
      <c r="R34" s="188">
        <f>SUM(R16:R33)</f>
        <v>1719796.6218181818</v>
      </c>
      <c r="S34" s="338">
        <f>SUM(S16:S33)</f>
        <v>1035017</v>
      </c>
      <c r="T34" s="188">
        <f>(T26*R26)+(T27*R27)+(T28*R28)+(T29*R29)+(T30*R30)+(T31*R31)+(T32*R32)+(R21*T21)</f>
        <v>135895</v>
      </c>
      <c r="U34" s="378">
        <f>SUM(U16:U33)</f>
        <v>931098.83999999985</v>
      </c>
      <c r="V34" s="186"/>
      <c r="W34" s="187"/>
      <c r="X34" s="143">
        <f>R34/G34</f>
        <v>2.5114599894954392</v>
      </c>
    </row>
    <row r="35" spans="1:25" ht="30" customHeight="1" x14ac:dyDescent="0.35">
      <c r="A35" s="128"/>
      <c r="B35" s="153" t="s">
        <v>376</v>
      </c>
      <c r="C35" s="431" t="s">
        <v>528</v>
      </c>
      <c r="D35" s="432"/>
      <c r="E35" s="432"/>
      <c r="F35" s="432"/>
      <c r="G35" s="432"/>
      <c r="H35" s="432"/>
      <c r="I35" s="432"/>
      <c r="J35" s="432"/>
      <c r="K35" s="432"/>
      <c r="L35" s="122"/>
      <c r="M35" s="153" t="s">
        <v>376</v>
      </c>
      <c r="N35" s="431" t="s">
        <v>528</v>
      </c>
      <c r="O35" s="432"/>
      <c r="P35" s="432"/>
      <c r="Q35" s="432"/>
      <c r="R35" s="432"/>
      <c r="S35" s="432"/>
      <c r="T35" s="432"/>
      <c r="U35" s="432"/>
      <c r="V35" s="432"/>
      <c r="W35" s="432"/>
    </row>
    <row r="36" spans="1:25" ht="58.5" customHeight="1" x14ac:dyDescent="0.35">
      <c r="A36" s="128"/>
      <c r="B36" s="286" t="s">
        <v>529</v>
      </c>
      <c r="C36" s="322" t="s">
        <v>518</v>
      </c>
      <c r="D36" s="299">
        <v>0</v>
      </c>
      <c r="E36" s="137"/>
      <c r="F36" s="137"/>
      <c r="G36" s="135">
        <f>D36+E36+F36</f>
        <v>0</v>
      </c>
      <c r="H36" s="136"/>
      <c r="I36" s="137"/>
      <c r="J36" s="152"/>
      <c r="K36" s="139">
        <v>4</v>
      </c>
      <c r="L36" s="122"/>
      <c r="M36" s="154" t="s">
        <v>529</v>
      </c>
      <c r="N36" s="155" t="s">
        <v>518</v>
      </c>
      <c r="O36" s="126">
        <v>5800</v>
      </c>
      <c r="P36" s="137"/>
      <c r="Q36" s="126"/>
      <c r="R36" s="142">
        <f>O36+P36+Q36</f>
        <v>5800</v>
      </c>
      <c r="S36" s="341">
        <f t="shared" ref="S36:S43" si="8">+R36-G36</f>
        <v>5800</v>
      </c>
      <c r="T36" s="136">
        <v>0.5</v>
      </c>
      <c r="U36" s="377"/>
      <c r="V36" s="375" t="s">
        <v>668</v>
      </c>
      <c r="W36" s="139">
        <v>4</v>
      </c>
      <c r="X36" s="143"/>
    </row>
    <row r="37" spans="1:25" ht="126" customHeight="1" x14ac:dyDescent="0.35">
      <c r="A37" s="128"/>
      <c r="B37" s="288" t="s">
        <v>530</v>
      </c>
      <c r="C37" s="322" t="s">
        <v>519</v>
      </c>
      <c r="D37" s="299">
        <v>10000</v>
      </c>
      <c r="E37" s="137"/>
      <c r="F37" s="137"/>
      <c r="G37" s="135">
        <f t="shared" ref="G37:G42" si="9">D37+E37+F37</f>
        <v>10000</v>
      </c>
      <c r="H37" s="136">
        <v>0.5</v>
      </c>
      <c r="I37" s="137"/>
      <c r="J37" s="152" t="s">
        <v>579</v>
      </c>
      <c r="K37" s="139">
        <v>4</v>
      </c>
      <c r="L37" s="122"/>
      <c r="M37" s="150" t="s">
        <v>530</v>
      </c>
      <c r="N37" s="155" t="s">
        <v>616</v>
      </c>
      <c r="O37" s="126">
        <v>30000</v>
      </c>
      <c r="P37" s="137"/>
      <c r="Q37" s="126"/>
      <c r="R37" s="142">
        <f t="shared" ref="R37:R43" si="10">O37+P37+Q37</f>
        <v>30000</v>
      </c>
      <c r="S37" s="341">
        <f t="shared" si="8"/>
        <v>20000</v>
      </c>
      <c r="T37" s="136">
        <v>0.5</v>
      </c>
      <c r="U37" s="377"/>
      <c r="V37" s="152" t="s">
        <v>579</v>
      </c>
      <c r="W37" s="139">
        <v>4</v>
      </c>
      <c r="X37" s="143">
        <f>R37/G37</f>
        <v>3</v>
      </c>
    </row>
    <row r="38" spans="1:25" ht="57.75" customHeight="1" x14ac:dyDescent="0.35">
      <c r="A38" s="128"/>
      <c r="B38" s="286" t="s">
        <v>531</v>
      </c>
      <c r="C38" s="322" t="s">
        <v>557</v>
      </c>
      <c r="D38" s="301">
        <v>0</v>
      </c>
      <c r="E38" s="137"/>
      <c r="F38" s="137"/>
      <c r="G38" s="135">
        <f t="shared" si="9"/>
        <v>0</v>
      </c>
      <c r="H38" s="136">
        <v>0.5</v>
      </c>
      <c r="I38" s="137"/>
      <c r="J38" s="152" t="s">
        <v>580</v>
      </c>
      <c r="K38" s="139">
        <v>6</v>
      </c>
      <c r="L38" s="122"/>
      <c r="M38" s="154" t="s">
        <v>531</v>
      </c>
      <c r="N38" s="133" t="s">
        <v>637</v>
      </c>
      <c r="O38" s="126">
        <v>50000</v>
      </c>
      <c r="P38" s="137"/>
      <c r="Q38" s="157"/>
      <c r="R38" s="142">
        <f t="shared" si="10"/>
        <v>50000</v>
      </c>
      <c r="S38" s="341">
        <f t="shared" si="8"/>
        <v>50000</v>
      </c>
      <c r="T38" s="158">
        <v>0.5</v>
      </c>
      <c r="U38" s="377"/>
      <c r="V38" s="152" t="s">
        <v>580</v>
      </c>
      <c r="W38" s="139">
        <v>6</v>
      </c>
      <c r="X38" s="143"/>
    </row>
    <row r="39" spans="1:25" ht="123" customHeight="1" x14ac:dyDescent="0.35">
      <c r="A39" s="128"/>
      <c r="B39" s="154" t="s">
        <v>532</v>
      </c>
      <c r="C39" s="322" t="s">
        <v>590</v>
      </c>
      <c r="D39" s="299">
        <v>51090.909090909103</v>
      </c>
      <c r="E39" s="137"/>
      <c r="F39" s="137"/>
      <c r="G39" s="135">
        <f t="shared" si="9"/>
        <v>51090.909090909103</v>
      </c>
      <c r="H39" s="136">
        <v>0.5</v>
      </c>
      <c r="I39" s="137"/>
      <c r="J39" s="152" t="s">
        <v>591</v>
      </c>
      <c r="K39" s="139">
        <v>6</v>
      </c>
      <c r="L39" s="122"/>
      <c r="M39" s="154" t="s">
        <v>532</v>
      </c>
      <c r="N39" s="155" t="s">
        <v>617</v>
      </c>
      <c r="O39" s="126">
        <f>+D39+195000</f>
        <v>246090.90909090912</v>
      </c>
      <c r="P39" s="137"/>
      <c r="Q39" s="157"/>
      <c r="R39" s="142">
        <f t="shared" si="10"/>
        <v>246090.90909090912</v>
      </c>
      <c r="S39" s="341">
        <f t="shared" si="8"/>
        <v>195000</v>
      </c>
      <c r="T39" s="136">
        <v>0.5</v>
      </c>
      <c r="U39" s="377">
        <f>34052.12+2394.91+11457.68-6484.16+14.24+42.32</f>
        <v>41477.11</v>
      </c>
      <c r="V39" s="152" t="s">
        <v>665</v>
      </c>
      <c r="W39" s="139">
        <v>6</v>
      </c>
      <c r="X39" s="143">
        <f>R39/G39</f>
        <v>4.8167259786476864</v>
      </c>
      <c r="Y39" s="340">
        <f>+S39-195000</f>
        <v>0</v>
      </c>
    </row>
    <row r="40" spans="1:25" ht="24.75" customHeight="1" x14ac:dyDescent="0.35">
      <c r="A40" s="128"/>
      <c r="B40" s="386" t="s">
        <v>533</v>
      </c>
      <c r="C40" s="322" t="s">
        <v>577</v>
      </c>
      <c r="D40" s="301">
        <v>0</v>
      </c>
      <c r="E40" s="137"/>
      <c r="F40" s="137"/>
      <c r="G40" s="135">
        <f t="shared" si="9"/>
        <v>0</v>
      </c>
      <c r="H40" s="136"/>
      <c r="I40" s="137"/>
      <c r="J40" s="399" t="s">
        <v>593</v>
      </c>
      <c r="K40" s="139">
        <v>4</v>
      </c>
      <c r="L40" s="122"/>
      <c r="M40" s="397" t="s">
        <v>533</v>
      </c>
      <c r="N40" s="133" t="s">
        <v>577</v>
      </c>
      <c r="O40" s="126">
        <v>0</v>
      </c>
      <c r="P40" s="137"/>
      <c r="Q40" s="159"/>
      <c r="R40" s="142">
        <f t="shared" ref="R40" si="11">O40+P40+Q40</f>
        <v>0</v>
      </c>
      <c r="S40" s="341">
        <f t="shared" ref="S40" si="12">+R40-G40</f>
        <v>0</v>
      </c>
      <c r="T40" s="136"/>
      <c r="U40" s="377"/>
      <c r="V40" s="160"/>
      <c r="W40" s="139">
        <v>4</v>
      </c>
      <c r="X40" s="143"/>
    </row>
    <row r="41" spans="1:25" ht="32.25" customHeight="1" x14ac:dyDescent="0.35">
      <c r="A41" s="128"/>
      <c r="B41" s="387"/>
      <c r="C41" s="322"/>
      <c r="D41" s="301"/>
      <c r="E41" s="137"/>
      <c r="F41" s="137"/>
      <c r="G41" s="135"/>
      <c r="H41" s="136"/>
      <c r="I41" s="137"/>
      <c r="J41" s="400"/>
      <c r="K41" s="139"/>
      <c r="L41" s="122"/>
      <c r="M41" s="398"/>
      <c r="N41" s="133"/>
      <c r="O41" s="126">
        <v>0</v>
      </c>
      <c r="P41" s="137"/>
      <c r="Q41" s="161"/>
      <c r="R41" s="142">
        <f t="shared" si="10"/>
        <v>0</v>
      </c>
      <c r="S41" s="341">
        <f t="shared" si="8"/>
        <v>0</v>
      </c>
      <c r="T41" s="136"/>
      <c r="U41" s="377"/>
      <c r="V41" s="160"/>
      <c r="W41" s="139"/>
      <c r="X41" s="143"/>
    </row>
    <row r="42" spans="1:25" ht="72.75" customHeight="1" x14ac:dyDescent="0.35">
      <c r="A42" s="128"/>
      <c r="B42" s="150" t="s">
        <v>550</v>
      </c>
      <c r="C42" s="322" t="s">
        <v>520</v>
      </c>
      <c r="D42" s="299">
        <v>0</v>
      </c>
      <c r="E42" s="137"/>
      <c r="F42" s="137"/>
      <c r="G42" s="135">
        <f t="shared" si="9"/>
        <v>0</v>
      </c>
      <c r="H42" s="136"/>
      <c r="I42" s="137"/>
      <c r="J42" s="152"/>
      <c r="K42" s="139">
        <v>4</v>
      </c>
      <c r="L42" s="122"/>
      <c r="M42" s="162" t="s">
        <v>550</v>
      </c>
      <c r="N42" s="133" t="s">
        <v>520</v>
      </c>
      <c r="O42" s="126">
        <v>10000</v>
      </c>
      <c r="P42" s="137"/>
      <c r="Q42" s="126"/>
      <c r="R42" s="142">
        <f t="shared" si="10"/>
        <v>10000</v>
      </c>
      <c r="S42" s="341">
        <f t="shared" si="8"/>
        <v>10000</v>
      </c>
      <c r="T42" s="136"/>
      <c r="U42" s="377"/>
      <c r="V42" s="152"/>
      <c r="W42" s="139">
        <v>4</v>
      </c>
      <c r="X42" s="143"/>
    </row>
    <row r="43" spans="1:25" ht="42" customHeight="1" x14ac:dyDescent="0.35">
      <c r="A43" s="128"/>
      <c r="B43" s="150"/>
      <c r="C43" s="322"/>
      <c r="D43" s="299"/>
      <c r="E43" s="137"/>
      <c r="F43" s="137"/>
      <c r="G43" s="135"/>
      <c r="H43" s="136"/>
      <c r="I43" s="137"/>
      <c r="J43" s="152"/>
      <c r="K43" s="139"/>
      <c r="L43" s="122"/>
      <c r="M43" s="190" t="s">
        <v>654</v>
      </c>
      <c r="N43" s="191" t="s">
        <v>630</v>
      </c>
      <c r="O43" s="126">
        <v>7500</v>
      </c>
      <c r="P43" s="192"/>
      <c r="Q43" s="126"/>
      <c r="R43" s="142">
        <f t="shared" si="10"/>
        <v>7500</v>
      </c>
      <c r="S43" s="341">
        <f t="shared" si="8"/>
        <v>7500</v>
      </c>
      <c r="T43" s="136">
        <v>0.5</v>
      </c>
      <c r="U43" s="379"/>
      <c r="V43" s="376" t="s">
        <v>669</v>
      </c>
      <c r="W43" s="139">
        <v>4</v>
      </c>
      <c r="X43" s="143"/>
    </row>
    <row r="44" spans="1:25" ht="24.75" customHeight="1" x14ac:dyDescent="0.35">
      <c r="A44" s="128"/>
      <c r="C44" s="323" t="s">
        <v>377</v>
      </c>
      <c r="D44" s="302">
        <f>SUM(D36:D42)</f>
        <v>61090.909090909103</v>
      </c>
      <c r="E44" s="193">
        <f>SUM(E36:E42)</f>
        <v>0</v>
      </c>
      <c r="F44" s="193">
        <f>SUM(F36:F42)</f>
        <v>0</v>
      </c>
      <c r="G44" s="193">
        <f>SUM(G36:G42)</f>
        <v>61090.909090909103</v>
      </c>
      <c r="H44" s="185">
        <f>(H36*G36)+(H37*G37)+(H38*G38)+(H39*G39)+(H40*G40)+(H41*G41)+(H42*G42)</f>
        <v>30545.454545454551</v>
      </c>
      <c r="I44" s="193">
        <v>34052.120000000003</v>
      </c>
      <c r="J44" s="194"/>
      <c r="K44" s="195"/>
      <c r="L44" s="122"/>
      <c r="N44" s="196" t="s">
        <v>377</v>
      </c>
      <c r="O44" s="188">
        <f>SUM(O36:O43)</f>
        <v>349390.90909090912</v>
      </c>
      <c r="P44" s="197">
        <f>SUM(P36:P42)</f>
        <v>0</v>
      </c>
      <c r="Q44" s="189">
        <f>SUM(Q36:Q43)</f>
        <v>0</v>
      </c>
      <c r="R44" s="188">
        <f>SUM(R36:R43)</f>
        <v>349390.90909090912</v>
      </c>
      <c r="S44" s="338">
        <f>SUM(S36:S43)</f>
        <v>288300</v>
      </c>
      <c r="T44" s="188">
        <f>(T36*R36)+(T37*R37)+(T38*R38)+(T39*R39)+(T40*R40)+(T41*R41)+(T42*R42)</f>
        <v>165945.45454545456</v>
      </c>
      <c r="U44" s="380">
        <f>SUM(U36:U43)</f>
        <v>41477.11</v>
      </c>
      <c r="V44" s="198"/>
      <c r="W44" s="195"/>
      <c r="X44" s="143">
        <f>R44/G44</f>
        <v>5.7191964285714283</v>
      </c>
    </row>
    <row r="45" spans="1:25" ht="24.75" customHeight="1" x14ac:dyDescent="0.35">
      <c r="B45" s="153" t="s">
        <v>379</v>
      </c>
      <c r="C45" s="402" t="s">
        <v>534</v>
      </c>
      <c r="D45" s="402"/>
      <c r="E45" s="402"/>
      <c r="F45" s="402"/>
      <c r="G45" s="402"/>
      <c r="H45" s="402"/>
      <c r="I45" s="402"/>
      <c r="J45" s="402"/>
      <c r="K45" s="402"/>
      <c r="L45" s="122"/>
      <c r="M45" s="153" t="s">
        <v>379</v>
      </c>
      <c r="N45" s="402" t="s">
        <v>534</v>
      </c>
      <c r="O45" s="402"/>
      <c r="P45" s="402"/>
      <c r="Q45" s="402"/>
      <c r="R45" s="402"/>
      <c r="S45" s="402"/>
      <c r="T45" s="402"/>
      <c r="U45" s="402"/>
      <c r="V45" s="402"/>
      <c r="W45" s="402"/>
      <c r="X45" s="143"/>
    </row>
    <row r="46" spans="1:25" ht="73.5" customHeight="1" x14ac:dyDescent="0.35">
      <c r="B46" s="287" t="s">
        <v>551</v>
      </c>
      <c r="C46" s="322" t="s">
        <v>562</v>
      </c>
      <c r="D46" s="301">
        <v>0</v>
      </c>
      <c r="E46" s="137"/>
      <c r="F46" s="137"/>
      <c r="G46" s="135">
        <f>D46+E46+F46</f>
        <v>0</v>
      </c>
      <c r="H46" s="136"/>
      <c r="I46" s="137"/>
      <c r="J46" s="152"/>
      <c r="K46" s="139">
        <v>4</v>
      </c>
      <c r="L46" s="122"/>
      <c r="M46" s="150" t="s">
        <v>551</v>
      </c>
      <c r="N46" s="133" t="s">
        <v>618</v>
      </c>
      <c r="O46" s="126">
        <v>10000</v>
      </c>
      <c r="P46" s="137"/>
      <c r="Q46" s="126"/>
      <c r="R46" s="142">
        <f>O46+P46+Q46</f>
        <v>10000</v>
      </c>
      <c r="S46" s="341">
        <f t="shared" ref="S46:S63" si="13">+R46-G46</f>
        <v>10000</v>
      </c>
      <c r="T46" s="136">
        <v>0.5</v>
      </c>
      <c r="U46" s="447">
        <f>83133.11+39267.21+10727.86+1121.61+875.15+2163.95+1124.92+4634.41+2425.07+1464.2</f>
        <v>146937.49000000002</v>
      </c>
      <c r="V46" s="375" t="s">
        <v>670</v>
      </c>
      <c r="W46" s="139">
        <v>4</v>
      </c>
      <c r="X46" s="143"/>
    </row>
    <row r="47" spans="1:25" ht="98.4" customHeight="1" x14ac:dyDescent="0.35">
      <c r="B47" s="150" t="s">
        <v>552</v>
      </c>
      <c r="C47" s="322" t="s">
        <v>521</v>
      </c>
      <c r="D47" s="301">
        <v>15000</v>
      </c>
      <c r="E47" s="137"/>
      <c r="F47" s="137"/>
      <c r="G47" s="135">
        <f t="shared" ref="G47:G60" si="14">D47+E47+F47</f>
        <v>15000</v>
      </c>
      <c r="H47" s="136">
        <v>0.5</v>
      </c>
      <c r="I47" s="137"/>
      <c r="J47" s="152" t="s">
        <v>517</v>
      </c>
      <c r="K47" s="139">
        <v>6</v>
      </c>
      <c r="L47" s="122"/>
      <c r="M47" s="150" t="s">
        <v>552</v>
      </c>
      <c r="N47" s="133" t="s">
        <v>521</v>
      </c>
      <c r="O47" s="126">
        <v>35000</v>
      </c>
      <c r="P47" s="137"/>
      <c r="Q47" s="126"/>
      <c r="R47" s="142">
        <f t="shared" ref="R47:R60" si="15">O47+P47+Q47</f>
        <v>35000</v>
      </c>
      <c r="S47" s="341">
        <f t="shared" si="13"/>
        <v>20000</v>
      </c>
      <c r="T47" s="136">
        <v>0.5</v>
      </c>
      <c r="U47" s="448"/>
      <c r="V47" s="163" t="s">
        <v>517</v>
      </c>
      <c r="W47" s="139">
        <v>6</v>
      </c>
      <c r="X47" s="143">
        <f t="shared" ref="X47:X54" si="16">R47/G47</f>
        <v>2.3333333333333335</v>
      </c>
    </row>
    <row r="48" spans="1:25" ht="24.75" hidden="1" customHeight="1" x14ac:dyDescent="0.35">
      <c r="B48" s="167"/>
      <c r="C48" s="322"/>
      <c r="D48" s="301"/>
      <c r="E48" s="137"/>
      <c r="F48" s="137"/>
      <c r="G48" s="135">
        <f t="shared" si="14"/>
        <v>0</v>
      </c>
      <c r="H48" s="136"/>
      <c r="I48" s="137"/>
      <c r="J48" s="152"/>
      <c r="K48" s="139"/>
      <c r="L48" s="122"/>
      <c r="M48" s="167"/>
      <c r="N48" s="155"/>
      <c r="O48" s="147">
        <v>0</v>
      </c>
      <c r="P48" s="137"/>
      <c r="Q48" s="161"/>
      <c r="R48" s="135">
        <f t="shared" si="15"/>
        <v>0</v>
      </c>
      <c r="S48" s="336">
        <f t="shared" si="13"/>
        <v>0</v>
      </c>
      <c r="T48" s="136"/>
      <c r="U48" s="448"/>
      <c r="V48" s="152"/>
      <c r="W48" s="139"/>
      <c r="X48" s="143" t="e">
        <f t="shared" si="16"/>
        <v>#DIV/0!</v>
      </c>
    </row>
    <row r="49" spans="2:24" ht="24.75" hidden="1" customHeight="1" x14ac:dyDescent="0.35">
      <c r="B49" s="167"/>
      <c r="C49" s="322"/>
      <c r="D49" s="301"/>
      <c r="E49" s="137"/>
      <c r="F49" s="137"/>
      <c r="G49" s="135">
        <f t="shared" si="14"/>
        <v>0</v>
      </c>
      <c r="H49" s="136"/>
      <c r="I49" s="137"/>
      <c r="J49" s="152"/>
      <c r="K49" s="139"/>
      <c r="L49" s="122"/>
      <c r="M49" s="167"/>
      <c r="N49" s="155"/>
      <c r="O49" s="147">
        <v>0</v>
      </c>
      <c r="P49" s="137"/>
      <c r="Q49" s="161"/>
      <c r="R49" s="135">
        <f t="shared" si="15"/>
        <v>0</v>
      </c>
      <c r="S49" s="336">
        <f t="shared" si="13"/>
        <v>0</v>
      </c>
      <c r="T49" s="136"/>
      <c r="U49" s="448"/>
      <c r="V49" s="152"/>
      <c r="W49" s="139"/>
      <c r="X49" s="143" t="e">
        <f t="shared" si="16"/>
        <v>#DIV/0!</v>
      </c>
    </row>
    <row r="50" spans="2:24" ht="24.75" hidden="1" customHeight="1" x14ac:dyDescent="0.35">
      <c r="B50" s="199"/>
      <c r="C50" s="322"/>
      <c r="D50" s="301"/>
      <c r="E50" s="137"/>
      <c r="F50" s="137"/>
      <c r="G50" s="135">
        <f t="shared" si="14"/>
        <v>0</v>
      </c>
      <c r="H50" s="136"/>
      <c r="I50" s="137"/>
      <c r="J50" s="152"/>
      <c r="K50" s="139"/>
      <c r="L50" s="122"/>
      <c r="M50" s="199"/>
      <c r="N50" s="155"/>
      <c r="O50" s="147">
        <v>0</v>
      </c>
      <c r="P50" s="137"/>
      <c r="Q50" s="161"/>
      <c r="R50" s="135">
        <f t="shared" si="15"/>
        <v>0</v>
      </c>
      <c r="S50" s="336">
        <f t="shared" si="13"/>
        <v>0</v>
      </c>
      <c r="T50" s="136"/>
      <c r="U50" s="448"/>
      <c r="V50" s="152"/>
      <c r="W50" s="139"/>
      <c r="X50" s="143" t="e">
        <f t="shared" si="16"/>
        <v>#DIV/0!</v>
      </c>
    </row>
    <row r="51" spans="2:24" ht="45" customHeight="1" x14ac:dyDescent="0.35">
      <c r="B51" s="386" t="s">
        <v>566</v>
      </c>
      <c r="C51" s="322" t="s">
        <v>522</v>
      </c>
      <c r="D51" s="303">
        <f>(3*10*2*2*69700)/550</f>
        <v>15207.272727272728</v>
      </c>
      <c r="E51" s="137"/>
      <c r="F51" s="137"/>
      <c r="G51" s="135">
        <f t="shared" si="14"/>
        <v>15207.272727272728</v>
      </c>
      <c r="H51" s="136">
        <v>0.4</v>
      </c>
      <c r="I51" s="137"/>
      <c r="J51" s="399" t="s">
        <v>578</v>
      </c>
      <c r="K51" s="139">
        <v>5</v>
      </c>
      <c r="L51" s="122"/>
      <c r="M51" s="386" t="s">
        <v>566</v>
      </c>
      <c r="N51" s="155" t="s">
        <v>522</v>
      </c>
      <c r="O51" s="126">
        <v>30207.272727272728</v>
      </c>
      <c r="P51" s="137"/>
      <c r="Q51" s="126"/>
      <c r="R51" s="142">
        <f t="shared" si="15"/>
        <v>30207.272727272728</v>
      </c>
      <c r="S51" s="341">
        <f t="shared" si="13"/>
        <v>15000</v>
      </c>
      <c r="T51" s="136">
        <v>0.4</v>
      </c>
      <c r="U51" s="448"/>
      <c r="V51" s="399" t="s">
        <v>653</v>
      </c>
      <c r="W51" s="139">
        <v>5</v>
      </c>
      <c r="X51" s="143">
        <f t="shared" si="16"/>
        <v>1.9863701578192252</v>
      </c>
    </row>
    <row r="52" spans="2:24" ht="63.65" customHeight="1" x14ac:dyDescent="0.35">
      <c r="B52" s="387"/>
      <c r="C52" s="322" t="s">
        <v>523</v>
      </c>
      <c r="D52" s="304">
        <f>(3*10*2*2*30000)/550+2065.45</f>
        <v>8610.9045454545449</v>
      </c>
      <c r="E52" s="137"/>
      <c r="F52" s="137"/>
      <c r="G52" s="135">
        <f t="shared" si="14"/>
        <v>8610.9045454545449</v>
      </c>
      <c r="H52" s="136">
        <v>0.4</v>
      </c>
      <c r="I52" s="137"/>
      <c r="J52" s="400"/>
      <c r="K52" s="139">
        <v>6</v>
      </c>
      <c r="L52" s="122"/>
      <c r="M52" s="387"/>
      <c r="N52" s="155" t="s">
        <v>642</v>
      </c>
      <c r="O52" s="126">
        <v>18610.904545454545</v>
      </c>
      <c r="P52" s="137"/>
      <c r="Q52" s="157"/>
      <c r="R52" s="142">
        <f t="shared" si="15"/>
        <v>18610.904545454545</v>
      </c>
      <c r="S52" s="341">
        <f t="shared" si="13"/>
        <v>10000</v>
      </c>
      <c r="T52" s="136">
        <v>0.4</v>
      </c>
      <c r="U52" s="448"/>
      <c r="V52" s="400"/>
      <c r="W52" s="139">
        <v>6</v>
      </c>
      <c r="X52" s="143">
        <f t="shared" si="16"/>
        <v>2.161318180594479</v>
      </c>
    </row>
    <row r="53" spans="2:24" ht="38.4" customHeight="1" x14ac:dyDescent="0.35">
      <c r="B53" s="397" t="s">
        <v>607</v>
      </c>
      <c r="C53" s="322" t="s">
        <v>595</v>
      </c>
      <c r="D53" s="303">
        <f>1185+845.799</f>
        <v>2030.799</v>
      </c>
      <c r="E53" s="151"/>
      <c r="F53" s="151"/>
      <c r="G53" s="135">
        <f t="shared" si="14"/>
        <v>2030.799</v>
      </c>
      <c r="H53" s="200">
        <v>0.35</v>
      </c>
      <c r="I53" s="151"/>
      <c r="J53" s="201" t="s">
        <v>596</v>
      </c>
      <c r="K53" s="139">
        <v>7</v>
      </c>
      <c r="L53" s="122"/>
      <c r="M53" s="397" t="s">
        <v>607</v>
      </c>
      <c r="N53" s="133" t="s">
        <v>595</v>
      </c>
      <c r="O53" s="126">
        <v>2030.799</v>
      </c>
      <c r="P53" s="151"/>
      <c r="Q53" s="202"/>
      <c r="R53" s="142">
        <f t="shared" si="15"/>
        <v>2030.799</v>
      </c>
      <c r="S53" s="341">
        <f t="shared" si="13"/>
        <v>0</v>
      </c>
      <c r="T53" s="200">
        <v>0.35</v>
      </c>
      <c r="U53" s="448"/>
      <c r="V53" s="201" t="s">
        <v>596</v>
      </c>
      <c r="W53" s="139">
        <v>7</v>
      </c>
      <c r="X53" s="143">
        <f t="shared" si="16"/>
        <v>1</v>
      </c>
    </row>
    <row r="54" spans="2:24" ht="65.400000000000006" customHeight="1" x14ac:dyDescent="0.35">
      <c r="B54" s="398"/>
      <c r="C54" s="322" t="s">
        <v>597</v>
      </c>
      <c r="D54" s="299">
        <v>7315</v>
      </c>
      <c r="E54" s="151"/>
      <c r="F54" s="151"/>
      <c r="G54" s="135">
        <f t="shared" si="14"/>
        <v>7315</v>
      </c>
      <c r="H54" s="200">
        <v>0.35</v>
      </c>
      <c r="I54" s="151"/>
      <c r="J54" s="201" t="s">
        <v>598</v>
      </c>
      <c r="K54" s="139">
        <v>5</v>
      </c>
      <c r="L54" s="122"/>
      <c r="M54" s="398"/>
      <c r="N54" s="133" t="s">
        <v>597</v>
      </c>
      <c r="O54" s="126">
        <v>7315</v>
      </c>
      <c r="P54" s="151"/>
      <c r="Q54" s="202"/>
      <c r="R54" s="142">
        <f t="shared" si="15"/>
        <v>7315</v>
      </c>
      <c r="S54" s="341">
        <f t="shared" si="13"/>
        <v>0</v>
      </c>
      <c r="T54" s="200">
        <v>0.35</v>
      </c>
      <c r="U54" s="448"/>
      <c r="V54" s="201" t="s">
        <v>598</v>
      </c>
      <c r="W54" s="139">
        <v>5</v>
      </c>
      <c r="X54" s="143">
        <f t="shared" si="16"/>
        <v>1</v>
      </c>
    </row>
    <row r="55" spans="2:24" ht="69.75" customHeight="1" x14ac:dyDescent="0.35">
      <c r="B55" s="150" t="s">
        <v>600</v>
      </c>
      <c r="C55" s="322" t="s">
        <v>601</v>
      </c>
      <c r="D55" s="301">
        <v>0</v>
      </c>
      <c r="E55" s="137"/>
      <c r="F55" s="137"/>
      <c r="G55" s="135">
        <f t="shared" si="14"/>
        <v>0</v>
      </c>
      <c r="H55" s="136"/>
      <c r="I55" s="137"/>
      <c r="J55" s="152" t="s">
        <v>602</v>
      </c>
      <c r="K55" s="139"/>
      <c r="L55" s="122"/>
      <c r="M55" s="150" t="s">
        <v>600</v>
      </c>
      <c r="N55" s="155" t="s">
        <v>601</v>
      </c>
      <c r="O55" s="126">
        <v>0</v>
      </c>
      <c r="P55" s="137"/>
      <c r="Q55" s="165"/>
      <c r="R55" s="142">
        <f t="shared" si="15"/>
        <v>0</v>
      </c>
      <c r="S55" s="341">
        <f t="shared" si="13"/>
        <v>0</v>
      </c>
      <c r="T55" s="136"/>
      <c r="U55" s="448"/>
      <c r="V55" s="152" t="s">
        <v>602</v>
      </c>
      <c r="W55" s="139"/>
      <c r="X55" s="143"/>
    </row>
    <row r="56" spans="2:24" ht="131.4" customHeight="1" x14ac:dyDescent="0.35">
      <c r="B56" s="150" t="s">
        <v>603</v>
      </c>
      <c r="C56" s="322" t="s">
        <v>524</v>
      </c>
      <c r="D56" s="301">
        <v>0</v>
      </c>
      <c r="E56" s="137"/>
      <c r="F56" s="137"/>
      <c r="G56" s="135">
        <f t="shared" ref="G56" si="17">D56+E56+F56</f>
        <v>0</v>
      </c>
      <c r="H56" s="136"/>
      <c r="I56" s="137"/>
      <c r="J56" s="152" t="s">
        <v>599</v>
      </c>
      <c r="K56" s="139"/>
      <c r="L56" s="122"/>
      <c r="M56" s="150" t="s">
        <v>603</v>
      </c>
      <c r="N56" s="155" t="s">
        <v>524</v>
      </c>
      <c r="O56" s="126">
        <v>0</v>
      </c>
      <c r="P56" s="137"/>
      <c r="Q56" s="165"/>
      <c r="R56" s="142">
        <f t="shared" si="15"/>
        <v>0</v>
      </c>
      <c r="S56" s="341">
        <f t="shared" si="13"/>
        <v>0</v>
      </c>
      <c r="T56" s="136"/>
      <c r="U56" s="448"/>
      <c r="V56" s="152" t="s">
        <v>599</v>
      </c>
      <c r="W56" s="139"/>
      <c r="X56" s="143"/>
    </row>
    <row r="57" spans="2:24" ht="39.75" customHeight="1" x14ac:dyDescent="0.35">
      <c r="B57" s="150" t="s">
        <v>604</v>
      </c>
      <c r="C57" s="322" t="s">
        <v>535</v>
      </c>
      <c r="D57" s="301">
        <v>0</v>
      </c>
      <c r="E57" s="137"/>
      <c r="F57" s="137"/>
      <c r="G57" s="135">
        <f t="shared" ref="G57" si="18">D57+E57+F57</f>
        <v>0</v>
      </c>
      <c r="H57" s="136"/>
      <c r="I57" s="137"/>
      <c r="J57" s="152"/>
      <c r="K57" s="139"/>
      <c r="L57" s="122"/>
      <c r="M57" s="150" t="s">
        <v>604</v>
      </c>
      <c r="N57" s="155" t="s">
        <v>535</v>
      </c>
      <c r="O57" s="126">
        <v>0</v>
      </c>
      <c r="P57" s="137"/>
      <c r="Q57" s="165"/>
      <c r="R57" s="142">
        <f t="shared" si="15"/>
        <v>0</v>
      </c>
      <c r="S57" s="341">
        <f t="shared" si="13"/>
        <v>0</v>
      </c>
      <c r="T57" s="136"/>
      <c r="U57" s="448"/>
      <c r="V57" s="152"/>
      <c r="W57" s="139"/>
      <c r="X57" s="143"/>
    </row>
    <row r="58" spans="2:24" ht="61.5" customHeight="1" x14ac:dyDescent="0.35">
      <c r="B58" s="154" t="s">
        <v>655</v>
      </c>
      <c r="C58" s="322" t="s">
        <v>656</v>
      </c>
      <c r="D58" s="301">
        <f>50000*2</f>
        <v>100000</v>
      </c>
      <c r="E58" s="137"/>
      <c r="F58" s="137"/>
      <c r="G58" s="135">
        <f t="shared" si="14"/>
        <v>100000</v>
      </c>
      <c r="H58" s="136">
        <v>0.5</v>
      </c>
      <c r="I58" s="137"/>
      <c r="J58" s="152" t="s">
        <v>581</v>
      </c>
      <c r="K58" s="139">
        <v>4</v>
      </c>
      <c r="L58" s="122"/>
      <c r="M58" s="154" t="s">
        <v>605</v>
      </c>
      <c r="N58" s="155" t="s">
        <v>619</v>
      </c>
      <c r="O58" s="126">
        <v>200000</v>
      </c>
      <c r="P58" s="137"/>
      <c r="Q58" s="126"/>
      <c r="R58" s="142">
        <f t="shared" si="15"/>
        <v>200000</v>
      </c>
      <c r="S58" s="341">
        <f t="shared" si="13"/>
        <v>100000</v>
      </c>
      <c r="T58" s="136">
        <v>0.5</v>
      </c>
      <c r="U58" s="448"/>
      <c r="V58" s="152" t="s">
        <v>581</v>
      </c>
      <c r="W58" s="139">
        <v>4</v>
      </c>
      <c r="X58" s="143">
        <f>R58/G58</f>
        <v>2</v>
      </c>
    </row>
    <row r="59" spans="2:24" ht="79.5" customHeight="1" x14ac:dyDescent="0.35">
      <c r="B59" s="150" t="s">
        <v>606</v>
      </c>
      <c r="C59" s="322" t="s">
        <v>558</v>
      </c>
      <c r="D59" s="301">
        <v>0</v>
      </c>
      <c r="E59" s="137"/>
      <c r="F59" s="137"/>
      <c r="G59" s="135">
        <f t="shared" si="14"/>
        <v>0</v>
      </c>
      <c r="H59" s="136"/>
      <c r="I59" s="137"/>
      <c r="J59" s="152"/>
      <c r="K59" s="139">
        <v>4</v>
      </c>
      <c r="L59" s="122"/>
      <c r="M59" s="150" t="s">
        <v>606</v>
      </c>
      <c r="N59" s="155" t="s">
        <v>558</v>
      </c>
      <c r="O59" s="126">
        <v>0</v>
      </c>
      <c r="P59" s="137"/>
      <c r="Q59" s="161"/>
      <c r="R59" s="142">
        <f t="shared" si="15"/>
        <v>0</v>
      </c>
      <c r="S59" s="341">
        <f t="shared" si="13"/>
        <v>0</v>
      </c>
      <c r="T59" s="136"/>
      <c r="U59" s="448"/>
      <c r="V59" s="152"/>
      <c r="W59" s="139">
        <v>4</v>
      </c>
      <c r="X59" s="143"/>
    </row>
    <row r="60" spans="2:24" ht="33.75" customHeight="1" x14ac:dyDescent="0.35">
      <c r="B60" s="150" t="s">
        <v>553</v>
      </c>
      <c r="C60" s="322" t="s">
        <v>535</v>
      </c>
      <c r="D60" s="301">
        <v>0</v>
      </c>
      <c r="E60" s="137"/>
      <c r="F60" s="137"/>
      <c r="G60" s="135">
        <f t="shared" si="14"/>
        <v>0</v>
      </c>
      <c r="H60" s="136"/>
      <c r="I60" s="137"/>
      <c r="J60" s="152"/>
      <c r="K60" s="139"/>
      <c r="L60" s="122"/>
      <c r="M60" s="150" t="s">
        <v>553</v>
      </c>
      <c r="N60" s="155" t="s">
        <v>535</v>
      </c>
      <c r="O60" s="126">
        <v>0</v>
      </c>
      <c r="P60" s="137"/>
      <c r="Q60" s="137"/>
      <c r="R60" s="142">
        <f t="shared" si="15"/>
        <v>0</v>
      </c>
      <c r="S60" s="341">
        <f t="shared" si="13"/>
        <v>0</v>
      </c>
      <c r="T60" s="136"/>
      <c r="U60" s="449"/>
      <c r="V60" s="152"/>
      <c r="W60" s="139"/>
      <c r="X60" s="143" t="e">
        <f t="shared" ref="X60:X65" si="19">R60/G60</f>
        <v>#DIV/0!</v>
      </c>
    </row>
    <row r="61" spans="2:24" ht="24.75" hidden="1" customHeight="1" x14ac:dyDescent="0.35">
      <c r="B61" s="167"/>
      <c r="C61" s="322"/>
      <c r="D61" s="301"/>
      <c r="E61" s="137"/>
      <c r="F61" s="137"/>
      <c r="G61" s="135"/>
      <c r="H61" s="136"/>
      <c r="I61" s="137"/>
      <c r="J61" s="152"/>
      <c r="K61" s="164"/>
      <c r="L61" s="122"/>
      <c r="M61" s="167"/>
      <c r="N61" s="155"/>
      <c r="O61" s="156"/>
      <c r="P61" s="137"/>
      <c r="Q61" s="137"/>
      <c r="R61" s="135"/>
      <c r="S61" s="336">
        <f t="shared" si="13"/>
        <v>0</v>
      </c>
      <c r="T61" s="136"/>
      <c r="U61" s="377"/>
      <c r="V61" s="152"/>
      <c r="W61" s="164"/>
      <c r="X61" s="143" t="e">
        <f t="shared" si="19"/>
        <v>#DIV/0!</v>
      </c>
    </row>
    <row r="62" spans="2:24" ht="24.75" hidden="1" customHeight="1" x14ac:dyDescent="0.35">
      <c r="B62" s="167"/>
      <c r="C62" s="322"/>
      <c r="D62" s="301"/>
      <c r="E62" s="137"/>
      <c r="F62" s="137"/>
      <c r="G62" s="135"/>
      <c r="H62" s="136"/>
      <c r="I62" s="137"/>
      <c r="J62" s="152"/>
      <c r="K62" s="164"/>
      <c r="L62" s="122"/>
      <c r="M62" s="167"/>
      <c r="N62" s="155"/>
      <c r="O62" s="156"/>
      <c r="P62" s="137"/>
      <c r="Q62" s="137"/>
      <c r="R62" s="135"/>
      <c r="S62" s="336">
        <f t="shared" si="13"/>
        <v>0</v>
      </c>
      <c r="T62" s="136"/>
      <c r="U62" s="377"/>
      <c r="V62" s="152"/>
      <c r="W62" s="164"/>
      <c r="X62" s="143" t="e">
        <f t="shared" si="19"/>
        <v>#DIV/0!</v>
      </c>
    </row>
    <row r="63" spans="2:24" ht="24.75" hidden="1" customHeight="1" x14ac:dyDescent="0.35">
      <c r="B63" s="199"/>
      <c r="C63" s="322"/>
      <c r="D63" s="301"/>
      <c r="E63" s="137"/>
      <c r="F63" s="137"/>
      <c r="G63" s="135">
        <f t="shared" ref="G63" si="20">D63+E63+F63</f>
        <v>0</v>
      </c>
      <c r="H63" s="136"/>
      <c r="I63" s="137"/>
      <c r="J63" s="152"/>
      <c r="K63" s="164"/>
      <c r="L63" s="122"/>
      <c r="M63" s="199"/>
      <c r="N63" s="155"/>
      <c r="O63" s="156"/>
      <c r="P63" s="137"/>
      <c r="Q63" s="137"/>
      <c r="R63" s="135">
        <f t="shared" ref="R63" si="21">O63+P63+Q63</f>
        <v>0</v>
      </c>
      <c r="S63" s="336">
        <f t="shared" si="13"/>
        <v>0</v>
      </c>
      <c r="T63" s="136"/>
      <c r="U63" s="377"/>
      <c r="V63" s="152"/>
      <c r="W63" s="164"/>
      <c r="X63" s="143" t="e">
        <f t="shared" si="19"/>
        <v>#DIV/0!</v>
      </c>
    </row>
    <row r="64" spans="2:24" ht="24.75" customHeight="1" x14ac:dyDescent="0.35">
      <c r="C64" s="296" t="s">
        <v>380</v>
      </c>
      <c r="D64" s="300">
        <f>SUM(D46:D63)</f>
        <v>148163.97627272728</v>
      </c>
      <c r="E64" s="184">
        <f>SUM(E46:E63)</f>
        <v>0</v>
      </c>
      <c r="F64" s="184">
        <f>SUM(F46:F63)</f>
        <v>0</v>
      </c>
      <c r="G64" s="184">
        <f>SUM(G46:G63)</f>
        <v>148163.97627272728</v>
      </c>
      <c r="H64" s="184">
        <f>(H46*G46)+(H47*G47)+(H48*G48)+(H49*G49)+(H50*G50)+(H51*G51)+(H52*G52)+(H53*G53)+(H54*G54)+(H55*G55)+(H56*G56)+(H57*G57)+(H58*G58)+(H59*G59)+(H60*G60)+(H61*G61)+(H62*G62)+(H63*G63)</f>
        <v>70298.300559090916</v>
      </c>
      <c r="I64" s="184">
        <v>126115.35</v>
      </c>
      <c r="J64" s="186"/>
      <c r="K64" s="195"/>
      <c r="L64" s="122"/>
      <c r="N64" s="129" t="s">
        <v>380</v>
      </c>
      <c r="O64" s="189">
        <f>SUM(O46:O63)</f>
        <v>303163.97627272725</v>
      </c>
      <c r="P64" s="184">
        <f>SUM(P46:P63)</f>
        <v>0</v>
      </c>
      <c r="Q64" s="189">
        <f>SUM(Q46:Q63)</f>
        <v>0</v>
      </c>
      <c r="R64" s="188">
        <f>SUM(R46:R63)</f>
        <v>303163.97627272725</v>
      </c>
      <c r="S64" s="338">
        <f>SUM(S46:S63)</f>
        <v>155000</v>
      </c>
      <c r="T64" s="188">
        <f>(T46*R46)+(T47*R47)+(T48*R48)+(T49*R49)+(T50*R50)+(T51*R51)+(T52*R52)+(T53*R53)+(T54*R54)+(T55*R55)+(T56*R56)+(T57*R57)+(T58*R58)+(T59*R59)+(T60*R60)+(T61*R61)+(T62*R62)+(T63*R63)</f>
        <v>145298.30055909092</v>
      </c>
      <c r="U64" s="378">
        <f>U46</f>
        <v>146937.49000000002</v>
      </c>
      <c r="V64" s="186"/>
      <c r="W64" s="195"/>
      <c r="X64" s="143">
        <f t="shared" si="19"/>
        <v>2.0461382307578568</v>
      </c>
    </row>
    <row r="65" spans="2:24" ht="24.75" customHeight="1" x14ac:dyDescent="0.35">
      <c r="B65" s="203"/>
      <c r="C65" s="324"/>
      <c r="D65" s="305"/>
      <c r="E65" s="205"/>
      <c r="F65" s="205"/>
      <c r="G65" s="205"/>
      <c r="H65" s="205"/>
      <c r="I65" s="205"/>
      <c r="J65" s="205"/>
      <c r="K65" s="206"/>
      <c r="L65" s="122"/>
      <c r="M65" s="203"/>
      <c r="N65" s="203"/>
      <c r="O65" s="204"/>
      <c r="P65" s="205"/>
      <c r="Q65" s="207"/>
      <c r="R65" s="205">
        <f>+R64+R44+R34</f>
        <v>2372351.5071818181</v>
      </c>
      <c r="S65" s="205">
        <f>+S64+S44+S34</f>
        <v>1478317</v>
      </c>
      <c r="T65" s="205"/>
      <c r="U65" s="205"/>
      <c r="V65" s="205"/>
      <c r="W65" s="206"/>
      <c r="X65" s="143" t="e">
        <f t="shared" si="19"/>
        <v>#DIV/0!</v>
      </c>
    </row>
    <row r="66" spans="2:24" ht="37.5" customHeight="1" x14ac:dyDescent="0.35">
      <c r="B66" s="180" t="s">
        <v>381</v>
      </c>
      <c r="C66" s="401" t="s">
        <v>536</v>
      </c>
      <c r="D66" s="401"/>
      <c r="E66" s="401"/>
      <c r="F66" s="401"/>
      <c r="G66" s="401"/>
      <c r="H66" s="401"/>
      <c r="I66" s="401"/>
      <c r="J66" s="401"/>
      <c r="K66" s="401"/>
      <c r="L66" s="122"/>
      <c r="M66" s="180" t="s">
        <v>381</v>
      </c>
      <c r="N66" s="401" t="s">
        <v>536</v>
      </c>
      <c r="O66" s="401"/>
      <c r="P66" s="401"/>
      <c r="Q66" s="401"/>
      <c r="R66" s="401"/>
      <c r="S66" s="401"/>
      <c r="T66" s="401"/>
      <c r="U66" s="401"/>
      <c r="V66" s="401"/>
      <c r="W66" s="401"/>
      <c r="X66" s="143"/>
    </row>
    <row r="67" spans="2:24" ht="37.5" customHeight="1" x14ac:dyDescent="0.35">
      <c r="B67" s="153" t="s">
        <v>382</v>
      </c>
      <c r="C67" s="402" t="s">
        <v>537</v>
      </c>
      <c r="D67" s="402"/>
      <c r="E67" s="402"/>
      <c r="F67" s="402"/>
      <c r="G67" s="402"/>
      <c r="H67" s="402"/>
      <c r="I67" s="402"/>
      <c r="J67" s="402"/>
      <c r="K67" s="402"/>
      <c r="L67" s="122"/>
      <c r="M67" s="153" t="s">
        <v>382</v>
      </c>
      <c r="N67" s="402" t="s">
        <v>537</v>
      </c>
      <c r="O67" s="402"/>
      <c r="P67" s="402"/>
      <c r="Q67" s="402"/>
      <c r="R67" s="402"/>
      <c r="S67" s="402"/>
      <c r="T67" s="402"/>
      <c r="U67" s="402"/>
      <c r="V67" s="402"/>
      <c r="W67" s="402"/>
      <c r="X67" s="143"/>
    </row>
    <row r="68" spans="2:24" ht="69.75" customHeight="1" x14ac:dyDescent="0.35">
      <c r="B68" s="154" t="s">
        <v>538</v>
      </c>
      <c r="C68" s="322" t="s">
        <v>569</v>
      </c>
      <c r="D68" s="299">
        <v>32727.272727272699</v>
      </c>
      <c r="E68" s="137"/>
      <c r="F68" s="137"/>
      <c r="G68" s="135">
        <f t="shared" ref="G68:G74" si="22">D68+E68+F68</f>
        <v>32727.272727272699</v>
      </c>
      <c r="H68" s="136">
        <v>0.5</v>
      </c>
      <c r="I68" s="137"/>
      <c r="J68" s="152" t="s">
        <v>592</v>
      </c>
      <c r="K68" s="164">
        <v>6</v>
      </c>
      <c r="L68" s="122"/>
      <c r="M68" s="154" t="s">
        <v>538</v>
      </c>
      <c r="N68" s="155" t="s">
        <v>569</v>
      </c>
      <c r="O68" s="126">
        <v>86893.939393939363</v>
      </c>
      <c r="P68" s="137"/>
      <c r="Q68" s="157"/>
      <c r="R68" s="142">
        <f t="shared" ref="R68:R69" si="23">O68+P68+Q68</f>
        <v>86893.939393939363</v>
      </c>
      <c r="S68" s="341">
        <f t="shared" ref="S68:S99" si="24">+R68-G68</f>
        <v>54166.666666666664</v>
      </c>
      <c r="T68" s="136">
        <v>0.5</v>
      </c>
      <c r="U68" s="447">
        <f>11712.13+15284.4+112.53+158.88+162.68+951.67+3088-4875.06+2229.79+395.27</f>
        <v>29220.289999999997</v>
      </c>
      <c r="V68" s="152" t="s">
        <v>652</v>
      </c>
      <c r="W68" s="164">
        <v>6</v>
      </c>
      <c r="X68" s="143">
        <f t="shared" ref="X68:X73" si="25">R68/G68</f>
        <v>2.6550925925925939</v>
      </c>
    </row>
    <row r="69" spans="2:24" ht="43.5" customHeight="1" x14ac:dyDescent="0.35">
      <c r="B69" s="154" t="s">
        <v>539</v>
      </c>
      <c r="C69" s="322" t="s">
        <v>570</v>
      </c>
      <c r="D69" s="299">
        <f>1200000*3/550</f>
        <v>6545.454545454545</v>
      </c>
      <c r="E69" s="137"/>
      <c r="F69" s="137"/>
      <c r="G69" s="135">
        <f t="shared" si="22"/>
        <v>6545.454545454545</v>
      </c>
      <c r="H69" s="136">
        <v>0.5</v>
      </c>
      <c r="I69" s="137"/>
      <c r="J69" s="152" t="s">
        <v>594</v>
      </c>
      <c r="K69" s="164">
        <v>6</v>
      </c>
      <c r="L69" s="122"/>
      <c r="M69" s="154" t="s">
        <v>539</v>
      </c>
      <c r="N69" s="155" t="s">
        <v>620</v>
      </c>
      <c r="O69" s="126">
        <v>32212.121212121212</v>
      </c>
      <c r="P69" s="137"/>
      <c r="Q69" s="157"/>
      <c r="R69" s="142">
        <f t="shared" si="23"/>
        <v>32212.121212121212</v>
      </c>
      <c r="S69" s="341">
        <f t="shared" si="24"/>
        <v>25666.666666666668</v>
      </c>
      <c r="T69" s="136">
        <v>0.5</v>
      </c>
      <c r="U69" s="448"/>
      <c r="V69" s="152" t="s">
        <v>651</v>
      </c>
      <c r="W69" s="164">
        <v>6</v>
      </c>
      <c r="X69" s="143">
        <f t="shared" si="25"/>
        <v>4.9212962962962967</v>
      </c>
    </row>
    <row r="70" spans="2:24" ht="24.75" hidden="1" customHeight="1" x14ac:dyDescent="0.35">
      <c r="B70" s="154"/>
      <c r="C70" s="322"/>
      <c r="D70" s="299"/>
      <c r="E70" s="151"/>
      <c r="F70" s="151"/>
      <c r="G70" s="135"/>
      <c r="H70" s="200"/>
      <c r="I70" s="151"/>
      <c r="J70" s="208"/>
      <c r="K70" s="164"/>
      <c r="L70" s="122"/>
      <c r="M70" s="154"/>
      <c r="N70" s="133"/>
      <c r="O70" s="145"/>
      <c r="P70" s="151"/>
      <c r="Q70" s="202"/>
      <c r="R70" s="135"/>
      <c r="S70" s="336">
        <f t="shared" si="24"/>
        <v>0</v>
      </c>
      <c r="T70" s="200"/>
      <c r="U70" s="448"/>
      <c r="V70" s="208"/>
      <c r="W70" s="164"/>
      <c r="X70" s="143" t="e">
        <f t="shared" si="25"/>
        <v>#DIV/0!</v>
      </c>
    </row>
    <row r="71" spans="2:24" ht="24.75" hidden="1" customHeight="1" x14ac:dyDescent="0.35">
      <c r="B71" s="167"/>
      <c r="C71" s="322"/>
      <c r="D71" s="299"/>
      <c r="E71" s="137"/>
      <c r="F71" s="137"/>
      <c r="G71" s="135"/>
      <c r="H71" s="136"/>
      <c r="I71" s="137"/>
      <c r="J71" s="152"/>
      <c r="K71" s="164"/>
      <c r="L71" s="122"/>
      <c r="M71" s="167"/>
      <c r="N71" s="155"/>
      <c r="O71" s="145"/>
      <c r="P71" s="137"/>
      <c r="Q71" s="165"/>
      <c r="R71" s="135"/>
      <c r="S71" s="336">
        <f t="shared" si="24"/>
        <v>0</v>
      </c>
      <c r="T71" s="136"/>
      <c r="U71" s="448"/>
      <c r="V71" s="152"/>
      <c r="W71" s="164"/>
      <c r="X71" s="143" t="e">
        <f t="shared" si="25"/>
        <v>#DIV/0!</v>
      </c>
    </row>
    <row r="72" spans="2:24" ht="24.75" hidden="1" customHeight="1" x14ac:dyDescent="0.35">
      <c r="B72" s="167"/>
      <c r="C72" s="322"/>
      <c r="D72" s="301"/>
      <c r="E72" s="137"/>
      <c r="F72" s="137"/>
      <c r="G72" s="135">
        <f t="shared" si="22"/>
        <v>0</v>
      </c>
      <c r="H72" s="136"/>
      <c r="I72" s="137"/>
      <c r="J72" s="152"/>
      <c r="K72" s="164"/>
      <c r="L72" s="122"/>
      <c r="M72" s="167"/>
      <c r="N72" s="155"/>
      <c r="O72" s="147">
        <v>0</v>
      </c>
      <c r="P72" s="137"/>
      <c r="Q72" s="165"/>
      <c r="R72" s="135">
        <f t="shared" ref="R72:R135" si="26">O72+P72+Q72</f>
        <v>0</v>
      </c>
      <c r="S72" s="336">
        <f t="shared" si="24"/>
        <v>0</v>
      </c>
      <c r="T72" s="136"/>
      <c r="U72" s="448"/>
      <c r="V72" s="152"/>
      <c r="W72" s="164"/>
      <c r="X72" s="143" t="e">
        <f t="shared" si="25"/>
        <v>#DIV/0!</v>
      </c>
    </row>
    <row r="73" spans="2:24" ht="24.75" hidden="1" customHeight="1" x14ac:dyDescent="0.35">
      <c r="B73" s="199"/>
      <c r="C73" s="322"/>
      <c r="D73" s="301"/>
      <c r="E73" s="137"/>
      <c r="F73" s="137"/>
      <c r="G73" s="135">
        <f t="shared" si="22"/>
        <v>0</v>
      </c>
      <c r="H73" s="136"/>
      <c r="I73" s="137"/>
      <c r="J73" s="152"/>
      <c r="K73" s="164"/>
      <c r="L73" s="122"/>
      <c r="M73" s="199"/>
      <c r="N73" s="155"/>
      <c r="O73" s="147">
        <v>0</v>
      </c>
      <c r="P73" s="137"/>
      <c r="Q73" s="165"/>
      <c r="R73" s="135">
        <f t="shared" si="26"/>
        <v>0</v>
      </c>
      <c r="S73" s="336">
        <f t="shared" si="24"/>
        <v>0</v>
      </c>
      <c r="T73" s="136"/>
      <c r="U73" s="448"/>
      <c r="V73" s="152"/>
      <c r="W73" s="164"/>
      <c r="X73" s="143" t="e">
        <f t="shared" si="25"/>
        <v>#DIV/0!</v>
      </c>
    </row>
    <row r="74" spans="2:24" ht="53.25" customHeight="1" x14ac:dyDescent="0.35">
      <c r="B74" s="150" t="s">
        <v>563</v>
      </c>
      <c r="C74" s="322" t="s">
        <v>586</v>
      </c>
      <c r="D74" s="299">
        <v>0</v>
      </c>
      <c r="E74" s="137"/>
      <c r="F74" s="137"/>
      <c r="G74" s="135">
        <f t="shared" si="22"/>
        <v>0</v>
      </c>
      <c r="H74" s="136"/>
      <c r="I74" s="137"/>
      <c r="J74" s="152" t="s">
        <v>525</v>
      </c>
      <c r="K74" s="164">
        <v>6</v>
      </c>
      <c r="L74" s="122"/>
      <c r="M74" s="150" t="s">
        <v>563</v>
      </c>
      <c r="N74" s="155" t="s">
        <v>586</v>
      </c>
      <c r="O74" s="126">
        <v>0</v>
      </c>
      <c r="P74" s="137"/>
      <c r="Q74" s="157"/>
      <c r="R74" s="142">
        <f t="shared" si="26"/>
        <v>0</v>
      </c>
      <c r="S74" s="341">
        <f t="shared" si="24"/>
        <v>0</v>
      </c>
      <c r="T74" s="136"/>
      <c r="U74" s="449"/>
      <c r="V74" s="152" t="s">
        <v>525</v>
      </c>
      <c r="W74" s="164">
        <v>6</v>
      </c>
      <c r="X74" s="143"/>
    </row>
    <row r="75" spans="2:24" ht="24.75" hidden="1" customHeight="1" x14ac:dyDescent="0.35">
      <c r="B75" s="167"/>
      <c r="C75" s="322"/>
      <c r="D75" s="301"/>
      <c r="E75" s="137"/>
      <c r="F75" s="137"/>
      <c r="G75" s="135">
        <f t="shared" ref="G75:G158" si="27">D75+E75+F75</f>
        <v>0</v>
      </c>
      <c r="H75" s="136"/>
      <c r="I75" s="137"/>
      <c r="J75" s="152"/>
      <c r="K75" s="164"/>
      <c r="L75" s="122"/>
      <c r="M75" s="167"/>
      <c r="N75" s="155"/>
      <c r="O75" s="147"/>
      <c r="P75" s="137"/>
      <c r="Q75" s="161"/>
      <c r="R75" s="135">
        <f t="shared" si="26"/>
        <v>0</v>
      </c>
      <c r="S75" s="336">
        <f t="shared" si="24"/>
        <v>0</v>
      </c>
      <c r="T75" s="136"/>
      <c r="U75" s="377"/>
      <c r="V75" s="152"/>
      <c r="W75" s="164"/>
      <c r="X75" s="143" t="e">
        <f t="shared" ref="X75:X106" si="28">R75/G75</f>
        <v>#DIV/0!</v>
      </c>
    </row>
    <row r="76" spans="2:24" ht="24.75" hidden="1" customHeight="1" x14ac:dyDescent="0.35">
      <c r="B76" s="167"/>
      <c r="C76" s="322"/>
      <c r="D76" s="301"/>
      <c r="E76" s="137"/>
      <c r="F76" s="137"/>
      <c r="G76" s="135">
        <f t="shared" si="27"/>
        <v>0</v>
      </c>
      <c r="H76" s="136"/>
      <c r="I76" s="137"/>
      <c r="J76" s="152"/>
      <c r="K76" s="164"/>
      <c r="L76" s="122"/>
      <c r="M76" s="167"/>
      <c r="N76" s="155"/>
      <c r="O76" s="147"/>
      <c r="P76" s="137"/>
      <c r="Q76" s="161"/>
      <c r="R76" s="135">
        <f t="shared" si="26"/>
        <v>0</v>
      </c>
      <c r="S76" s="336">
        <f t="shared" si="24"/>
        <v>0</v>
      </c>
      <c r="T76" s="136"/>
      <c r="U76" s="377"/>
      <c r="V76" s="152"/>
      <c r="W76" s="164"/>
      <c r="X76" s="143" t="e">
        <f t="shared" si="28"/>
        <v>#DIV/0!</v>
      </c>
    </row>
    <row r="77" spans="2:24" ht="24.75" hidden="1" customHeight="1" x14ac:dyDescent="0.35">
      <c r="B77" s="167"/>
      <c r="C77" s="322"/>
      <c r="D77" s="301"/>
      <c r="E77" s="137"/>
      <c r="F77" s="137"/>
      <c r="G77" s="135">
        <f t="shared" si="27"/>
        <v>0</v>
      </c>
      <c r="H77" s="136"/>
      <c r="I77" s="137"/>
      <c r="J77" s="152"/>
      <c r="K77" s="164"/>
      <c r="L77" s="122"/>
      <c r="M77" s="167"/>
      <c r="N77" s="155"/>
      <c r="O77" s="147"/>
      <c r="P77" s="137"/>
      <c r="Q77" s="161"/>
      <c r="R77" s="135">
        <f t="shared" si="26"/>
        <v>0</v>
      </c>
      <c r="S77" s="336">
        <f t="shared" si="24"/>
        <v>0</v>
      </c>
      <c r="T77" s="136"/>
      <c r="U77" s="377"/>
      <c r="V77" s="152"/>
      <c r="W77" s="164"/>
      <c r="X77" s="143" t="e">
        <f t="shared" si="28"/>
        <v>#DIV/0!</v>
      </c>
    </row>
    <row r="78" spans="2:24" ht="24.75" hidden="1" customHeight="1" x14ac:dyDescent="0.35">
      <c r="B78" s="199"/>
      <c r="C78" s="322"/>
      <c r="D78" s="301"/>
      <c r="E78" s="137"/>
      <c r="F78" s="137"/>
      <c r="G78" s="135">
        <f t="shared" si="27"/>
        <v>0</v>
      </c>
      <c r="H78" s="136"/>
      <c r="I78" s="137"/>
      <c r="J78" s="152"/>
      <c r="K78" s="164"/>
      <c r="L78" s="122"/>
      <c r="M78" s="199"/>
      <c r="N78" s="155"/>
      <c r="O78" s="147"/>
      <c r="P78" s="137"/>
      <c r="Q78" s="161"/>
      <c r="R78" s="135">
        <f t="shared" si="26"/>
        <v>0</v>
      </c>
      <c r="S78" s="336">
        <f t="shared" si="24"/>
        <v>0</v>
      </c>
      <c r="T78" s="136"/>
      <c r="U78" s="377"/>
      <c r="V78" s="152"/>
      <c r="W78" s="164"/>
      <c r="X78" s="143" t="e">
        <f t="shared" si="28"/>
        <v>#DIV/0!</v>
      </c>
    </row>
    <row r="79" spans="2:24" ht="24.75" hidden="1" customHeight="1" x14ac:dyDescent="0.35">
      <c r="B79" s="386" t="s">
        <v>493</v>
      </c>
      <c r="C79" s="322"/>
      <c r="D79" s="301"/>
      <c r="E79" s="137"/>
      <c r="F79" s="137"/>
      <c r="G79" s="135">
        <f t="shared" si="27"/>
        <v>0</v>
      </c>
      <c r="H79" s="136"/>
      <c r="I79" s="137"/>
      <c r="J79" s="152"/>
      <c r="K79" s="164"/>
      <c r="L79" s="122"/>
      <c r="M79" s="386" t="s">
        <v>493</v>
      </c>
      <c r="N79" s="155"/>
      <c r="O79" s="147"/>
      <c r="P79" s="137"/>
      <c r="Q79" s="161"/>
      <c r="R79" s="135">
        <f t="shared" si="26"/>
        <v>0</v>
      </c>
      <c r="S79" s="336">
        <f t="shared" si="24"/>
        <v>0</v>
      </c>
      <c r="T79" s="136"/>
      <c r="U79" s="377"/>
      <c r="V79" s="152"/>
      <c r="W79" s="164"/>
      <c r="X79" s="143" t="e">
        <f t="shared" si="28"/>
        <v>#DIV/0!</v>
      </c>
    </row>
    <row r="80" spans="2:24" ht="24.75" hidden="1" customHeight="1" x14ac:dyDescent="0.35">
      <c r="B80" s="396"/>
      <c r="C80" s="322"/>
      <c r="D80" s="301"/>
      <c r="E80" s="137"/>
      <c r="F80" s="137"/>
      <c r="G80" s="135">
        <f t="shared" si="27"/>
        <v>0</v>
      </c>
      <c r="H80" s="136"/>
      <c r="I80" s="137"/>
      <c r="J80" s="152"/>
      <c r="K80" s="164"/>
      <c r="L80" s="122"/>
      <c r="M80" s="396"/>
      <c r="N80" s="155"/>
      <c r="O80" s="147"/>
      <c r="P80" s="137"/>
      <c r="Q80" s="161"/>
      <c r="R80" s="135">
        <f t="shared" si="26"/>
        <v>0</v>
      </c>
      <c r="S80" s="336">
        <f t="shared" si="24"/>
        <v>0</v>
      </c>
      <c r="T80" s="136"/>
      <c r="U80" s="377"/>
      <c r="V80" s="152"/>
      <c r="W80" s="164"/>
      <c r="X80" s="143" t="e">
        <f t="shared" si="28"/>
        <v>#DIV/0!</v>
      </c>
    </row>
    <row r="81" spans="2:24" ht="24.75" hidden="1" customHeight="1" x14ac:dyDescent="0.35">
      <c r="B81" s="396"/>
      <c r="D81" s="301"/>
      <c r="E81" s="137"/>
      <c r="F81" s="137"/>
      <c r="G81" s="135">
        <f t="shared" si="27"/>
        <v>0</v>
      </c>
      <c r="H81" s="136"/>
      <c r="I81" s="137"/>
      <c r="J81" s="152"/>
      <c r="K81" s="164"/>
      <c r="L81" s="122"/>
      <c r="M81" s="396"/>
      <c r="O81" s="147"/>
      <c r="P81" s="137"/>
      <c r="Q81" s="161"/>
      <c r="R81" s="135">
        <f t="shared" si="26"/>
        <v>0</v>
      </c>
      <c r="S81" s="336">
        <f t="shared" si="24"/>
        <v>0</v>
      </c>
      <c r="T81" s="136"/>
      <c r="U81" s="377"/>
      <c r="V81" s="152"/>
      <c r="W81" s="164"/>
      <c r="X81" s="143" t="e">
        <f t="shared" si="28"/>
        <v>#DIV/0!</v>
      </c>
    </row>
    <row r="82" spans="2:24" ht="24.75" hidden="1" customHeight="1" x14ac:dyDescent="0.35">
      <c r="B82" s="396"/>
      <c r="C82" s="322"/>
      <c r="D82" s="301"/>
      <c r="E82" s="137"/>
      <c r="F82" s="137"/>
      <c r="G82" s="135">
        <f t="shared" si="27"/>
        <v>0</v>
      </c>
      <c r="H82" s="136"/>
      <c r="I82" s="137"/>
      <c r="J82" s="152"/>
      <c r="K82" s="164"/>
      <c r="L82" s="122"/>
      <c r="M82" s="396"/>
      <c r="N82" s="155"/>
      <c r="O82" s="147"/>
      <c r="P82" s="137"/>
      <c r="Q82" s="161"/>
      <c r="R82" s="135">
        <f t="shared" si="26"/>
        <v>0</v>
      </c>
      <c r="S82" s="336">
        <f t="shared" si="24"/>
        <v>0</v>
      </c>
      <c r="T82" s="136"/>
      <c r="U82" s="377"/>
      <c r="V82" s="152"/>
      <c r="W82" s="164"/>
      <c r="X82" s="143" t="e">
        <f t="shared" si="28"/>
        <v>#DIV/0!</v>
      </c>
    </row>
    <row r="83" spans="2:24" ht="24.75" hidden="1" customHeight="1" x14ac:dyDescent="0.35">
      <c r="B83" s="387"/>
      <c r="C83" s="322"/>
      <c r="D83" s="301"/>
      <c r="E83" s="137"/>
      <c r="F83" s="137"/>
      <c r="G83" s="135">
        <f t="shared" si="27"/>
        <v>0</v>
      </c>
      <c r="H83" s="136"/>
      <c r="I83" s="137"/>
      <c r="J83" s="152"/>
      <c r="K83" s="164"/>
      <c r="L83" s="122"/>
      <c r="M83" s="387"/>
      <c r="N83" s="155"/>
      <c r="O83" s="147"/>
      <c r="P83" s="137"/>
      <c r="Q83" s="161"/>
      <c r="R83" s="135">
        <f t="shared" si="26"/>
        <v>0</v>
      </c>
      <c r="S83" s="336">
        <f t="shared" si="24"/>
        <v>0</v>
      </c>
      <c r="T83" s="136"/>
      <c r="U83" s="377"/>
      <c r="V83" s="152"/>
      <c r="W83" s="164"/>
      <c r="X83" s="143" t="e">
        <f t="shared" si="28"/>
        <v>#DIV/0!</v>
      </c>
    </row>
    <row r="84" spans="2:24" ht="24.75" hidden="1" customHeight="1" x14ac:dyDescent="0.35">
      <c r="B84" s="386" t="s">
        <v>494</v>
      </c>
      <c r="C84" s="322"/>
      <c r="D84" s="301"/>
      <c r="E84" s="134"/>
      <c r="F84" s="137"/>
      <c r="G84" s="135">
        <f t="shared" si="27"/>
        <v>0</v>
      </c>
      <c r="H84" s="136"/>
      <c r="I84" s="137"/>
      <c r="J84" s="152"/>
      <c r="K84" s="164"/>
      <c r="L84" s="122"/>
      <c r="M84" s="386" t="s">
        <v>494</v>
      </c>
      <c r="N84" s="155"/>
      <c r="O84" s="147"/>
      <c r="P84" s="134"/>
      <c r="Q84" s="161"/>
      <c r="R84" s="135">
        <f t="shared" si="26"/>
        <v>0</v>
      </c>
      <c r="S84" s="336">
        <f t="shared" si="24"/>
        <v>0</v>
      </c>
      <c r="T84" s="136"/>
      <c r="U84" s="377"/>
      <c r="V84" s="152"/>
      <c r="W84" s="164"/>
      <c r="X84" s="143" t="e">
        <f t="shared" si="28"/>
        <v>#DIV/0!</v>
      </c>
    </row>
    <row r="85" spans="2:24" ht="24.75" hidden="1" customHeight="1" x14ac:dyDescent="0.35">
      <c r="B85" s="396"/>
      <c r="C85" s="322"/>
      <c r="D85" s="301"/>
      <c r="E85" s="137"/>
      <c r="F85" s="137"/>
      <c r="G85" s="135">
        <f t="shared" si="27"/>
        <v>0</v>
      </c>
      <c r="H85" s="136"/>
      <c r="I85" s="137"/>
      <c r="J85" s="152"/>
      <c r="K85" s="164"/>
      <c r="L85" s="122"/>
      <c r="M85" s="396"/>
      <c r="N85" s="155"/>
      <c r="O85" s="147"/>
      <c r="P85" s="137"/>
      <c r="Q85" s="161"/>
      <c r="R85" s="135">
        <f t="shared" si="26"/>
        <v>0</v>
      </c>
      <c r="S85" s="336">
        <f t="shared" si="24"/>
        <v>0</v>
      </c>
      <c r="T85" s="136"/>
      <c r="U85" s="377"/>
      <c r="V85" s="152"/>
      <c r="W85" s="164"/>
      <c r="X85" s="143" t="e">
        <f t="shared" si="28"/>
        <v>#DIV/0!</v>
      </c>
    </row>
    <row r="86" spans="2:24" ht="24.75" hidden="1" customHeight="1" x14ac:dyDescent="0.35">
      <c r="B86" s="396"/>
      <c r="C86" s="322"/>
      <c r="D86" s="301"/>
      <c r="E86" s="137"/>
      <c r="F86" s="137"/>
      <c r="G86" s="135">
        <f t="shared" si="27"/>
        <v>0</v>
      </c>
      <c r="H86" s="136"/>
      <c r="I86" s="137"/>
      <c r="J86" s="152"/>
      <c r="K86" s="164"/>
      <c r="L86" s="122"/>
      <c r="M86" s="396"/>
      <c r="N86" s="155"/>
      <c r="O86" s="147"/>
      <c r="P86" s="137"/>
      <c r="Q86" s="161"/>
      <c r="R86" s="135">
        <f t="shared" si="26"/>
        <v>0</v>
      </c>
      <c r="S86" s="336">
        <f t="shared" si="24"/>
        <v>0</v>
      </c>
      <c r="T86" s="136"/>
      <c r="U86" s="377"/>
      <c r="V86" s="152"/>
      <c r="W86" s="164"/>
      <c r="X86" s="143" t="e">
        <f t="shared" si="28"/>
        <v>#DIV/0!</v>
      </c>
    </row>
    <row r="87" spans="2:24" ht="24.75" hidden="1" customHeight="1" x14ac:dyDescent="0.35">
      <c r="B87" s="396"/>
      <c r="C87" s="322"/>
      <c r="D87" s="301"/>
      <c r="E87" s="137"/>
      <c r="F87" s="137"/>
      <c r="G87" s="135">
        <f t="shared" si="27"/>
        <v>0</v>
      </c>
      <c r="H87" s="136"/>
      <c r="I87" s="137"/>
      <c r="J87" s="152"/>
      <c r="K87" s="164"/>
      <c r="L87" s="122"/>
      <c r="M87" s="396"/>
      <c r="N87" s="155"/>
      <c r="O87" s="147"/>
      <c r="P87" s="137"/>
      <c r="Q87" s="161"/>
      <c r="R87" s="135">
        <f t="shared" si="26"/>
        <v>0</v>
      </c>
      <c r="S87" s="336">
        <f t="shared" si="24"/>
        <v>0</v>
      </c>
      <c r="T87" s="136"/>
      <c r="U87" s="377"/>
      <c r="V87" s="152"/>
      <c r="W87" s="164"/>
      <c r="X87" s="143" t="e">
        <f t="shared" si="28"/>
        <v>#DIV/0!</v>
      </c>
    </row>
    <row r="88" spans="2:24" ht="24.75" hidden="1" customHeight="1" x14ac:dyDescent="0.35">
      <c r="B88" s="387"/>
      <c r="C88" s="322"/>
      <c r="D88" s="301"/>
      <c r="E88" s="137"/>
      <c r="F88" s="137"/>
      <c r="G88" s="135">
        <f t="shared" si="27"/>
        <v>0</v>
      </c>
      <c r="H88" s="136"/>
      <c r="I88" s="137"/>
      <c r="J88" s="152"/>
      <c r="K88" s="164"/>
      <c r="L88" s="122"/>
      <c r="M88" s="387"/>
      <c r="N88" s="155"/>
      <c r="O88" s="147"/>
      <c r="P88" s="137"/>
      <c r="Q88" s="161"/>
      <c r="R88" s="135">
        <f t="shared" si="26"/>
        <v>0</v>
      </c>
      <c r="S88" s="336">
        <f t="shared" si="24"/>
        <v>0</v>
      </c>
      <c r="T88" s="136"/>
      <c r="U88" s="377"/>
      <c r="V88" s="152"/>
      <c r="W88" s="164"/>
      <c r="X88" s="143" t="e">
        <f t="shared" si="28"/>
        <v>#DIV/0!</v>
      </c>
    </row>
    <row r="89" spans="2:24" ht="24.75" hidden="1" customHeight="1" x14ac:dyDescent="0.35">
      <c r="B89" s="386"/>
      <c r="C89" s="322"/>
      <c r="D89" s="301"/>
      <c r="E89" s="134"/>
      <c r="F89" s="137"/>
      <c r="G89" s="135">
        <f t="shared" si="27"/>
        <v>0</v>
      </c>
      <c r="H89" s="136"/>
      <c r="I89" s="137"/>
      <c r="J89" s="152"/>
      <c r="K89" s="164"/>
      <c r="L89" s="122"/>
      <c r="M89" s="386"/>
      <c r="N89" s="155"/>
      <c r="O89" s="147"/>
      <c r="P89" s="134"/>
      <c r="Q89" s="161"/>
      <c r="R89" s="135">
        <f t="shared" si="26"/>
        <v>0</v>
      </c>
      <c r="S89" s="336">
        <f t="shared" si="24"/>
        <v>0</v>
      </c>
      <c r="T89" s="136"/>
      <c r="U89" s="377"/>
      <c r="V89" s="152"/>
      <c r="W89" s="164"/>
      <c r="X89" s="143" t="e">
        <f t="shared" si="28"/>
        <v>#DIV/0!</v>
      </c>
    </row>
    <row r="90" spans="2:24" ht="24.75" hidden="1" customHeight="1" x14ac:dyDescent="0.35">
      <c r="B90" s="396"/>
      <c r="C90" s="322"/>
      <c r="D90" s="301"/>
      <c r="E90" s="134"/>
      <c r="F90" s="137"/>
      <c r="G90" s="135">
        <f t="shared" si="27"/>
        <v>0</v>
      </c>
      <c r="H90" s="136"/>
      <c r="I90" s="137"/>
      <c r="J90" s="152"/>
      <c r="K90" s="164"/>
      <c r="L90" s="122"/>
      <c r="M90" s="396"/>
      <c r="N90" s="155"/>
      <c r="O90" s="147"/>
      <c r="P90" s="134"/>
      <c r="Q90" s="161"/>
      <c r="R90" s="135">
        <f t="shared" si="26"/>
        <v>0</v>
      </c>
      <c r="S90" s="336">
        <f t="shared" si="24"/>
        <v>0</v>
      </c>
      <c r="T90" s="136"/>
      <c r="U90" s="377"/>
      <c r="V90" s="152"/>
      <c r="W90" s="164"/>
      <c r="X90" s="143" t="e">
        <f t="shared" si="28"/>
        <v>#DIV/0!</v>
      </c>
    </row>
    <row r="91" spans="2:24" ht="24.75" hidden="1" customHeight="1" x14ac:dyDescent="0.35">
      <c r="B91" s="396"/>
      <c r="C91" s="322"/>
      <c r="D91" s="301"/>
      <c r="E91" s="134"/>
      <c r="F91" s="137"/>
      <c r="G91" s="135">
        <f t="shared" si="27"/>
        <v>0</v>
      </c>
      <c r="H91" s="136"/>
      <c r="I91" s="137"/>
      <c r="J91" s="152"/>
      <c r="K91" s="164"/>
      <c r="L91" s="122"/>
      <c r="M91" s="396"/>
      <c r="N91" s="155"/>
      <c r="O91" s="147"/>
      <c r="P91" s="134"/>
      <c r="Q91" s="161"/>
      <c r="R91" s="135">
        <f t="shared" si="26"/>
        <v>0</v>
      </c>
      <c r="S91" s="336">
        <f t="shared" si="24"/>
        <v>0</v>
      </c>
      <c r="T91" s="136"/>
      <c r="U91" s="377"/>
      <c r="V91" s="152"/>
      <c r="W91" s="164"/>
      <c r="X91" s="143" t="e">
        <f t="shared" si="28"/>
        <v>#DIV/0!</v>
      </c>
    </row>
    <row r="92" spans="2:24" ht="24.75" hidden="1" customHeight="1" x14ac:dyDescent="0.35">
      <c r="B92" s="396"/>
      <c r="C92" s="322"/>
      <c r="D92" s="301"/>
      <c r="E92" s="137"/>
      <c r="F92" s="137"/>
      <c r="G92" s="135">
        <f t="shared" si="27"/>
        <v>0</v>
      </c>
      <c r="H92" s="136"/>
      <c r="I92" s="137"/>
      <c r="J92" s="152"/>
      <c r="K92" s="164"/>
      <c r="L92" s="122"/>
      <c r="M92" s="396"/>
      <c r="N92" s="155"/>
      <c r="O92" s="147"/>
      <c r="P92" s="137"/>
      <c r="Q92" s="161"/>
      <c r="R92" s="135">
        <f t="shared" si="26"/>
        <v>0</v>
      </c>
      <c r="S92" s="336">
        <f t="shared" si="24"/>
        <v>0</v>
      </c>
      <c r="T92" s="136"/>
      <c r="U92" s="377"/>
      <c r="V92" s="152"/>
      <c r="W92" s="164"/>
      <c r="X92" s="143" t="e">
        <f t="shared" si="28"/>
        <v>#DIV/0!</v>
      </c>
    </row>
    <row r="93" spans="2:24" ht="24.75" hidden="1" customHeight="1" x14ac:dyDescent="0.35">
      <c r="B93" s="387"/>
      <c r="C93" s="322"/>
      <c r="D93" s="301"/>
      <c r="E93" s="137"/>
      <c r="F93" s="137"/>
      <c r="G93" s="135">
        <f t="shared" si="27"/>
        <v>0</v>
      </c>
      <c r="H93" s="136"/>
      <c r="I93" s="137"/>
      <c r="J93" s="152"/>
      <c r="K93" s="164"/>
      <c r="L93" s="122"/>
      <c r="M93" s="387"/>
      <c r="N93" s="155"/>
      <c r="O93" s="147"/>
      <c r="P93" s="137"/>
      <c r="Q93" s="161"/>
      <c r="R93" s="135">
        <f t="shared" si="26"/>
        <v>0</v>
      </c>
      <c r="S93" s="336">
        <f t="shared" si="24"/>
        <v>0</v>
      </c>
      <c r="T93" s="136"/>
      <c r="U93" s="377"/>
      <c r="V93" s="152"/>
      <c r="W93" s="164"/>
      <c r="X93" s="143" t="e">
        <f t="shared" si="28"/>
        <v>#DIV/0!</v>
      </c>
    </row>
    <row r="94" spans="2:24" ht="24.75" hidden="1" customHeight="1" x14ac:dyDescent="0.35">
      <c r="B94" s="386"/>
      <c r="C94" s="322"/>
      <c r="D94" s="301"/>
      <c r="E94" s="134"/>
      <c r="F94" s="137"/>
      <c r="G94" s="135">
        <f t="shared" si="27"/>
        <v>0</v>
      </c>
      <c r="H94" s="136"/>
      <c r="I94" s="137"/>
      <c r="J94" s="152"/>
      <c r="K94" s="164"/>
      <c r="L94" s="122"/>
      <c r="M94" s="386"/>
      <c r="N94" s="155"/>
      <c r="O94" s="147"/>
      <c r="P94" s="134"/>
      <c r="Q94" s="161"/>
      <c r="R94" s="135">
        <f t="shared" si="26"/>
        <v>0</v>
      </c>
      <c r="S94" s="336">
        <f t="shared" si="24"/>
        <v>0</v>
      </c>
      <c r="T94" s="136"/>
      <c r="U94" s="377"/>
      <c r="V94" s="152"/>
      <c r="W94" s="164"/>
      <c r="X94" s="143" t="e">
        <f t="shared" si="28"/>
        <v>#DIV/0!</v>
      </c>
    </row>
    <row r="95" spans="2:24" ht="24.75" hidden="1" customHeight="1" x14ac:dyDescent="0.35">
      <c r="B95" s="396"/>
      <c r="C95" s="322"/>
      <c r="D95" s="301"/>
      <c r="E95" s="134"/>
      <c r="F95" s="137"/>
      <c r="G95" s="135">
        <f t="shared" si="27"/>
        <v>0</v>
      </c>
      <c r="H95" s="136"/>
      <c r="I95" s="137"/>
      <c r="J95" s="152"/>
      <c r="K95" s="164"/>
      <c r="L95" s="122"/>
      <c r="M95" s="396"/>
      <c r="N95" s="155"/>
      <c r="O95" s="147"/>
      <c r="P95" s="134"/>
      <c r="Q95" s="161"/>
      <c r="R95" s="135">
        <f t="shared" si="26"/>
        <v>0</v>
      </c>
      <c r="S95" s="336">
        <f t="shared" si="24"/>
        <v>0</v>
      </c>
      <c r="T95" s="136"/>
      <c r="U95" s="377"/>
      <c r="V95" s="152"/>
      <c r="W95" s="164"/>
      <c r="X95" s="143" t="e">
        <f t="shared" si="28"/>
        <v>#DIV/0!</v>
      </c>
    </row>
    <row r="96" spans="2:24" ht="24.75" hidden="1" customHeight="1" x14ac:dyDescent="0.35">
      <c r="B96" s="396"/>
      <c r="C96" s="322"/>
      <c r="D96" s="301"/>
      <c r="E96" s="134"/>
      <c r="F96" s="137"/>
      <c r="G96" s="135">
        <f t="shared" si="27"/>
        <v>0</v>
      </c>
      <c r="H96" s="136"/>
      <c r="I96" s="137"/>
      <c r="J96" s="152"/>
      <c r="K96" s="164"/>
      <c r="L96" s="122"/>
      <c r="M96" s="396"/>
      <c r="N96" s="155"/>
      <c r="O96" s="147"/>
      <c r="P96" s="134"/>
      <c r="Q96" s="161"/>
      <c r="R96" s="135">
        <f t="shared" si="26"/>
        <v>0</v>
      </c>
      <c r="S96" s="336">
        <f t="shared" si="24"/>
        <v>0</v>
      </c>
      <c r="T96" s="136"/>
      <c r="U96" s="377"/>
      <c r="V96" s="152"/>
      <c r="W96" s="164"/>
      <c r="X96" s="143" t="e">
        <f t="shared" si="28"/>
        <v>#DIV/0!</v>
      </c>
    </row>
    <row r="97" spans="2:24" ht="24.75" hidden="1" customHeight="1" x14ac:dyDescent="0.35">
      <c r="B97" s="396"/>
      <c r="C97" s="322"/>
      <c r="D97" s="301"/>
      <c r="E97" s="137"/>
      <c r="F97" s="137"/>
      <c r="G97" s="135">
        <f t="shared" si="27"/>
        <v>0</v>
      </c>
      <c r="H97" s="136"/>
      <c r="I97" s="137"/>
      <c r="J97" s="152"/>
      <c r="K97" s="164"/>
      <c r="L97" s="122"/>
      <c r="M97" s="396"/>
      <c r="N97" s="155"/>
      <c r="O97" s="147"/>
      <c r="P97" s="137"/>
      <c r="Q97" s="161"/>
      <c r="R97" s="135">
        <f t="shared" si="26"/>
        <v>0</v>
      </c>
      <c r="S97" s="336">
        <f t="shared" si="24"/>
        <v>0</v>
      </c>
      <c r="T97" s="136"/>
      <c r="U97" s="377"/>
      <c r="V97" s="152"/>
      <c r="W97" s="164"/>
      <c r="X97" s="143" t="e">
        <f t="shared" si="28"/>
        <v>#DIV/0!</v>
      </c>
    </row>
    <row r="98" spans="2:24" ht="24.75" hidden="1" customHeight="1" x14ac:dyDescent="0.35">
      <c r="B98" s="387"/>
      <c r="C98" s="322"/>
      <c r="D98" s="301"/>
      <c r="E98" s="137"/>
      <c r="F98" s="137"/>
      <c r="G98" s="135">
        <f t="shared" si="27"/>
        <v>0</v>
      </c>
      <c r="H98" s="136"/>
      <c r="I98" s="137"/>
      <c r="J98" s="152"/>
      <c r="K98" s="164"/>
      <c r="L98" s="122"/>
      <c r="M98" s="387"/>
      <c r="N98" s="155"/>
      <c r="O98" s="147"/>
      <c r="P98" s="137"/>
      <c r="Q98" s="161"/>
      <c r="R98" s="135">
        <f t="shared" si="26"/>
        <v>0</v>
      </c>
      <c r="S98" s="336">
        <f t="shared" si="24"/>
        <v>0</v>
      </c>
      <c r="T98" s="136"/>
      <c r="U98" s="377"/>
      <c r="V98" s="152"/>
      <c r="W98" s="164"/>
      <c r="X98" s="143" t="e">
        <f t="shared" si="28"/>
        <v>#DIV/0!</v>
      </c>
    </row>
    <row r="99" spans="2:24" ht="24.75" hidden="1" customHeight="1" x14ac:dyDescent="0.35">
      <c r="B99" s="386"/>
      <c r="C99" s="322"/>
      <c r="D99" s="301"/>
      <c r="E99" s="134"/>
      <c r="F99" s="137"/>
      <c r="G99" s="135">
        <f t="shared" si="27"/>
        <v>0</v>
      </c>
      <c r="H99" s="136"/>
      <c r="I99" s="137"/>
      <c r="J99" s="152"/>
      <c r="K99" s="164"/>
      <c r="L99" s="122"/>
      <c r="M99" s="386"/>
      <c r="N99" s="155"/>
      <c r="O99" s="147"/>
      <c r="P99" s="134"/>
      <c r="Q99" s="161"/>
      <c r="R99" s="135">
        <f t="shared" si="26"/>
        <v>0</v>
      </c>
      <c r="S99" s="336">
        <f t="shared" si="24"/>
        <v>0</v>
      </c>
      <c r="T99" s="136"/>
      <c r="U99" s="377"/>
      <c r="V99" s="152"/>
      <c r="W99" s="164"/>
      <c r="X99" s="143" t="e">
        <f t="shared" si="28"/>
        <v>#DIV/0!</v>
      </c>
    </row>
    <row r="100" spans="2:24" ht="24.75" hidden="1" customHeight="1" x14ac:dyDescent="0.35">
      <c r="B100" s="396"/>
      <c r="C100" s="322"/>
      <c r="D100" s="301"/>
      <c r="E100" s="134"/>
      <c r="F100" s="137"/>
      <c r="G100" s="135">
        <f t="shared" si="27"/>
        <v>0</v>
      </c>
      <c r="H100" s="136"/>
      <c r="J100" s="152"/>
      <c r="K100" s="164"/>
      <c r="L100" s="122"/>
      <c r="M100" s="396"/>
      <c r="N100" s="155"/>
      <c r="O100" s="147"/>
      <c r="P100" s="134"/>
      <c r="Q100" s="161"/>
      <c r="R100" s="135">
        <f t="shared" si="26"/>
        <v>0</v>
      </c>
      <c r="S100" s="336">
        <f t="shared" ref="S100:S131" si="29">+R100-G100</f>
        <v>0</v>
      </c>
      <c r="T100" s="136"/>
      <c r="U100" s="381"/>
      <c r="V100" s="152"/>
      <c r="W100" s="164"/>
      <c r="X100" s="143" t="e">
        <f t="shared" si="28"/>
        <v>#DIV/0!</v>
      </c>
    </row>
    <row r="101" spans="2:24" ht="24.75" hidden="1" customHeight="1" x14ac:dyDescent="0.35">
      <c r="B101" s="396"/>
      <c r="C101" s="322"/>
      <c r="D101" s="301"/>
      <c r="E101" s="134"/>
      <c r="F101" s="137"/>
      <c r="G101" s="135">
        <f t="shared" si="27"/>
        <v>0</v>
      </c>
      <c r="H101" s="136"/>
      <c r="I101" s="137"/>
      <c r="J101" s="152"/>
      <c r="K101" s="164"/>
      <c r="L101" s="122"/>
      <c r="M101" s="396"/>
      <c r="N101" s="155"/>
      <c r="O101" s="147"/>
      <c r="P101" s="134"/>
      <c r="Q101" s="161"/>
      <c r="R101" s="135">
        <f t="shared" si="26"/>
        <v>0</v>
      </c>
      <c r="S101" s="336">
        <f t="shared" si="29"/>
        <v>0</v>
      </c>
      <c r="T101" s="136"/>
      <c r="U101" s="377"/>
      <c r="V101" s="152"/>
      <c r="W101" s="164"/>
      <c r="X101" s="143" t="e">
        <f t="shared" si="28"/>
        <v>#DIV/0!</v>
      </c>
    </row>
    <row r="102" spans="2:24" ht="24.75" hidden="1" customHeight="1" x14ac:dyDescent="0.35">
      <c r="B102" s="396"/>
      <c r="C102" s="322"/>
      <c r="D102" s="301"/>
      <c r="E102" s="137"/>
      <c r="F102" s="137"/>
      <c r="G102" s="135">
        <f t="shared" si="27"/>
        <v>0</v>
      </c>
      <c r="H102" s="136"/>
      <c r="I102" s="137"/>
      <c r="J102" s="152"/>
      <c r="K102" s="164"/>
      <c r="L102" s="122"/>
      <c r="M102" s="396"/>
      <c r="N102" s="155"/>
      <c r="O102" s="147"/>
      <c r="P102" s="137"/>
      <c r="Q102" s="161"/>
      <c r="R102" s="135">
        <f t="shared" si="26"/>
        <v>0</v>
      </c>
      <c r="S102" s="336">
        <f t="shared" si="29"/>
        <v>0</v>
      </c>
      <c r="T102" s="136"/>
      <c r="U102" s="377"/>
      <c r="V102" s="152"/>
      <c r="W102" s="164"/>
      <c r="X102" s="143" t="e">
        <f t="shared" si="28"/>
        <v>#DIV/0!</v>
      </c>
    </row>
    <row r="103" spans="2:24" ht="24.75" hidden="1" customHeight="1" x14ac:dyDescent="0.35">
      <c r="B103" s="387"/>
      <c r="C103" s="322"/>
      <c r="D103" s="301"/>
      <c r="E103" s="137"/>
      <c r="F103" s="137"/>
      <c r="G103" s="135">
        <f t="shared" si="27"/>
        <v>0</v>
      </c>
      <c r="H103" s="136"/>
      <c r="I103" s="137"/>
      <c r="J103" s="152"/>
      <c r="K103" s="164"/>
      <c r="L103" s="122"/>
      <c r="M103" s="387"/>
      <c r="N103" s="155"/>
      <c r="O103" s="147"/>
      <c r="P103" s="137"/>
      <c r="Q103" s="161"/>
      <c r="R103" s="135">
        <f t="shared" si="26"/>
        <v>0</v>
      </c>
      <c r="S103" s="336">
        <f t="shared" si="29"/>
        <v>0</v>
      </c>
      <c r="T103" s="136"/>
      <c r="U103" s="377"/>
      <c r="V103" s="152"/>
      <c r="W103" s="164"/>
      <c r="X103" s="143" t="e">
        <f t="shared" si="28"/>
        <v>#DIV/0!</v>
      </c>
    </row>
    <row r="104" spans="2:24" ht="24.75" hidden="1" customHeight="1" x14ac:dyDescent="0.35">
      <c r="B104" s="386"/>
      <c r="C104" s="322"/>
      <c r="D104" s="301"/>
      <c r="E104" s="134"/>
      <c r="F104" s="137"/>
      <c r="G104" s="135">
        <f t="shared" si="27"/>
        <v>0</v>
      </c>
      <c r="H104" s="136"/>
      <c r="I104" s="137"/>
      <c r="J104" s="152"/>
      <c r="K104" s="164"/>
      <c r="L104" s="122"/>
      <c r="M104" s="386"/>
      <c r="N104" s="155"/>
      <c r="O104" s="147"/>
      <c r="P104" s="134"/>
      <c r="Q104" s="161"/>
      <c r="R104" s="135">
        <f t="shared" si="26"/>
        <v>0</v>
      </c>
      <c r="S104" s="336">
        <f t="shared" si="29"/>
        <v>0</v>
      </c>
      <c r="T104" s="136"/>
      <c r="U104" s="377"/>
      <c r="V104" s="152"/>
      <c r="W104" s="164"/>
      <c r="X104" s="143" t="e">
        <f t="shared" si="28"/>
        <v>#DIV/0!</v>
      </c>
    </row>
    <row r="105" spans="2:24" ht="24.75" hidden="1" customHeight="1" x14ac:dyDescent="0.35">
      <c r="B105" s="396"/>
      <c r="C105" s="322"/>
      <c r="D105" s="301"/>
      <c r="E105" s="134"/>
      <c r="F105" s="137"/>
      <c r="G105" s="135">
        <f t="shared" si="27"/>
        <v>0</v>
      </c>
      <c r="H105" s="136"/>
      <c r="I105" s="137"/>
      <c r="J105" s="152"/>
      <c r="K105" s="164"/>
      <c r="L105" s="122"/>
      <c r="M105" s="396"/>
      <c r="N105" s="155"/>
      <c r="O105" s="147"/>
      <c r="P105" s="134"/>
      <c r="Q105" s="161"/>
      <c r="R105" s="135">
        <f t="shared" si="26"/>
        <v>0</v>
      </c>
      <c r="S105" s="336">
        <f t="shared" si="29"/>
        <v>0</v>
      </c>
      <c r="T105" s="136"/>
      <c r="U105" s="377"/>
      <c r="V105" s="152"/>
      <c r="W105" s="164"/>
      <c r="X105" s="143" t="e">
        <f t="shared" si="28"/>
        <v>#DIV/0!</v>
      </c>
    </row>
    <row r="106" spans="2:24" ht="24.75" hidden="1" customHeight="1" x14ac:dyDescent="0.35">
      <c r="B106" s="396"/>
      <c r="C106" s="322"/>
      <c r="D106" s="301"/>
      <c r="E106" s="134"/>
      <c r="F106" s="137"/>
      <c r="G106" s="135">
        <f t="shared" si="27"/>
        <v>0</v>
      </c>
      <c r="H106" s="136"/>
      <c r="I106" s="137"/>
      <c r="J106" s="152"/>
      <c r="K106" s="164"/>
      <c r="L106" s="122"/>
      <c r="M106" s="396"/>
      <c r="N106" s="155"/>
      <c r="O106" s="147"/>
      <c r="P106" s="134"/>
      <c r="Q106" s="161"/>
      <c r="R106" s="135">
        <f t="shared" si="26"/>
        <v>0</v>
      </c>
      <c r="S106" s="336">
        <f t="shared" si="29"/>
        <v>0</v>
      </c>
      <c r="T106" s="136"/>
      <c r="U106" s="377"/>
      <c r="V106" s="152"/>
      <c r="W106" s="164"/>
      <c r="X106" s="143" t="e">
        <f t="shared" si="28"/>
        <v>#DIV/0!</v>
      </c>
    </row>
    <row r="107" spans="2:24" ht="24.75" hidden="1" customHeight="1" x14ac:dyDescent="0.35">
      <c r="B107" s="396"/>
      <c r="C107" s="322"/>
      <c r="D107" s="301"/>
      <c r="E107" s="137"/>
      <c r="F107" s="137"/>
      <c r="G107" s="135">
        <f t="shared" si="27"/>
        <v>0</v>
      </c>
      <c r="H107" s="136"/>
      <c r="I107" s="137"/>
      <c r="J107" s="152"/>
      <c r="K107" s="164"/>
      <c r="L107" s="122"/>
      <c r="M107" s="396"/>
      <c r="N107" s="155"/>
      <c r="O107" s="147"/>
      <c r="P107" s="137"/>
      <c r="Q107" s="161"/>
      <c r="R107" s="135">
        <f t="shared" si="26"/>
        <v>0</v>
      </c>
      <c r="S107" s="336">
        <f t="shared" si="29"/>
        <v>0</v>
      </c>
      <c r="T107" s="136"/>
      <c r="U107" s="377"/>
      <c r="V107" s="152"/>
      <c r="W107" s="164"/>
      <c r="X107" s="143" t="e">
        <f t="shared" ref="X107:X138" si="30">R107/G107</f>
        <v>#DIV/0!</v>
      </c>
    </row>
    <row r="108" spans="2:24" ht="24.75" hidden="1" customHeight="1" x14ac:dyDescent="0.35">
      <c r="B108" s="387"/>
      <c r="C108" s="322"/>
      <c r="D108" s="301"/>
      <c r="E108" s="137"/>
      <c r="F108" s="137"/>
      <c r="G108" s="135">
        <f t="shared" si="27"/>
        <v>0</v>
      </c>
      <c r="H108" s="136"/>
      <c r="I108" s="137"/>
      <c r="J108" s="152"/>
      <c r="K108" s="164"/>
      <c r="L108" s="122"/>
      <c r="M108" s="387"/>
      <c r="N108" s="155"/>
      <c r="O108" s="147"/>
      <c r="P108" s="137"/>
      <c r="Q108" s="161"/>
      <c r="R108" s="135">
        <f t="shared" si="26"/>
        <v>0</v>
      </c>
      <c r="S108" s="336">
        <f t="shared" si="29"/>
        <v>0</v>
      </c>
      <c r="T108" s="136"/>
      <c r="U108" s="377"/>
      <c r="V108" s="152"/>
      <c r="W108" s="164"/>
      <c r="X108" s="143" t="e">
        <f t="shared" si="30"/>
        <v>#DIV/0!</v>
      </c>
    </row>
    <row r="109" spans="2:24" ht="24.75" hidden="1" customHeight="1" x14ac:dyDescent="0.35">
      <c r="B109" s="386"/>
      <c r="C109" s="322"/>
      <c r="D109" s="301"/>
      <c r="E109" s="134"/>
      <c r="F109" s="137"/>
      <c r="G109" s="135">
        <f t="shared" si="27"/>
        <v>0</v>
      </c>
      <c r="H109" s="136"/>
      <c r="I109" s="137"/>
      <c r="J109" s="152"/>
      <c r="K109" s="164"/>
      <c r="L109" s="122"/>
      <c r="M109" s="386"/>
      <c r="N109" s="155"/>
      <c r="O109" s="147"/>
      <c r="P109" s="134"/>
      <c r="Q109" s="161"/>
      <c r="R109" s="135">
        <f t="shared" si="26"/>
        <v>0</v>
      </c>
      <c r="S109" s="336">
        <f t="shared" si="29"/>
        <v>0</v>
      </c>
      <c r="T109" s="136"/>
      <c r="U109" s="377"/>
      <c r="V109" s="152"/>
      <c r="W109" s="164"/>
      <c r="X109" s="143" t="e">
        <f t="shared" si="30"/>
        <v>#DIV/0!</v>
      </c>
    </row>
    <row r="110" spans="2:24" ht="24.75" hidden="1" customHeight="1" x14ac:dyDescent="0.35">
      <c r="B110" s="396"/>
      <c r="C110" s="322"/>
      <c r="D110" s="301"/>
      <c r="E110" s="134"/>
      <c r="F110" s="137"/>
      <c r="G110" s="135">
        <f t="shared" si="27"/>
        <v>0</v>
      </c>
      <c r="H110" s="136"/>
      <c r="I110" s="137"/>
      <c r="J110" s="152"/>
      <c r="K110" s="164"/>
      <c r="L110" s="122"/>
      <c r="M110" s="396"/>
      <c r="N110" s="155"/>
      <c r="O110" s="147"/>
      <c r="P110" s="134"/>
      <c r="Q110" s="161"/>
      <c r="R110" s="135">
        <f t="shared" si="26"/>
        <v>0</v>
      </c>
      <c r="S110" s="336">
        <f t="shared" si="29"/>
        <v>0</v>
      </c>
      <c r="T110" s="136"/>
      <c r="U110" s="377"/>
      <c r="V110" s="152"/>
      <c r="W110" s="164"/>
      <c r="X110" s="143" t="e">
        <f t="shared" si="30"/>
        <v>#DIV/0!</v>
      </c>
    </row>
    <row r="111" spans="2:24" ht="24.75" hidden="1" customHeight="1" x14ac:dyDescent="0.35">
      <c r="B111" s="396"/>
      <c r="C111" s="322"/>
      <c r="D111" s="301"/>
      <c r="E111" s="137"/>
      <c r="F111" s="137"/>
      <c r="G111" s="135">
        <f t="shared" si="27"/>
        <v>0</v>
      </c>
      <c r="H111" s="136"/>
      <c r="I111" s="137"/>
      <c r="J111" s="152"/>
      <c r="K111" s="164"/>
      <c r="L111" s="122"/>
      <c r="M111" s="396"/>
      <c r="N111" s="155"/>
      <c r="O111" s="147"/>
      <c r="P111" s="137"/>
      <c r="Q111" s="161"/>
      <c r="R111" s="135">
        <f t="shared" si="26"/>
        <v>0</v>
      </c>
      <c r="S111" s="336">
        <f t="shared" si="29"/>
        <v>0</v>
      </c>
      <c r="T111" s="136"/>
      <c r="U111" s="377"/>
      <c r="V111" s="152"/>
      <c r="W111" s="164"/>
      <c r="X111" s="143" t="e">
        <f t="shared" si="30"/>
        <v>#DIV/0!</v>
      </c>
    </row>
    <row r="112" spans="2:24" ht="24.75" hidden="1" customHeight="1" x14ac:dyDescent="0.35">
      <c r="B112" s="396"/>
      <c r="C112" s="322"/>
      <c r="D112" s="301"/>
      <c r="E112" s="137"/>
      <c r="F112" s="137"/>
      <c r="G112" s="135">
        <f t="shared" si="27"/>
        <v>0</v>
      </c>
      <c r="H112" s="136"/>
      <c r="I112" s="137"/>
      <c r="J112" s="152"/>
      <c r="K112" s="164"/>
      <c r="L112" s="122"/>
      <c r="M112" s="396"/>
      <c r="N112" s="155"/>
      <c r="O112" s="147"/>
      <c r="P112" s="137"/>
      <c r="Q112" s="161"/>
      <c r="R112" s="135">
        <f t="shared" si="26"/>
        <v>0</v>
      </c>
      <c r="S112" s="336">
        <f t="shared" si="29"/>
        <v>0</v>
      </c>
      <c r="T112" s="136"/>
      <c r="U112" s="377"/>
      <c r="V112" s="152"/>
      <c r="W112" s="164"/>
      <c r="X112" s="143" t="e">
        <f t="shared" si="30"/>
        <v>#DIV/0!</v>
      </c>
    </row>
    <row r="113" spans="2:24" ht="24.75" hidden="1" customHeight="1" x14ac:dyDescent="0.35">
      <c r="B113" s="387"/>
      <c r="C113" s="322"/>
      <c r="D113" s="301"/>
      <c r="E113" s="137"/>
      <c r="F113" s="137"/>
      <c r="G113" s="135">
        <f t="shared" si="27"/>
        <v>0</v>
      </c>
      <c r="H113" s="136"/>
      <c r="I113" s="137"/>
      <c r="J113" s="152"/>
      <c r="K113" s="164"/>
      <c r="L113" s="122"/>
      <c r="M113" s="387"/>
      <c r="N113" s="155"/>
      <c r="O113" s="147"/>
      <c r="P113" s="137"/>
      <c r="Q113" s="161"/>
      <c r="R113" s="135">
        <f t="shared" si="26"/>
        <v>0</v>
      </c>
      <c r="S113" s="336">
        <f t="shared" si="29"/>
        <v>0</v>
      </c>
      <c r="T113" s="136"/>
      <c r="U113" s="377"/>
      <c r="V113" s="152"/>
      <c r="W113" s="164"/>
      <c r="X113" s="143" t="e">
        <f t="shared" si="30"/>
        <v>#DIV/0!</v>
      </c>
    </row>
    <row r="114" spans="2:24" ht="24.75" hidden="1" customHeight="1" x14ac:dyDescent="0.35">
      <c r="B114" s="386"/>
      <c r="C114" s="322"/>
      <c r="D114" s="301"/>
      <c r="E114" s="134"/>
      <c r="F114" s="137"/>
      <c r="G114" s="135">
        <f t="shared" si="27"/>
        <v>0</v>
      </c>
      <c r="H114" s="136"/>
      <c r="I114" s="137"/>
      <c r="J114" s="152"/>
      <c r="K114" s="164"/>
      <c r="L114" s="122"/>
      <c r="M114" s="386"/>
      <c r="N114" s="155"/>
      <c r="O114" s="147"/>
      <c r="P114" s="134"/>
      <c r="Q114" s="161"/>
      <c r="R114" s="135">
        <f t="shared" si="26"/>
        <v>0</v>
      </c>
      <c r="S114" s="336">
        <f t="shared" si="29"/>
        <v>0</v>
      </c>
      <c r="T114" s="136"/>
      <c r="U114" s="377"/>
      <c r="V114" s="152"/>
      <c r="W114" s="164"/>
      <c r="X114" s="143" t="e">
        <f t="shared" si="30"/>
        <v>#DIV/0!</v>
      </c>
    </row>
    <row r="115" spans="2:24" ht="24.75" hidden="1" customHeight="1" x14ac:dyDescent="0.35">
      <c r="B115" s="396"/>
      <c r="C115" s="322"/>
      <c r="D115" s="301"/>
      <c r="E115" s="134"/>
      <c r="F115" s="137"/>
      <c r="G115" s="135">
        <f t="shared" si="27"/>
        <v>0</v>
      </c>
      <c r="H115" s="136"/>
      <c r="I115" s="137"/>
      <c r="J115" s="152"/>
      <c r="K115" s="164"/>
      <c r="L115" s="122"/>
      <c r="M115" s="396"/>
      <c r="N115" s="155"/>
      <c r="O115" s="147"/>
      <c r="P115" s="134"/>
      <c r="Q115" s="161"/>
      <c r="R115" s="135">
        <f t="shared" si="26"/>
        <v>0</v>
      </c>
      <c r="S115" s="336">
        <f t="shared" si="29"/>
        <v>0</v>
      </c>
      <c r="T115" s="136"/>
      <c r="U115" s="377"/>
      <c r="V115" s="152"/>
      <c r="W115" s="164"/>
      <c r="X115" s="143" t="e">
        <f t="shared" si="30"/>
        <v>#DIV/0!</v>
      </c>
    </row>
    <row r="116" spans="2:24" ht="24.75" hidden="1" customHeight="1" x14ac:dyDescent="0.35">
      <c r="B116" s="396"/>
      <c r="C116" s="322"/>
      <c r="D116" s="301"/>
      <c r="E116" s="134"/>
      <c r="F116" s="137"/>
      <c r="G116" s="135">
        <f t="shared" si="27"/>
        <v>0</v>
      </c>
      <c r="H116" s="136"/>
      <c r="I116" s="137"/>
      <c r="J116" s="152"/>
      <c r="K116" s="164"/>
      <c r="L116" s="122"/>
      <c r="M116" s="396"/>
      <c r="N116" s="155"/>
      <c r="O116" s="147"/>
      <c r="P116" s="134"/>
      <c r="Q116" s="161"/>
      <c r="R116" s="135">
        <f t="shared" si="26"/>
        <v>0</v>
      </c>
      <c r="S116" s="336">
        <f t="shared" si="29"/>
        <v>0</v>
      </c>
      <c r="T116" s="136"/>
      <c r="U116" s="377"/>
      <c r="V116" s="152"/>
      <c r="W116" s="164"/>
      <c r="X116" s="143" t="e">
        <f t="shared" si="30"/>
        <v>#DIV/0!</v>
      </c>
    </row>
    <row r="117" spans="2:24" ht="24.75" hidden="1" customHeight="1" x14ac:dyDescent="0.35">
      <c r="B117" s="396"/>
      <c r="C117" s="322"/>
      <c r="D117" s="301"/>
      <c r="E117" s="134"/>
      <c r="F117" s="137"/>
      <c r="G117" s="135">
        <f t="shared" si="27"/>
        <v>0</v>
      </c>
      <c r="H117" s="136"/>
      <c r="I117" s="137"/>
      <c r="J117" s="152"/>
      <c r="K117" s="164"/>
      <c r="L117" s="122"/>
      <c r="M117" s="396"/>
      <c r="N117" s="155"/>
      <c r="O117" s="147"/>
      <c r="P117" s="134"/>
      <c r="Q117" s="161"/>
      <c r="R117" s="135">
        <f t="shared" si="26"/>
        <v>0</v>
      </c>
      <c r="S117" s="336">
        <f t="shared" si="29"/>
        <v>0</v>
      </c>
      <c r="T117" s="136"/>
      <c r="U117" s="377"/>
      <c r="V117" s="152"/>
      <c r="W117" s="164"/>
      <c r="X117" s="143" t="e">
        <f t="shared" si="30"/>
        <v>#DIV/0!</v>
      </c>
    </row>
    <row r="118" spans="2:24" ht="24.75" hidden="1" customHeight="1" x14ac:dyDescent="0.35">
      <c r="B118" s="387"/>
      <c r="C118" s="322"/>
      <c r="D118" s="301"/>
      <c r="E118" s="137"/>
      <c r="F118" s="137"/>
      <c r="G118" s="135">
        <f t="shared" si="27"/>
        <v>0</v>
      </c>
      <c r="H118" s="136"/>
      <c r="I118" s="137"/>
      <c r="J118" s="152"/>
      <c r="K118" s="164"/>
      <c r="L118" s="122"/>
      <c r="M118" s="387"/>
      <c r="N118" s="155"/>
      <c r="O118" s="147"/>
      <c r="P118" s="137"/>
      <c r="Q118" s="161"/>
      <c r="R118" s="135">
        <f t="shared" si="26"/>
        <v>0</v>
      </c>
      <c r="S118" s="336">
        <f t="shared" si="29"/>
        <v>0</v>
      </c>
      <c r="T118" s="136"/>
      <c r="U118" s="377"/>
      <c r="V118" s="152"/>
      <c r="W118" s="164"/>
      <c r="X118" s="143" t="e">
        <f t="shared" si="30"/>
        <v>#DIV/0!</v>
      </c>
    </row>
    <row r="119" spans="2:24" ht="24.75" hidden="1" customHeight="1" x14ac:dyDescent="0.35">
      <c r="B119" s="386"/>
      <c r="C119" s="322"/>
      <c r="D119" s="301"/>
      <c r="E119" s="134"/>
      <c r="F119" s="137"/>
      <c r="G119" s="135">
        <f t="shared" si="27"/>
        <v>0</v>
      </c>
      <c r="H119" s="136"/>
      <c r="I119" s="137"/>
      <c r="J119" s="152"/>
      <c r="K119" s="164"/>
      <c r="L119" s="122"/>
      <c r="M119" s="386"/>
      <c r="N119" s="155"/>
      <c r="O119" s="147"/>
      <c r="P119" s="134"/>
      <c r="Q119" s="161"/>
      <c r="R119" s="135">
        <f t="shared" si="26"/>
        <v>0</v>
      </c>
      <c r="S119" s="336">
        <f t="shared" si="29"/>
        <v>0</v>
      </c>
      <c r="T119" s="136"/>
      <c r="U119" s="377"/>
      <c r="V119" s="152"/>
      <c r="W119" s="164"/>
      <c r="X119" s="143" t="e">
        <f t="shared" si="30"/>
        <v>#DIV/0!</v>
      </c>
    </row>
    <row r="120" spans="2:24" ht="24.75" hidden="1" customHeight="1" x14ac:dyDescent="0.35">
      <c r="B120" s="396"/>
      <c r="C120" s="322"/>
      <c r="D120" s="301"/>
      <c r="E120" s="134"/>
      <c r="F120" s="137"/>
      <c r="G120" s="135">
        <f t="shared" si="27"/>
        <v>0</v>
      </c>
      <c r="H120" s="136"/>
      <c r="I120" s="137"/>
      <c r="J120" s="152"/>
      <c r="K120" s="164"/>
      <c r="L120" s="122"/>
      <c r="M120" s="396"/>
      <c r="N120" s="155"/>
      <c r="O120" s="147"/>
      <c r="P120" s="134"/>
      <c r="Q120" s="161"/>
      <c r="R120" s="135">
        <f t="shared" si="26"/>
        <v>0</v>
      </c>
      <c r="S120" s="336">
        <f t="shared" si="29"/>
        <v>0</v>
      </c>
      <c r="T120" s="136"/>
      <c r="U120" s="377"/>
      <c r="V120" s="152"/>
      <c r="W120" s="164"/>
      <c r="X120" s="143" t="e">
        <f t="shared" si="30"/>
        <v>#DIV/0!</v>
      </c>
    </row>
    <row r="121" spans="2:24" ht="24.75" hidden="1" customHeight="1" x14ac:dyDescent="0.35">
      <c r="B121" s="396"/>
      <c r="C121" s="322"/>
      <c r="D121" s="301"/>
      <c r="E121" s="134"/>
      <c r="F121" s="137"/>
      <c r="G121" s="135">
        <f t="shared" si="27"/>
        <v>0</v>
      </c>
      <c r="H121" s="136"/>
      <c r="I121" s="137"/>
      <c r="J121" s="152"/>
      <c r="K121" s="164"/>
      <c r="L121" s="122"/>
      <c r="M121" s="396"/>
      <c r="N121" s="155"/>
      <c r="O121" s="147"/>
      <c r="P121" s="134"/>
      <c r="Q121" s="161"/>
      <c r="R121" s="135">
        <f t="shared" si="26"/>
        <v>0</v>
      </c>
      <c r="S121" s="336">
        <f t="shared" si="29"/>
        <v>0</v>
      </c>
      <c r="T121" s="136"/>
      <c r="U121" s="377"/>
      <c r="V121" s="152"/>
      <c r="W121" s="164"/>
      <c r="X121" s="143" t="e">
        <f t="shared" si="30"/>
        <v>#DIV/0!</v>
      </c>
    </row>
    <row r="122" spans="2:24" ht="24.75" hidden="1" customHeight="1" x14ac:dyDescent="0.35">
      <c r="B122" s="396"/>
      <c r="C122" s="322"/>
      <c r="D122" s="301"/>
      <c r="E122" s="134"/>
      <c r="F122" s="137"/>
      <c r="G122" s="135">
        <f t="shared" si="27"/>
        <v>0</v>
      </c>
      <c r="H122" s="136"/>
      <c r="I122" s="137"/>
      <c r="J122" s="152"/>
      <c r="K122" s="164"/>
      <c r="L122" s="122"/>
      <c r="M122" s="396"/>
      <c r="N122" s="155"/>
      <c r="O122" s="147"/>
      <c r="P122" s="134"/>
      <c r="Q122" s="161"/>
      <c r="R122" s="135">
        <f t="shared" si="26"/>
        <v>0</v>
      </c>
      <c r="S122" s="336">
        <f t="shared" si="29"/>
        <v>0</v>
      </c>
      <c r="T122" s="136"/>
      <c r="U122" s="377"/>
      <c r="V122" s="152"/>
      <c r="W122" s="164"/>
      <c r="X122" s="143" t="e">
        <f t="shared" si="30"/>
        <v>#DIV/0!</v>
      </c>
    </row>
    <row r="123" spans="2:24" ht="24.75" hidden="1" customHeight="1" x14ac:dyDescent="0.35">
      <c r="B123" s="387"/>
      <c r="C123" s="322"/>
      <c r="D123" s="301"/>
      <c r="E123" s="137"/>
      <c r="F123" s="137"/>
      <c r="G123" s="135">
        <f t="shared" si="27"/>
        <v>0</v>
      </c>
      <c r="H123" s="136"/>
      <c r="I123" s="137"/>
      <c r="J123" s="152"/>
      <c r="K123" s="164"/>
      <c r="L123" s="122"/>
      <c r="M123" s="387"/>
      <c r="N123" s="155"/>
      <c r="O123" s="147"/>
      <c r="P123" s="137"/>
      <c r="Q123" s="161"/>
      <c r="R123" s="135">
        <f t="shared" si="26"/>
        <v>0</v>
      </c>
      <c r="S123" s="336">
        <f t="shared" si="29"/>
        <v>0</v>
      </c>
      <c r="T123" s="136"/>
      <c r="U123" s="377"/>
      <c r="V123" s="152"/>
      <c r="W123" s="164"/>
      <c r="X123" s="143" t="e">
        <f t="shared" si="30"/>
        <v>#DIV/0!</v>
      </c>
    </row>
    <row r="124" spans="2:24" ht="24.75" hidden="1" customHeight="1" x14ac:dyDescent="0.35">
      <c r="B124" s="386"/>
      <c r="C124" s="322"/>
      <c r="D124" s="301"/>
      <c r="E124" s="134"/>
      <c r="F124" s="137"/>
      <c r="G124" s="135">
        <f t="shared" si="27"/>
        <v>0</v>
      </c>
      <c r="H124" s="136"/>
      <c r="I124" s="137"/>
      <c r="J124" s="152"/>
      <c r="K124" s="164"/>
      <c r="L124" s="122"/>
      <c r="M124" s="386"/>
      <c r="N124" s="155"/>
      <c r="O124" s="147"/>
      <c r="P124" s="134"/>
      <c r="Q124" s="161"/>
      <c r="R124" s="135">
        <f t="shared" si="26"/>
        <v>0</v>
      </c>
      <c r="S124" s="336">
        <f t="shared" si="29"/>
        <v>0</v>
      </c>
      <c r="T124" s="136"/>
      <c r="U124" s="377"/>
      <c r="V124" s="152"/>
      <c r="W124" s="164"/>
      <c r="X124" s="143" t="e">
        <f t="shared" si="30"/>
        <v>#DIV/0!</v>
      </c>
    </row>
    <row r="125" spans="2:24" ht="24.75" hidden="1" customHeight="1" x14ac:dyDescent="0.35">
      <c r="B125" s="396"/>
      <c r="C125" s="322"/>
      <c r="D125" s="301"/>
      <c r="E125" s="137"/>
      <c r="F125" s="137"/>
      <c r="G125" s="135">
        <f t="shared" si="27"/>
        <v>0</v>
      </c>
      <c r="H125" s="136"/>
      <c r="I125" s="137"/>
      <c r="J125" s="152"/>
      <c r="K125" s="164"/>
      <c r="L125" s="122"/>
      <c r="M125" s="396"/>
      <c r="N125" s="155"/>
      <c r="O125" s="147"/>
      <c r="P125" s="137"/>
      <c r="Q125" s="161"/>
      <c r="R125" s="135">
        <f t="shared" si="26"/>
        <v>0</v>
      </c>
      <c r="S125" s="336">
        <f t="shared" si="29"/>
        <v>0</v>
      </c>
      <c r="T125" s="136"/>
      <c r="U125" s="377"/>
      <c r="V125" s="152"/>
      <c r="W125" s="164"/>
      <c r="X125" s="143" t="e">
        <f t="shared" si="30"/>
        <v>#DIV/0!</v>
      </c>
    </row>
    <row r="126" spans="2:24" ht="24.75" hidden="1" customHeight="1" x14ac:dyDescent="0.35">
      <c r="B126" s="396"/>
      <c r="C126" s="322"/>
      <c r="D126" s="301"/>
      <c r="E126" s="137"/>
      <c r="F126" s="137"/>
      <c r="G126" s="135">
        <f t="shared" si="27"/>
        <v>0</v>
      </c>
      <c r="H126" s="136"/>
      <c r="I126" s="137"/>
      <c r="J126" s="152"/>
      <c r="K126" s="164"/>
      <c r="L126" s="122"/>
      <c r="M126" s="396"/>
      <c r="N126" s="155"/>
      <c r="O126" s="147"/>
      <c r="P126" s="137"/>
      <c r="Q126" s="161"/>
      <c r="R126" s="135">
        <f t="shared" si="26"/>
        <v>0</v>
      </c>
      <c r="S126" s="336">
        <f t="shared" si="29"/>
        <v>0</v>
      </c>
      <c r="T126" s="136"/>
      <c r="U126" s="377"/>
      <c r="V126" s="152"/>
      <c r="W126" s="164"/>
      <c r="X126" s="143" t="e">
        <f t="shared" si="30"/>
        <v>#DIV/0!</v>
      </c>
    </row>
    <row r="127" spans="2:24" ht="24.75" hidden="1" customHeight="1" x14ac:dyDescent="0.35">
      <c r="B127" s="396"/>
      <c r="C127" s="322"/>
      <c r="D127" s="301"/>
      <c r="E127" s="137"/>
      <c r="F127" s="137"/>
      <c r="G127" s="135">
        <f t="shared" si="27"/>
        <v>0</v>
      </c>
      <c r="H127" s="136"/>
      <c r="I127" s="137"/>
      <c r="J127" s="152"/>
      <c r="K127" s="164"/>
      <c r="L127" s="122"/>
      <c r="M127" s="396"/>
      <c r="N127" s="155"/>
      <c r="O127" s="147"/>
      <c r="P127" s="137"/>
      <c r="Q127" s="161"/>
      <c r="R127" s="135">
        <f t="shared" si="26"/>
        <v>0</v>
      </c>
      <c r="S127" s="336">
        <f t="shared" si="29"/>
        <v>0</v>
      </c>
      <c r="T127" s="136"/>
      <c r="U127" s="377"/>
      <c r="V127" s="152"/>
      <c r="W127" s="164"/>
      <c r="X127" s="143" t="e">
        <f t="shared" si="30"/>
        <v>#DIV/0!</v>
      </c>
    </row>
    <row r="128" spans="2:24" ht="24.75" hidden="1" customHeight="1" x14ac:dyDescent="0.35">
      <c r="B128" s="387"/>
      <c r="C128" s="322"/>
      <c r="D128" s="301"/>
      <c r="E128" s="137"/>
      <c r="F128" s="137"/>
      <c r="G128" s="135">
        <f t="shared" si="27"/>
        <v>0</v>
      </c>
      <c r="H128" s="136"/>
      <c r="I128" s="137"/>
      <c r="J128" s="152"/>
      <c r="K128" s="164"/>
      <c r="L128" s="122"/>
      <c r="M128" s="387"/>
      <c r="N128" s="155"/>
      <c r="O128" s="147"/>
      <c r="P128" s="137"/>
      <c r="Q128" s="161"/>
      <c r="R128" s="135">
        <f t="shared" si="26"/>
        <v>0</v>
      </c>
      <c r="S128" s="336">
        <f t="shared" si="29"/>
        <v>0</v>
      </c>
      <c r="T128" s="136"/>
      <c r="U128" s="377"/>
      <c r="V128" s="152"/>
      <c r="W128" s="164"/>
      <c r="X128" s="143" t="e">
        <f t="shared" si="30"/>
        <v>#DIV/0!</v>
      </c>
    </row>
    <row r="129" spans="2:24" ht="24.75" hidden="1" customHeight="1" x14ac:dyDescent="0.35">
      <c r="B129" s="386"/>
      <c r="C129" s="322"/>
      <c r="D129" s="301"/>
      <c r="E129" s="134"/>
      <c r="F129" s="137"/>
      <c r="G129" s="135">
        <f t="shared" si="27"/>
        <v>0</v>
      </c>
      <c r="H129" s="136"/>
      <c r="I129" s="137"/>
      <c r="J129" s="152"/>
      <c r="K129" s="164"/>
      <c r="L129" s="122"/>
      <c r="M129" s="386"/>
      <c r="N129" s="155"/>
      <c r="O129" s="147"/>
      <c r="P129" s="134"/>
      <c r="Q129" s="161"/>
      <c r="R129" s="135">
        <f t="shared" si="26"/>
        <v>0</v>
      </c>
      <c r="S129" s="336">
        <f t="shared" si="29"/>
        <v>0</v>
      </c>
      <c r="T129" s="136"/>
      <c r="U129" s="377"/>
      <c r="V129" s="152"/>
      <c r="W129" s="164"/>
      <c r="X129" s="143" t="e">
        <f t="shared" si="30"/>
        <v>#DIV/0!</v>
      </c>
    </row>
    <row r="130" spans="2:24" ht="24.75" hidden="1" customHeight="1" x14ac:dyDescent="0.35">
      <c r="B130" s="396"/>
      <c r="C130" s="322"/>
      <c r="D130" s="301"/>
      <c r="E130" s="137"/>
      <c r="F130" s="137"/>
      <c r="G130" s="135">
        <f t="shared" si="27"/>
        <v>0</v>
      </c>
      <c r="H130" s="136"/>
      <c r="I130" s="137"/>
      <c r="J130" s="152"/>
      <c r="K130" s="164"/>
      <c r="L130" s="122"/>
      <c r="M130" s="396"/>
      <c r="N130" s="155"/>
      <c r="O130" s="147"/>
      <c r="P130" s="137"/>
      <c r="Q130" s="161"/>
      <c r="R130" s="135">
        <f t="shared" si="26"/>
        <v>0</v>
      </c>
      <c r="S130" s="336">
        <f t="shared" si="29"/>
        <v>0</v>
      </c>
      <c r="T130" s="136"/>
      <c r="U130" s="377"/>
      <c r="V130" s="152"/>
      <c r="W130" s="164"/>
      <c r="X130" s="143" t="e">
        <f t="shared" si="30"/>
        <v>#DIV/0!</v>
      </c>
    </row>
    <row r="131" spans="2:24" ht="24.75" hidden="1" customHeight="1" x14ac:dyDescent="0.35">
      <c r="B131" s="396"/>
      <c r="C131" s="322"/>
      <c r="D131" s="301"/>
      <c r="E131" s="137"/>
      <c r="F131" s="137"/>
      <c r="G131" s="135">
        <f t="shared" si="27"/>
        <v>0</v>
      </c>
      <c r="H131" s="136"/>
      <c r="I131" s="137"/>
      <c r="J131" s="152"/>
      <c r="K131" s="164"/>
      <c r="L131" s="122"/>
      <c r="M131" s="396"/>
      <c r="N131" s="155"/>
      <c r="O131" s="147"/>
      <c r="P131" s="137"/>
      <c r="Q131" s="161"/>
      <c r="R131" s="135">
        <f t="shared" si="26"/>
        <v>0</v>
      </c>
      <c r="S131" s="336">
        <f t="shared" si="29"/>
        <v>0</v>
      </c>
      <c r="T131" s="136"/>
      <c r="U131" s="377"/>
      <c r="V131" s="152"/>
      <c r="W131" s="164"/>
      <c r="X131" s="143" t="e">
        <f t="shared" si="30"/>
        <v>#DIV/0!</v>
      </c>
    </row>
    <row r="132" spans="2:24" ht="24.75" hidden="1" customHeight="1" x14ac:dyDescent="0.35">
      <c r="B132" s="396"/>
      <c r="C132" s="322"/>
      <c r="D132" s="301"/>
      <c r="E132" s="137"/>
      <c r="F132" s="137"/>
      <c r="G132" s="135">
        <f t="shared" si="27"/>
        <v>0</v>
      </c>
      <c r="H132" s="136"/>
      <c r="I132" s="137"/>
      <c r="J132" s="152"/>
      <c r="K132" s="164"/>
      <c r="L132" s="122"/>
      <c r="M132" s="396"/>
      <c r="N132" s="155"/>
      <c r="O132" s="147"/>
      <c r="P132" s="137"/>
      <c r="Q132" s="161"/>
      <c r="R132" s="135">
        <f t="shared" si="26"/>
        <v>0</v>
      </c>
      <c r="S132" s="336">
        <f t="shared" ref="S132:S158" si="31">+R132-G132</f>
        <v>0</v>
      </c>
      <c r="T132" s="136"/>
      <c r="U132" s="377"/>
      <c r="V132" s="152"/>
      <c r="W132" s="164"/>
      <c r="X132" s="143" t="e">
        <f t="shared" si="30"/>
        <v>#DIV/0!</v>
      </c>
    </row>
    <row r="133" spans="2:24" ht="24.75" hidden="1" customHeight="1" x14ac:dyDescent="0.35">
      <c r="B133" s="387"/>
      <c r="C133" s="322"/>
      <c r="D133" s="301"/>
      <c r="E133" s="137"/>
      <c r="F133" s="137"/>
      <c r="G133" s="135">
        <f t="shared" si="27"/>
        <v>0</v>
      </c>
      <c r="H133" s="136"/>
      <c r="I133" s="137"/>
      <c r="J133" s="152"/>
      <c r="K133" s="164"/>
      <c r="L133" s="122"/>
      <c r="M133" s="387"/>
      <c r="N133" s="155"/>
      <c r="O133" s="147"/>
      <c r="P133" s="137"/>
      <c r="Q133" s="161"/>
      <c r="R133" s="135">
        <f t="shared" si="26"/>
        <v>0</v>
      </c>
      <c r="S133" s="336">
        <f t="shared" si="31"/>
        <v>0</v>
      </c>
      <c r="T133" s="136"/>
      <c r="U133" s="377"/>
      <c r="V133" s="152"/>
      <c r="W133" s="164"/>
      <c r="X133" s="143" t="e">
        <f t="shared" si="30"/>
        <v>#DIV/0!</v>
      </c>
    </row>
    <row r="134" spans="2:24" ht="24.75" hidden="1" customHeight="1" x14ac:dyDescent="0.35">
      <c r="B134" s="433"/>
      <c r="C134" s="322"/>
      <c r="D134" s="301"/>
      <c r="E134" s="134"/>
      <c r="F134" s="137"/>
      <c r="G134" s="135">
        <f t="shared" si="27"/>
        <v>0</v>
      </c>
      <c r="H134" s="136"/>
      <c r="I134" s="137"/>
      <c r="J134" s="152"/>
      <c r="K134" s="164"/>
      <c r="L134" s="122"/>
      <c r="M134" s="433"/>
      <c r="N134" s="155"/>
      <c r="O134" s="147"/>
      <c r="P134" s="134"/>
      <c r="Q134" s="161"/>
      <c r="R134" s="135">
        <f t="shared" si="26"/>
        <v>0</v>
      </c>
      <c r="S134" s="336">
        <f t="shared" si="31"/>
        <v>0</v>
      </c>
      <c r="T134" s="136"/>
      <c r="U134" s="377"/>
      <c r="V134" s="152"/>
      <c r="W134" s="164"/>
      <c r="X134" s="143" t="e">
        <f t="shared" si="30"/>
        <v>#DIV/0!</v>
      </c>
    </row>
    <row r="135" spans="2:24" ht="24.75" hidden="1" customHeight="1" x14ac:dyDescent="0.35">
      <c r="B135" s="433"/>
      <c r="C135" s="322"/>
      <c r="D135" s="301"/>
      <c r="E135" s="134"/>
      <c r="F135" s="137"/>
      <c r="G135" s="135">
        <f t="shared" si="27"/>
        <v>0</v>
      </c>
      <c r="H135" s="136"/>
      <c r="I135" s="137"/>
      <c r="J135" s="152"/>
      <c r="K135" s="164"/>
      <c r="L135" s="122"/>
      <c r="M135" s="433"/>
      <c r="N135" s="155"/>
      <c r="O135" s="147"/>
      <c r="P135" s="134"/>
      <c r="Q135" s="161"/>
      <c r="R135" s="135">
        <f t="shared" si="26"/>
        <v>0</v>
      </c>
      <c r="S135" s="336">
        <f t="shared" si="31"/>
        <v>0</v>
      </c>
      <c r="T135" s="136"/>
      <c r="U135" s="377"/>
      <c r="V135" s="152"/>
      <c r="W135" s="164"/>
      <c r="X135" s="143" t="e">
        <f t="shared" si="30"/>
        <v>#DIV/0!</v>
      </c>
    </row>
    <row r="136" spans="2:24" ht="24.75" hidden="1" customHeight="1" x14ac:dyDescent="0.35">
      <c r="B136" s="433"/>
      <c r="C136" s="322"/>
      <c r="D136" s="301"/>
      <c r="E136" s="134"/>
      <c r="F136" s="137"/>
      <c r="G136" s="135">
        <f t="shared" si="27"/>
        <v>0</v>
      </c>
      <c r="H136" s="136"/>
      <c r="I136" s="137"/>
      <c r="J136" s="152"/>
      <c r="K136" s="164"/>
      <c r="L136" s="122"/>
      <c r="M136" s="433"/>
      <c r="N136" s="155"/>
      <c r="O136" s="147"/>
      <c r="P136" s="134"/>
      <c r="Q136" s="161"/>
      <c r="R136" s="135">
        <f t="shared" ref="R136:R158" si="32">O136+P136+Q136</f>
        <v>0</v>
      </c>
      <c r="S136" s="336">
        <f t="shared" si="31"/>
        <v>0</v>
      </c>
      <c r="T136" s="136"/>
      <c r="U136" s="377"/>
      <c r="V136" s="152"/>
      <c r="W136" s="164"/>
      <c r="X136" s="143" t="e">
        <f t="shared" si="30"/>
        <v>#DIV/0!</v>
      </c>
    </row>
    <row r="137" spans="2:24" ht="24.75" hidden="1" customHeight="1" x14ac:dyDescent="0.35">
      <c r="B137" s="433"/>
      <c r="C137" s="322"/>
      <c r="D137" s="301"/>
      <c r="E137" s="134"/>
      <c r="F137" s="137"/>
      <c r="G137" s="135">
        <f t="shared" si="27"/>
        <v>0</v>
      </c>
      <c r="H137" s="136"/>
      <c r="I137" s="137"/>
      <c r="J137" s="155"/>
      <c r="K137" s="164"/>
      <c r="L137" s="122"/>
      <c r="M137" s="433"/>
      <c r="N137" s="155"/>
      <c r="O137" s="147"/>
      <c r="P137" s="134"/>
      <c r="Q137" s="161"/>
      <c r="R137" s="135">
        <f t="shared" si="32"/>
        <v>0</v>
      </c>
      <c r="S137" s="336">
        <f t="shared" si="31"/>
        <v>0</v>
      </c>
      <c r="T137" s="136"/>
      <c r="U137" s="377"/>
      <c r="V137" s="155"/>
      <c r="W137" s="164"/>
      <c r="X137" s="143" t="e">
        <f t="shared" si="30"/>
        <v>#DIV/0!</v>
      </c>
    </row>
    <row r="138" spans="2:24" ht="24.75" hidden="1" customHeight="1" x14ac:dyDescent="0.35">
      <c r="B138" s="433"/>
      <c r="C138" s="322"/>
      <c r="D138" s="301"/>
      <c r="E138" s="134"/>
      <c r="F138" s="137"/>
      <c r="G138" s="135">
        <f t="shared" si="27"/>
        <v>0</v>
      </c>
      <c r="H138" s="136"/>
      <c r="I138" s="137"/>
      <c r="J138" s="152"/>
      <c r="K138" s="164"/>
      <c r="L138" s="122"/>
      <c r="M138" s="433"/>
      <c r="N138" s="155"/>
      <c r="O138" s="147"/>
      <c r="P138" s="134"/>
      <c r="Q138" s="161"/>
      <c r="R138" s="135">
        <f t="shared" si="32"/>
        <v>0</v>
      </c>
      <c r="S138" s="336">
        <f t="shared" si="31"/>
        <v>0</v>
      </c>
      <c r="T138" s="136"/>
      <c r="U138" s="377"/>
      <c r="V138" s="152"/>
      <c r="W138" s="164"/>
      <c r="X138" s="143" t="e">
        <f t="shared" si="30"/>
        <v>#DIV/0!</v>
      </c>
    </row>
    <row r="139" spans="2:24" ht="24.75" hidden="1" customHeight="1" x14ac:dyDescent="0.35">
      <c r="B139" s="386"/>
      <c r="C139" s="322"/>
      <c r="D139" s="301"/>
      <c r="E139" s="134"/>
      <c r="F139" s="137"/>
      <c r="G139" s="135">
        <f t="shared" si="27"/>
        <v>0</v>
      </c>
      <c r="H139" s="136"/>
      <c r="I139" s="137"/>
      <c r="J139" s="152"/>
      <c r="K139" s="164"/>
      <c r="L139" s="122"/>
      <c r="M139" s="386"/>
      <c r="N139" s="155"/>
      <c r="O139" s="147"/>
      <c r="P139" s="134"/>
      <c r="Q139" s="161"/>
      <c r="R139" s="135">
        <f t="shared" si="32"/>
        <v>0</v>
      </c>
      <c r="S139" s="336">
        <f t="shared" si="31"/>
        <v>0</v>
      </c>
      <c r="T139" s="136"/>
      <c r="U139" s="377"/>
      <c r="V139" s="152"/>
      <c r="W139" s="164"/>
      <c r="X139" s="143" t="e">
        <f t="shared" ref="X139:X159" si="33">R139/G139</f>
        <v>#DIV/0!</v>
      </c>
    </row>
    <row r="140" spans="2:24" ht="24.75" hidden="1" customHeight="1" x14ac:dyDescent="0.35">
      <c r="B140" s="396"/>
      <c r="C140" s="322"/>
      <c r="D140" s="301"/>
      <c r="E140" s="134"/>
      <c r="F140" s="137"/>
      <c r="G140" s="135">
        <f t="shared" si="27"/>
        <v>0</v>
      </c>
      <c r="H140" s="136"/>
      <c r="I140" s="137"/>
      <c r="J140" s="152"/>
      <c r="K140" s="164"/>
      <c r="L140" s="122"/>
      <c r="M140" s="396"/>
      <c r="N140" s="155"/>
      <c r="O140" s="147"/>
      <c r="P140" s="134"/>
      <c r="Q140" s="161"/>
      <c r="R140" s="135">
        <f t="shared" si="32"/>
        <v>0</v>
      </c>
      <c r="S140" s="336">
        <f t="shared" si="31"/>
        <v>0</v>
      </c>
      <c r="T140" s="136"/>
      <c r="U140" s="377"/>
      <c r="V140" s="152"/>
      <c r="W140" s="164"/>
      <c r="X140" s="143" t="e">
        <f t="shared" si="33"/>
        <v>#DIV/0!</v>
      </c>
    </row>
    <row r="141" spans="2:24" ht="24.75" hidden="1" customHeight="1" x14ac:dyDescent="0.35">
      <c r="B141" s="396"/>
      <c r="C141" s="322"/>
      <c r="D141" s="301"/>
      <c r="E141" s="134"/>
      <c r="F141" s="137"/>
      <c r="G141" s="135">
        <f t="shared" si="27"/>
        <v>0</v>
      </c>
      <c r="H141" s="136"/>
      <c r="I141" s="137"/>
      <c r="J141" s="152"/>
      <c r="K141" s="164"/>
      <c r="L141" s="122"/>
      <c r="M141" s="396"/>
      <c r="N141" s="155"/>
      <c r="O141" s="147"/>
      <c r="P141" s="134"/>
      <c r="Q141" s="161"/>
      <c r="R141" s="135">
        <f t="shared" si="32"/>
        <v>0</v>
      </c>
      <c r="S141" s="336">
        <f t="shared" si="31"/>
        <v>0</v>
      </c>
      <c r="T141" s="136"/>
      <c r="U141" s="377"/>
      <c r="V141" s="152"/>
      <c r="W141" s="164"/>
      <c r="X141" s="143" t="e">
        <f t="shared" si="33"/>
        <v>#DIV/0!</v>
      </c>
    </row>
    <row r="142" spans="2:24" ht="24.75" hidden="1" customHeight="1" x14ac:dyDescent="0.35">
      <c r="B142" s="396"/>
      <c r="C142" s="322"/>
      <c r="D142" s="301"/>
      <c r="E142" s="134"/>
      <c r="F142" s="137"/>
      <c r="G142" s="135">
        <f t="shared" si="27"/>
        <v>0</v>
      </c>
      <c r="H142" s="136"/>
      <c r="I142" s="137"/>
      <c r="J142" s="152"/>
      <c r="K142" s="164"/>
      <c r="L142" s="122"/>
      <c r="M142" s="396"/>
      <c r="N142" s="155"/>
      <c r="O142" s="147"/>
      <c r="P142" s="134"/>
      <c r="Q142" s="161"/>
      <c r="R142" s="135">
        <f t="shared" si="32"/>
        <v>0</v>
      </c>
      <c r="S142" s="336">
        <f t="shared" si="31"/>
        <v>0</v>
      </c>
      <c r="T142" s="136"/>
      <c r="U142" s="377"/>
      <c r="V142" s="152"/>
      <c r="W142" s="164"/>
      <c r="X142" s="143" t="e">
        <f t="shared" si="33"/>
        <v>#DIV/0!</v>
      </c>
    </row>
    <row r="143" spans="2:24" ht="24.75" hidden="1" customHeight="1" x14ac:dyDescent="0.35">
      <c r="B143" s="387"/>
      <c r="C143" s="322"/>
      <c r="D143" s="301"/>
      <c r="E143" s="137"/>
      <c r="F143" s="137"/>
      <c r="G143" s="135">
        <f t="shared" si="27"/>
        <v>0</v>
      </c>
      <c r="H143" s="136"/>
      <c r="I143" s="137"/>
      <c r="J143" s="152"/>
      <c r="K143" s="164"/>
      <c r="L143" s="122"/>
      <c r="M143" s="387"/>
      <c r="N143" s="155"/>
      <c r="O143" s="147"/>
      <c r="P143" s="137"/>
      <c r="Q143" s="161"/>
      <c r="R143" s="135">
        <f t="shared" si="32"/>
        <v>0</v>
      </c>
      <c r="S143" s="336">
        <f t="shared" si="31"/>
        <v>0</v>
      </c>
      <c r="T143" s="136"/>
      <c r="U143" s="377"/>
      <c r="V143" s="152"/>
      <c r="W143" s="164"/>
      <c r="X143" s="143" t="e">
        <f t="shared" si="33"/>
        <v>#DIV/0!</v>
      </c>
    </row>
    <row r="144" spans="2:24" ht="24.75" hidden="1" customHeight="1" x14ac:dyDescent="0.35">
      <c r="B144" s="433"/>
      <c r="C144" s="322"/>
      <c r="D144" s="301"/>
      <c r="E144" s="134"/>
      <c r="F144" s="137"/>
      <c r="G144" s="135">
        <f t="shared" si="27"/>
        <v>0</v>
      </c>
      <c r="H144" s="136"/>
      <c r="I144" s="137"/>
      <c r="J144" s="152"/>
      <c r="K144" s="164"/>
      <c r="L144" s="122"/>
      <c r="M144" s="433"/>
      <c r="N144" s="155"/>
      <c r="O144" s="147"/>
      <c r="P144" s="134"/>
      <c r="Q144" s="161"/>
      <c r="R144" s="135">
        <f t="shared" si="32"/>
        <v>0</v>
      </c>
      <c r="S144" s="336">
        <f t="shared" si="31"/>
        <v>0</v>
      </c>
      <c r="T144" s="136"/>
      <c r="U144" s="377"/>
      <c r="V144" s="152"/>
      <c r="W144" s="164"/>
      <c r="X144" s="143" t="e">
        <f t="shared" si="33"/>
        <v>#DIV/0!</v>
      </c>
    </row>
    <row r="145" spans="1:25" ht="24.75" hidden="1" customHeight="1" x14ac:dyDescent="0.35">
      <c r="B145" s="433"/>
      <c r="C145" s="322"/>
      <c r="D145" s="301"/>
      <c r="E145" s="134"/>
      <c r="F145" s="137"/>
      <c r="G145" s="135">
        <f t="shared" si="27"/>
        <v>0</v>
      </c>
      <c r="H145" s="136"/>
      <c r="I145" s="137"/>
      <c r="J145" s="152"/>
      <c r="K145" s="164"/>
      <c r="L145" s="122"/>
      <c r="M145" s="433"/>
      <c r="N145" s="155"/>
      <c r="O145" s="147"/>
      <c r="P145" s="134"/>
      <c r="Q145" s="161"/>
      <c r="R145" s="135">
        <f t="shared" si="32"/>
        <v>0</v>
      </c>
      <c r="S145" s="336">
        <f t="shared" si="31"/>
        <v>0</v>
      </c>
      <c r="T145" s="136"/>
      <c r="U145" s="377"/>
      <c r="V145" s="152"/>
      <c r="W145" s="164"/>
      <c r="X145" s="143" t="e">
        <f t="shared" si="33"/>
        <v>#DIV/0!</v>
      </c>
    </row>
    <row r="146" spans="1:25" ht="24.75" hidden="1" customHeight="1" x14ac:dyDescent="0.35">
      <c r="B146" s="433"/>
      <c r="C146" s="322"/>
      <c r="D146" s="301"/>
      <c r="E146" s="137"/>
      <c r="F146" s="137"/>
      <c r="G146" s="135">
        <f t="shared" si="27"/>
        <v>0</v>
      </c>
      <c r="H146" s="136"/>
      <c r="I146" s="137"/>
      <c r="J146" s="152"/>
      <c r="K146" s="164"/>
      <c r="L146" s="122"/>
      <c r="M146" s="433"/>
      <c r="N146" s="155"/>
      <c r="O146" s="147"/>
      <c r="P146" s="137"/>
      <c r="Q146" s="161"/>
      <c r="R146" s="135">
        <f t="shared" si="32"/>
        <v>0</v>
      </c>
      <c r="S146" s="336">
        <f t="shared" si="31"/>
        <v>0</v>
      </c>
      <c r="T146" s="136"/>
      <c r="U146" s="377"/>
      <c r="V146" s="152"/>
      <c r="W146" s="164"/>
      <c r="X146" s="143" t="e">
        <f t="shared" si="33"/>
        <v>#DIV/0!</v>
      </c>
    </row>
    <row r="147" spans="1:25" ht="24.75" hidden="1" customHeight="1" x14ac:dyDescent="0.35">
      <c r="B147" s="433"/>
      <c r="C147" s="322"/>
      <c r="D147" s="301"/>
      <c r="E147" s="137"/>
      <c r="F147" s="137"/>
      <c r="G147" s="135">
        <f t="shared" si="27"/>
        <v>0</v>
      </c>
      <c r="H147" s="136"/>
      <c r="I147" s="137"/>
      <c r="J147" s="152"/>
      <c r="K147" s="164"/>
      <c r="L147" s="122"/>
      <c r="M147" s="433"/>
      <c r="N147" s="155"/>
      <c r="O147" s="147"/>
      <c r="P147" s="137"/>
      <c r="Q147" s="161"/>
      <c r="R147" s="135">
        <f t="shared" si="32"/>
        <v>0</v>
      </c>
      <c r="S147" s="336">
        <f t="shared" si="31"/>
        <v>0</v>
      </c>
      <c r="T147" s="136"/>
      <c r="U147" s="377"/>
      <c r="V147" s="152"/>
      <c r="W147" s="164"/>
      <c r="X147" s="143" t="e">
        <f t="shared" si="33"/>
        <v>#DIV/0!</v>
      </c>
    </row>
    <row r="148" spans="1:25" ht="24.75" hidden="1" customHeight="1" x14ac:dyDescent="0.35">
      <c r="B148" s="433"/>
      <c r="C148" s="322"/>
      <c r="D148" s="301"/>
      <c r="E148" s="137"/>
      <c r="F148" s="137"/>
      <c r="G148" s="135">
        <f t="shared" si="27"/>
        <v>0</v>
      </c>
      <c r="H148" s="136"/>
      <c r="I148" s="137"/>
      <c r="J148" s="152"/>
      <c r="K148" s="164"/>
      <c r="L148" s="122"/>
      <c r="M148" s="433"/>
      <c r="N148" s="155"/>
      <c r="O148" s="147"/>
      <c r="P148" s="137"/>
      <c r="Q148" s="161"/>
      <c r="R148" s="135">
        <f t="shared" si="32"/>
        <v>0</v>
      </c>
      <c r="S148" s="336">
        <f t="shared" si="31"/>
        <v>0</v>
      </c>
      <c r="T148" s="136"/>
      <c r="U148" s="377"/>
      <c r="V148" s="152"/>
      <c r="W148" s="164"/>
      <c r="X148" s="143" t="e">
        <f t="shared" si="33"/>
        <v>#DIV/0!</v>
      </c>
    </row>
    <row r="149" spans="1:25" ht="24.75" hidden="1" customHeight="1" x14ac:dyDescent="0.35">
      <c r="B149" s="386"/>
      <c r="C149" s="322"/>
      <c r="D149" s="301"/>
      <c r="E149" s="137"/>
      <c r="F149" s="137"/>
      <c r="G149" s="135">
        <f t="shared" si="27"/>
        <v>0</v>
      </c>
      <c r="H149" s="136"/>
      <c r="I149" s="137"/>
      <c r="J149" s="152"/>
      <c r="K149" s="164"/>
      <c r="L149" s="122"/>
      <c r="M149" s="386"/>
      <c r="N149" s="155"/>
      <c r="O149" s="147"/>
      <c r="P149" s="137"/>
      <c r="Q149" s="161"/>
      <c r="R149" s="135">
        <f t="shared" si="32"/>
        <v>0</v>
      </c>
      <c r="S149" s="336">
        <f t="shared" si="31"/>
        <v>0</v>
      </c>
      <c r="T149" s="136"/>
      <c r="U149" s="377"/>
      <c r="V149" s="152"/>
      <c r="W149" s="164"/>
      <c r="X149" s="143" t="e">
        <f t="shared" si="33"/>
        <v>#DIV/0!</v>
      </c>
    </row>
    <row r="150" spans="1:25" ht="24.75" hidden="1" customHeight="1" x14ac:dyDescent="0.35">
      <c r="B150" s="396"/>
      <c r="C150" s="322"/>
      <c r="D150" s="301"/>
      <c r="E150" s="137"/>
      <c r="F150" s="137"/>
      <c r="G150" s="135">
        <f t="shared" si="27"/>
        <v>0</v>
      </c>
      <c r="H150" s="136"/>
      <c r="I150" s="137"/>
      <c r="J150" s="152"/>
      <c r="K150" s="164"/>
      <c r="L150" s="122"/>
      <c r="M150" s="396"/>
      <c r="N150" s="155"/>
      <c r="O150" s="147"/>
      <c r="P150" s="137"/>
      <c r="Q150" s="161"/>
      <c r="R150" s="135">
        <f t="shared" si="32"/>
        <v>0</v>
      </c>
      <c r="S150" s="336">
        <f t="shared" si="31"/>
        <v>0</v>
      </c>
      <c r="T150" s="136"/>
      <c r="U150" s="377"/>
      <c r="V150" s="152"/>
      <c r="W150" s="164"/>
      <c r="X150" s="143" t="e">
        <f t="shared" si="33"/>
        <v>#DIV/0!</v>
      </c>
    </row>
    <row r="151" spans="1:25" ht="24.75" hidden="1" customHeight="1" x14ac:dyDescent="0.35">
      <c r="B151" s="396"/>
      <c r="C151" s="322"/>
      <c r="D151" s="301"/>
      <c r="E151" s="137"/>
      <c r="F151" s="137"/>
      <c r="G151" s="135">
        <f t="shared" si="27"/>
        <v>0</v>
      </c>
      <c r="H151" s="136"/>
      <c r="I151" s="137"/>
      <c r="J151" s="152"/>
      <c r="K151" s="164"/>
      <c r="L151" s="122"/>
      <c r="M151" s="396"/>
      <c r="N151" s="155"/>
      <c r="O151" s="147"/>
      <c r="P151" s="137"/>
      <c r="Q151" s="161"/>
      <c r="R151" s="135">
        <f t="shared" si="32"/>
        <v>0</v>
      </c>
      <c r="S151" s="336">
        <f t="shared" si="31"/>
        <v>0</v>
      </c>
      <c r="T151" s="136"/>
      <c r="U151" s="377"/>
      <c r="V151" s="152"/>
      <c r="W151" s="164"/>
      <c r="X151" s="143" t="e">
        <f t="shared" si="33"/>
        <v>#DIV/0!</v>
      </c>
    </row>
    <row r="152" spans="1:25" ht="24.75" hidden="1" customHeight="1" x14ac:dyDescent="0.35">
      <c r="B152" s="396"/>
      <c r="C152" s="322"/>
      <c r="D152" s="301"/>
      <c r="E152" s="137"/>
      <c r="F152" s="137"/>
      <c r="G152" s="135">
        <f t="shared" si="27"/>
        <v>0</v>
      </c>
      <c r="H152" s="136"/>
      <c r="I152" s="137"/>
      <c r="J152" s="152"/>
      <c r="K152" s="164"/>
      <c r="L152" s="122"/>
      <c r="M152" s="396"/>
      <c r="N152" s="155"/>
      <c r="O152" s="147"/>
      <c r="P152" s="137"/>
      <c r="Q152" s="161"/>
      <c r="R152" s="135">
        <f t="shared" si="32"/>
        <v>0</v>
      </c>
      <c r="S152" s="336">
        <f t="shared" si="31"/>
        <v>0</v>
      </c>
      <c r="T152" s="136"/>
      <c r="U152" s="377"/>
      <c r="V152" s="152"/>
      <c r="W152" s="164"/>
      <c r="X152" s="143" t="e">
        <f t="shared" si="33"/>
        <v>#DIV/0!</v>
      </c>
    </row>
    <row r="153" spans="1:25" ht="24.75" hidden="1" customHeight="1" x14ac:dyDescent="0.35">
      <c r="B153" s="387"/>
      <c r="C153" s="322"/>
      <c r="D153" s="301"/>
      <c r="E153" s="137"/>
      <c r="F153" s="137"/>
      <c r="G153" s="135">
        <f t="shared" si="27"/>
        <v>0</v>
      </c>
      <c r="H153" s="136"/>
      <c r="I153" s="137"/>
      <c r="J153" s="152"/>
      <c r="K153" s="164"/>
      <c r="L153" s="122"/>
      <c r="M153" s="387"/>
      <c r="N153" s="155"/>
      <c r="O153" s="147"/>
      <c r="P153" s="137"/>
      <c r="Q153" s="161"/>
      <c r="R153" s="135">
        <f t="shared" si="32"/>
        <v>0</v>
      </c>
      <c r="S153" s="336">
        <f t="shared" si="31"/>
        <v>0</v>
      </c>
      <c r="T153" s="136"/>
      <c r="U153" s="377"/>
      <c r="V153" s="152"/>
      <c r="W153" s="164"/>
      <c r="X153" s="143" t="e">
        <f t="shared" si="33"/>
        <v>#DIV/0!</v>
      </c>
    </row>
    <row r="154" spans="1:25" ht="24.75" hidden="1" customHeight="1" x14ac:dyDescent="0.35">
      <c r="B154" s="386" t="s">
        <v>486</v>
      </c>
      <c r="C154" s="322"/>
      <c r="D154" s="301"/>
      <c r="E154" s="137"/>
      <c r="F154" s="137"/>
      <c r="G154" s="135">
        <f t="shared" si="27"/>
        <v>0</v>
      </c>
      <c r="H154" s="136"/>
      <c r="I154" s="137"/>
      <c r="J154" s="152"/>
      <c r="K154" s="164"/>
      <c r="L154" s="122"/>
      <c r="M154" s="386" t="s">
        <v>486</v>
      </c>
      <c r="N154" s="155"/>
      <c r="O154" s="147"/>
      <c r="P154" s="137"/>
      <c r="Q154" s="161"/>
      <c r="R154" s="135">
        <f t="shared" si="32"/>
        <v>0</v>
      </c>
      <c r="S154" s="336">
        <f t="shared" si="31"/>
        <v>0</v>
      </c>
      <c r="T154" s="136"/>
      <c r="U154" s="377"/>
      <c r="V154" s="152"/>
      <c r="W154" s="164"/>
      <c r="X154" s="143" t="e">
        <f t="shared" si="33"/>
        <v>#DIV/0!</v>
      </c>
    </row>
    <row r="155" spans="1:25" ht="24.75" hidden="1" customHeight="1" x14ac:dyDescent="0.35">
      <c r="B155" s="396"/>
      <c r="C155" s="322"/>
      <c r="D155" s="301"/>
      <c r="E155" s="137"/>
      <c r="F155" s="137"/>
      <c r="G155" s="135">
        <f t="shared" si="27"/>
        <v>0</v>
      </c>
      <c r="H155" s="136"/>
      <c r="I155" s="137"/>
      <c r="J155" s="152"/>
      <c r="K155" s="164"/>
      <c r="L155" s="122"/>
      <c r="M155" s="396"/>
      <c r="N155" s="155"/>
      <c r="O155" s="147"/>
      <c r="P155" s="137"/>
      <c r="Q155" s="161"/>
      <c r="R155" s="135">
        <f t="shared" si="32"/>
        <v>0</v>
      </c>
      <c r="S155" s="336">
        <f t="shared" si="31"/>
        <v>0</v>
      </c>
      <c r="T155" s="136"/>
      <c r="U155" s="377"/>
      <c r="V155" s="152"/>
      <c r="W155" s="164"/>
      <c r="X155" s="143" t="e">
        <f t="shared" si="33"/>
        <v>#DIV/0!</v>
      </c>
    </row>
    <row r="156" spans="1:25" ht="24.75" hidden="1" customHeight="1" x14ac:dyDescent="0.35">
      <c r="B156" s="396"/>
      <c r="C156" s="322"/>
      <c r="D156" s="301"/>
      <c r="E156" s="137"/>
      <c r="F156" s="137"/>
      <c r="G156" s="135">
        <f t="shared" si="27"/>
        <v>0</v>
      </c>
      <c r="H156" s="136"/>
      <c r="I156" s="137"/>
      <c r="J156" s="152"/>
      <c r="K156" s="164"/>
      <c r="L156" s="122"/>
      <c r="M156" s="396"/>
      <c r="N156" s="155"/>
      <c r="O156" s="147"/>
      <c r="P156" s="137"/>
      <c r="Q156" s="161"/>
      <c r="R156" s="135">
        <f t="shared" si="32"/>
        <v>0</v>
      </c>
      <c r="S156" s="336">
        <f t="shared" si="31"/>
        <v>0</v>
      </c>
      <c r="T156" s="136"/>
      <c r="U156" s="377"/>
      <c r="V156" s="152"/>
      <c r="W156" s="164"/>
      <c r="X156" s="143" t="e">
        <f t="shared" si="33"/>
        <v>#DIV/0!</v>
      </c>
    </row>
    <row r="157" spans="1:25" ht="24.75" hidden="1" customHeight="1" x14ac:dyDescent="0.35">
      <c r="A157" s="128"/>
      <c r="B157" s="396"/>
      <c r="C157" s="325"/>
      <c r="D157" s="306"/>
      <c r="E157" s="211"/>
      <c r="F157" s="211"/>
      <c r="G157" s="135">
        <f t="shared" si="27"/>
        <v>0</v>
      </c>
      <c r="H157" s="212"/>
      <c r="I157" s="211"/>
      <c r="J157" s="186"/>
      <c r="K157" s="164"/>
      <c r="L157" s="122"/>
      <c r="M157" s="396"/>
      <c r="N157" s="209"/>
      <c r="O157" s="213"/>
      <c r="P157" s="211"/>
      <c r="Q157" s="214"/>
      <c r="R157" s="135">
        <f t="shared" si="32"/>
        <v>0</v>
      </c>
      <c r="S157" s="336">
        <f t="shared" si="31"/>
        <v>0</v>
      </c>
      <c r="T157" s="212"/>
      <c r="U157" s="377"/>
      <c r="V157" s="186"/>
      <c r="W157" s="164"/>
      <c r="X157" s="143" t="e">
        <f t="shared" si="33"/>
        <v>#DIV/0!</v>
      </c>
    </row>
    <row r="158" spans="1:25" s="128" customFormat="1" ht="24.75" hidden="1" customHeight="1" x14ac:dyDescent="0.35">
      <c r="B158" s="387"/>
      <c r="C158" s="325"/>
      <c r="D158" s="306"/>
      <c r="E158" s="211"/>
      <c r="F158" s="211"/>
      <c r="G158" s="135">
        <f t="shared" si="27"/>
        <v>0</v>
      </c>
      <c r="H158" s="212"/>
      <c r="I158" s="211"/>
      <c r="J158" s="186"/>
      <c r="K158" s="164"/>
      <c r="L158" s="122"/>
      <c r="M158" s="387"/>
      <c r="N158" s="209"/>
      <c r="O158" s="213"/>
      <c r="P158" s="211"/>
      <c r="Q158" s="214"/>
      <c r="R158" s="135">
        <f t="shared" si="32"/>
        <v>0</v>
      </c>
      <c r="S158" s="336">
        <f t="shared" si="31"/>
        <v>0</v>
      </c>
      <c r="T158" s="212"/>
      <c r="U158" s="377"/>
      <c r="V158" s="186"/>
      <c r="W158" s="164"/>
      <c r="X158" s="143" t="e">
        <f t="shared" si="33"/>
        <v>#DIV/0!</v>
      </c>
      <c r="Y158" s="215"/>
    </row>
    <row r="159" spans="1:25" s="128" customFormat="1" ht="24.75" customHeight="1" x14ac:dyDescent="0.35">
      <c r="A159" s="124"/>
      <c r="B159" s="216"/>
      <c r="C159" s="296" t="s">
        <v>385</v>
      </c>
      <c r="D159" s="300">
        <f>SUM(D68:D158)</f>
        <v>39272.727272727243</v>
      </c>
      <c r="E159" s="184">
        <f>SUM(E68:E158)</f>
        <v>0</v>
      </c>
      <c r="F159" s="184">
        <f>SUM(F68:F158)</f>
        <v>0</v>
      </c>
      <c r="G159" s="184">
        <f>SUM(G68:G158)</f>
        <v>39272.727272727243</v>
      </c>
      <c r="H159" s="217">
        <f>(H68*G68)+(H69*G69)+(H70*G70)+(H71*G71)+(H72*G72)+(H73*G73)+(H74*G74)+(H75*G75)+(H76*G76)+(H77*G77)+(H78*G78)+(H79*G79)+(H80*G80)+(H81*G81)+(H82*G82)+(H83*G83)+(H84*G84)+(H85*G85)+(H86*G86)+(H87*G87)+(H88*G88)+(H89*G89)+(H90*G90)+(H91*G91)+(H92*G92)+(H93*G93)+(H94*G94)+(H95*G95)+(H96*G96)+(H97*G97)+(H98*G98)+(H99*G99)+(H100*G100)+(H101*G101)+(H102*G102)+(H103*G103)+(H104*G104)+(H105*G105)+(H106*G106)+(H107*G107)+(H108*G108)+(H109*G109)+(H110*G110)+(H111*G111)+(H112*G112)+(H113*G113)+(H114*G114)+(H115*G115)+(H116*G116)+(H117*G117)+(H118*G118)+(H119*G119)+(H120*G120)+(H121*G121)+(H122*G122)+(H123*G123)+(H124*G124)+(H125*G125)+(H126*G126)+(H127*G127)+(H128*G128)+(H129*G129)+(H130*G130)+(H131*G131)+(H132*G132)+(H133*G133)+(H134*G134)+(H135*G135)+(H136*G136)+(H137*G137)+(H138*G138)+(H139*G139)+(H140*G140)+(H141*G141)+(H142*G142)+(H143*G143)+(H144*G144)+(H145*G145)+(H146*G146)+(H147*G147)+(H148*G148)+(H149*G149)+(H150*G150)+(H151*G151)+(H152*G152)+(H153*G153)+(H154*G154)+(H155*G155)+(H156*G156)+(H157*G157)+(H158*G158)</f>
        <v>19636.363636363621</v>
      </c>
      <c r="I159" s="184">
        <v>33360.83</v>
      </c>
      <c r="J159" s="186"/>
      <c r="K159" s="195"/>
      <c r="L159" s="122"/>
      <c r="M159" s="216"/>
      <c r="N159" s="129" t="s">
        <v>385</v>
      </c>
      <c r="O159" s="189">
        <f>SUM(O68:O158)</f>
        <v>119106.06060606058</v>
      </c>
      <c r="P159" s="184">
        <f>SUM(P68:P158)</f>
        <v>0</v>
      </c>
      <c r="Q159" s="218">
        <f>SUM(Q68:Q158)</f>
        <v>0</v>
      </c>
      <c r="R159" s="188">
        <f>SUM(R68:R158)</f>
        <v>119106.06060606058</v>
      </c>
      <c r="S159" s="338">
        <f>SUM(S68:S158)</f>
        <v>79833.333333333328</v>
      </c>
      <c r="T159" s="188">
        <f>(T68*R68)+(T69*R69)+(T70*R70)+(T71*R71)+(T72*R72)+(T73*R73)+(T74*R74)+(T75*R75)+(T76*R76)+(T77*R77)+(T78*R78)+(T79*R79)+(T80*R80)+(T81*R81)+(T82*R82)+(T83*R83)+(T84*R84)+(T85*R85)+(T86*R86)+(T87*R87)+(T88*R88)+(T89*R89)+(T90*R90)+(T91*R91)+(T92*R92)+(T93*R93)+(T94*R94)+(T95*R95)+(T96*R96)+(T97*R97)+(T98*R98)+(T99*R99)+(T100*R100)+(T101*R101)+(T102*R102)+(T103*R103)+(T104*R104)+(T105*R105)+(T106*R106)+(T107*R107)+(T108*R108)+(T109*R109)+(T110*R110)+(T111*R111)+(T112*R112)+(T113*R113)+(T114*R114)+(T115*R115)+(T116*R116)+(T117*R117)+(T118*R118)+(T119*R119)+(T120*R120)+(T121*R121)+(T122*R122)+(T123*R123)+(T124*R124)+(T125*R125)+(T126*R126)+(T127*R127)+(T128*R128)+(T129*R129)+(T130*R130)+(T131*R131)+(T132*R132)+(T133*R133)+(T134*R134)+(T135*R135)+(T136*R136)+(T137*R137)+(T138*R138)+(T139*R139)+(T140*R140)+(T141*R141)+(T142*R142)+(T143*R143)+(T144*R144)+(T145*R145)+(T146*R146)+(T147*R147)+(T148*R148)+(T149*R149)+(T150*R150)+(T151*R151)+(T152*R152)+(T153*R153)+(T154*R154)+(T155*R155)+(T156*R156)+(T157*R157)+(T158*R158)</f>
        <v>59553.030303030289</v>
      </c>
      <c r="U159" s="378">
        <f>SUM(U68:U158)</f>
        <v>29220.289999999997</v>
      </c>
      <c r="V159" s="186"/>
      <c r="W159" s="195"/>
      <c r="X159" s="143">
        <f t="shared" si="33"/>
        <v>3.0327932098765449</v>
      </c>
      <c r="Y159" s="215"/>
    </row>
    <row r="160" spans="1:25" ht="48.75" customHeight="1" x14ac:dyDescent="0.35">
      <c r="B160" s="153" t="s">
        <v>383</v>
      </c>
      <c r="C160" s="402" t="s">
        <v>540</v>
      </c>
      <c r="D160" s="402"/>
      <c r="E160" s="402"/>
      <c r="F160" s="402"/>
      <c r="G160" s="402"/>
      <c r="H160" s="402"/>
      <c r="I160" s="402"/>
      <c r="J160" s="402"/>
      <c r="K160" s="402"/>
      <c r="L160" s="122"/>
      <c r="M160" s="153" t="s">
        <v>383</v>
      </c>
      <c r="N160" s="402" t="s">
        <v>540</v>
      </c>
      <c r="O160" s="402"/>
      <c r="P160" s="402"/>
      <c r="Q160" s="402"/>
      <c r="R160" s="402"/>
      <c r="S160" s="402"/>
      <c r="T160" s="402"/>
      <c r="U160" s="402"/>
      <c r="V160" s="402"/>
      <c r="W160" s="402"/>
      <c r="X160" s="143"/>
    </row>
    <row r="161" spans="2:24" ht="45.75" customHeight="1" x14ac:dyDescent="0.35">
      <c r="B161" s="386" t="s">
        <v>541</v>
      </c>
      <c r="C161" s="322" t="s">
        <v>589</v>
      </c>
      <c r="D161" s="299">
        <v>0</v>
      </c>
      <c r="E161" s="137"/>
      <c r="F161" s="137"/>
      <c r="G161" s="135">
        <f>D161+E161+F161</f>
        <v>0</v>
      </c>
      <c r="H161" s="136"/>
      <c r="I161" s="137"/>
      <c r="J161" s="152" t="s">
        <v>567</v>
      </c>
      <c r="K161" s="139">
        <v>6</v>
      </c>
      <c r="L161" s="122"/>
      <c r="M161" s="386" t="s">
        <v>541</v>
      </c>
      <c r="N161" s="155" t="s">
        <v>621</v>
      </c>
      <c r="O161" s="126">
        <v>15000</v>
      </c>
      <c r="P161" s="137"/>
      <c r="Q161" s="126"/>
      <c r="R161" s="142">
        <f>O161+P161+Q161</f>
        <v>15000</v>
      </c>
      <c r="S161" s="341">
        <f t="shared" ref="S161:S166" si="34">+R161-G161</f>
        <v>15000</v>
      </c>
      <c r="T161" s="136">
        <v>0</v>
      </c>
      <c r="U161" s="377"/>
      <c r="V161" s="152" t="s">
        <v>638</v>
      </c>
      <c r="W161" s="139">
        <v>6</v>
      </c>
      <c r="X161" s="143"/>
    </row>
    <row r="162" spans="2:24" ht="60.75" customHeight="1" x14ac:dyDescent="0.35">
      <c r="B162" s="387"/>
      <c r="C162" s="322"/>
      <c r="D162" s="299"/>
      <c r="E162" s="137"/>
      <c r="F162" s="137"/>
      <c r="G162" s="135"/>
      <c r="H162" s="136"/>
      <c r="I162" s="137"/>
      <c r="J162" s="152"/>
      <c r="K162" s="139">
        <v>5</v>
      </c>
      <c r="L162" s="122"/>
      <c r="M162" s="387"/>
      <c r="N162" s="144" t="s">
        <v>659</v>
      </c>
      <c r="O162" s="126">
        <v>100000</v>
      </c>
      <c r="P162" s="147"/>
      <c r="Q162" s="126"/>
      <c r="R162" s="142">
        <f t="shared" ref="R162:R164" si="35">O162+P162+Q162</f>
        <v>100000</v>
      </c>
      <c r="S162" s="341">
        <f t="shared" si="34"/>
        <v>100000</v>
      </c>
      <c r="T162" s="136">
        <v>0.3</v>
      </c>
      <c r="U162" s="377"/>
      <c r="V162" s="152"/>
      <c r="W162" s="139">
        <v>5</v>
      </c>
      <c r="X162" s="143"/>
    </row>
    <row r="163" spans="2:24" ht="55.5" customHeight="1" x14ac:dyDescent="0.35">
      <c r="B163" s="154" t="s">
        <v>631</v>
      </c>
      <c r="C163" s="322" t="s">
        <v>623</v>
      </c>
      <c r="D163" s="299"/>
      <c r="E163" s="137"/>
      <c r="F163" s="137"/>
      <c r="G163" s="135"/>
      <c r="H163" s="136"/>
      <c r="I163" s="137"/>
      <c r="J163" s="152"/>
      <c r="K163" s="139">
        <v>6</v>
      </c>
      <c r="L163" s="122"/>
      <c r="M163" s="154" t="s">
        <v>631</v>
      </c>
      <c r="N163" s="155" t="s">
        <v>623</v>
      </c>
      <c r="O163" s="126">
        <v>10000</v>
      </c>
      <c r="P163" s="137"/>
      <c r="Q163" s="165"/>
      <c r="R163" s="142">
        <f t="shared" si="35"/>
        <v>10000</v>
      </c>
      <c r="S163" s="341">
        <f t="shared" ref="S163" si="36">+R163-G163</f>
        <v>10000</v>
      </c>
      <c r="T163" s="136">
        <v>0.5</v>
      </c>
      <c r="U163" s="377"/>
      <c r="V163" s="152"/>
      <c r="W163" s="164">
        <v>6</v>
      </c>
      <c r="X163" s="143"/>
    </row>
    <row r="164" spans="2:24" ht="56.25" customHeight="1" x14ac:dyDescent="0.35">
      <c r="B164" s="154"/>
      <c r="C164" s="322"/>
      <c r="D164" s="301"/>
      <c r="E164" s="137"/>
      <c r="F164" s="137"/>
      <c r="G164" s="135"/>
      <c r="H164" s="136"/>
      <c r="I164" s="137"/>
      <c r="J164" s="152"/>
      <c r="K164" s="164"/>
      <c r="L164" s="122"/>
      <c r="M164" s="166" t="s">
        <v>632</v>
      </c>
      <c r="N164" s="144" t="s">
        <v>622</v>
      </c>
      <c r="O164" s="126">
        <v>25000</v>
      </c>
      <c r="P164" s="147"/>
      <c r="Q164" s="126"/>
      <c r="R164" s="142">
        <f t="shared" si="35"/>
        <v>25000</v>
      </c>
      <c r="S164" s="341">
        <f>+R164-G163</f>
        <v>25000</v>
      </c>
      <c r="T164" s="136">
        <v>0.5</v>
      </c>
      <c r="U164" s="377"/>
      <c r="V164" s="152"/>
      <c r="W164" s="139">
        <v>6</v>
      </c>
      <c r="X164" s="143"/>
    </row>
    <row r="165" spans="2:24" ht="24.75" hidden="1" customHeight="1" x14ac:dyDescent="0.35">
      <c r="B165" s="154"/>
      <c r="C165" s="322"/>
      <c r="D165" s="301"/>
      <c r="E165" s="137"/>
      <c r="F165" s="137"/>
      <c r="G165" s="135">
        <f t="shared" ref="G165:G166" si="37">D165+E165+F165</f>
        <v>0</v>
      </c>
      <c r="H165" s="136"/>
      <c r="I165" s="137"/>
      <c r="J165" s="152"/>
      <c r="K165" s="139"/>
      <c r="L165" s="122"/>
      <c r="O165" s="220"/>
      <c r="S165" s="339"/>
      <c r="U165" s="382"/>
      <c r="X165" s="143"/>
    </row>
    <row r="166" spans="2:24" ht="24.75" hidden="1" customHeight="1" x14ac:dyDescent="0.35">
      <c r="B166" s="154"/>
      <c r="C166" s="322"/>
      <c r="D166" s="301"/>
      <c r="E166" s="137"/>
      <c r="F166" s="137"/>
      <c r="G166" s="135">
        <f t="shared" si="37"/>
        <v>0</v>
      </c>
      <c r="H166" s="136"/>
      <c r="I166" s="137"/>
      <c r="J166" s="152"/>
      <c r="K166" s="139"/>
      <c r="L166" s="122"/>
      <c r="M166" s="154"/>
      <c r="N166" s="155"/>
      <c r="O166" s="147"/>
      <c r="P166" s="137"/>
      <c r="Q166" s="137"/>
      <c r="R166" s="135">
        <f t="shared" ref="R166" si="38">O166+P166+Q166</f>
        <v>0</v>
      </c>
      <c r="S166" s="336">
        <f t="shared" si="34"/>
        <v>0</v>
      </c>
      <c r="T166" s="136"/>
      <c r="U166" s="377"/>
      <c r="V166" s="152"/>
      <c r="W166" s="219"/>
      <c r="X166" s="143"/>
    </row>
    <row r="167" spans="2:24" ht="24.75" customHeight="1" x14ac:dyDescent="0.35">
      <c r="B167" s="154"/>
      <c r="C167" s="296" t="s">
        <v>384</v>
      </c>
      <c r="D167" s="300">
        <f>SUM(D161:D166)</f>
        <v>0</v>
      </c>
      <c r="E167" s="184">
        <f t="shared" ref="E167:F167" si="39">SUM(E161:E166)</f>
        <v>0</v>
      </c>
      <c r="F167" s="184">
        <f t="shared" si="39"/>
        <v>0</v>
      </c>
      <c r="G167" s="184">
        <f>SUM(G161:G166)</f>
        <v>0</v>
      </c>
      <c r="H167" s="217">
        <f>(H161*G161)+(H162*G162)+(H163*G163)+(H164*G164)+(H165*G165)+(H166*G166)</f>
        <v>0</v>
      </c>
      <c r="I167" s="184"/>
      <c r="J167" s="186"/>
      <c r="K167" s="195"/>
      <c r="L167" s="122"/>
      <c r="M167" s="154"/>
      <c r="N167" s="129" t="s">
        <v>384</v>
      </c>
      <c r="O167" s="189">
        <f>SUM(O161:O166)</f>
        <v>150000</v>
      </c>
      <c r="P167" s="184">
        <f t="shared" ref="P167" si="40">SUM(P161:P166)</f>
        <v>0</v>
      </c>
      <c r="Q167" s="189">
        <f>SUM(Q161:Q166)</f>
        <v>0</v>
      </c>
      <c r="R167" s="188">
        <f>SUM(R161:R166)</f>
        <v>150000</v>
      </c>
      <c r="S167" s="338">
        <f>SUM(S161:S166)</f>
        <v>150000</v>
      </c>
      <c r="T167" s="188">
        <f>(T161*R161)+(T162*R162)+(T163*R163)+(T165*R165)</f>
        <v>35000</v>
      </c>
      <c r="U167" s="380"/>
      <c r="V167" s="186"/>
      <c r="W167" s="195"/>
      <c r="X167" s="143"/>
    </row>
    <row r="168" spans="2:24" ht="42" customHeight="1" x14ac:dyDescent="0.35">
      <c r="B168" s="153" t="s">
        <v>386</v>
      </c>
      <c r="C168" s="402" t="s">
        <v>542</v>
      </c>
      <c r="D168" s="402"/>
      <c r="E168" s="402"/>
      <c r="F168" s="402"/>
      <c r="G168" s="402"/>
      <c r="H168" s="402"/>
      <c r="I168" s="402"/>
      <c r="J168" s="402"/>
      <c r="K168" s="402"/>
      <c r="L168" s="122"/>
      <c r="M168" s="153" t="s">
        <v>386</v>
      </c>
      <c r="N168" s="402" t="s">
        <v>542</v>
      </c>
      <c r="O168" s="402"/>
      <c r="P168" s="402"/>
      <c r="Q168" s="402"/>
      <c r="R168" s="402"/>
      <c r="S168" s="402"/>
      <c r="T168" s="402"/>
      <c r="U168" s="402"/>
      <c r="V168" s="402"/>
      <c r="W168" s="402"/>
      <c r="X168" s="143"/>
    </row>
    <row r="169" spans="2:24" ht="69" customHeight="1" x14ac:dyDescent="0.35">
      <c r="B169" s="154" t="s">
        <v>544</v>
      </c>
      <c r="C169" s="322" t="s">
        <v>564</v>
      </c>
      <c r="D169" s="301">
        <v>0</v>
      </c>
      <c r="E169" s="137"/>
      <c r="F169" s="137"/>
      <c r="G169" s="135">
        <f>D169+E169+F169</f>
        <v>0</v>
      </c>
      <c r="H169" s="136"/>
      <c r="I169" s="137"/>
      <c r="J169" s="152"/>
      <c r="K169" s="164">
        <v>7</v>
      </c>
      <c r="L169" s="122"/>
      <c r="M169" s="154" t="s">
        <v>544</v>
      </c>
      <c r="N169" s="155" t="s">
        <v>640</v>
      </c>
      <c r="O169" s="126">
        <v>6000</v>
      </c>
      <c r="P169" s="137"/>
      <c r="Q169" s="126"/>
      <c r="R169" s="142">
        <f>O169+P169+Q169</f>
        <v>6000</v>
      </c>
      <c r="S169" s="341">
        <f t="shared" ref="S169:S177" si="41">+R169-G169</f>
        <v>6000</v>
      </c>
      <c r="T169" s="136">
        <v>0.5</v>
      </c>
      <c r="U169" s="447">
        <f>20882.46+2804.05+12682.97+4220.7</f>
        <v>40590.179999999993</v>
      </c>
      <c r="V169" s="152" t="s">
        <v>671</v>
      </c>
      <c r="W169" s="164">
        <v>7</v>
      </c>
      <c r="X169" s="143"/>
    </row>
    <row r="170" spans="2:24" ht="88.5" customHeight="1" x14ac:dyDescent="0.35">
      <c r="B170" s="154" t="s">
        <v>545</v>
      </c>
      <c r="C170" s="322" t="s">
        <v>543</v>
      </c>
      <c r="D170" s="301">
        <v>2500</v>
      </c>
      <c r="E170" s="137"/>
      <c r="F170" s="137"/>
      <c r="G170" s="135">
        <f t="shared" ref="G170:G174" si="42">D170+E170+F170</f>
        <v>2500</v>
      </c>
      <c r="H170" s="136">
        <v>0.5</v>
      </c>
      <c r="I170" s="137"/>
      <c r="J170" s="152"/>
      <c r="K170" s="164">
        <v>4</v>
      </c>
      <c r="L170" s="122"/>
      <c r="M170" s="154" t="s">
        <v>545</v>
      </c>
      <c r="N170" s="133" t="s">
        <v>543</v>
      </c>
      <c r="O170" s="125">
        <v>2500</v>
      </c>
      <c r="P170" s="137"/>
      <c r="Q170" s="126"/>
      <c r="R170" s="142">
        <f t="shared" ref="R170:R177" si="43">O170+P170+Q170</f>
        <v>2500</v>
      </c>
      <c r="S170" s="341">
        <f t="shared" si="41"/>
        <v>0</v>
      </c>
      <c r="T170" s="136">
        <v>0.5</v>
      </c>
      <c r="U170" s="448"/>
      <c r="V170" s="152" t="s">
        <v>672</v>
      </c>
      <c r="W170" s="164">
        <v>4</v>
      </c>
      <c r="X170" s="143">
        <f>R170/G170</f>
        <v>1</v>
      </c>
    </row>
    <row r="171" spans="2:24" ht="72.75" customHeight="1" x14ac:dyDescent="0.35">
      <c r="B171" s="154" t="s">
        <v>546</v>
      </c>
      <c r="C171" s="322" t="s">
        <v>584</v>
      </c>
      <c r="D171" s="301">
        <v>5000</v>
      </c>
      <c r="E171" s="137"/>
      <c r="F171" s="137"/>
      <c r="G171" s="135">
        <f t="shared" si="42"/>
        <v>5000</v>
      </c>
      <c r="H171" s="136">
        <v>0.5</v>
      </c>
      <c r="I171" s="137"/>
      <c r="J171" s="152"/>
      <c r="K171" s="164">
        <v>4</v>
      </c>
      <c r="L171" s="122"/>
      <c r="M171" s="154" t="s">
        <v>546</v>
      </c>
      <c r="N171" s="155" t="s">
        <v>584</v>
      </c>
      <c r="O171" s="126">
        <v>13000</v>
      </c>
      <c r="P171" s="137"/>
      <c r="Q171" s="126"/>
      <c r="R171" s="142">
        <f t="shared" si="43"/>
        <v>13000</v>
      </c>
      <c r="S171" s="341">
        <f t="shared" si="41"/>
        <v>8000</v>
      </c>
      <c r="T171" s="136">
        <v>0.5</v>
      </c>
      <c r="U171" s="448"/>
      <c r="V171" s="152"/>
      <c r="W171" s="164">
        <v>4</v>
      </c>
      <c r="X171" s="143">
        <f>R171/G171</f>
        <v>2.6</v>
      </c>
    </row>
    <row r="172" spans="2:24" ht="99.75" customHeight="1" x14ac:dyDescent="0.35">
      <c r="B172" s="154" t="s">
        <v>548</v>
      </c>
      <c r="C172" s="322" t="s">
        <v>547</v>
      </c>
      <c r="D172" s="301">
        <v>0</v>
      </c>
      <c r="E172" s="137"/>
      <c r="F172" s="137"/>
      <c r="G172" s="135">
        <f t="shared" si="42"/>
        <v>0</v>
      </c>
      <c r="H172" s="136"/>
      <c r="I172" s="137"/>
      <c r="J172" s="152"/>
      <c r="K172" s="164"/>
      <c r="L172" s="122"/>
      <c r="M172" s="154" t="s">
        <v>548</v>
      </c>
      <c r="N172" s="155" t="s">
        <v>547</v>
      </c>
      <c r="O172" s="126">
        <v>0</v>
      </c>
      <c r="P172" s="137"/>
      <c r="Q172" s="161"/>
      <c r="R172" s="142">
        <f t="shared" si="43"/>
        <v>0</v>
      </c>
      <c r="S172" s="341">
        <f t="shared" si="41"/>
        <v>0</v>
      </c>
      <c r="T172" s="136"/>
      <c r="U172" s="448"/>
      <c r="V172" s="152"/>
      <c r="W172" s="164"/>
      <c r="X172" s="143"/>
    </row>
    <row r="173" spans="2:24" ht="72" customHeight="1" x14ac:dyDescent="0.35">
      <c r="B173" s="150" t="s">
        <v>549</v>
      </c>
      <c r="C173" s="322" t="s">
        <v>583</v>
      </c>
      <c r="D173" s="301">
        <v>0</v>
      </c>
      <c r="E173" s="137"/>
      <c r="F173" s="137"/>
      <c r="G173" s="135">
        <f t="shared" si="42"/>
        <v>0</v>
      </c>
      <c r="H173" s="136"/>
      <c r="I173" s="137"/>
      <c r="J173" s="152"/>
      <c r="K173" s="164">
        <v>5</v>
      </c>
      <c r="L173" s="122"/>
      <c r="M173" s="150" t="s">
        <v>549</v>
      </c>
      <c r="N173" s="209" t="s">
        <v>583</v>
      </c>
      <c r="O173" s="126">
        <v>0</v>
      </c>
      <c r="P173" s="211"/>
      <c r="Q173" s="126"/>
      <c r="R173" s="142">
        <f t="shared" si="43"/>
        <v>0</v>
      </c>
      <c r="S173" s="341">
        <f t="shared" si="41"/>
        <v>0</v>
      </c>
      <c r="T173" s="136"/>
      <c r="U173" s="448"/>
      <c r="V173" s="152"/>
      <c r="W173" s="164"/>
      <c r="X173" s="143"/>
    </row>
    <row r="174" spans="2:24" ht="33.75" customHeight="1" x14ac:dyDescent="0.35">
      <c r="B174" s="150" t="s">
        <v>633</v>
      </c>
      <c r="C174" s="322" t="s">
        <v>560</v>
      </c>
      <c r="D174" s="301">
        <v>40000</v>
      </c>
      <c r="E174" s="137"/>
      <c r="F174" s="137"/>
      <c r="G174" s="135">
        <f t="shared" si="42"/>
        <v>40000</v>
      </c>
      <c r="H174" s="136">
        <v>0.4</v>
      </c>
      <c r="I174" s="137"/>
      <c r="J174" s="152"/>
      <c r="K174" s="164">
        <v>4</v>
      </c>
      <c r="L174" s="122"/>
      <c r="M174" s="150" t="s">
        <v>633</v>
      </c>
      <c r="N174" s="133" t="s">
        <v>560</v>
      </c>
      <c r="O174" s="126">
        <v>80000</v>
      </c>
      <c r="P174" s="137"/>
      <c r="Q174" s="126"/>
      <c r="R174" s="142">
        <f t="shared" si="43"/>
        <v>80000</v>
      </c>
      <c r="S174" s="341">
        <f t="shared" si="41"/>
        <v>40000</v>
      </c>
      <c r="T174" s="136">
        <v>0.5</v>
      </c>
      <c r="U174" s="448"/>
      <c r="V174" s="152"/>
      <c r="W174" s="164">
        <v>4</v>
      </c>
      <c r="X174" s="143">
        <f>R174/G174</f>
        <v>2</v>
      </c>
    </row>
    <row r="175" spans="2:24" ht="27.75" customHeight="1" x14ac:dyDescent="0.35">
      <c r="B175" s="150" t="s">
        <v>634</v>
      </c>
      <c r="C175" s="322" t="s">
        <v>565</v>
      </c>
      <c r="D175" s="301">
        <v>0</v>
      </c>
      <c r="E175" s="137"/>
      <c r="F175" s="137"/>
      <c r="G175" s="135">
        <f t="shared" ref="G175:G176" si="44">D175+E175+F175</f>
        <v>0</v>
      </c>
      <c r="H175" s="136">
        <v>0.4</v>
      </c>
      <c r="I175" s="137"/>
      <c r="J175" s="152"/>
      <c r="K175" s="164">
        <v>4</v>
      </c>
      <c r="L175" s="122"/>
      <c r="M175" s="150" t="s">
        <v>634</v>
      </c>
      <c r="N175" s="133" t="s">
        <v>565</v>
      </c>
      <c r="O175" s="126">
        <v>8000</v>
      </c>
      <c r="P175" s="137"/>
      <c r="Q175" s="126"/>
      <c r="R175" s="142">
        <f t="shared" si="43"/>
        <v>8000</v>
      </c>
      <c r="S175" s="341">
        <f t="shared" si="41"/>
        <v>8000</v>
      </c>
      <c r="T175" s="136">
        <v>0.5</v>
      </c>
      <c r="U175" s="448"/>
      <c r="V175" s="152"/>
      <c r="W175" s="164">
        <v>4</v>
      </c>
      <c r="X175" s="143"/>
    </row>
    <row r="176" spans="2:24" ht="87.75" customHeight="1" x14ac:dyDescent="0.35">
      <c r="B176" s="167" t="s">
        <v>635</v>
      </c>
      <c r="C176" s="322" t="s">
        <v>556</v>
      </c>
      <c r="D176" s="301">
        <v>0</v>
      </c>
      <c r="E176" s="137"/>
      <c r="F176" s="137"/>
      <c r="G176" s="135">
        <f t="shared" si="44"/>
        <v>0</v>
      </c>
      <c r="H176" s="136"/>
      <c r="I176" s="137"/>
      <c r="J176" s="152"/>
      <c r="K176" s="139">
        <v>6</v>
      </c>
      <c r="L176" s="122"/>
      <c r="M176" s="167" t="s">
        <v>635</v>
      </c>
      <c r="N176" s="133" t="s">
        <v>556</v>
      </c>
      <c r="O176" s="126">
        <v>40000</v>
      </c>
      <c r="P176" s="137"/>
      <c r="Q176" s="126"/>
      <c r="R176" s="142">
        <f t="shared" si="43"/>
        <v>40000</v>
      </c>
      <c r="S176" s="341">
        <f t="shared" si="41"/>
        <v>40000</v>
      </c>
      <c r="T176" s="136">
        <v>0.5</v>
      </c>
      <c r="U176" s="448"/>
      <c r="V176" s="152"/>
      <c r="W176" s="139">
        <v>6</v>
      </c>
      <c r="X176" s="143"/>
    </row>
    <row r="177" spans="2:24" ht="45.75" customHeight="1" x14ac:dyDescent="0.35">
      <c r="B177" s="167"/>
      <c r="C177" s="322"/>
      <c r="D177" s="301"/>
      <c r="E177" s="137"/>
      <c r="F177" s="137"/>
      <c r="G177" s="135"/>
      <c r="H177" s="136"/>
      <c r="I177" s="137"/>
      <c r="J177" s="152"/>
      <c r="K177" s="195"/>
      <c r="L177" s="122"/>
      <c r="M177" s="166" t="s">
        <v>636</v>
      </c>
      <c r="N177" s="144" t="s">
        <v>624</v>
      </c>
      <c r="O177" s="126">
        <v>25000</v>
      </c>
      <c r="P177" s="137"/>
      <c r="Q177" s="126"/>
      <c r="R177" s="142">
        <f t="shared" si="43"/>
        <v>25000</v>
      </c>
      <c r="S177" s="341">
        <f t="shared" si="41"/>
        <v>25000</v>
      </c>
      <c r="T177" s="136">
        <v>0.5</v>
      </c>
      <c r="U177" s="449"/>
      <c r="V177" s="152"/>
      <c r="W177" s="195">
        <v>6</v>
      </c>
      <c r="X177" s="143"/>
    </row>
    <row r="178" spans="2:24" ht="24.75" customHeight="1" x14ac:dyDescent="0.35">
      <c r="B178" s="150"/>
      <c r="C178" s="296" t="s">
        <v>387</v>
      </c>
      <c r="D178" s="300">
        <f>SUM(D169:D176)</f>
        <v>47500</v>
      </c>
      <c r="E178" s="184">
        <f t="shared" ref="E178:F178" si="45">SUM(E169:E176)</f>
        <v>0</v>
      </c>
      <c r="F178" s="184">
        <f t="shared" si="45"/>
        <v>0</v>
      </c>
      <c r="G178" s="184">
        <f>SUM(G169:G176)</f>
        <v>47500</v>
      </c>
      <c r="H178" s="184">
        <f>(H169*G169)+(H170*G170)+(H171*G171)+(H172*G172)+(H173*G173)+(H174*G174)+(H176*G176)</f>
        <v>19750</v>
      </c>
      <c r="I178" s="184">
        <v>36369.480000000003</v>
      </c>
      <c r="J178" s="186"/>
      <c r="K178" s="195"/>
      <c r="L178" s="122"/>
      <c r="M178" s="150"/>
      <c r="N178" s="129" t="s">
        <v>387</v>
      </c>
      <c r="O178" s="189">
        <f>SUM(O169:O177)</f>
        <v>174500</v>
      </c>
      <c r="P178" s="221">
        <f t="shared" ref="P178" si="46">SUM(P169:P177)</f>
        <v>0</v>
      </c>
      <c r="Q178" s="189">
        <f>SUM(Q169:Q177)</f>
        <v>0</v>
      </c>
      <c r="R178" s="188">
        <f>SUM(R169:R177)</f>
        <v>174500</v>
      </c>
      <c r="S178" s="338">
        <f>SUM(S169:S177)</f>
        <v>127000</v>
      </c>
      <c r="T178" s="188">
        <f>(T169*R169)+(T170*R170)+(T171*R171)+(T172*R172)+(T173*R173)+(T174*R174)+(T176*R176)</f>
        <v>70750</v>
      </c>
      <c r="U178" s="378">
        <v>36369.480000000003</v>
      </c>
      <c r="V178" s="186"/>
      <c r="W178" s="195"/>
      <c r="X178" s="143">
        <f t="shared" ref="X178:X209" si="47">R178/G178</f>
        <v>3.6736842105263157</v>
      </c>
    </row>
    <row r="179" spans="2:24" ht="24.75" hidden="1" customHeight="1" x14ac:dyDescent="0.35">
      <c r="B179" s="153" t="s">
        <v>386</v>
      </c>
      <c r="C179" s="402"/>
      <c r="D179" s="402"/>
      <c r="E179" s="402"/>
      <c r="F179" s="402"/>
      <c r="G179" s="402"/>
      <c r="H179" s="402"/>
      <c r="I179" s="402"/>
      <c r="J179" s="402"/>
      <c r="K179" s="402"/>
      <c r="L179" s="122"/>
      <c r="M179" s="153" t="s">
        <v>386</v>
      </c>
      <c r="N179" s="402"/>
      <c r="O179" s="402"/>
      <c r="P179" s="402"/>
      <c r="Q179" s="402"/>
      <c r="R179" s="402"/>
      <c r="S179" s="402"/>
      <c r="T179" s="402"/>
      <c r="U179" s="402"/>
      <c r="V179" s="402"/>
      <c r="W179" s="402"/>
      <c r="X179" s="143" t="e">
        <f t="shared" si="47"/>
        <v>#DIV/0!</v>
      </c>
    </row>
    <row r="180" spans="2:24" ht="24.75" hidden="1" customHeight="1" x14ac:dyDescent="0.35">
      <c r="B180" s="386" t="s">
        <v>468</v>
      </c>
      <c r="C180" s="322"/>
      <c r="D180" s="301"/>
      <c r="E180" s="137"/>
      <c r="F180" s="137"/>
      <c r="G180" s="135">
        <f>D180+E180+F180</f>
        <v>0</v>
      </c>
      <c r="H180" s="136"/>
      <c r="I180" s="137"/>
      <c r="J180" s="152"/>
      <c r="K180" s="164"/>
      <c r="L180" s="122"/>
      <c r="M180" s="386" t="s">
        <v>468</v>
      </c>
      <c r="N180" s="155"/>
      <c r="O180" s="156"/>
      <c r="P180" s="137"/>
      <c r="Q180" s="137"/>
      <c r="R180" s="135">
        <f>O180+P180+Q180</f>
        <v>0</v>
      </c>
      <c r="S180" s="135"/>
      <c r="T180" s="136"/>
      <c r="U180" s="137"/>
      <c r="V180" s="152"/>
      <c r="W180" s="164"/>
      <c r="X180" s="143" t="e">
        <f t="shared" si="47"/>
        <v>#DIV/0!</v>
      </c>
    </row>
    <row r="181" spans="2:24" ht="24.75" hidden="1" customHeight="1" x14ac:dyDescent="0.35">
      <c r="B181" s="396"/>
      <c r="C181" s="322"/>
      <c r="D181" s="301"/>
      <c r="E181" s="137"/>
      <c r="F181" s="137"/>
      <c r="G181" s="135">
        <f t="shared" ref="G181:G189" si="48">D181+E181+F181</f>
        <v>0</v>
      </c>
      <c r="H181" s="136"/>
      <c r="I181" s="137"/>
      <c r="J181" s="152"/>
      <c r="K181" s="164"/>
      <c r="L181" s="122"/>
      <c r="M181" s="396"/>
      <c r="N181" s="155"/>
      <c r="O181" s="156"/>
      <c r="P181" s="137"/>
      <c r="Q181" s="137"/>
      <c r="R181" s="135">
        <f t="shared" ref="R181:R189" si="49">O181+P181+Q181</f>
        <v>0</v>
      </c>
      <c r="S181" s="135"/>
      <c r="T181" s="136"/>
      <c r="U181" s="137"/>
      <c r="V181" s="152"/>
      <c r="W181" s="164"/>
      <c r="X181" s="143" t="e">
        <f t="shared" si="47"/>
        <v>#DIV/0!</v>
      </c>
    </row>
    <row r="182" spans="2:24" ht="24.75" hidden="1" customHeight="1" x14ac:dyDescent="0.35">
      <c r="B182" s="396"/>
      <c r="C182" s="322"/>
      <c r="D182" s="301"/>
      <c r="E182" s="137"/>
      <c r="F182" s="137"/>
      <c r="G182" s="135">
        <f t="shared" si="48"/>
        <v>0</v>
      </c>
      <c r="H182" s="136"/>
      <c r="I182" s="137"/>
      <c r="J182" s="152"/>
      <c r="K182" s="164"/>
      <c r="L182" s="122"/>
      <c r="M182" s="396"/>
      <c r="N182" s="155"/>
      <c r="O182" s="156"/>
      <c r="P182" s="137"/>
      <c r="Q182" s="137"/>
      <c r="R182" s="135">
        <f t="shared" si="49"/>
        <v>0</v>
      </c>
      <c r="S182" s="135"/>
      <c r="T182" s="136"/>
      <c r="U182" s="137"/>
      <c r="V182" s="152"/>
      <c r="W182" s="164"/>
      <c r="X182" s="143" t="e">
        <f t="shared" si="47"/>
        <v>#DIV/0!</v>
      </c>
    </row>
    <row r="183" spans="2:24" ht="24.75" hidden="1" customHeight="1" x14ac:dyDescent="0.35">
      <c r="B183" s="396"/>
      <c r="C183" s="322"/>
      <c r="D183" s="301"/>
      <c r="E183" s="137"/>
      <c r="F183" s="137"/>
      <c r="G183" s="135">
        <f t="shared" si="48"/>
        <v>0</v>
      </c>
      <c r="H183" s="136"/>
      <c r="I183" s="137"/>
      <c r="J183" s="152"/>
      <c r="K183" s="164"/>
      <c r="L183" s="122"/>
      <c r="M183" s="396"/>
      <c r="N183" s="155"/>
      <c r="O183" s="156"/>
      <c r="P183" s="137"/>
      <c r="Q183" s="137"/>
      <c r="R183" s="135">
        <f t="shared" si="49"/>
        <v>0</v>
      </c>
      <c r="S183" s="135"/>
      <c r="T183" s="136"/>
      <c r="U183" s="137"/>
      <c r="V183" s="152"/>
      <c r="W183" s="164"/>
      <c r="X183" s="143" t="e">
        <f t="shared" si="47"/>
        <v>#DIV/0!</v>
      </c>
    </row>
    <row r="184" spans="2:24" ht="24.75" hidden="1" customHeight="1" x14ac:dyDescent="0.35">
      <c r="B184" s="387"/>
      <c r="C184" s="322"/>
      <c r="D184" s="301"/>
      <c r="E184" s="137"/>
      <c r="F184" s="137"/>
      <c r="G184" s="135">
        <f t="shared" si="48"/>
        <v>0</v>
      </c>
      <c r="H184" s="136"/>
      <c r="I184" s="137"/>
      <c r="J184" s="152"/>
      <c r="K184" s="164"/>
      <c r="L184" s="122"/>
      <c r="M184" s="387"/>
      <c r="N184" s="155"/>
      <c r="O184" s="156"/>
      <c r="P184" s="137"/>
      <c r="Q184" s="137"/>
      <c r="R184" s="135">
        <f t="shared" si="49"/>
        <v>0</v>
      </c>
      <c r="S184" s="135"/>
      <c r="T184" s="136"/>
      <c r="U184" s="137"/>
      <c r="V184" s="152"/>
      <c r="W184" s="164"/>
      <c r="X184" s="143" t="e">
        <f t="shared" si="47"/>
        <v>#DIV/0!</v>
      </c>
    </row>
    <row r="185" spans="2:24" ht="24.75" hidden="1" customHeight="1" x14ac:dyDescent="0.35">
      <c r="B185" s="386" t="s">
        <v>469</v>
      </c>
      <c r="C185" s="322"/>
      <c r="D185" s="301"/>
      <c r="E185" s="137"/>
      <c r="F185" s="137"/>
      <c r="G185" s="135">
        <f t="shared" si="48"/>
        <v>0</v>
      </c>
      <c r="H185" s="136"/>
      <c r="I185" s="137"/>
      <c r="J185" s="152"/>
      <c r="K185" s="164"/>
      <c r="L185" s="122"/>
      <c r="M185" s="386" t="s">
        <v>469</v>
      </c>
      <c r="N185" s="155"/>
      <c r="O185" s="156"/>
      <c r="P185" s="137"/>
      <c r="Q185" s="137"/>
      <c r="R185" s="135">
        <f t="shared" si="49"/>
        <v>0</v>
      </c>
      <c r="S185" s="135"/>
      <c r="T185" s="136"/>
      <c r="U185" s="137"/>
      <c r="V185" s="152"/>
      <c r="W185" s="164"/>
      <c r="X185" s="143" t="e">
        <f t="shared" si="47"/>
        <v>#DIV/0!</v>
      </c>
    </row>
    <row r="186" spans="2:24" ht="24.75" hidden="1" customHeight="1" x14ac:dyDescent="0.35">
      <c r="B186" s="396"/>
      <c r="C186" s="322"/>
      <c r="D186" s="301"/>
      <c r="E186" s="137"/>
      <c r="F186" s="137"/>
      <c r="G186" s="135">
        <f t="shared" si="48"/>
        <v>0</v>
      </c>
      <c r="H186" s="136"/>
      <c r="I186" s="137"/>
      <c r="J186" s="152"/>
      <c r="K186" s="164"/>
      <c r="L186" s="122"/>
      <c r="M186" s="396"/>
      <c r="N186" s="155"/>
      <c r="O186" s="156"/>
      <c r="P186" s="137"/>
      <c r="Q186" s="137"/>
      <c r="R186" s="135">
        <f t="shared" si="49"/>
        <v>0</v>
      </c>
      <c r="S186" s="135"/>
      <c r="T186" s="136"/>
      <c r="U186" s="137"/>
      <c r="V186" s="152"/>
      <c r="W186" s="164"/>
      <c r="X186" s="143" t="e">
        <f t="shared" si="47"/>
        <v>#DIV/0!</v>
      </c>
    </row>
    <row r="187" spans="2:24" ht="24.75" hidden="1" customHeight="1" x14ac:dyDescent="0.35">
      <c r="B187" s="396"/>
      <c r="C187" s="322"/>
      <c r="D187" s="301"/>
      <c r="E187" s="137"/>
      <c r="F187" s="137"/>
      <c r="G187" s="135">
        <f t="shared" si="48"/>
        <v>0</v>
      </c>
      <c r="H187" s="136"/>
      <c r="I187" s="137"/>
      <c r="J187" s="152"/>
      <c r="K187" s="164"/>
      <c r="L187" s="122"/>
      <c r="M187" s="396"/>
      <c r="N187" s="155"/>
      <c r="O187" s="156"/>
      <c r="P187" s="137"/>
      <c r="Q187" s="137"/>
      <c r="R187" s="135">
        <f t="shared" si="49"/>
        <v>0</v>
      </c>
      <c r="S187" s="135"/>
      <c r="T187" s="136"/>
      <c r="U187" s="137"/>
      <c r="V187" s="152"/>
      <c r="W187" s="164"/>
      <c r="X187" s="143" t="e">
        <f t="shared" si="47"/>
        <v>#DIV/0!</v>
      </c>
    </row>
    <row r="188" spans="2:24" ht="24.75" hidden="1" customHeight="1" x14ac:dyDescent="0.35">
      <c r="B188" s="396"/>
      <c r="C188" s="322"/>
      <c r="D188" s="301"/>
      <c r="E188" s="137"/>
      <c r="F188" s="137"/>
      <c r="G188" s="135">
        <f t="shared" si="48"/>
        <v>0</v>
      </c>
      <c r="H188" s="136"/>
      <c r="I188" s="137"/>
      <c r="J188" s="152"/>
      <c r="K188" s="164"/>
      <c r="L188" s="122"/>
      <c r="M188" s="396"/>
      <c r="N188" s="155"/>
      <c r="O188" s="156"/>
      <c r="P188" s="137"/>
      <c r="Q188" s="137"/>
      <c r="R188" s="135">
        <f t="shared" si="49"/>
        <v>0</v>
      </c>
      <c r="S188" s="135"/>
      <c r="T188" s="136"/>
      <c r="U188" s="137"/>
      <c r="V188" s="152"/>
      <c r="W188" s="164"/>
      <c r="X188" s="143" t="e">
        <f t="shared" si="47"/>
        <v>#DIV/0!</v>
      </c>
    </row>
    <row r="189" spans="2:24" ht="24.75" hidden="1" customHeight="1" x14ac:dyDescent="0.35">
      <c r="B189" s="387"/>
      <c r="C189" s="322"/>
      <c r="D189" s="301"/>
      <c r="E189" s="137"/>
      <c r="F189" s="137"/>
      <c r="G189" s="135">
        <f t="shared" si="48"/>
        <v>0</v>
      </c>
      <c r="H189" s="136"/>
      <c r="I189" s="137"/>
      <c r="J189" s="152"/>
      <c r="K189" s="164"/>
      <c r="L189" s="122"/>
      <c r="M189" s="387"/>
      <c r="N189" s="155"/>
      <c r="O189" s="156"/>
      <c r="P189" s="137"/>
      <c r="Q189" s="137"/>
      <c r="R189" s="135">
        <f t="shared" si="49"/>
        <v>0</v>
      </c>
      <c r="S189" s="135"/>
      <c r="T189" s="136"/>
      <c r="U189" s="137"/>
      <c r="V189" s="152"/>
      <c r="W189" s="164"/>
      <c r="X189" s="143" t="e">
        <f t="shared" si="47"/>
        <v>#DIV/0!</v>
      </c>
    </row>
    <row r="190" spans="2:24" ht="24.75" hidden="1" customHeight="1" x14ac:dyDescent="0.35">
      <c r="B190" s="216"/>
      <c r="C190" s="296" t="s">
        <v>387</v>
      </c>
      <c r="D190" s="307">
        <f>SUM(D180:D189)</f>
        <v>0</v>
      </c>
      <c r="E190" s="197">
        <f>SUM(E180:E189)</f>
        <v>0</v>
      </c>
      <c r="F190" s="197">
        <f>SUM(F180:F189)</f>
        <v>0</v>
      </c>
      <c r="G190" s="184">
        <f>SUM(G180:G189)</f>
        <v>0</v>
      </c>
      <c r="H190" s="184">
        <f>(H180*G180)+(H181*G181)+(H182*G182)+(H183*G183)+(H184*G184)+(H185*G185)+(H186*G186)+(H187*G187)+(H188*G188)+(H189*G189)</f>
        <v>0</v>
      </c>
      <c r="I190" s="184">
        <f>SUM(I180:I189)</f>
        <v>0</v>
      </c>
      <c r="J190" s="186"/>
      <c r="K190" s="195"/>
      <c r="L190" s="122"/>
      <c r="M190" s="216"/>
      <c r="N190" s="129" t="s">
        <v>387</v>
      </c>
      <c r="O190" s="222">
        <f>SUM(O180:O189)</f>
        <v>0</v>
      </c>
      <c r="P190" s="197">
        <f>SUM(P180:P189)</f>
        <v>0</v>
      </c>
      <c r="Q190" s="197">
        <f>SUM(Q180:Q189)</f>
        <v>0</v>
      </c>
      <c r="R190" s="184">
        <f>SUM(R180:R189)</f>
        <v>0</v>
      </c>
      <c r="S190" s="184"/>
      <c r="T190" s="184">
        <f>(T180*R180)+(T181*R181)+(T182*R182)+(T183*R183)+(T184*R184)+(T185*R185)+(T186*R186)+(T187*R187)+(T188*R188)+(T189*R189)</f>
        <v>0</v>
      </c>
      <c r="U190" s="184">
        <f>SUM(U180:U189)</f>
        <v>0</v>
      </c>
      <c r="V190" s="186"/>
      <c r="W190" s="195"/>
      <c r="X190" s="143" t="e">
        <f t="shared" si="47"/>
        <v>#DIV/0!</v>
      </c>
    </row>
    <row r="191" spans="2:24" ht="24.75" hidden="1" customHeight="1" x14ac:dyDescent="0.35">
      <c r="B191" s="216"/>
      <c r="C191" s="444"/>
      <c r="D191" s="445"/>
      <c r="E191" s="445"/>
      <c r="F191" s="445"/>
      <c r="G191" s="445"/>
      <c r="H191" s="445"/>
      <c r="I191" s="445"/>
      <c r="J191" s="446"/>
      <c r="K191" s="195"/>
      <c r="L191" s="122"/>
      <c r="M191" s="216"/>
      <c r="N191" s="444"/>
      <c r="O191" s="445"/>
      <c r="P191" s="445"/>
      <c r="Q191" s="445"/>
      <c r="R191" s="445"/>
      <c r="S191" s="445"/>
      <c r="T191" s="445"/>
      <c r="U191" s="445"/>
      <c r="V191" s="446"/>
      <c r="W191" s="195"/>
      <c r="X191" s="143" t="e">
        <f t="shared" si="47"/>
        <v>#DIV/0!</v>
      </c>
    </row>
    <row r="192" spans="2:24" ht="24.75" hidden="1" customHeight="1" x14ac:dyDescent="0.35">
      <c r="B192" s="153" t="s">
        <v>388</v>
      </c>
      <c r="C192" s="401"/>
      <c r="D192" s="401"/>
      <c r="E192" s="401"/>
      <c r="F192" s="401"/>
      <c r="G192" s="401"/>
      <c r="H192" s="401"/>
      <c r="I192" s="401"/>
      <c r="J192" s="401"/>
      <c r="K192" s="401"/>
      <c r="L192" s="122"/>
      <c r="M192" s="153" t="s">
        <v>388</v>
      </c>
      <c r="N192" s="401"/>
      <c r="O192" s="401"/>
      <c r="P192" s="401"/>
      <c r="Q192" s="401"/>
      <c r="R192" s="401"/>
      <c r="S192" s="401"/>
      <c r="T192" s="401"/>
      <c r="U192" s="401"/>
      <c r="V192" s="401"/>
      <c r="W192" s="401"/>
      <c r="X192" s="143" t="e">
        <f t="shared" si="47"/>
        <v>#DIV/0!</v>
      </c>
    </row>
    <row r="193" spans="2:24" ht="24.75" hidden="1" customHeight="1" x14ac:dyDescent="0.35">
      <c r="B193" s="153" t="s">
        <v>390</v>
      </c>
      <c r="C193" s="402"/>
      <c r="D193" s="402"/>
      <c r="E193" s="402"/>
      <c r="F193" s="402"/>
      <c r="G193" s="402"/>
      <c r="H193" s="402"/>
      <c r="I193" s="402"/>
      <c r="J193" s="402"/>
      <c r="K193" s="402"/>
      <c r="L193" s="122"/>
      <c r="M193" s="153" t="s">
        <v>390</v>
      </c>
      <c r="N193" s="402"/>
      <c r="O193" s="402"/>
      <c r="P193" s="402"/>
      <c r="Q193" s="402"/>
      <c r="R193" s="402"/>
      <c r="S193" s="402"/>
      <c r="T193" s="402"/>
      <c r="U193" s="402"/>
      <c r="V193" s="402"/>
      <c r="W193" s="402"/>
      <c r="X193" s="143" t="e">
        <f t="shared" si="47"/>
        <v>#DIV/0!</v>
      </c>
    </row>
    <row r="194" spans="2:24" ht="24.75" hidden="1" customHeight="1" x14ac:dyDescent="0.35">
      <c r="B194" s="386" t="s">
        <v>495</v>
      </c>
      <c r="C194" s="301"/>
      <c r="D194" s="301"/>
      <c r="E194" s="137"/>
      <c r="F194" s="137"/>
      <c r="G194" s="135">
        <f>D194+E194+F194</f>
        <v>0</v>
      </c>
      <c r="H194" s="136"/>
      <c r="I194" s="137"/>
      <c r="J194" s="152"/>
      <c r="K194" s="164"/>
      <c r="L194" s="122"/>
      <c r="M194" s="386" t="s">
        <v>495</v>
      </c>
      <c r="N194" s="137"/>
      <c r="O194" s="156"/>
      <c r="P194" s="137"/>
      <c r="Q194" s="137"/>
      <c r="R194" s="135">
        <f>O194+P194+Q194</f>
        <v>0</v>
      </c>
      <c r="S194" s="135"/>
      <c r="T194" s="136"/>
      <c r="U194" s="137"/>
      <c r="V194" s="152"/>
      <c r="W194" s="164"/>
      <c r="X194" s="143" t="e">
        <f t="shared" si="47"/>
        <v>#DIV/0!</v>
      </c>
    </row>
    <row r="195" spans="2:24" ht="24.75" hidden="1" customHeight="1" x14ac:dyDescent="0.35">
      <c r="B195" s="396"/>
      <c r="C195" s="301"/>
      <c r="D195" s="301"/>
      <c r="E195" s="137"/>
      <c r="F195" s="137"/>
      <c r="G195" s="135">
        <f t="shared" ref="G195:G218" si="50">D195+E195+F195</f>
        <v>0</v>
      </c>
      <c r="H195" s="136"/>
      <c r="I195" s="137"/>
      <c r="J195" s="152"/>
      <c r="K195" s="164"/>
      <c r="L195" s="122"/>
      <c r="M195" s="396"/>
      <c r="N195" s="137"/>
      <c r="O195" s="156"/>
      <c r="P195" s="137"/>
      <c r="Q195" s="137"/>
      <c r="R195" s="135">
        <f t="shared" ref="R195:R218" si="51">O195+P195+Q195</f>
        <v>0</v>
      </c>
      <c r="S195" s="135"/>
      <c r="T195" s="136"/>
      <c r="U195" s="137"/>
      <c r="V195" s="152"/>
      <c r="W195" s="164"/>
      <c r="X195" s="143" t="e">
        <f t="shared" si="47"/>
        <v>#DIV/0!</v>
      </c>
    </row>
    <row r="196" spans="2:24" ht="24.75" hidden="1" customHeight="1" x14ac:dyDescent="0.35">
      <c r="B196" s="396"/>
      <c r="C196" s="301"/>
      <c r="D196" s="301"/>
      <c r="E196" s="137"/>
      <c r="F196" s="137"/>
      <c r="G196" s="135">
        <f t="shared" si="50"/>
        <v>0</v>
      </c>
      <c r="H196" s="136"/>
      <c r="I196" s="137"/>
      <c r="J196" s="152"/>
      <c r="K196" s="164"/>
      <c r="L196" s="122"/>
      <c r="M196" s="396"/>
      <c r="N196" s="137"/>
      <c r="O196" s="156"/>
      <c r="P196" s="137"/>
      <c r="Q196" s="137"/>
      <c r="R196" s="135">
        <f t="shared" si="51"/>
        <v>0</v>
      </c>
      <c r="S196" s="135"/>
      <c r="T196" s="136"/>
      <c r="U196" s="137"/>
      <c r="V196" s="152"/>
      <c r="W196" s="164"/>
      <c r="X196" s="143" t="e">
        <f t="shared" si="47"/>
        <v>#DIV/0!</v>
      </c>
    </row>
    <row r="197" spans="2:24" ht="24.75" hidden="1" customHeight="1" x14ac:dyDescent="0.35">
      <c r="B197" s="396"/>
      <c r="C197" s="301"/>
      <c r="D197" s="301"/>
      <c r="E197" s="137"/>
      <c r="F197" s="137"/>
      <c r="G197" s="135">
        <f t="shared" si="50"/>
        <v>0</v>
      </c>
      <c r="H197" s="136"/>
      <c r="I197" s="137"/>
      <c r="J197" s="152"/>
      <c r="K197" s="164"/>
      <c r="L197" s="122"/>
      <c r="M197" s="396"/>
      <c r="N197" s="137"/>
      <c r="O197" s="156"/>
      <c r="P197" s="137"/>
      <c r="Q197" s="137"/>
      <c r="R197" s="135">
        <f t="shared" si="51"/>
        <v>0</v>
      </c>
      <c r="S197" s="135"/>
      <c r="T197" s="136"/>
      <c r="U197" s="137"/>
      <c r="V197" s="152"/>
      <c r="W197" s="164"/>
      <c r="X197" s="143" t="e">
        <f t="shared" si="47"/>
        <v>#DIV/0!</v>
      </c>
    </row>
    <row r="198" spans="2:24" ht="24.75" hidden="1" customHeight="1" x14ac:dyDescent="0.35">
      <c r="B198" s="387"/>
      <c r="C198" s="301"/>
      <c r="D198" s="301"/>
      <c r="E198" s="137"/>
      <c r="F198" s="137"/>
      <c r="G198" s="135">
        <f t="shared" si="50"/>
        <v>0</v>
      </c>
      <c r="H198" s="136"/>
      <c r="I198" s="137"/>
      <c r="J198" s="152"/>
      <c r="K198" s="164"/>
      <c r="L198" s="122"/>
      <c r="M198" s="387"/>
      <c r="N198" s="137"/>
      <c r="O198" s="156"/>
      <c r="P198" s="137"/>
      <c r="Q198" s="137"/>
      <c r="R198" s="135">
        <f t="shared" si="51"/>
        <v>0</v>
      </c>
      <c r="S198" s="135"/>
      <c r="T198" s="136"/>
      <c r="U198" s="137"/>
      <c r="V198" s="152"/>
      <c r="W198" s="164"/>
      <c r="X198" s="143" t="e">
        <f t="shared" si="47"/>
        <v>#DIV/0!</v>
      </c>
    </row>
    <row r="199" spans="2:24" ht="24.75" hidden="1" customHeight="1" x14ac:dyDescent="0.35">
      <c r="B199" s="386" t="s">
        <v>496</v>
      </c>
      <c r="C199" s="301"/>
      <c r="D199" s="301"/>
      <c r="E199" s="137"/>
      <c r="F199" s="137"/>
      <c r="G199" s="135">
        <f t="shared" si="50"/>
        <v>0</v>
      </c>
      <c r="H199" s="136"/>
      <c r="I199" s="137"/>
      <c r="J199" s="152"/>
      <c r="K199" s="164"/>
      <c r="L199" s="122"/>
      <c r="M199" s="386" t="s">
        <v>496</v>
      </c>
      <c r="N199" s="137"/>
      <c r="O199" s="156"/>
      <c r="P199" s="137"/>
      <c r="Q199" s="137"/>
      <c r="R199" s="135">
        <f t="shared" si="51"/>
        <v>0</v>
      </c>
      <c r="S199" s="135"/>
      <c r="T199" s="136"/>
      <c r="U199" s="137"/>
      <c r="V199" s="152"/>
      <c r="W199" s="164"/>
      <c r="X199" s="143" t="e">
        <f t="shared" si="47"/>
        <v>#DIV/0!</v>
      </c>
    </row>
    <row r="200" spans="2:24" ht="24.75" hidden="1" customHeight="1" x14ac:dyDescent="0.35">
      <c r="B200" s="396"/>
      <c r="C200" s="301"/>
      <c r="D200" s="301"/>
      <c r="E200" s="137"/>
      <c r="F200" s="137"/>
      <c r="G200" s="135">
        <f t="shared" si="50"/>
        <v>0</v>
      </c>
      <c r="H200" s="136"/>
      <c r="I200" s="137"/>
      <c r="J200" s="152"/>
      <c r="K200" s="164"/>
      <c r="L200" s="122"/>
      <c r="M200" s="396"/>
      <c r="N200" s="137"/>
      <c r="O200" s="156"/>
      <c r="P200" s="137"/>
      <c r="Q200" s="137"/>
      <c r="R200" s="135">
        <f t="shared" si="51"/>
        <v>0</v>
      </c>
      <c r="S200" s="135"/>
      <c r="T200" s="136"/>
      <c r="U200" s="137"/>
      <c r="V200" s="152"/>
      <c r="W200" s="164"/>
      <c r="X200" s="143" t="e">
        <f t="shared" si="47"/>
        <v>#DIV/0!</v>
      </c>
    </row>
    <row r="201" spans="2:24" ht="24.75" hidden="1" customHeight="1" x14ac:dyDescent="0.35">
      <c r="B201" s="396"/>
      <c r="C201" s="301"/>
      <c r="D201" s="301"/>
      <c r="E201" s="137"/>
      <c r="F201" s="137"/>
      <c r="G201" s="135">
        <f t="shared" si="50"/>
        <v>0</v>
      </c>
      <c r="H201" s="136"/>
      <c r="I201" s="137"/>
      <c r="J201" s="152"/>
      <c r="K201" s="164"/>
      <c r="L201" s="122"/>
      <c r="M201" s="396"/>
      <c r="N201" s="137"/>
      <c r="O201" s="156"/>
      <c r="P201" s="137"/>
      <c r="Q201" s="137"/>
      <c r="R201" s="135">
        <f t="shared" si="51"/>
        <v>0</v>
      </c>
      <c r="S201" s="135"/>
      <c r="T201" s="136"/>
      <c r="U201" s="137"/>
      <c r="V201" s="152"/>
      <c r="W201" s="164"/>
      <c r="X201" s="143" t="e">
        <f t="shared" si="47"/>
        <v>#DIV/0!</v>
      </c>
    </row>
    <row r="202" spans="2:24" ht="24.75" hidden="1" customHeight="1" x14ac:dyDescent="0.35">
      <c r="B202" s="396"/>
      <c r="C202" s="301"/>
      <c r="D202" s="301"/>
      <c r="E202" s="137"/>
      <c r="F202" s="137"/>
      <c r="G202" s="135">
        <f t="shared" si="50"/>
        <v>0</v>
      </c>
      <c r="H202" s="136"/>
      <c r="I202" s="137"/>
      <c r="J202" s="152"/>
      <c r="K202" s="164"/>
      <c r="L202" s="122"/>
      <c r="M202" s="396"/>
      <c r="N202" s="137"/>
      <c r="O202" s="156"/>
      <c r="P202" s="137"/>
      <c r="Q202" s="137"/>
      <c r="R202" s="135">
        <f t="shared" si="51"/>
        <v>0</v>
      </c>
      <c r="S202" s="135"/>
      <c r="T202" s="136"/>
      <c r="U202" s="137"/>
      <c r="V202" s="152"/>
      <c r="W202" s="164"/>
      <c r="X202" s="143" t="e">
        <f t="shared" si="47"/>
        <v>#DIV/0!</v>
      </c>
    </row>
    <row r="203" spans="2:24" ht="24.75" hidden="1" customHeight="1" x14ac:dyDescent="0.35">
      <c r="B203" s="387"/>
      <c r="C203" s="301"/>
      <c r="D203" s="301"/>
      <c r="E203" s="137"/>
      <c r="F203" s="137"/>
      <c r="G203" s="135">
        <f t="shared" si="50"/>
        <v>0</v>
      </c>
      <c r="H203" s="136"/>
      <c r="I203" s="137"/>
      <c r="J203" s="152"/>
      <c r="K203" s="164"/>
      <c r="L203" s="122"/>
      <c r="M203" s="387"/>
      <c r="N203" s="137"/>
      <c r="O203" s="156"/>
      <c r="P203" s="137"/>
      <c r="Q203" s="137"/>
      <c r="R203" s="135">
        <f t="shared" si="51"/>
        <v>0</v>
      </c>
      <c r="S203" s="135"/>
      <c r="T203" s="136"/>
      <c r="U203" s="137"/>
      <c r="V203" s="152"/>
      <c r="W203" s="164"/>
      <c r="X203" s="143" t="e">
        <f t="shared" si="47"/>
        <v>#DIV/0!</v>
      </c>
    </row>
    <row r="204" spans="2:24" ht="24.75" hidden="1" customHeight="1" x14ac:dyDescent="0.35">
      <c r="B204" s="386" t="s">
        <v>497</v>
      </c>
      <c r="C204" s="301"/>
      <c r="D204" s="301"/>
      <c r="E204" s="137"/>
      <c r="F204" s="137"/>
      <c r="G204" s="135">
        <f t="shared" si="50"/>
        <v>0</v>
      </c>
      <c r="H204" s="136"/>
      <c r="I204" s="137"/>
      <c r="J204" s="152"/>
      <c r="K204" s="164"/>
      <c r="L204" s="122"/>
      <c r="M204" s="386" t="s">
        <v>497</v>
      </c>
      <c r="N204" s="137"/>
      <c r="O204" s="156"/>
      <c r="P204" s="137"/>
      <c r="Q204" s="137"/>
      <c r="R204" s="135">
        <f t="shared" si="51"/>
        <v>0</v>
      </c>
      <c r="S204" s="135"/>
      <c r="T204" s="136"/>
      <c r="U204" s="137"/>
      <c r="V204" s="152"/>
      <c r="W204" s="164"/>
      <c r="X204" s="143" t="e">
        <f t="shared" si="47"/>
        <v>#DIV/0!</v>
      </c>
    </row>
    <row r="205" spans="2:24" ht="24.75" hidden="1" customHeight="1" x14ac:dyDescent="0.35">
      <c r="B205" s="396"/>
      <c r="C205" s="301"/>
      <c r="D205" s="301"/>
      <c r="E205" s="137"/>
      <c r="F205" s="137"/>
      <c r="G205" s="135">
        <f t="shared" si="50"/>
        <v>0</v>
      </c>
      <c r="H205" s="136"/>
      <c r="I205" s="137"/>
      <c r="J205" s="152"/>
      <c r="K205" s="164"/>
      <c r="L205" s="122"/>
      <c r="M205" s="396"/>
      <c r="N205" s="137"/>
      <c r="O205" s="156"/>
      <c r="P205" s="137"/>
      <c r="Q205" s="137"/>
      <c r="R205" s="135">
        <f t="shared" si="51"/>
        <v>0</v>
      </c>
      <c r="S205" s="135"/>
      <c r="T205" s="136"/>
      <c r="U205" s="137"/>
      <c r="V205" s="152"/>
      <c r="W205" s="164"/>
      <c r="X205" s="143" t="e">
        <f t="shared" si="47"/>
        <v>#DIV/0!</v>
      </c>
    </row>
    <row r="206" spans="2:24" ht="24.75" hidden="1" customHeight="1" x14ac:dyDescent="0.35">
      <c r="B206" s="396"/>
      <c r="C206" s="301"/>
      <c r="D206" s="301"/>
      <c r="E206" s="137"/>
      <c r="F206" s="137"/>
      <c r="G206" s="135">
        <f t="shared" si="50"/>
        <v>0</v>
      </c>
      <c r="H206" s="136"/>
      <c r="I206" s="137"/>
      <c r="J206" s="152"/>
      <c r="K206" s="164"/>
      <c r="L206" s="122"/>
      <c r="M206" s="396"/>
      <c r="N206" s="137"/>
      <c r="O206" s="156"/>
      <c r="P206" s="137"/>
      <c r="Q206" s="137"/>
      <c r="R206" s="135">
        <f t="shared" si="51"/>
        <v>0</v>
      </c>
      <c r="S206" s="135"/>
      <c r="T206" s="136"/>
      <c r="U206" s="137"/>
      <c r="V206" s="152"/>
      <c r="W206" s="164"/>
      <c r="X206" s="143" t="e">
        <f t="shared" si="47"/>
        <v>#DIV/0!</v>
      </c>
    </row>
    <row r="207" spans="2:24" ht="24.75" hidden="1" customHeight="1" x14ac:dyDescent="0.35">
      <c r="B207" s="396"/>
      <c r="C207" s="301"/>
      <c r="D207" s="301"/>
      <c r="E207" s="137"/>
      <c r="F207" s="137"/>
      <c r="G207" s="135">
        <f t="shared" si="50"/>
        <v>0</v>
      </c>
      <c r="H207" s="136"/>
      <c r="I207" s="137"/>
      <c r="J207" s="152"/>
      <c r="K207" s="164"/>
      <c r="L207" s="122"/>
      <c r="M207" s="396"/>
      <c r="N207" s="137"/>
      <c r="O207" s="156"/>
      <c r="P207" s="137"/>
      <c r="Q207" s="137"/>
      <c r="R207" s="135">
        <f t="shared" si="51"/>
        <v>0</v>
      </c>
      <c r="S207" s="135"/>
      <c r="T207" s="136"/>
      <c r="U207" s="137"/>
      <c r="V207" s="152"/>
      <c r="W207" s="164"/>
      <c r="X207" s="143" t="e">
        <f t="shared" si="47"/>
        <v>#DIV/0!</v>
      </c>
    </row>
    <row r="208" spans="2:24" ht="24.75" hidden="1" customHeight="1" x14ac:dyDescent="0.35">
      <c r="B208" s="387"/>
      <c r="C208" s="301"/>
      <c r="D208" s="301"/>
      <c r="E208" s="137"/>
      <c r="F208" s="137"/>
      <c r="G208" s="135">
        <f t="shared" si="50"/>
        <v>0</v>
      </c>
      <c r="H208" s="136"/>
      <c r="I208" s="137"/>
      <c r="J208" s="152"/>
      <c r="K208" s="164"/>
      <c r="L208" s="122"/>
      <c r="M208" s="387"/>
      <c r="N208" s="137"/>
      <c r="O208" s="156"/>
      <c r="P208" s="137"/>
      <c r="Q208" s="137"/>
      <c r="R208" s="135">
        <f t="shared" si="51"/>
        <v>0</v>
      </c>
      <c r="S208" s="135"/>
      <c r="T208" s="136"/>
      <c r="U208" s="137"/>
      <c r="V208" s="152"/>
      <c r="W208" s="164"/>
      <c r="X208" s="143" t="e">
        <f t="shared" si="47"/>
        <v>#DIV/0!</v>
      </c>
    </row>
    <row r="209" spans="2:24" ht="24.75" hidden="1" customHeight="1" x14ac:dyDescent="0.35">
      <c r="B209" s="386" t="s">
        <v>498</v>
      </c>
      <c r="C209" s="301"/>
      <c r="D209" s="301"/>
      <c r="E209" s="137"/>
      <c r="F209" s="137"/>
      <c r="G209" s="135">
        <f t="shared" si="50"/>
        <v>0</v>
      </c>
      <c r="H209" s="136"/>
      <c r="I209" s="137"/>
      <c r="J209" s="152"/>
      <c r="K209" s="164"/>
      <c r="L209" s="122"/>
      <c r="M209" s="386" t="s">
        <v>498</v>
      </c>
      <c r="N209" s="137"/>
      <c r="O209" s="156"/>
      <c r="P209" s="137"/>
      <c r="Q209" s="137"/>
      <c r="R209" s="135">
        <f t="shared" si="51"/>
        <v>0</v>
      </c>
      <c r="S209" s="135"/>
      <c r="T209" s="136"/>
      <c r="U209" s="137"/>
      <c r="V209" s="152"/>
      <c r="W209" s="164"/>
      <c r="X209" s="143" t="e">
        <f t="shared" si="47"/>
        <v>#DIV/0!</v>
      </c>
    </row>
    <row r="210" spans="2:24" ht="24.75" hidden="1" customHeight="1" x14ac:dyDescent="0.35">
      <c r="B210" s="396"/>
      <c r="C210" s="301"/>
      <c r="D210" s="301"/>
      <c r="E210" s="137"/>
      <c r="F210" s="137"/>
      <c r="G210" s="135">
        <f t="shared" si="50"/>
        <v>0</v>
      </c>
      <c r="H210" s="136"/>
      <c r="I210" s="137"/>
      <c r="J210" s="152"/>
      <c r="K210" s="164"/>
      <c r="L210" s="122"/>
      <c r="M210" s="396"/>
      <c r="N210" s="137"/>
      <c r="O210" s="156"/>
      <c r="P210" s="137"/>
      <c r="Q210" s="137"/>
      <c r="R210" s="135">
        <f t="shared" si="51"/>
        <v>0</v>
      </c>
      <c r="S210" s="135"/>
      <c r="T210" s="136"/>
      <c r="U210" s="137"/>
      <c r="V210" s="152"/>
      <c r="W210" s="164"/>
      <c r="X210" s="143" t="e">
        <f t="shared" ref="X210:X241" si="52">R210/G210</f>
        <v>#DIV/0!</v>
      </c>
    </row>
    <row r="211" spans="2:24" ht="24.75" hidden="1" customHeight="1" x14ac:dyDescent="0.35">
      <c r="B211" s="396"/>
      <c r="C211" s="301"/>
      <c r="D211" s="301"/>
      <c r="E211" s="137"/>
      <c r="F211" s="137"/>
      <c r="G211" s="135">
        <f t="shared" si="50"/>
        <v>0</v>
      </c>
      <c r="H211" s="136"/>
      <c r="I211" s="137"/>
      <c r="J211" s="152"/>
      <c r="K211" s="164"/>
      <c r="L211" s="122"/>
      <c r="M211" s="396"/>
      <c r="N211" s="137"/>
      <c r="O211" s="156"/>
      <c r="P211" s="137"/>
      <c r="Q211" s="137"/>
      <c r="R211" s="135">
        <f t="shared" si="51"/>
        <v>0</v>
      </c>
      <c r="S211" s="135"/>
      <c r="T211" s="136"/>
      <c r="U211" s="137"/>
      <c r="V211" s="152"/>
      <c r="W211" s="164"/>
      <c r="X211" s="143" t="e">
        <f t="shared" si="52"/>
        <v>#DIV/0!</v>
      </c>
    </row>
    <row r="212" spans="2:24" ht="24.75" hidden="1" customHeight="1" x14ac:dyDescent="0.35">
      <c r="B212" s="396"/>
      <c r="C212" s="301"/>
      <c r="D212" s="301"/>
      <c r="E212" s="137"/>
      <c r="F212" s="137"/>
      <c r="G212" s="135">
        <f t="shared" si="50"/>
        <v>0</v>
      </c>
      <c r="H212" s="136"/>
      <c r="I212" s="137"/>
      <c r="J212" s="152"/>
      <c r="K212" s="164"/>
      <c r="L212" s="122"/>
      <c r="M212" s="396"/>
      <c r="N212" s="137"/>
      <c r="O212" s="156"/>
      <c r="P212" s="137"/>
      <c r="Q212" s="137"/>
      <c r="R212" s="135">
        <f t="shared" si="51"/>
        <v>0</v>
      </c>
      <c r="S212" s="135"/>
      <c r="T212" s="136"/>
      <c r="U212" s="137"/>
      <c r="V212" s="152"/>
      <c r="W212" s="164"/>
      <c r="X212" s="143" t="e">
        <f t="shared" si="52"/>
        <v>#DIV/0!</v>
      </c>
    </row>
    <row r="213" spans="2:24" ht="24.75" hidden="1" customHeight="1" x14ac:dyDescent="0.35">
      <c r="B213" s="387"/>
      <c r="C213" s="301"/>
      <c r="D213" s="301"/>
      <c r="E213" s="137"/>
      <c r="F213" s="137"/>
      <c r="G213" s="135">
        <f t="shared" si="50"/>
        <v>0</v>
      </c>
      <c r="H213" s="136"/>
      <c r="I213" s="137"/>
      <c r="J213" s="152"/>
      <c r="K213" s="164"/>
      <c r="L213" s="122"/>
      <c r="M213" s="387"/>
      <c r="N213" s="137"/>
      <c r="O213" s="156"/>
      <c r="P213" s="137"/>
      <c r="Q213" s="137"/>
      <c r="R213" s="135">
        <f t="shared" si="51"/>
        <v>0</v>
      </c>
      <c r="S213" s="135"/>
      <c r="T213" s="136"/>
      <c r="U213" s="137"/>
      <c r="V213" s="152"/>
      <c r="W213" s="164"/>
      <c r="X213" s="143" t="e">
        <f t="shared" si="52"/>
        <v>#DIV/0!</v>
      </c>
    </row>
    <row r="214" spans="2:24" ht="24.75" hidden="1" customHeight="1" x14ac:dyDescent="0.35">
      <c r="B214" s="386" t="s">
        <v>499</v>
      </c>
      <c r="C214" s="322"/>
      <c r="D214" s="301"/>
      <c r="E214" s="137"/>
      <c r="F214" s="137"/>
      <c r="G214" s="135">
        <f t="shared" si="50"/>
        <v>0</v>
      </c>
      <c r="H214" s="136"/>
      <c r="I214" s="137"/>
      <c r="J214" s="152"/>
      <c r="K214" s="164"/>
      <c r="L214" s="122"/>
      <c r="M214" s="386" t="s">
        <v>499</v>
      </c>
      <c r="N214" s="155"/>
      <c r="O214" s="156"/>
      <c r="P214" s="137"/>
      <c r="Q214" s="137"/>
      <c r="R214" s="135">
        <f t="shared" si="51"/>
        <v>0</v>
      </c>
      <c r="S214" s="135"/>
      <c r="T214" s="136"/>
      <c r="U214" s="137"/>
      <c r="V214" s="152"/>
      <c r="W214" s="164"/>
      <c r="X214" s="143" t="e">
        <f t="shared" si="52"/>
        <v>#DIV/0!</v>
      </c>
    </row>
    <row r="215" spans="2:24" ht="24.75" hidden="1" customHeight="1" x14ac:dyDescent="0.35">
      <c r="B215" s="396"/>
      <c r="C215" s="322"/>
      <c r="D215" s="301"/>
      <c r="E215" s="137"/>
      <c r="F215" s="137"/>
      <c r="G215" s="135">
        <f t="shared" si="50"/>
        <v>0</v>
      </c>
      <c r="H215" s="136"/>
      <c r="I215" s="137"/>
      <c r="J215" s="152"/>
      <c r="K215" s="164"/>
      <c r="L215" s="122"/>
      <c r="M215" s="396"/>
      <c r="N215" s="155"/>
      <c r="O215" s="156"/>
      <c r="P215" s="137"/>
      <c r="Q215" s="137"/>
      <c r="R215" s="135">
        <f t="shared" si="51"/>
        <v>0</v>
      </c>
      <c r="S215" s="135"/>
      <c r="T215" s="136"/>
      <c r="U215" s="137"/>
      <c r="V215" s="152"/>
      <c r="W215" s="164"/>
      <c r="X215" s="143" t="e">
        <f t="shared" si="52"/>
        <v>#DIV/0!</v>
      </c>
    </row>
    <row r="216" spans="2:24" ht="24.75" hidden="1" customHeight="1" x14ac:dyDescent="0.35">
      <c r="B216" s="396"/>
      <c r="C216" s="322"/>
      <c r="D216" s="301"/>
      <c r="E216" s="137"/>
      <c r="F216" s="137"/>
      <c r="G216" s="135">
        <f t="shared" si="50"/>
        <v>0</v>
      </c>
      <c r="H216" s="136"/>
      <c r="I216" s="137"/>
      <c r="J216" s="152"/>
      <c r="K216" s="164"/>
      <c r="L216" s="122"/>
      <c r="M216" s="396"/>
      <c r="N216" s="155"/>
      <c r="O216" s="156"/>
      <c r="P216" s="137"/>
      <c r="Q216" s="137"/>
      <c r="R216" s="135">
        <f t="shared" si="51"/>
        <v>0</v>
      </c>
      <c r="S216" s="135"/>
      <c r="T216" s="136"/>
      <c r="U216" s="137"/>
      <c r="V216" s="152"/>
      <c r="W216" s="164"/>
      <c r="X216" s="143" t="e">
        <f t="shared" si="52"/>
        <v>#DIV/0!</v>
      </c>
    </row>
    <row r="217" spans="2:24" ht="24.75" hidden="1" customHeight="1" x14ac:dyDescent="0.35">
      <c r="B217" s="396"/>
      <c r="C217" s="322"/>
      <c r="D217" s="306"/>
      <c r="E217" s="211"/>
      <c r="F217" s="211"/>
      <c r="G217" s="135">
        <f t="shared" si="50"/>
        <v>0</v>
      </c>
      <c r="H217" s="212"/>
      <c r="I217" s="211"/>
      <c r="J217" s="186"/>
      <c r="K217" s="164"/>
      <c r="L217" s="122"/>
      <c r="M217" s="396"/>
      <c r="N217" s="155"/>
      <c r="O217" s="210"/>
      <c r="P217" s="211"/>
      <c r="Q217" s="211"/>
      <c r="R217" s="135">
        <f t="shared" si="51"/>
        <v>0</v>
      </c>
      <c r="S217" s="135"/>
      <c r="T217" s="212"/>
      <c r="U217" s="211"/>
      <c r="V217" s="186"/>
      <c r="W217" s="164"/>
      <c r="X217" s="143" t="e">
        <f t="shared" si="52"/>
        <v>#DIV/0!</v>
      </c>
    </row>
    <row r="218" spans="2:24" ht="24.75" hidden="1" customHeight="1" x14ac:dyDescent="0.35">
      <c r="B218" s="387"/>
      <c r="C218" s="325"/>
      <c r="D218" s="306"/>
      <c r="E218" s="211"/>
      <c r="F218" s="211"/>
      <c r="G218" s="135">
        <f t="shared" si="50"/>
        <v>0</v>
      </c>
      <c r="H218" s="212"/>
      <c r="I218" s="211"/>
      <c r="J218" s="186"/>
      <c r="K218" s="164"/>
      <c r="L218" s="122"/>
      <c r="M218" s="387"/>
      <c r="N218" s="209"/>
      <c r="O218" s="210"/>
      <c r="P218" s="211"/>
      <c r="Q218" s="211"/>
      <c r="R218" s="135">
        <f t="shared" si="51"/>
        <v>0</v>
      </c>
      <c r="S218" s="135"/>
      <c r="T218" s="212"/>
      <c r="U218" s="211"/>
      <c r="V218" s="186"/>
      <c r="W218" s="164"/>
      <c r="X218" s="143" t="e">
        <f t="shared" si="52"/>
        <v>#DIV/0!</v>
      </c>
    </row>
    <row r="219" spans="2:24" ht="24.75" hidden="1" customHeight="1" x14ac:dyDescent="0.35">
      <c r="B219" s="216"/>
      <c r="C219" s="296" t="s">
        <v>391</v>
      </c>
      <c r="D219" s="300">
        <f>SUM(D194:D218)</f>
        <v>0</v>
      </c>
      <c r="E219" s="184">
        <f t="shared" ref="E219:F219" si="53">SUM(E194:E218)</f>
        <v>0</v>
      </c>
      <c r="F219" s="184">
        <f t="shared" si="53"/>
        <v>0</v>
      </c>
      <c r="G219" s="184">
        <f>SUM(G194:G218)</f>
        <v>0</v>
      </c>
      <c r="H219" s="184">
        <f>(H194*G194)+(H195*G195)+(H196*G196)+(H197*G197)+(H198*G198)+(H199*G199)+(H200*G200)+(H201*G201)+(H202*G202)+(H203*G203)+(H204*G204)+(H205*G205)+(H206*G206)+(H207*G207)+(H208*G208)+(H209*G209)+(H210*G210)+(H211*G211)+(H212*G212)+(H213*G213)+(H214*G214)+(H215*G215)+(H216*G216)+(H217*G217)+(H218*G218)</f>
        <v>0</v>
      </c>
      <c r="I219" s="184">
        <f>SUM(I194:I218)</f>
        <v>0</v>
      </c>
      <c r="J219" s="186"/>
      <c r="K219" s="195"/>
      <c r="L219" s="122"/>
      <c r="M219" s="216"/>
      <c r="N219" s="129" t="s">
        <v>391</v>
      </c>
      <c r="O219" s="183">
        <f>SUM(O194:O218)</f>
        <v>0</v>
      </c>
      <c r="P219" s="184">
        <f t="shared" ref="P219:Q219" si="54">SUM(P194:P218)</f>
        <v>0</v>
      </c>
      <c r="Q219" s="184">
        <f t="shared" si="54"/>
        <v>0</v>
      </c>
      <c r="R219" s="184">
        <f>SUM(R194:R218)</f>
        <v>0</v>
      </c>
      <c r="S219" s="184"/>
      <c r="T219" s="184">
        <f>(T194*R194)+(T195*R195)+(T196*R196)+(T197*R197)+(T198*R198)+(T199*R199)+(T200*R200)+(T201*R201)+(T202*R202)+(T203*R203)+(T204*R204)+(T205*R205)+(T206*R206)+(T207*R207)+(T208*R208)+(T209*R209)+(T210*R210)+(T211*R211)+(T212*R212)+(T213*R213)+(T214*R214)+(T215*R215)+(T216*R216)+(T217*R217)+(T218*R218)</f>
        <v>0</v>
      </c>
      <c r="U219" s="184">
        <f>SUM(U194:U218)</f>
        <v>0</v>
      </c>
      <c r="V219" s="186"/>
      <c r="W219" s="195"/>
      <c r="X219" s="143" t="e">
        <f t="shared" si="52"/>
        <v>#DIV/0!</v>
      </c>
    </row>
    <row r="220" spans="2:24" ht="24.75" hidden="1" customHeight="1" x14ac:dyDescent="0.35">
      <c r="B220" s="153" t="s">
        <v>392</v>
      </c>
      <c r="C220" s="440"/>
      <c r="D220" s="441"/>
      <c r="E220" s="441"/>
      <c r="F220" s="441"/>
      <c r="G220" s="441"/>
      <c r="H220" s="441"/>
      <c r="I220" s="441"/>
      <c r="J220" s="441"/>
      <c r="K220" s="441"/>
      <c r="L220" s="122"/>
      <c r="M220" s="153" t="s">
        <v>392</v>
      </c>
      <c r="N220" s="440"/>
      <c r="O220" s="441"/>
      <c r="P220" s="441"/>
      <c r="Q220" s="441"/>
      <c r="R220" s="441"/>
      <c r="S220" s="441"/>
      <c r="T220" s="441"/>
      <c r="U220" s="441"/>
      <c r="V220" s="441"/>
      <c r="W220" s="441"/>
      <c r="X220" s="143" t="e">
        <f t="shared" si="52"/>
        <v>#DIV/0!</v>
      </c>
    </row>
    <row r="221" spans="2:24" ht="24.75" hidden="1" customHeight="1" x14ac:dyDescent="0.35">
      <c r="B221" s="386" t="s">
        <v>500</v>
      </c>
      <c r="C221" s="322"/>
      <c r="D221" s="301"/>
      <c r="E221" s="137"/>
      <c r="F221" s="137"/>
      <c r="G221" s="135">
        <f>D221+E221+F221</f>
        <v>0</v>
      </c>
      <c r="H221" s="136"/>
      <c r="I221" s="137"/>
      <c r="J221" s="152"/>
      <c r="K221" s="164"/>
      <c r="L221" s="122"/>
      <c r="M221" s="386" t="s">
        <v>500</v>
      </c>
      <c r="N221" s="155"/>
      <c r="O221" s="156"/>
      <c r="P221" s="137"/>
      <c r="Q221" s="137"/>
      <c r="R221" s="135">
        <f>O221+P221+Q221</f>
        <v>0</v>
      </c>
      <c r="S221" s="135"/>
      <c r="T221" s="136"/>
      <c r="U221" s="137"/>
      <c r="V221" s="152"/>
      <c r="W221" s="164"/>
      <c r="X221" s="143" t="e">
        <f t="shared" si="52"/>
        <v>#DIV/0!</v>
      </c>
    </row>
    <row r="222" spans="2:24" ht="24.75" hidden="1" customHeight="1" x14ac:dyDescent="0.35">
      <c r="B222" s="396"/>
      <c r="C222" s="322"/>
      <c r="D222" s="301"/>
      <c r="E222" s="137"/>
      <c r="F222" s="137"/>
      <c r="G222" s="135">
        <f t="shared" ref="G222:G234" si="55">D222+E222+F222</f>
        <v>0</v>
      </c>
      <c r="H222" s="136"/>
      <c r="I222" s="137"/>
      <c r="J222" s="152"/>
      <c r="K222" s="164"/>
      <c r="L222" s="122"/>
      <c r="M222" s="396"/>
      <c r="N222" s="155"/>
      <c r="O222" s="156"/>
      <c r="P222" s="137"/>
      <c r="Q222" s="137"/>
      <c r="R222" s="135">
        <f t="shared" ref="R222:R229" si="56">O222+P222+Q222</f>
        <v>0</v>
      </c>
      <c r="S222" s="135"/>
      <c r="T222" s="136"/>
      <c r="U222" s="137"/>
      <c r="V222" s="152"/>
      <c r="W222" s="164"/>
      <c r="X222" s="143" t="e">
        <f t="shared" si="52"/>
        <v>#DIV/0!</v>
      </c>
    </row>
    <row r="223" spans="2:24" ht="24.75" hidden="1" customHeight="1" x14ac:dyDescent="0.35">
      <c r="B223" s="396"/>
      <c r="C223" s="322"/>
      <c r="D223" s="301"/>
      <c r="E223" s="137"/>
      <c r="F223" s="137"/>
      <c r="G223" s="135">
        <f t="shared" si="55"/>
        <v>0</v>
      </c>
      <c r="H223" s="136"/>
      <c r="I223" s="137"/>
      <c r="J223" s="152"/>
      <c r="K223" s="164"/>
      <c r="L223" s="122"/>
      <c r="M223" s="396"/>
      <c r="N223" s="155"/>
      <c r="O223" s="156"/>
      <c r="P223" s="137"/>
      <c r="Q223" s="137"/>
      <c r="R223" s="135">
        <f t="shared" si="56"/>
        <v>0</v>
      </c>
      <c r="S223" s="135"/>
      <c r="T223" s="136"/>
      <c r="U223" s="137"/>
      <c r="V223" s="152"/>
      <c r="W223" s="164"/>
      <c r="X223" s="143" t="e">
        <f t="shared" si="52"/>
        <v>#DIV/0!</v>
      </c>
    </row>
    <row r="224" spans="2:24" ht="24.75" hidden="1" customHeight="1" x14ac:dyDescent="0.35">
      <c r="B224" s="396"/>
      <c r="C224" s="322"/>
      <c r="D224" s="301"/>
      <c r="E224" s="137"/>
      <c r="F224" s="137"/>
      <c r="G224" s="135">
        <f t="shared" si="55"/>
        <v>0</v>
      </c>
      <c r="H224" s="136"/>
      <c r="I224" s="137"/>
      <c r="J224" s="152"/>
      <c r="K224" s="164"/>
      <c r="L224" s="122"/>
      <c r="M224" s="396"/>
      <c r="N224" s="155"/>
      <c r="O224" s="156"/>
      <c r="P224" s="137"/>
      <c r="Q224" s="137"/>
      <c r="R224" s="135">
        <f t="shared" si="56"/>
        <v>0</v>
      </c>
      <c r="S224" s="135"/>
      <c r="T224" s="136"/>
      <c r="U224" s="137"/>
      <c r="V224" s="152"/>
      <c r="W224" s="164"/>
      <c r="X224" s="143" t="e">
        <f t="shared" si="52"/>
        <v>#DIV/0!</v>
      </c>
    </row>
    <row r="225" spans="2:24" ht="24.75" hidden="1" customHeight="1" x14ac:dyDescent="0.35">
      <c r="B225" s="387"/>
      <c r="C225" s="322"/>
      <c r="D225" s="301"/>
      <c r="E225" s="137"/>
      <c r="F225" s="137"/>
      <c r="G225" s="135">
        <f t="shared" si="55"/>
        <v>0</v>
      </c>
      <c r="H225" s="136"/>
      <c r="I225" s="137"/>
      <c r="J225" s="152"/>
      <c r="K225" s="164"/>
      <c r="L225" s="122"/>
      <c r="M225" s="387"/>
      <c r="N225" s="155"/>
      <c r="O225" s="156"/>
      <c r="P225" s="137"/>
      <c r="Q225" s="137"/>
      <c r="R225" s="135">
        <f t="shared" si="56"/>
        <v>0</v>
      </c>
      <c r="S225" s="135"/>
      <c r="T225" s="136"/>
      <c r="U225" s="137"/>
      <c r="V225" s="152"/>
      <c r="W225" s="164"/>
      <c r="X225" s="143" t="e">
        <f t="shared" si="52"/>
        <v>#DIV/0!</v>
      </c>
    </row>
    <row r="226" spans="2:24" ht="24.75" hidden="1" customHeight="1" x14ac:dyDescent="0.35">
      <c r="B226" s="386" t="s">
        <v>501</v>
      </c>
      <c r="C226" s="322"/>
      <c r="D226" s="301"/>
      <c r="E226" s="137"/>
      <c r="F226" s="137"/>
      <c r="G226" s="135">
        <f t="shared" si="55"/>
        <v>0</v>
      </c>
      <c r="H226" s="136"/>
      <c r="I226" s="137"/>
      <c r="J226" s="152"/>
      <c r="K226" s="164"/>
      <c r="L226" s="122"/>
      <c r="M226" s="386" t="s">
        <v>501</v>
      </c>
      <c r="N226" s="155"/>
      <c r="O226" s="156"/>
      <c r="P226" s="137"/>
      <c r="Q226" s="137"/>
      <c r="R226" s="135">
        <f t="shared" si="56"/>
        <v>0</v>
      </c>
      <c r="S226" s="135"/>
      <c r="T226" s="136"/>
      <c r="U226" s="137"/>
      <c r="V226" s="152"/>
      <c r="W226" s="164"/>
      <c r="X226" s="143" t="e">
        <f t="shared" si="52"/>
        <v>#DIV/0!</v>
      </c>
    </row>
    <row r="227" spans="2:24" ht="24.75" hidden="1" customHeight="1" x14ac:dyDescent="0.35">
      <c r="B227" s="396"/>
      <c r="C227" s="322"/>
      <c r="D227" s="301"/>
      <c r="E227" s="137"/>
      <c r="F227" s="137"/>
      <c r="G227" s="135">
        <f t="shared" si="55"/>
        <v>0</v>
      </c>
      <c r="H227" s="136"/>
      <c r="I227" s="137"/>
      <c r="J227" s="152"/>
      <c r="K227" s="164"/>
      <c r="L227" s="122"/>
      <c r="M227" s="396"/>
      <c r="N227" s="155"/>
      <c r="O227" s="156"/>
      <c r="P227" s="137"/>
      <c r="Q227" s="137"/>
      <c r="R227" s="135">
        <f t="shared" si="56"/>
        <v>0</v>
      </c>
      <c r="S227" s="135"/>
      <c r="T227" s="136"/>
      <c r="U227" s="137"/>
      <c r="V227" s="152"/>
      <c r="W227" s="164"/>
      <c r="X227" s="143" t="e">
        <f t="shared" si="52"/>
        <v>#DIV/0!</v>
      </c>
    </row>
    <row r="228" spans="2:24" ht="24.75" hidden="1" customHeight="1" x14ac:dyDescent="0.35">
      <c r="B228" s="396"/>
      <c r="C228" s="322"/>
      <c r="D228" s="301"/>
      <c r="E228" s="137"/>
      <c r="F228" s="137"/>
      <c r="G228" s="135">
        <f t="shared" si="55"/>
        <v>0</v>
      </c>
      <c r="H228" s="136"/>
      <c r="I228" s="137"/>
      <c r="J228" s="152"/>
      <c r="K228" s="164"/>
      <c r="L228" s="122"/>
      <c r="M228" s="396"/>
      <c r="N228" s="155"/>
      <c r="O228" s="156"/>
      <c r="P228" s="137"/>
      <c r="Q228" s="137"/>
      <c r="R228" s="135">
        <f t="shared" si="56"/>
        <v>0</v>
      </c>
      <c r="S228" s="135"/>
      <c r="T228" s="136"/>
      <c r="U228" s="137"/>
      <c r="V228" s="152"/>
      <c r="W228" s="164"/>
      <c r="X228" s="143" t="e">
        <f t="shared" si="52"/>
        <v>#DIV/0!</v>
      </c>
    </row>
    <row r="229" spans="2:24" ht="24.75" hidden="1" customHeight="1" x14ac:dyDescent="0.35">
      <c r="B229" s="396"/>
      <c r="C229" s="322"/>
      <c r="D229" s="301"/>
      <c r="E229" s="211"/>
      <c r="F229" s="211"/>
      <c r="G229" s="135">
        <f t="shared" si="55"/>
        <v>0</v>
      </c>
      <c r="H229" s="136"/>
      <c r="I229" s="137"/>
      <c r="J229" s="186"/>
      <c r="K229" s="164"/>
      <c r="L229" s="122"/>
      <c r="M229" s="396"/>
      <c r="N229" s="155"/>
      <c r="O229" s="156"/>
      <c r="P229" s="211"/>
      <c r="Q229" s="211"/>
      <c r="R229" s="135">
        <f t="shared" si="56"/>
        <v>0</v>
      </c>
      <c r="S229" s="135"/>
      <c r="T229" s="136"/>
      <c r="U229" s="137"/>
      <c r="V229" s="186"/>
      <c r="W229" s="164"/>
      <c r="X229" s="143" t="e">
        <f t="shared" si="52"/>
        <v>#DIV/0!</v>
      </c>
    </row>
    <row r="230" spans="2:24" ht="24.75" hidden="1" customHeight="1" x14ac:dyDescent="0.35">
      <c r="B230" s="387"/>
      <c r="C230" s="322"/>
      <c r="D230" s="301"/>
      <c r="G230" s="135"/>
      <c r="H230" s="136"/>
      <c r="I230" s="137"/>
      <c r="J230" s="152"/>
      <c r="K230" s="164"/>
      <c r="L230" s="122"/>
      <c r="M230" s="387"/>
      <c r="N230" s="155"/>
      <c r="O230" s="156"/>
      <c r="R230" s="135"/>
      <c r="S230" s="135"/>
      <c r="T230" s="136"/>
      <c r="U230" s="137"/>
      <c r="V230" s="152"/>
      <c r="W230" s="164"/>
      <c r="X230" s="143" t="e">
        <f t="shared" si="52"/>
        <v>#DIV/0!</v>
      </c>
    </row>
    <row r="231" spans="2:24" ht="24.75" hidden="1" customHeight="1" x14ac:dyDescent="0.35">
      <c r="B231" s="386" t="s">
        <v>502</v>
      </c>
      <c r="C231" s="322"/>
      <c r="D231" s="301"/>
      <c r="E231" s="137"/>
      <c r="F231" s="137"/>
      <c r="G231" s="135">
        <f>D231+E231+F231</f>
        <v>0</v>
      </c>
      <c r="H231" s="136"/>
      <c r="I231" s="137"/>
      <c r="J231" s="152"/>
      <c r="K231" s="164"/>
      <c r="L231" s="122"/>
      <c r="M231" s="386" t="s">
        <v>502</v>
      </c>
      <c r="N231" s="155"/>
      <c r="O231" s="156"/>
      <c r="P231" s="137"/>
      <c r="Q231" s="137"/>
      <c r="R231" s="135">
        <f>O231+P231+Q231</f>
        <v>0</v>
      </c>
      <c r="S231" s="135"/>
      <c r="T231" s="136"/>
      <c r="U231" s="137"/>
      <c r="V231" s="152"/>
      <c r="W231" s="164"/>
      <c r="X231" s="143" t="e">
        <f t="shared" si="52"/>
        <v>#DIV/0!</v>
      </c>
    </row>
    <row r="232" spans="2:24" ht="24.75" hidden="1" customHeight="1" x14ac:dyDescent="0.35">
      <c r="B232" s="396"/>
      <c r="C232" s="322"/>
      <c r="D232" s="301"/>
      <c r="E232" s="137"/>
      <c r="F232" s="137"/>
      <c r="G232" s="135">
        <f>D232+E232+F232</f>
        <v>0</v>
      </c>
      <c r="H232" s="136"/>
      <c r="I232" s="137"/>
      <c r="J232" s="152"/>
      <c r="K232" s="164"/>
      <c r="L232" s="122"/>
      <c r="M232" s="396"/>
      <c r="N232" s="155"/>
      <c r="O232" s="156"/>
      <c r="P232" s="137"/>
      <c r="Q232" s="137"/>
      <c r="R232" s="135">
        <f>O232+P232+Q232</f>
        <v>0</v>
      </c>
      <c r="S232" s="135"/>
      <c r="T232" s="136"/>
      <c r="U232" s="137"/>
      <c r="V232" s="152"/>
      <c r="W232" s="164"/>
      <c r="X232" s="143" t="e">
        <f t="shared" si="52"/>
        <v>#DIV/0!</v>
      </c>
    </row>
    <row r="233" spans="2:24" ht="24.75" hidden="1" customHeight="1" x14ac:dyDescent="0.35">
      <c r="B233" s="396"/>
      <c r="C233" s="322"/>
      <c r="D233" s="301"/>
      <c r="E233" s="137"/>
      <c r="F233" s="137"/>
      <c r="G233" s="135">
        <f t="shared" ref="G233:G245" si="57">D233+E233+F233</f>
        <v>0</v>
      </c>
      <c r="H233" s="136"/>
      <c r="I233" s="137"/>
      <c r="J233" s="152"/>
      <c r="K233" s="164"/>
      <c r="L233" s="122"/>
      <c r="M233" s="396"/>
      <c r="N233" s="155"/>
      <c r="O233" s="156"/>
      <c r="P233" s="137"/>
      <c r="Q233" s="137"/>
      <c r="R233" s="135">
        <f t="shared" ref="R233:R234" si="58">O233+P233+Q233</f>
        <v>0</v>
      </c>
      <c r="S233" s="135"/>
      <c r="T233" s="136"/>
      <c r="U233" s="137"/>
      <c r="V233" s="152"/>
      <c r="W233" s="164"/>
      <c r="X233" s="143" t="e">
        <f t="shared" si="52"/>
        <v>#DIV/0!</v>
      </c>
    </row>
    <row r="234" spans="2:24" ht="24.75" hidden="1" customHeight="1" x14ac:dyDescent="0.35">
      <c r="B234" s="396"/>
      <c r="C234" s="322"/>
      <c r="D234" s="301"/>
      <c r="E234" s="137"/>
      <c r="F234" s="137"/>
      <c r="G234" s="135">
        <f t="shared" si="55"/>
        <v>0</v>
      </c>
      <c r="H234" s="136"/>
      <c r="I234" s="137"/>
      <c r="J234" s="152"/>
      <c r="K234" s="164"/>
      <c r="L234" s="122"/>
      <c r="M234" s="396"/>
      <c r="N234" s="155"/>
      <c r="O234" s="156"/>
      <c r="P234" s="137"/>
      <c r="Q234" s="137"/>
      <c r="R234" s="135">
        <f t="shared" si="58"/>
        <v>0</v>
      </c>
      <c r="S234" s="135"/>
      <c r="T234" s="136"/>
      <c r="U234" s="137"/>
      <c r="V234" s="152"/>
      <c r="W234" s="164"/>
      <c r="X234" s="143" t="e">
        <f t="shared" si="52"/>
        <v>#DIV/0!</v>
      </c>
    </row>
    <row r="235" spans="2:24" ht="24.75" hidden="1" customHeight="1" x14ac:dyDescent="0.35">
      <c r="B235" s="387"/>
      <c r="C235" s="322"/>
      <c r="D235" s="301"/>
      <c r="E235" s="137"/>
      <c r="F235" s="137"/>
      <c r="G235" s="135">
        <f>D235+E235+F235</f>
        <v>0</v>
      </c>
      <c r="H235" s="136"/>
      <c r="I235" s="137"/>
      <c r="J235" s="152"/>
      <c r="K235" s="164"/>
      <c r="L235" s="122"/>
      <c r="M235" s="387"/>
      <c r="N235" s="155"/>
      <c r="O235" s="156"/>
      <c r="P235" s="137"/>
      <c r="Q235" s="137"/>
      <c r="R235" s="135">
        <f>O235+P235+Q235</f>
        <v>0</v>
      </c>
      <c r="S235" s="135"/>
      <c r="T235" s="136"/>
      <c r="U235" s="137"/>
      <c r="V235" s="152"/>
      <c r="W235" s="164"/>
      <c r="X235" s="143" t="e">
        <f t="shared" si="52"/>
        <v>#DIV/0!</v>
      </c>
    </row>
    <row r="236" spans="2:24" ht="24.75" hidden="1" customHeight="1" x14ac:dyDescent="0.35">
      <c r="B236" s="386" t="s">
        <v>470</v>
      </c>
      <c r="C236" s="322"/>
      <c r="D236" s="301"/>
      <c r="E236" s="137"/>
      <c r="F236" s="137"/>
      <c r="G236" s="135">
        <f t="shared" si="57"/>
        <v>0</v>
      </c>
      <c r="H236" s="136"/>
      <c r="I236" s="137"/>
      <c r="J236" s="152"/>
      <c r="K236" s="164"/>
      <c r="L236" s="122"/>
      <c r="M236" s="386" t="s">
        <v>470</v>
      </c>
      <c r="N236" s="155"/>
      <c r="O236" s="156"/>
      <c r="P236" s="137"/>
      <c r="Q236" s="137"/>
      <c r="R236" s="135">
        <f t="shared" ref="R236:R245" si="59">O236+P236+Q236</f>
        <v>0</v>
      </c>
      <c r="S236" s="135"/>
      <c r="T236" s="136"/>
      <c r="U236" s="137"/>
      <c r="V236" s="152"/>
      <c r="W236" s="164"/>
      <c r="X236" s="143" t="e">
        <f t="shared" si="52"/>
        <v>#DIV/0!</v>
      </c>
    </row>
    <row r="237" spans="2:24" ht="24.75" hidden="1" customHeight="1" x14ac:dyDescent="0.35">
      <c r="B237" s="396"/>
      <c r="C237" s="322"/>
      <c r="D237" s="301"/>
      <c r="E237" s="137"/>
      <c r="F237" s="137"/>
      <c r="G237" s="135">
        <f t="shared" si="57"/>
        <v>0</v>
      </c>
      <c r="H237" s="136"/>
      <c r="I237" s="137"/>
      <c r="J237" s="152"/>
      <c r="K237" s="164"/>
      <c r="L237" s="122"/>
      <c r="M237" s="396"/>
      <c r="N237" s="155"/>
      <c r="O237" s="156"/>
      <c r="P237" s="137"/>
      <c r="Q237" s="137"/>
      <c r="R237" s="135">
        <f t="shared" si="59"/>
        <v>0</v>
      </c>
      <c r="S237" s="135"/>
      <c r="T237" s="136"/>
      <c r="U237" s="137"/>
      <c r="V237" s="152"/>
      <c r="W237" s="164"/>
      <c r="X237" s="143" t="e">
        <f t="shared" si="52"/>
        <v>#DIV/0!</v>
      </c>
    </row>
    <row r="238" spans="2:24" ht="24.75" hidden="1" customHeight="1" x14ac:dyDescent="0.35">
      <c r="B238" s="396"/>
      <c r="C238" s="322"/>
      <c r="D238" s="301"/>
      <c r="E238" s="137"/>
      <c r="F238" s="137"/>
      <c r="G238" s="135">
        <f t="shared" si="57"/>
        <v>0</v>
      </c>
      <c r="H238" s="136"/>
      <c r="I238" s="137"/>
      <c r="J238" s="152"/>
      <c r="K238" s="164"/>
      <c r="L238" s="122"/>
      <c r="M238" s="396"/>
      <c r="N238" s="155"/>
      <c r="O238" s="156"/>
      <c r="P238" s="137"/>
      <c r="Q238" s="137"/>
      <c r="R238" s="135">
        <f t="shared" si="59"/>
        <v>0</v>
      </c>
      <c r="S238" s="135"/>
      <c r="T238" s="136"/>
      <c r="U238" s="137"/>
      <c r="V238" s="152"/>
      <c r="W238" s="164"/>
      <c r="X238" s="143" t="e">
        <f t="shared" si="52"/>
        <v>#DIV/0!</v>
      </c>
    </row>
    <row r="239" spans="2:24" ht="24.75" hidden="1" customHeight="1" x14ac:dyDescent="0.35">
      <c r="B239" s="396"/>
      <c r="C239" s="322"/>
      <c r="D239" s="301"/>
      <c r="E239" s="137"/>
      <c r="F239" s="137"/>
      <c r="G239" s="135">
        <f t="shared" si="57"/>
        <v>0</v>
      </c>
      <c r="H239" s="136"/>
      <c r="I239" s="137"/>
      <c r="J239" s="152"/>
      <c r="K239" s="164"/>
      <c r="L239" s="122"/>
      <c r="M239" s="396"/>
      <c r="N239" s="155"/>
      <c r="O239" s="156"/>
      <c r="P239" s="137"/>
      <c r="Q239" s="137"/>
      <c r="R239" s="135">
        <f t="shared" si="59"/>
        <v>0</v>
      </c>
      <c r="S239" s="135"/>
      <c r="T239" s="136"/>
      <c r="U239" s="137"/>
      <c r="V239" s="152"/>
      <c r="W239" s="164"/>
      <c r="X239" s="143" t="e">
        <f t="shared" si="52"/>
        <v>#DIV/0!</v>
      </c>
    </row>
    <row r="240" spans="2:24" ht="24.75" hidden="1" customHeight="1" x14ac:dyDescent="0.35">
      <c r="B240" s="387"/>
      <c r="C240" s="322"/>
      <c r="D240" s="301"/>
      <c r="E240" s="137"/>
      <c r="F240" s="137"/>
      <c r="G240" s="135">
        <f t="shared" si="57"/>
        <v>0</v>
      </c>
      <c r="H240" s="136"/>
      <c r="I240" s="137"/>
      <c r="J240" s="152"/>
      <c r="K240" s="164"/>
      <c r="L240" s="122"/>
      <c r="M240" s="387"/>
      <c r="N240" s="155"/>
      <c r="O240" s="156"/>
      <c r="P240" s="137"/>
      <c r="Q240" s="137"/>
      <c r="R240" s="135">
        <f t="shared" si="59"/>
        <v>0</v>
      </c>
      <c r="S240" s="135"/>
      <c r="T240" s="136"/>
      <c r="U240" s="137"/>
      <c r="V240" s="152"/>
      <c r="W240" s="164"/>
      <c r="X240" s="143" t="e">
        <f t="shared" si="52"/>
        <v>#DIV/0!</v>
      </c>
    </row>
    <row r="241" spans="2:24" ht="24.75" hidden="1" customHeight="1" x14ac:dyDescent="0.35">
      <c r="B241" s="386" t="s">
        <v>471</v>
      </c>
      <c r="C241" s="322"/>
      <c r="D241" s="301"/>
      <c r="E241" s="137"/>
      <c r="F241" s="137"/>
      <c r="G241" s="135">
        <f t="shared" si="57"/>
        <v>0</v>
      </c>
      <c r="H241" s="136"/>
      <c r="I241" s="137"/>
      <c r="J241" s="152"/>
      <c r="K241" s="164"/>
      <c r="L241" s="122"/>
      <c r="M241" s="386" t="s">
        <v>471</v>
      </c>
      <c r="N241" s="155"/>
      <c r="O241" s="156"/>
      <c r="P241" s="137"/>
      <c r="Q241" s="137"/>
      <c r="R241" s="135">
        <f t="shared" si="59"/>
        <v>0</v>
      </c>
      <c r="S241" s="135"/>
      <c r="T241" s="136"/>
      <c r="U241" s="137"/>
      <c r="V241" s="152"/>
      <c r="W241" s="164"/>
      <c r="X241" s="143" t="e">
        <f t="shared" si="52"/>
        <v>#DIV/0!</v>
      </c>
    </row>
    <row r="242" spans="2:24" ht="24.75" hidden="1" customHeight="1" x14ac:dyDescent="0.35">
      <c r="B242" s="396"/>
      <c r="C242" s="322"/>
      <c r="D242" s="301"/>
      <c r="E242" s="137"/>
      <c r="F242" s="137"/>
      <c r="G242" s="135">
        <f t="shared" si="57"/>
        <v>0</v>
      </c>
      <c r="H242" s="136"/>
      <c r="I242" s="137"/>
      <c r="J242" s="152"/>
      <c r="K242" s="164"/>
      <c r="L242" s="122"/>
      <c r="M242" s="396"/>
      <c r="N242" s="155"/>
      <c r="O242" s="156"/>
      <c r="P242" s="137"/>
      <c r="Q242" s="137"/>
      <c r="R242" s="135">
        <f t="shared" si="59"/>
        <v>0</v>
      </c>
      <c r="S242" s="135"/>
      <c r="T242" s="136"/>
      <c r="U242" s="137"/>
      <c r="V242" s="152"/>
      <c r="W242" s="164"/>
      <c r="X242" s="143" t="e">
        <f t="shared" ref="X242:X273" si="60">R242/G242</f>
        <v>#DIV/0!</v>
      </c>
    </row>
    <row r="243" spans="2:24" ht="24.75" hidden="1" customHeight="1" x14ac:dyDescent="0.35">
      <c r="B243" s="396"/>
      <c r="C243" s="322"/>
      <c r="D243" s="301"/>
      <c r="E243" s="137"/>
      <c r="F243" s="137"/>
      <c r="G243" s="135">
        <f t="shared" si="57"/>
        <v>0</v>
      </c>
      <c r="H243" s="136"/>
      <c r="I243" s="137"/>
      <c r="J243" s="152"/>
      <c r="K243" s="164"/>
      <c r="L243" s="122"/>
      <c r="M243" s="396"/>
      <c r="N243" s="155"/>
      <c r="O243" s="156"/>
      <c r="P243" s="137"/>
      <c r="Q243" s="137"/>
      <c r="R243" s="135">
        <f t="shared" si="59"/>
        <v>0</v>
      </c>
      <c r="S243" s="135"/>
      <c r="T243" s="136"/>
      <c r="U243" s="137"/>
      <c r="V243" s="152"/>
      <c r="W243" s="164"/>
      <c r="X243" s="143" t="e">
        <f t="shared" si="60"/>
        <v>#DIV/0!</v>
      </c>
    </row>
    <row r="244" spans="2:24" ht="24.75" hidden="1" customHeight="1" x14ac:dyDescent="0.35">
      <c r="B244" s="396"/>
      <c r="C244" s="325"/>
      <c r="D244" s="306"/>
      <c r="E244" s="211"/>
      <c r="F244" s="211"/>
      <c r="G244" s="135">
        <f t="shared" si="57"/>
        <v>0</v>
      </c>
      <c r="H244" s="212"/>
      <c r="I244" s="211"/>
      <c r="J244" s="186"/>
      <c r="K244" s="164"/>
      <c r="L244" s="122"/>
      <c r="M244" s="396"/>
      <c r="N244" s="209"/>
      <c r="O244" s="210"/>
      <c r="P244" s="211"/>
      <c r="Q244" s="211"/>
      <c r="R244" s="135">
        <f t="shared" si="59"/>
        <v>0</v>
      </c>
      <c r="S244" s="135"/>
      <c r="T244" s="212"/>
      <c r="U244" s="211"/>
      <c r="V244" s="186"/>
      <c r="W244" s="164"/>
      <c r="X244" s="143" t="e">
        <f t="shared" si="60"/>
        <v>#DIV/0!</v>
      </c>
    </row>
    <row r="245" spans="2:24" ht="24.75" hidden="1" customHeight="1" x14ac:dyDescent="0.35">
      <c r="B245" s="387"/>
      <c r="C245" s="325"/>
      <c r="D245" s="306"/>
      <c r="E245" s="211"/>
      <c r="F245" s="211"/>
      <c r="G245" s="135">
        <f t="shared" si="57"/>
        <v>0</v>
      </c>
      <c r="H245" s="212"/>
      <c r="I245" s="211"/>
      <c r="J245" s="186"/>
      <c r="K245" s="164"/>
      <c r="L245" s="122"/>
      <c r="M245" s="387"/>
      <c r="N245" s="209"/>
      <c r="O245" s="210"/>
      <c r="P245" s="211"/>
      <c r="Q245" s="211"/>
      <c r="R245" s="135">
        <f t="shared" si="59"/>
        <v>0</v>
      </c>
      <c r="S245" s="135"/>
      <c r="T245" s="212"/>
      <c r="U245" s="211"/>
      <c r="V245" s="186"/>
      <c r="W245" s="164"/>
      <c r="X245" s="143" t="e">
        <f t="shared" si="60"/>
        <v>#DIV/0!</v>
      </c>
    </row>
    <row r="246" spans="2:24" ht="24.75" hidden="1" customHeight="1" x14ac:dyDescent="0.35">
      <c r="B246" s="216"/>
      <c r="C246" s="296" t="s">
        <v>393</v>
      </c>
      <c r="D246" s="307">
        <f>SUM(D221:D245)</f>
        <v>0</v>
      </c>
      <c r="E246" s="197">
        <f t="shared" ref="E246:F246" si="61">SUM(E221:E245)</f>
        <v>0</v>
      </c>
      <c r="F246" s="197">
        <f t="shared" si="61"/>
        <v>0</v>
      </c>
      <c r="G246" s="184">
        <f>SUM(G221:G245)</f>
        <v>0</v>
      </c>
      <c r="H246" s="184">
        <f>(H221*G221)+(H222*G222)+(H223*G223)+(H224*G224)+(H225*G225)+(H226*G226)+(H227*G227)+(H228*G228)+(H229*G229)+(H230*G230)+(H231*G231)+(H232*G232)+(H233*G233)+(H234*G234)+(H235*G235)+(H236*G236)+(H237*G237)+(H238*G238)+(H239*G239)+(H240*G240)+(H241*G241)+(H242*G242)+(H243*G243)+(H244*G244)+(H245*G245)</f>
        <v>0</v>
      </c>
      <c r="I246" s="184">
        <f>SUM(I221:I245)</f>
        <v>0</v>
      </c>
      <c r="J246" s="186"/>
      <c r="K246" s="195"/>
      <c r="L246" s="122"/>
      <c r="M246" s="216"/>
      <c r="N246" s="129" t="s">
        <v>393</v>
      </c>
      <c r="O246" s="222">
        <f>SUM(O221:O245)</f>
        <v>0</v>
      </c>
      <c r="P246" s="197">
        <f t="shared" ref="P246:Q246" si="62">SUM(P221:P245)</f>
        <v>0</v>
      </c>
      <c r="Q246" s="197">
        <f t="shared" si="62"/>
        <v>0</v>
      </c>
      <c r="R246" s="184">
        <f>SUM(R221:R245)</f>
        <v>0</v>
      </c>
      <c r="S246" s="184"/>
      <c r="T246" s="184">
        <f>(T221*R221)+(T222*R222)+(T223*R223)+(T224*R224)+(T225*R225)+(T226*R226)+(T227*R227)+(T228*R228)+(T229*R229)+(T230*R230)+(T231*R231)+(T232*R232)+(T233*R233)+(T234*R234)+(T235*R235)+(T236*R236)+(T237*R237)+(T238*R238)+(T239*R239)+(T240*R240)+(T241*R241)+(T242*R242)+(T243*R243)+(T244*R244)+(T245*R245)</f>
        <v>0</v>
      </c>
      <c r="U246" s="184">
        <f>SUM(U221:U245)</f>
        <v>0</v>
      </c>
      <c r="V246" s="186"/>
      <c r="W246" s="195"/>
      <c r="X246" s="143" t="e">
        <f t="shared" si="60"/>
        <v>#DIV/0!</v>
      </c>
    </row>
    <row r="247" spans="2:24" ht="24.75" hidden="1" customHeight="1" x14ac:dyDescent="0.35">
      <c r="B247" s="153" t="s">
        <v>394</v>
      </c>
      <c r="C247" s="416"/>
      <c r="D247" s="416"/>
      <c r="E247" s="416"/>
      <c r="F247" s="416"/>
      <c r="G247" s="416"/>
      <c r="H247" s="416"/>
      <c r="I247" s="417"/>
      <c r="J247" s="416"/>
      <c r="K247" s="195"/>
      <c r="L247" s="122"/>
      <c r="M247" s="153" t="s">
        <v>394</v>
      </c>
      <c r="N247" s="416"/>
      <c r="O247" s="416"/>
      <c r="P247" s="416"/>
      <c r="Q247" s="416"/>
      <c r="R247" s="416"/>
      <c r="S247" s="416"/>
      <c r="T247" s="416"/>
      <c r="U247" s="417"/>
      <c r="V247" s="416"/>
      <c r="W247" s="195"/>
      <c r="X247" s="143" t="e">
        <f t="shared" si="60"/>
        <v>#DIV/0!</v>
      </c>
    </row>
    <row r="248" spans="2:24" ht="24.75" hidden="1" customHeight="1" x14ac:dyDescent="0.35">
      <c r="B248" s="386" t="s">
        <v>472</v>
      </c>
      <c r="C248" s="322"/>
      <c r="D248" s="301"/>
      <c r="E248" s="137"/>
      <c r="F248" s="137"/>
      <c r="G248" s="135">
        <f>D248+E248+F248</f>
        <v>0</v>
      </c>
      <c r="H248" s="136"/>
      <c r="I248" s="137"/>
      <c r="J248" s="152"/>
      <c r="K248" s="164"/>
      <c r="L248" s="122"/>
      <c r="M248" s="386" t="s">
        <v>472</v>
      </c>
      <c r="N248" s="155"/>
      <c r="O248" s="156"/>
      <c r="P248" s="137"/>
      <c r="Q248" s="137"/>
      <c r="R248" s="135">
        <f>O248+P248+Q248</f>
        <v>0</v>
      </c>
      <c r="S248" s="135"/>
      <c r="T248" s="136"/>
      <c r="U248" s="137"/>
      <c r="V248" s="152"/>
      <c r="W248" s="164"/>
      <c r="X248" s="143" t="e">
        <f t="shared" si="60"/>
        <v>#DIV/0!</v>
      </c>
    </row>
    <row r="249" spans="2:24" ht="24.75" hidden="1" customHeight="1" x14ac:dyDescent="0.35">
      <c r="B249" s="396"/>
      <c r="C249" s="322"/>
      <c r="D249" s="301"/>
      <c r="E249" s="137"/>
      <c r="F249" s="137"/>
      <c r="G249" s="135">
        <f t="shared" ref="G249:G257" si="63">D249+E249+F249</f>
        <v>0</v>
      </c>
      <c r="H249" s="136"/>
      <c r="I249" s="137"/>
      <c r="J249" s="152"/>
      <c r="K249" s="164"/>
      <c r="L249" s="122"/>
      <c r="M249" s="396"/>
      <c r="N249" s="155"/>
      <c r="O249" s="156"/>
      <c r="P249" s="137"/>
      <c r="Q249" s="137"/>
      <c r="R249" s="135">
        <f t="shared" ref="R249:R257" si="64">O249+P249+Q249</f>
        <v>0</v>
      </c>
      <c r="S249" s="135"/>
      <c r="T249" s="136"/>
      <c r="U249" s="137"/>
      <c r="V249" s="152"/>
      <c r="W249" s="164"/>
      <c r="X249" s="143" t="e">
        <f t="shared" si="60"/>
        <v>#DIV/0!</v>
      </c>
    </row>
    <row r="250" spans="2:24" ht="24.75" hidden="1" customHeight="1" x14ac:dyDescent="0.35">
      <c r="B250" s="396"/>
      <c r="C250" s="322"/>
      <c r="D250" s="301"/>
      <c r="E250" s="137"/>
      <c r="F250" s="137"/>
      <c r="G250" s="135">
        <f t="shared" si="63"/>
        <v>0</v>
      </c>
      <c r="H250" s="136"/>
      <c r="I250" s="137"/>
      <c r="J250" s="152"/>
      <c r="K250" s="164"/>
      <c r="L250" s="122"/>
      <c r="M250" s="396"/>
      <c r="N250" s="155"/>
      <c r="O250" s="156"/>
      <c r="P250" s="137"/>
      <c r="Q250" s="137"/>
      <c r="R250" s="135">
        <f t="shared" si="64"/>
        <v>0</v>
      </c>
      <c r="S250" s="135"/>
      <c r="T250" s="136"/>
      <c r="U250" s="137"/>
      <c r="V250" s="152"/>
      <c r="W250" s="164"/>
      <c r="X250" s="143" t="e">
        <f t="shared" si="60"/>
        <v>#DIV/0!</v>
      </c>
    </row>
    <row r="251" spans="2:24" ht="24.75" hidden="1" customHeight="1" x14ac:dyDescent="0.35">
      <c r="B251" s="396"/>
      <c r="C251" s="322"/>
      <c r="D251" s="301"/>
      <c r="E251" s="137"/>
      <c r="F251" s="137"/>
      <c r="G251" s="135">
        <f t="shared" si="63"/>
        <v>0</v>
      </c>
      <c r="H251" s="136"/>
      <c r="I251" s="137"/>
      <c r="J251" s="152"/>
      <c r="K251" s="164"/>
      <c r="L251" s="122"/>
      <c r="M251" s="396"/>
      <c r="N251" s="155"/>
      <c r="O251" s="156"/>
      <c r="P251" s="137"/>
      <c r="Q251" s="137"/>
      <c r="R251" s="135">
        <f t="shared" si="64"/>
        <v>0</v>
      </c>
      <c r="S251" s="135"/>
      <c r="T251" s="136"/>
      <c r="U251" s="137"/>
      <c r="V251" s="152"/>
      <c r="W251" s="164"/>
      <c r="X251" s="143" t="e">
        <f t="shared" si="60"/>
        <v>#DIV/0!</v>
      </c>
    </row>
    <row r="252" spans="2:24" ht="24.75" hidden="1" customHeight="1" x14ac:dyDescent="0.35">
      <c r="B252" s="387"/>
      <c r="C252" s="322"/>
      <c r="D252" s="301"/>
      <c r="E252" s="137"/>
      <c r="F252" s="137"/>
      <c r="G252" s="135">
        <f t="shared" si="63"/>
        <v>0</v>
      </c>
      <c r="H252" s="136"/>
      <c r="I252" s="137"/>
      <c r="J252" s="152"/>
      <c r="K252" s="164"/>
      <c r="L252" s="122"/>
      <c r="M252" s="387"/>
      <c r="N252" s="155"/>
      <c r="O252" s="156"/>
      <c r="P252" s="137"/>
      <c r="Q252" s="137"/>
      <c r="R252" s="135">
        <f t="shared" si="64"/>
        <v>0</v>
      </c>
      <c r="S252" s="135"/>
      <c r="T252" s="136"/>
      <c r="U252" s="137"/>
      <c r="V252" s="152"/>
      <c r="W252" s="164"/>
      <c r="X252" s="143" t="e">
        <f t="shared" si="60"/>
        <v>#DIV/0!</v>
      </c>
    </row>
    <row r="253" spans="2:24" ht="24.75" hidden="1" customHeight="1" x14ac:dyDescent="0.35">
      <c r="B253" s="386" t="s">
        <v>473</v>
      </c>
      <c r="C253" s="322"/>
      <c r="D253" s="301"/>
      <c r="E253" s="137"/>
      <c r="F253" s="137"/>
      <c r="G253" s="135">
        <f t="shared" si="63"/>
        <v>0</v>
      </c>
      <c r="H253" s="136"/>
      <c r="I253" s="137"/>
      <c r="J253" s="152"/>
      <c r="K253" s="164"/>
      <c r="L253" s="122"/>
      <c r="M253" s="386" t="s">
        <v>473</v>
      </c>
      <c r="N253" s="155"/>
      <c r="O253" s="156"/>
      <c r="P253" s="137"/>
      <c r="Q253" s="137"/>
      <c r="R253" s="135">
        <f t="shared" si="64"/>
        <v>0</v>
      </c>
      <c r="S253" s="135"/>
      <c r="T253" s="136"/>
      <c r="U253" s="137"/>
      <c r="V253" s="152"/>
      <c r="W253" s="164"/>
      <c r="X253" s="143" t="e">
        <f t="shared" si="60"/>
        <v>#DIV/0!</v>
      </c>
    </row>
    <row r="254" spans="2:24" ht="24.75" hidden="1" customHeight="1" x14ac:dyDescent="0.35">
      <c r="B254" s="396"/>
      <c r="C254" s="322"/>
      <c r="D254" s="301"/>
      <c r="E254" s="137"/>
      <c r="F254" s="137"/>
      <c r="G254" s="135">
        <f t="shared" si="63"/>
        <v>0</v>
      </c>
      <c r="H254" s="136"/>
      <c r="I254" s="137"/>
      <c r="J254" s="152"/>
      <c r="K254" s="164"/>
      <c r="L254" s="122"/>
      <c r="M254" s="396"/>
      <c r="N254" s="155"/>
      <c r="O254" s="156"/>
      <c r="P254" s="137"/>
      <c r="Q254" s="137"/>
      <c r="R254" s="135">
        <f t="shared" si="64"/>
        <v>0</v>
      </c>
      <c r="S254" s="135"/>
      <c r="T254" s="136"/>
      <c r="U254" s="137"/>
      <c r="V254" s="152"/>
      <c r="W254" s="164"/>
      <c r="X254" s="143" t="e">
        <f t="shared" si="60"/>
        <v>#DIV/0!</v>
      </c>
    </row>
    <row r="255" spans="2:24" ht="24.75" hidden="1" customHeight="1" x14ac:dyDescent="0.35">
      <c r="B255" s="396"/>
      <c r="C255" s="322"/>
      <c r="D255" s="301"/>
      <c r="E255" s="137"/>
      <c r="F255" s="137"/>
      <c r="G255" s="135">
        <f t="shared" si="63"/>
        <v>0</v>
      </c>
      <c r="H255" s="136"/>
      <c r="I255" s="137"/>
      <c r="J255" s="152"/>
      <c r="K255" s="164"/>
      <c r="L255" s="122"/>
      <c r="M255" s="396"/>
      <c r="N255" s="155"/>
      <c r="O255" s="156"/>
      <c r="P255" s="137"/>
      <c r="Q255" s="137"/>
      <c r="R255" s="135">
        <f t="shared" si="64"/>
        <v>0</v>
      </c>
      <c r="S255" s="135"/>
      <c r="T255" s="136"/>
      <c r="U255" s="137"/>
      <c r="V255" s="152"/>
      <c r="W255" s="164"/>
      <c r="X255" s="143" t="e">
        <f t="shared" si="60"/>
        <v>#DIV/0!</v>
      </c>
    </row>
    <row r="256" spans="2:24" ht="24.75" hidden="1" customHeight="1" x14ac:dyDescent="0.35">
      <c r="B256" s="396"/>
      <c r="C256" s="322"/>
      <c r="D256" s="301"/>
      <c r="E256" s="137"/>
      <c r="F256" s="137"/>
      <c r="G256" s="135">
        <f t="shared" si="63"/>
        <v>0</v>
      </c>
      <c r="H256" s="136"/>
      <c r="I256" s="137"/>
      <c r="J256" s="152"/>
      <c r="K256" s="164"/>
      <c r="L256" s="122"/>
      <c r="M256" s="396"/>
      <c r="N256" s="155"/>
      <c r="O256" s="156"/>
      <c r="P256" s="137"/>
      <c r="Q256" s="137"/>
      <c r="R256" s="135">
        <f t="shared" si="64"/>
        <v>0</v>
      </c>
      <c r="S256" s="135"/>
      <c r="T256" s="136"/>
      <c r="U256" s="137"/>
      <c r="V256" s="152"/>
      <c r="W256" s="164"/>
      <c r="X256" s="143" t="e">
        <f t="shared" si="60"/>
        <v>#DIV/0!</v>
      </c>
    </row>
    <row r="257" spans="2:24" ht="24.75" hidden="1" customHeight="1" x14ac:dyDescent="0.35">
      <c r="B257" s="387"/>
      <c r="C257" s="322"/>
      <c r="D257" s="301"/>
      <c r="E257" s="137"/>
      <c r="F257" s="137"/>
      <c r="G257" s="135">
        <f t="shared" si="63"/>
        <v>0</v>
      </c>
      <c r="H257" s="136"/>
      <c r="I257" s="137"/>
      <c r="J257" s="152"/>
      <c r="K257" s="164"/>
      <c r="L257" s="122"/>
      <c r="M257" s="387"/>
      <c r="N257" s="155"/>
      <c r="O257" s="156"/>
      <c r="P257" s="137"/>
      <c r="Q257" s="137"/>
      <c r="R257" s="135">
        <f t="shared" si="64"/>
        <v>0</v>
      </c>
      <c r="S257" s="135"/>
      <c r="T257" s="136"/>
      <c r="U257" s="137"/>
      <c r="V257" s="152"/>
      <c r="W257" s="164"/>
      <c r="X257" s="143" t="e">
        <f t="shared" si="60"/>
        <v>#DIV/0!</v>
      </c>
    </row>
    <row r="258" spans="2:24" ht="24.75" hidden="1" customHeight="1" x14ac:dyDescent="0.35">
      <c r="B258" s="216"/>
      <c r="C258" s="296" t="s">
        <v>395</v>
      </c>
      <c r="D258" s="300">
        <f>SUM(D248:D257)</f>
        <v>0</v>
      </c>
      <c r="E258" s="184">
        <f>SUM(E248:E257)</f>
        <v>0</v>
      </c>
      <c r="F258" s="184">
        <f>SUM(F248:F257)</f>
        <v>0</v>
      </c>
      <c r="G258" s="184">
        <f>SUM(G248:G257)</f>
        <v>0</v>
      </c>
      <c r="H258" s="184">
        <f>(H248*G248)+(H249*G249)+(H250*G250)+(H251*G251)+(H252*G252)+(H253*G253)+(H254*G254)+(H255*G255)+(H256*G256)+(H257*G257)</f>
        <v>0</v>
      </c>
      <c r="I258" s="184">
        <f>SUM(I248:I257)</f>
        <v>0</v>
      </c>
      <c r="J258" s="186"/>
      <c r="K258" s="195"/>
      <c r="L258" s="122"/>
      <c r="M258" s="216"/>
      <c r="N258" s="129" t="s">
        <v>395</v>
      </c>
      <c r="O258" s="183">
        <f>SUM(O248:O257)</f>
        <v>0</v>
      </c>
      <c r="P258" s="184">
        <f>SUM(P248:P257)</f>
        <v>0</v>
      </c>
      <c r="Q258" s="184">
        <f>SUM(Q248:Q257)</f>
        <v>0</v>
      </c>
      <c r="R258" s="184">
        <f>SUM(R248:R257)</f>
        <v>0</v>
      </c>
      <c r="S258" s="184"/>
      <c r="T258" s="184">
        <f>(T248*R248)+(T249*R249)+(T250*R250)+(T251*R251)+(T252*R252)+(T253*R253)+(T254*R254)+(T255*R255)+(T256*R256)+(T257*R257)</f>
        <v>0</v>
      </c>
      <c r="U258" s="184">
        <f>SUM(U248:U257)</f>
        <v>0</v>
      </c>
      <c r="V258" s="186"/>
      <c r="W258" s="195"/>
      <c r="X258" s="143" t="e">
        <f t="shared" si="60"/>
        <v>#DIV/0!</v>
      </c>
    </row>
    <row r="259" spans="2:24" ht="24.75" hidden="1" customHeight="1" x14ac:dyDescent="0.35">
      <c r="B259" s="223"/>
      <c r="C259" s="324"/>
      <c r="D259" s="305"/>
      <c r="E259" s="205"/>
      <c r="F259" s="205"/>
      <c r="G259" s="205"/>
      <c r="H259" s="205"/>
      <c r="I259" s="205"/>
      <c r="J259" s="224"/>
      <c r="K259" s="225"/>
      <c r="L259" s="122"/>
      <c r="M259" s="223"/>
      <c r="N259" s="203"/>
      <c r="O259" s="204"/>
      <c r="P259" s="205"/>
      <c r="Q259" s="205"/>
      <c r="R259" s="205"/>
      <c r="S259" s="205"/>
      <c r="T259" s="205"/>
      <c r="U259" s="205"/>
      <c r="V259" s="224"/>
      <c r="W259" s="225"/>
      <c r="X259" s="143" t="e">
        <f t="shared" si="60"/>
        <v>#DIV/0!</v>
      </c>
    </row>
    <row r="260" spans="2:24" ht="24.75" hidden="1" customHeight="1" x14ac:dyDescent="0.35">
      <c r="B260" s="153" t="s">
        <v>396</v>
      </c>
      <c r="C260" s="442"/>
      <c r="D260" s="442"/>
      <c r="E260" s="442"/>
      <c r="F260" s="442"/>
      <c r="G260" s="442"/>
      <c r="H260" s="442"/>
      <c r="I260" s="443"/>
      <c r="J260" s="442"/>
      <c r="K260" s="206"/>
      <c r="L260" s="122"/>
      <c r="M260" s="153" t="s">
        <v>396</v>
      </c>
      <c r="N260" s="442"/>
      <c r="O260" s="442"/>
      <c r="P260" s="442"/>
      <c r="Q260" s="442"/>
      <c r="R260" s="442"/>
      <c r="S260" s="442"/>
      <c r="T260" s="442"/>
      <c r="U260" s="443"/>
      <c r="V260" s="442"/>
      <c r="W260" s="206"/>
      <c r="X260" s="143" t="e">
        <f t="shared" si="60"/>
        <v>#DIV/0!</v>
      </c>
    </row>
    <row r="261" spans="2:24" ht="24.75" hidden="1" customHeight="1" x14ac:dyDescent="0.35">
      <c r="B261" s="153" t="s">
        <v>397</v>
      </c>
      <c r="C261" s="416"/>
      <c r="D261" s="416"/>
      <c r="E261" s="416"/>
      <c r="F261" s="416"/>
      <c r="G261" s="416"/>
      <c r="H261" s="416"/>
      <c r="I261" s="417"/>
      <c r="J261" s="416"/>
      <c r="K261" s="195"/>
      <c r="L261" s="122"/>
      <c r="M261" s="153" t="s">
        <v>397</v>
      </c>
      <c r="N261" s="416"/>
      <c r="O261" s="416"/>
      <c r="P261" s="416"/>
      <c r="Q261" s="416"/>
      <c r="R261" s="416"/>
      <c r="S261" s="416"/>
      <c r="T261" s="416"/>
      <c r="U261" s="417"/>
      <c r="V261" s="416"/>
      <c r="W261" s="195"/>
      <c r="X261" s="143" t="e">
        <f t="shared" si="60"/>
        <v>#DIV/0!</v>
      </c>
    </row>
    <row r="262" spans="2:24" ht="24.75" hidden="1" customHeight="1" x14ac:dyDescent="0.35">
      <c r="B262" s="386" t="s">
        <v>503</v>
      </c>
      <c r="C262" s="322"/>
      <c r="D262" s="301"/>
      <c r="E262" s="137"/>
      <c r="F262" s="137"/>
      <c r="G262" s="135">
        <f>D262+E262+F262</f>
        <v>0</v>
      </c>
      <c r="H262" s="136"/>
      <c r="I262" s="137"/>
      <c r="J262" s="152"/>
      <c r="K262" s="164"/>
      <c r="L262" s="122"/>
      <c r="M262" s="386" t="s">
        <v>503</v>
      </c>
      <c r="N262" s="155"/>
      <c r="O262" s="156"/>
      <c r="P262" s="137"/>
      <c r="Q262" s="137"/>
      <c r="R262" s="135">
        <f>O262+P262+Q262</f>
        <v>0</v>
      </c>
      <c r="S262" s="135"/>
      <c r="T262" s="136"/>
      <c r="U262" s="137"/>
      <c r="V262" s="152"/>
      <c r="W262" s="164"/>
      <c r="X262" s="143" t="e">
        <f t="shared" si="60"/>
        <v>#DIV/0!</v>
      </c>
    </row>
    <row r="263" spans="2:24" ht="24.75" hidden="1" customHeight="1" x14ac:dyDescent="0.35">
      <c r="B263" s="396"/>
      <c r="C263" s="322"/>
      <c r="D263" s="301"/>
      <c r="E263" s="137"/>
      <c r="F263" s="137"/>
      <c r="G263" s="135">
        <f t="shared" ref="G263:G277" si="65">D263+E263+F263</f>
        <v>0</v>
      </c>
      <c r="H263" s="136"/>
      <c r="I263" s="137"/>
      <c r="J263" s="152"/>
      <c r="K263" s="164"/>
      <c r="L263" s="122"/>
      <c r="M263" s="396"/>
      <c r="N263" s="155"/>
      <c r="O263" s="156"/>
      <c r="P263" s="137"/>
      <c r="Q263" s="137"/>
      <c r="R263" s="135">
        <f t="shared" ref="R263:R286" si="66">O263+P263+Q263</f>
        <v>0</v>
      </c>
      <c r="S263" s="135"/>
      <c r="T263" s="136"/>
      <c r="U263" s="137"/>
      <c r="V263" s="152"/>
      <c r="W263" s="164"/>
      <c r="X263" s="143" t="e">
        <f t="shared" si="60"/>
        <v>#DIV/0!</v>
      </c>
    </row>
    <row r="264" spans="2:24" ht="24.75" hidden="1" customHeight="1" x14ac:dyDescent="0.35">
      <c r="B264" s="396"/>
      <c r="C264" s="322"/>
      <c r="D264" s="301"/>
      <c r="E264" s="137"/>
      <c r="F264" s="137"/>
      <c r="G264" s="135">
        <f t="shared" si="65"/>
        <v>0</v>
      </c>
      <c r="H264" s="136"/>
      <c r="I264" s="137"/>
      <c r="J264" s="152"/>
      <c r="K264" s="164"/>
      <c r="L264" s="122"/>
      <c r="M264" s="396"/>
      <c r="N264" s="155"/>
      <c r="O264" s="156"/>
      <c r="P264" s="137"/>
      <c r="Q264" s="137"/>
      <c r="R264" s="135">
        <f t="shared" si="66"/>
        <v>0</v>
      </c>
      <c r="S264" s="135"/>
      <c r="T264" s="136"/>
      <c r="U264" s="137"/>
      <c r="V264" s="152"/>
      <c r="W264" s="164"/>
      <c r="X264" s="143" t="e">
        <f t="shared" si="60"/>
        <v>#DIV/0!</v>
      </c>
    </row>
    <row r="265" spans="2:24" ht="24.75" hidden="1" customHeight="1" x14ac:dyDescent="0.35">
      <c r="B265" s="396"/>
      <c r="C265" s="322"/>
      <c r="D265" s="301"/>
      <c r="E265" s="137"/>
      <c r="F265" s="137"/>
      <c r="G265" s="135">
        <f t="shared" si="65"/>
        <v>0</v>
      </c>
      <c r="H265" s="136"/>
      <c r="I265" s="137"/>
      <c r="J265" s="152"/>
      <c r="K265" s="164"/>
      <c r="L265" s="122"/>
      <c r="M265" s="396"/>
      <c r="N265" s="155"/>
      <c r="O265" s="156"/>
      <c r="P265" s="137"/>
      <c r="Q265" s="137"/>
      <c r="R265" s="135">
        <f t="shared" si="66"/>
        <v>0</v>
      </c>
      <c r="S265" s="135"/>
      <c r="T265" s="136"/>
      <c r="U265" s="137"/>
      <c r="V265" s="152"/>
      <c r="W265" s="164"/>
      <c r="X265" s="143" t="e">
        <f t="shared" si="60"/>
        <v>#DIV/0!</v>
      </c>
    </row>
    <row r="266" spans="2:24" ht="24.75" hidden="1" customHeight="1" x14ac:dyDescent="0.35">
      <c r="B266" s="387"/>
      <c r="C266" s="322"/>
      <c r="D266" s="301"/>
      <c r="E266" s="137"/>
      <c r="F266" s="137"/>
      <c r="G266" s="135">
        <f t="shared" si="65"/>
        <v>0</v>
      </c>
      <c r="H266" s="136"/>
      <c r="I266" s="137"/>
      <c r="J266" s="152"/>
      <c r="K266" s="164"/>
      <c r="L266" s="122"/>
      <c r="M266" s="387"/>
      <c r="N266" s="155"/>
      <c r="O266" s="156"/>
      <c r="P266" s="137"/>
      <c r="Q266" s="137"/>
      <c r="R266" s="135">
        <f t="shared" si="66"/>
        <v>0</v>
      </c>
      <c r="S266" s="135"/>
      <c r="T266" s="136"/>
      <c r="U266" s="137"/>
      <c r="V266" s="152"/>
      <c r="W266" s="164"/>
      <c r="X266" s="143" t="e">
        <f t="shared" si="60"/>
        <v>#DIV/0!</v>
      </c>
    </row>
    <row r="267" spans="2:24" ht="24.75" hidden="1" customHeight="1" x14ac:dyDescent="0.35">
      <c r="B267" s="386" t="s">
        <v>504</v>
      </c>
      <c r="C267" s="322"/>
      <c r="D267" s="301"/>
      <c r="E267" s="137"/>
      <c r="F267" s="137"/>
      <c r="G267" s="135">
        <f t="shared" si="65"/>
        <v>0</v>
      </c>
      <c r="H267" s="136"/>
      <c r="I267" s="137"/>
      <c r="J267" s="152"/>
      <c r="K267" s="164"/>
      <c r="L267" s="122"/>
      <c r="M267" s="386" t="s">
        <v>504</v>
      </c>
      <c r="N267" s="155"/>
      <c r="O267" s="156"/>
      <c r="P267" s="137"/>
      <c r="Q267" s="137"/>
      <c r="R267" s="135">
        <f t="shared" si="66"/>
        <v>0</v>
      </c>
      <c r="S267" s="135"/>
      <c r="T267" s="136"/>
      <c r="U267" s="137"/>
      <c r="V267" s="152"/>
      <c r="W267" s="164"/>
      <c r="X267" s="143" t="e">
        <f t="shared" si="60"/>
        <v>#DIV/0!</v>
      </c>
    </row>
    <row r="268" spans="2:24" ht="24.75" hidden="1" customHeight="1" x14ac:dyDescent="0.35">
      <c r="B268" s="396"/>
      <c r="C268" s="322"/>
      <c r="D268" s="301"/>
      <c r="E268" s="137"/>
      <c r="F268" s="137"/>
      <c r="G268" s="135">
        <f t="shared" si="65"/>
        <v>0</v>
      </c>
      <c r="H268" s="136"/>
      <c r="I268" s="137"/>
      <c r="J268" s="152"/>
      <c r="K268" s="164"/>
      <c r="L268" s="122"/>
      <c r="M268" s="396"/>
      <c r="N268" s="155"/>
      <c r="O268" s="156"/>
      <c r="P268" s="137"/>
      <c r="Q268" s="137"/>
      <c r="R268" s="135">
        <f t="shared" si="66"/>
        <v>0</v>
      </c>
      <c r="S268" s="135"/>
      <c r="T268" s="136"/>
      <c r="U268" s="137"/>
      <c r="V268" s="152"/>
      <c r="W268" s="164"/>
      <c r="X268" s="143" t="e">
        <f t="shared" si="60"/>
        <v>#DIV/0!</v>
      </c>
    </row>
    <row r="269" spans="2:24" ht="24.75" hidden="1" customHeight="1" x14ac:dyDescent="0.35">
      <c r="B269" s="396"/>
      <c r="C269" s="322"/>
      <c r="D269" s="301"/>
      <c r="E269" s="137"/>
      <c r="F269" s="137"/>
      <c r="G269" s="135">
        <f t="shared" si="65"/>
        <v>0</v>
      </c>
      <c r="H269" s="136"/>
      <c r="I269" s="137"/>
      <c r="J269" s="152"/>
      <c r="K269" s="164"/>
      <c r="L269" s="122"/>
      <c r="M269" s="396"/>
      <c r="N269" s="155"/>
      <c r="O269" s="156"/>
      <c r="P269" s="137"/>
      <c r="Q269" s="137"/>
      <c r="R269" s="135">
        <f t="shared" si="66"/>
        <v>0</v>
      </c>
      <c r="S269" s="135"/>
      <c r="T269" s="136"/>
      <c r="U269" s="137"/>
      <c r="V269" s="152"/>
      <c r="W269" s="164"/>
      <c r="X269" s="143" t="e">
        <f t="shared" si="60"/>
        <v>#DIV/0!</v>
      </c>
    </row>
    <row r="270" spans="2:24" ht="24.75" hidden="1" customHeight="1" x14ac:dyDescent="0.35">
      <c r="B270" s="396"/>
      <c r="C270" s="322"/>
      <c r="D270" s="301"/>
      <c r="E270" s="137"/>
      <c r="F270" s="137"/>
      <c r="G270" s="135">
        <f t="shared" si="65"/>
        <v>0</v>
      </c>
      <c r="H270" s="136"/>
      <c r="I270" s="137"/>
      <c r="J270" s="152"/>
      <c r="K270" s="164"/>
      <c r="L270" s="122"/>
      <c r="M270" s="396"/>
      <c r="N270" s="155"/>
      <c r="O270" s="156"/>
      <c r="P270" s="137"/>
      <c r="Q270" s="137"/>
      <c r="R270" s="135">
        <f t="shared" si="66"/>
        <v>0</v>
      </c>
      <c r="S270" s="135"/>
      <c r="T270" s="136"/>
      <c r="U270" s="137"/>
      <c r="V270" s="152"/>
      <c r="W270" s="164"/>
      <c r="X270" s="143" t="e">
        <f t="shared" si="60"/>
        <v>#DIV/0!</v>
      </c>
    </row>
    <row r="271" spans="2:24" ht="24.75" hidden="1" customHeight="1" x14ac:dyDescent="0.35">
      <c r="B271" s="387"/>
      <c r="C271" s="322"/>
      <c r="D271" s="301"/>
      <c r="E271" s="137"/>
      <c r="F271" s="137"/>
      <c r="G271" s="135">
        <f t="shared" si="65"/>
        <v>0</v>
      </c>
      <c r="H271" s="136"/>
      <c r="I271" s="137"/>
      <c r="J271" s="152"/>
      <c r="K271" s="164"/>
      <c r="L271" s="122"/>
      <c r="M271" s="387"/>
      <c r="N271" s="155"/>
      <c r="O271" s="156"/>
      <c r="P271" s="137"/>
      <c r="Q271" s="137"/>
      <c r="R271" s="135">
        <f t="shared" si="66"/>
        <v>0</v>
      </c>
      <c r="S271" s="135"/>
      <c r="T271" s="136"/>
      <c r="U271" s="137"/>
      <c r="V271" s="152"/>
      <c r="W271" s="164"/>
      <c r="X271" s="143" t="e">
        <f t="shared" si="60"/>
        <v>#DIV/0!</v>
      </c>
    </row>
    <row r="272" spans="2:24" ht="24.75" hidden="1" customHeight="1" x14ac:dyDescent="0.35">
      <c r="B272" s="386" t="s">
        <v>505</v>
      </c>
      <c r="C272" s="322"/>
      <c r="D272" s="301"/>
      <c r="E272" s="137"/>
      <c r="F272" s="137"/>
      <c r="G272" s="135">
        <f t="shared" si="65"/>
        <v>0</v>
      </c>
      <c r="H272" s="136"/>
      <c r="I272" s="137"/>
      <c r="J272" s="152"/>
      <c r="K272" s="164"/>
      <c r="L272" s="122"/>
      <c r="M272" s="386" t="s">
        <v>505</v>
      </c>
      <c r="N272" s="155"/>
      <c r="O272" s="156"/>
      <c r="P272" s="137"/>
      <c r="Q272" s="137"/>
      <c r="R272" s="135">
        <f t="shared" si="66"/>
        <v>0</v>
      </c>
      <c r="S272" s="135"/>
      <c r="T272" s="136"/>
      <c r="U272" s="137"/>
      <c r="V272" s="152"/>
      <c r="W272" s="164"/>
      <c r="X272" s="143" t="e">
        <f t="shared" si="60"/>
        <v>#DIV/0!</v>
      </c>
    </row>
    <row r="273" spans="2:24" ht="24.75" hidden="1" customHeight="1" x14ac:dyDescent="0.35">
      <c r="B273" s="396"/>
      <c r="C273" s="322"/>
      <c r="D273" s="301"/>
      <c r="E273" s="137"/>
      <c r="F273" s="137"/>
      <c r="G273" s="135">
        <f t="shared" si="65"/>
        <v>0</v>
      </c>
      <c r="H273" s="136"/>
      <c r="I273" s="137"/>
      <c r="J273" s="152"/>
      <c r="K273" s="164"/>
      <c r="L273" s="122"/>
      <c r="M273" s="396"/>
      <c r="N273" s="155"/>
      <c r="O273" s="156"/>
      <c r="P273" s="137"/>
      <c r="Q273" s="137"/>
      <c r="R273" s="135">
        <f t="shared" si="66"/>
        <v>0</v>
      </c>
      <c r="S273" s="135"/>
      <c r="T273" s="136"/>
      <c r="U273" s="137"/>
      <c r="V273" s="152"/>
      <c r="W273" s="164"/>
      <c r="X273" s="143" t="e">
        <f t="shared" si="60"/>
        <v>#DIV/0!</v>
      </c>
    </row>
    <row r="274" spans="2:24" ht="24.75" hidden="1" customHeight="1" x14ac:dyDescent="0.35">
      <c r="B274" s="396"/>
      <c r="C274" s="322"/>
      <c r="D274" s="301"/>
      <c r="E274" s="137"/>
      <c r="F274" s="137"/>
      <c r="G274" s="135">
        <f t="shared" si="65"/>
        <v>0</v>
      </c>
      <c r="H274" s="136"/>
      <c r="I274" s="137"/>
      <c r="J274" s="152"/>
      <c r="K274" s="164"/>
      <c r="L274" s="122"/>
      <c r="M274" s="396"/>
      <c r="N274" s="155"/>
      <c r="O274" s="156"/>
      <c r="P274" s="137"/>
      <c r="Q274" s="137"/>
      <c r="R274" s="135">
        <f t="shared" si="66"/>
        <v>0</v>
      </c>
      <c r="S274" s="135"/>
      <c r="T274" s="136"/>
      <c r="U274" s="137"/>
      <c r="V274" s="152"/>
      <c r="W274" s="164"/>
      <c r="X274" s="143" t="e">
        <f t="shared" ref="X274:X305" si="67">R274/G274</f>
        <v>#DIV/0!</v>
      </c>
    </row>
    <row r="275" spans="2:24" ht="24.75" hidden="1" customHeight="1" x14ac:dyDescent="0.35">
      <c r="B275" s="396"/>
      <c r="C275" s="322"/>
      <c r="D275" s="301"/>
      <c r="E275" s="137"/>
      <c r="F275" s="137"/>
      <c r="G275" s="135">
        <f t="shared" si="65"/>
        <v>0</v>
      </c>
      <c r="H275" s="136"/>
      <c r="I275" s="137"/>
      <c r="J275" s="152"/>
      <c r="K275" s="164"/>
      <c r="L275" s="122"/>
      <c r="M275" s="396"/>
      <c r="N275" s="155"/>
      <c r="O275" s="156"/>
      <c r="P275" s="137"/>
      <c r="Q275" s="137"/>
      <c r="R275" s="135">
        <f t="shared" si="66"/>
        <v>0</v>
      </c>
      <c r="S275" s="135"/>
      <c r="T275" s="136"/>
      <c r="U275" s="137"/>
      <c r="V275" s="152"/>
      <c r="W275" s="164"/>
      <c r="X275" s="143" t="e">
        <f t="shared" si="67"/>
        <v>#DIV/0!</v>
      </c>
    </row>
    <row r="276" spans="2:24" ht="24.75" hidden="1" customHeight="1" x14ac:dyDescent="0.35">
      <c r="B276" s="387"/>
      <c r="C276" s="322"/>
      <c r="D276" s="301"/>
      <c r="E276" s="137"/>
      <c r="F276" s="137"/>
      <c r="G276" s="135">
        <f t="shared" si="65"/>
        <v>0</v>
      </c>
      <c r="H276" s="136"/>
      <c r="I276" s="137"/>
      <c r="J276" s="152"/>
      <c r="K276" s="164"/>
      <c r="L276" s="122"/>
      <c r="M276" s="387"/>
      <c r="N276" s="155"/>
      <c r="O276" s="156"/>
      <c r="P276" s="137"/>
      <c r="Q276" s="137"/>
      <c r="R276" s="135">
        <f t="shared" si="66"/>
        <v>0</v>
      </c>
      <c r="S276" s="135"/>
      <c r="T276" s="136"/>
      <c r="U276" s="137"/>
      <c r="V276" s="152"/>
      <c r="W276" s="164"/>
      <c r="X276" s="143" t="e">
        <f t="shared" si="67"/>
        <v>#DIV/0!</v>
      </c>
    </row>
    <row r="277" spans="2:24" ht="24.75" hidden="1" customHeight="1" x14ac:dyDescent="0.35">
      <c r="B277" s="386" t="s">
        <v>474</v>
      </c>
      <c r="C277" s="322"/>
      <c r="D277" s="301"/>
      <c r="E277" s="137"/>
      <c r="F277" s="137"/>
      <c r="G277" s="135">
        <f t="shared" si="65"/>
        <v>0</v>
      </c>
      <c r="H277" s="136"/>
      <c r="I277" s="137"/>
      <c r="J277" s="152"/>
      <c r="K277" s="164"/>
      <c r="L277" s="122"/>
      <c r="M277" s="386" t="s">
        <v>474</v>
      </c>
      <c r="N277" s="155"/>
      <c r="O277" s="156"/>
      <c r="P277" s="137"/>
      <c r="Q277" s="137"/>
      <c r="R277" s="135">
        <f t="shared" si="66"/>
        <v>0</v>
      </c>
      <c r="S277" s="135"/>
      <c r="T277" s="136"/>
      <c r="U277" s="137"/>
      <c r="V277" s="152"/>
      <c r="W277" s="164"/>
      <c r="X277" s="143" t="e">
        <f t="shared" si="67"/>
        <v>#DIV/0!</v>
      </c>
    </row>
    <row r="278" spans="2:24" ht="24.75" hidden="1" customHeight="1" x14ac:dyDescent="0.35">
      <c r="B278" s="396"/>
      <c r="C278" s="322"/>
      <c r="D278" s="301"/>
      <c r="E278" s="137"/>
      <c r="F278" s="137"/>
      <c r="G278" s="135">
        <f t="shared" ref="G278:G286" si="68">D278+E278+F278</f>
        <v>0</v>
      </c>
      <c r="H278" s="136"/>
      <c r="I278" s="137"/>
      <c r="J278" s="152"/>
      <c r="K278" s="164"/>
      <c r="L278" s="122"/>
      <c r="M278" s="396"/>
      <c r="N278" s="155"/>
      <c r="O278" s="156"/>
      <c r="P278" s="137"/>
      <c r="Q278" s="137"/>
      <c r="R278" s="135">
        <f t="shared" si="66"/>
        <v>0</v>
      </c>
      <c r="S278" s="135"/>
      <c r="T278" s="136"/>
      <c r="U278" s="137"/>
      <c r="V278" s="152"/>
      <c r="W278" s="164"/>
      <c r="X278" s="143" t="e">
        <f t="shared" si="67"/>
        <v>#DIV/0!</v>
      </c>
    </row>
    <row r="279" spans="2:24" ht="24.75" hidden="1" customHeight="1" x14ac:dyDescent="0.35">
      <c r="B279" s="396"/>
      <c r="C279" s="322"/>
      <c r="D279" s="301"/>
      <c r="E279" s="137"/>
      <c r="F279" s="137"/>
      <c r="G279" s="135">
        <f t="shared" si="68"/>
        <v>0</v>
      </c>
      <c r="H279" s="136"/>
      <c r="I279" s="137"/>
      <c r="J279" s="152"/>
      <c r="K279" s="164"/>
      <c r="L279" s="122"/>
      <c r="M279" s="396"/>
      <c r="N279" s="155"/>
      <c r="O279" s="156"/>
      <c r="P279" s="137"/>
      <c r="Q279" s="137"/>
      <c r="R279" s="135">
        <f t="shared" si="66"/>
        <v>0</v>
      </c>
      <c r="S279" s="135"/>
      <c r="T279" s="136"/>
      <c r="U279" s="137"/>
      <c r="V279" s="152"/>
      <c r="W279" s="164"/>
      <c r="X279" s="143" t="e">
        <f t="shared" si="67"/>
        <v>#DIV/0!</v>
      </c>
    </row>
    <row r="280" spans="2:24" ht="24.75" hidden="1" customHeight="1" x14ac:dyDescent="0.35">
      <c r="B280" s="396"/>
      <c r="C280" s="322"/>
      <c r="D280" s="301"/>
      <c r="E280" s="137"/>
      <c r="F280" s="137"/>
      <c r="G280" s="135">
        <f t="shared" si="68"/>
        <v>0</v>
      </c>
      <c r="H280" s="136"/>
      <c r="I280" s="137"/>
      <c r="J280" s="152"/>
      <c r="K280" s="164"/>
      <c r="L280" s="122"/>
      <c r="M280" s="396"/>
      <c r="N280" s="155"/>
      <c r="O280" s="156"/>
      <c r="P280" s="137"/>
      <c r="Q280" s="137"/>
      <c r="R280" s="135">
        <f t="shared" si="66"/>
        <v>0</v>
      </c>
      <c r="S280" s="135"/>
      <c r="T280" s="136"/>
      <c r="U280" s="137"/>
      <c r="V280" s="152"/>
      <c r="W280" s="164"/>
      <c r="X280" s="143" t="e">
        <f t="shared" si="67"/>
        <v>#DIV/0!</v>
      </c>
    </row>
    <row r="281" spans="2:24" ht="24.75" hidden="1" customHeight="1" x14ac:dyDescent="0.35">
      <c r="B281" s="387"/>
      <c r="C281" s="322"/>
      <c r="D281" s="301"/>
      <c r="E281" s="137"/>
      <c r="F281" s="137"/>
      <c r="G281" s="135">
        <f t="shared" si="68"/>
        <v>0</v>
      </c>
      <c r="H281" s="136"/>
      <c r="I281" s="137"/>
      <c r="J281" s="152"/>
      <c r="K281" s="164"/>
      <c r="L281" s="122"/>
      <c r="M281" s="387"/>
      <c r="N281" s="155"/>
      <c r="O281" s="156"/>
      <c r="P281" s="137"/>
      <c r="Q281" s="137"/>
      <c r="R281" s="135">
        <f t="shared" si="66"/>
        <v>0</v>
      </c>
      <c r="S281" s="135"/>
      <c r="T281" s="136"/>
      <c r="U281" s="137"/>
      <c r="V281" s="152"/>
      <c r="W281" s="164"/>
      <c r="X281" s="143" t="e">
        <f t="shared" si="67"/>
        <v>#DIV/0!</v>
      </c>
    </row>
    <row r="282" spans="2:24" ht="24.75" hidden="1" customHeight="1" x14ac:dyDescent="0.35">
      <c r="B282" s="386" t="s">
        <v>475</v>
      </c>
      <c r="C282" s="322"/>
      <c r="D282" s="301"/>
      <c r="E282" s="137"/>
      <c r="F282" s="137"/>
      <c r="G282" s="135">
        <f t="shared" si="68"/>
        <v>0</v>
      </c>
      <c r="H282" s="136"/>
      <c r="I282" s="137"/>
      <c r="J282" s="152"/>
      <c r="K282" s="164"/>
      <c r="L282" s="122"/>
      <c r="M282" s="386" t="s">
        <v>475</v>
      </c>
      <c r="N282" s="155"/>
      <c r="O282" s="156"/>
      <c r="P282" s="137"/>
      <c r="Q282" s="137"/>
      <c r="R282" s="135">
        <f t="shared" si="66"/>
        <v>0</v>
      </c>
      <c r="S282" s="135"/>
      <c r="T282" s="136"/>
      <c r="U282" s="137"/>
      <c r="V282" s="152"/>
      <c r="W282" s="164"/>
      <c r="X282" s="143" t="e">
        <f t="shared" si="67"/>
        <v>#DIV/0!</v>
      </c>
    </row>
    <row r="283" spans="2:24" ht="24.75" hidden="1" customHeight="1" x14ac:dyDescent="0.35">
      <c r="B283" s="396"/>
      <c r="C283" s="322"/>
      <c r="D283" s="301"/>
      <c r="E283" s="137"/>
      <c r="F283" s="137"/>
      <c r="G283" s="135">
        <f t="shared" si="68"/>
        <v>0</v>
      </c>
      <c r="H283" s="136"/>
      <c r="I283" s="137"/>
      <c r="J283" s="152"/>
      <c r="K283" s="164"/>
      <c r="L283" s="122"/>
      <c r="M283" s="396"/>
      <c r="N283" s="155"/>
      <c r="O283" s="156"/>
      <c r="P283" s="137"/>
      <c r="Q283" s="137"/>
      <c r="R283" s="135">
        <f t="shared" si="66"/>
        <v>0</v>
      </c>
      <c r="S283" s="135"/>
      <c r="T283" s="136"/>
      <c r="U283" s="137"/>
      <c r="V283" s="152"/>
      <c r="W283" s="164"/>
      <c r="X283" s="143" t="e">
        <f t="shared" si="67"/>
        <v>#DIV/0!</v>
      </c>
    </row>
    <row r="284" spans="2:24" ht="24.75" hidden="1" customHeight="1" x14ac:dyDescent="0.35">
      <c r="B284" s="396"/>
      <c r="C284" s="322"/>
      <c r="D284" s="301"/>
      <c r="E284" s="137"/>
      <c r="F284" s="137"/>
      <c r="G284" s="135">
        <f t="shared" si="68"/>
        <v>0</v>
      </c>
      <c r="H284" s="136"/>
      <c r="I284" s="137"/>
      <c r="J284" s="152"/>
      <c r="K284" s="164"/>
      <c r="L284" s="122"/>
      <c r="M284" s="396"/>
      <c r="N284" s="155"/>
      <c r="O284" s="156"/>
      <c r="P284" s="137"/>
      <c r="Q284" s="137"/>
      <c r="R284" s="135">
        <f t="shared" si="66"/>
        <v>0</v>
      </c>
      <c r="S284" s="135"/>
      <c r="T284" s="136"/>
      <c r="U284" s="137"/>
      <c r="V284" s="152"/>
      <c r="W284" s="164"/>
      <c r="X284" s="143" t="e">
        <f t="shared" si="67"/>
        <v>#DIV/0!</v>
      </c>
    </row>
    <row r="285" spans="2:24" ht="24.75" hidden="1" customHeight="1" x14ac:dyDescent="0.35">
      <c r="B285" s="396"/>
      <c r="C285" s="325"/>
      <c r="D285" s="306"/>
      <c r="E285" s="211"/>
      <c r="F285" s="211"/>
      <c r="G285" s="135">
        <f t="shared" si="68"/>
        <v>0</v>
      </c>
      <c r="H285" s="212"/>
      <c r="I285" s="211"/>
      <c r="J285" s="186"/>
      <c r="K285" s="164"/>
      <c r="L285" s="122"/>
      <c r="M285" s="396"/>
      <c r="N285" s="209"/>
      <c r="O285" s="210"/>
      <c r="P285" s="211"/>
      <c r="Q285" s="211"/>
      <c r="R285" s="135">
        <f t="shared" si="66"/>
        <v>0</v>
      </c>
      <c r="S285" s="135"/>
      <c r="T285" s="212"/>
      <c r="U285" s="211"/>
      <c r="V285" s="186"/>
      <c r="W285" s="164"/>
      <c r="X285" s="143" t="e">
        <f t="shared" si="67"/>
        <v>#DIV/0!</v>
      </c>
    </row>
    <row r="286" spans="2:24" ht="24.75" hidden="1" customHeight="1" x14ac:dyDescent="0.35">
      <c r="B286" s="387"/>
      <c r="C286" s="325"/>
      <c r="D286" s="306"/>
      <c r="E286" s="211"/>
      <c r="F286" s="211"/>
      <c r="G286" s="135">
        <f t="shared" si="68"/>
        <v>0</v>
      </c>
      <c r="H286" s="212"/>
      <c r="I286" s="211"/>
      <c r="J286" s="186"/>
      <c r="K286" s="164"/>
      <c r="L286" s="122"/>
      <c r="M286" s="387"/>
      <c r="N286" s="209"/>
      <c r="O286" s="210"/>
      <c r="P286" s="211"/>
      <c r="Q286" s="211"/>
      <c r="R286" s="135">
        <f t="shared" si="66"/>
        <v>0</v>
      </c>
      <c r="S286" s="135"/>
      <c r="T286" s="212"/>
      <c r="U286" s="211"/>
      <c r="V286" s="186"/>
      <c r="W286" s="164"/>
      <c r="X286" s="143" t="e">
        <f t="shared" si="67"/>
        <v>#DIV/0!</v>
      </c>
    </row>
    <row r="287" spans="2:24" ht="24.75" hidden="1" customHeight="1" x14ac:dyDescent="0.35">
      <c r="B287" s="216"/>
      <c r="C287" s="296" t="s">
        <v>398</v>
      </c>
      <c r="D287" s="300">
        <f>SUM(D262:D286)</f>
        <v>0</v>
      </c>
      <c r="E287" s="184">
        <f t="shared" ref="E287:F287" si="69">SUM(E262:E286)</f>
        <v>0</v>
      </c>
      <c r="F287" s="184">
        <f t="shared" si="69"/>
        <v>0</v>
      </c>
      <c r="G287" s="184">
        <f>SUM(G262:G286)</f>
        <v>0</v>
      </c>
      <c r="H287" s="184">
        <f>(H262*G262)+(H263*G263)+(H264*G264)+(H265*G265)+(H266*G266)+(H267*G267)+(H268*G268)+(H269*G269)+(H270*G270)+(H271*G271)+(H272*G272)+(H273*G273)+(H274*G274)+(H275*G275)+(H276*G276)+(H277*G277)+(H278*G278)+(H279*G279)+(H280*G280)+(H281*G281)+(H282*G282)+(H283*G283)+(H284*G284)+(H285*G285)+(H286*G286)</f>
        <v>0</v>
      </c>
      <c r="I287" s="184">
        <f>SUM(I262:I286)</f>
        <v>0</v>
      </c>
      <c r="J287" s="186"/>
      <c r="K287" s="195"/>
      <c r="L287" s="122"/>
      <c r="M287" s="216"/>
      <c r="N287" s="129" t="s">
        <v>398</v>
      </c>
      <c r="O287" s="183">
        <f>SUM(O262:O286)</f>
        <v>0</v>
      </c>
      <c r="P287" s="184">
        <f t="shared" ref="P287:Q287" si="70">SUM(P262:P286)</f>
        <v>0</v>
      </c>
      <c r="Q287" s="184">
        <f t="shared" si="70"/>
        <v>0</v>
      </c>
      <c r="R287" s="184">
        <f>SUM(R262:R286)</f>
        <v>0</v>
      </c>
      <c r="S287" s="184"/>
      <c r="T287" s="184">
        <f>(T262*R262)+(T263*R263)+(T264*R264)+(T265*R265)+(T266*R266)+(T267*R267)+(T268*R268)+(T269*R269)+(T270*R270)+(T271*R271)+(T272*R272)+(T273*R273)+(T274*R274)+(T275*R275)+(T276*R276)+(T277*R277)+(T278*R278)+(T279*R279)+(T280*R280)+(T281*R281)+(T282*R282)+(T283*R283)+(T284*R284)+(T285*R285)+(T286*R286)</f>
        <v>0</v>
      </c>
      <c r="U287" s="184">
        <f>SUM(U262:U286)</f>
        <v>0</v>
      </c>
      <c r="V287" s="186"/>
      <c r="W287" s="195"/>
      <c r="X287" s="143" t="e">
        <f t="shared" si="67"/>
        <v>#DIV/0!</v>
      </c>
    </row>
    <row r="288" spans="2:24" ht="24.75" hidden="1" customHeight="1" x14ac:dyDescent="0.35">
      <c r="B288" s="153" t="s">
        <v>399</v>
      </c>
      <c r="C288" s="416"/>
      <c r="D288" s="416"/>
      <c r="E288" s="416"/>
      <c r="F288" s="416"/>
      <c r="G288" s="416"/>
      <c r="H288" s="416"/>
      <c r="I288" s="417"/>
      <c r="J288" s="416"/>
      <c r="K288" s="195"/>
      <c r="L288" s="122"/>
      <c r="M288" s="153" t="s">
        <v>399</v>
      </c>
      <c r="N288" s="416"/>
      <c r="O288" s="416"/>
      <c r="P288" s="416"/>
      <c r="Q288" s="416"/>
      <c r="R288" s="416"/>
      <c r="S288" s="416"/>
      <c r="T288" s="416"/>
      <c r="U288" s="417"/>
      <c r="V288" s="416"/>
      <c r="W288" s="195"/>
      <c r="X288" s="143" t="e">
        <f t="shared" si="67"/>
        <v>#DIV/0!</v>
      </c>
    </row>
    <row r="289" spans="2:24" ht="24.75" hidden="1" customHeight="1" x14ac:dyDescent="0.35">
      <c r="B289" s="386" t="s">
        <v>506</v>
      </c>
      <c r="C289" s="322"/>
      <c r="D289" s="301"/>
      <c r="E289" s="137"/>
      <c r="F289" s="137"/>
      <c r="G289" s="135">
        <f>D289+E289+F289</f>
        <v>0</v>
      </c>
      <c r="H289" s="136"/>
      <c r="I289" s="137"/>
      <c r="J289" s="152"/>
      <c r="K289" s="164"/>
      <c r="L289" s="122"/>
      <c r="M289" s="386" t="s">
        <v>506</v>
      </c>
      <c r="N289" s="155"/>
      <c r="O289" s="156"/>
      <c r="P289" s="137"/>
      <c r="Q289" s="137"/>
      <c r="R289" s="135">
        <f>O289+P289+Q289</f>
        <v>0</v>
      </c>
      <c r="S289" s="135"/>
      <c r="T289" s="136"/>
      <c r="U289" s="137"/>
      <c r="V289" s="152"/>
      <c r="W289" s="164"/>
      <c r="X289" s="143" t="e">
        <f t="shared" si="67"/>
        <v>#DIV/0!</v>
      </c>
    </row>
    <row r="290" spans="2:24" ht="24.75" hidden="1" customHeight="1" x14ac:dyDescent="0.35">
      <c r="B290" s="396"/>
      <c r="C290" s="322"/>
      <c r="D290" s="301"/>
      <c r="E290" s="137"/>
      <c r="F290" s="137"/>
      <c r="G290" s="135">
        <f t="shared" ref="G290:G308" si="71">D290+E290+F290</f>
        <v>0</v>
      </c>
      <c r="H290" s="136"/>
      <c r="I290" s="137"/>
      <c r="J290" s="152"/>
      <c r="K290" s="164"/>
      <c r="L290" s="122"/>
      <c r="M290" s="396"/>
      <c r="N290" s="155"/>
      <c r="O290" s="156"/>
      <c r="P290" s="137"/>
      <c r="Q290" s="137"/>
      <c r="R290" s="135">
        <f t="shared" ref="R290:R313" si="72">O290+P290+Q290</f>
        <v>0</v>
      </c>
      <c r="S290" s="135"/>
      <c r="T290" s="136"/>
      <c r="U290" s="137"/>
      <c r="V290" s="152"/>
      <c r="W290" s="164"/>
      <c r="X290" s="143" t="e">
        <f t="shared" si="67"/>
        <v>#DIV/0!</v>
      </c>
    </row>
    <row r="291" spans="2:24" ht="24.75" hidden="1" customHeight="1" x14ac:dyDescent="0.35">
      <c r="B291" s="396"/>
      <c r="C291" s="322"/>
      <c r="D291" s="301"/>
      <c r="E291" s="137"/>
      <c r="F291" s="137"/>
      <c r="G291" s="135">
        <f t="shared" si="71"/>
        <v>0</v>
      </c>
      <c r="H291" s="136"/>
      <c r="I291" s="137"/>
      <c r="J291" s="152"/>
      <c r="K291" s="164"/>
      <c r="L291" s="122"/>
      <c r="M291" s="396"/>
      <c r="N291" s="155"/>
      <c r="O291" s="156"/>
      <c r="P291" s="137"/>
      <c r="Q291" s="137"/>
      <c r="R291" s="135">
        <f t="shared" si="72"/>
        <v>0</v>
      </c>
      <c r="S291" s="135"/>
      <c r="T291" s="136"/>
      <c r="U291" s="137"/>
      <c r="V291" s="152"/>
      <c r="W291" s="164"/>
      <c r="X291" s="143" t="e">
        <f t="shared" si="67"/>
        <v>#DIV/0!</v>
      </c>
    </row>
    <row r="292" spans="2:24" ht="24.75" hidden="1" customHeight="1" x14ac:dyDescent="0.35">
      <c r="B292" s="396"/>
      <c r="C292" s="322"/>
      <c r="D292" s="301"/>
      <c r="E292" s="137"/>
      <c r="F292" s="137"/>
      <c r="G292" s="135">
        <f t="shared" si="71"/>
        <v>0</v>
      </c>
      <c r="H292" s="136"/>
      <c r="I292" s="137"/>
      <c r="J292" s="152"/>
      <c r="K292" s="164"/>
      <c r="L292" s="122"/>
      <c r="M292" s="396"/>
      <c r="N292" s="155"/>
      <c r="O292" s="156"/>
      <c r="P292" s="137"/>
      <c r="Q292" s="137"/>
      <c r="R292" s="135">
        <f t="shared" si="72"/>
        <v>0</v>
      </c>
      <c r="S292" s="135"/>
      <c r="T292" s="136"/>
      <c r="U292" s="137"/>
      <c r="V292" s="152"/>
      <c r="W292" s="164"/>
      <c r="X292" s="143" t="e">
        <f t="shared" si="67"/>
        <v>#DIV/0!</v>
      </c>
    </row>
    <row r="293" spans="2:24" ht="24.75" hidden="1" customHeight="1" x14ac:dyDescent="0.35">
      <c r="B293" s="387"/>
      <c r="C293" s="322"/>
      <c r="D293" s="301"/>
      <c r="E293" s="137"/>
      <c r="F293" s="137"/>
      <c r="G293" s="135">
        <f t="shared" si="71"/>
        <v>0</v>
      </c>
      <c r="H293" s="136"/>
      <c r="I293" s="137"/>
      <c r="J293" s="152"/>
      <c r="K293" s="164"/>
      <c r="L293" s="122"/>
      <c r="M293" s="387"/>
      <c r="N293" s="155"/>
      <c r="O293" s="156"/>
      <c r="P293" s="137"/>
      <c r="Q293" s="137"/>
      <c r="R293" s="135">
        <f t="shared" si="72"/>
        <v>0</v>
      </c>
      <c r="S293" s="135"/>
      <c r="T293" s="136"/>
      <c r="U293" s="137"/>
      <c r="V293" s="152"/>
      <c r="W293" s="164"/>
      <c r="X293" s="143" t="e">
        <f t="shared" si="67"/>
        <v>#DIV/0!</v>
      </c>
    </row>
    <row r="294" spans="2:24" ht="24.75" hidden="1" customHeight="1" x14ac:dyDescent="0.35">
      <c r="B294" s="386" t="s">
        <v>507</v>
      </c>
      <c r="C294" s="322"/>
      <c r="D294" s="301"/>
      <c r="E294" s="137"/>
      <c r="F294" s="137"/>
      <c r="G294" s="135">
        <f t="shared" si="71"/>
        <v>0</v>
      </c>
      <c r="H294" s="136"/>
      <c r="I294" s="137"/>
      <c r="J294" s="152"/>
      <c r="K294" s="164"/>
      <c r="L294" s="122"/>
      <c r="M294" s="386" t="s">
        <v>507</v>
      </c>
      <c r="N294" s="155"/>
      <c r="O294" s="156"/>
      <c r="P294" s="137"/>
      <c r="Q294" s="137"/>
      <c r="R294" s="135">
        <f t="shared" si="72"/>
        <v>0</v>
      </c>
      <c r="S294" s="135"/>
      <c r="T294" s="136"/>
      <c r="U294" s="137"/>
      <c r="V294" s="152"/>
      <c r="W294" s="164"/>
      <c r="X294" s="143" t="e">
        <f t="shared" si="67"/>
        <v>#DIV/0!</v>
      </c>
    </row>
    <row r="295" spans="2:24" ht="24.75" hidden="1" customHeight="1" x14ac:dyDescent="0.35">
      <c r="B295" s="396"/>
      <c r="C295" s="322"/>
      <c r="D295" s="301"/>
      <c r="E295" s="137"/>
      <c r="F295" s="137"/>
      <c r="G295" s="135">
        <f t="shared" si="71"/>
        <v>0</v>
      </c>
      <c r="H295" s="136"/>
      <c r="I295" s="137"/>
      <c r="J295" s="152"/>
      <c r="K295" s="164"/>
      <c r="L295" s="122"/>
      <c r="M295" s="396"/>
      <c r="N295" s="155"/>
      <c r="O295" s="156"/>
      <c r="P295" s="137"/>
      <c r="Q295" s="137"/>
      <c r="R295" s="135">
        <f t="shared" si="72"/>
        <v>0</v>
      </c>
      <c r="S295" s="135"/>
      <c r="T295" s="136"/>
      <c r="U295" s="137"/>
      <c r="V295" s="152"/>
      <c r="W295" s="164"/>
      <c r="X295" s="143" t="e">
        <f t="shared" si="67"/>
        <v>#DIV/0!</v>
      </c>
    </row>
    <row r="296" spans="2:24" ht="24.75" hidden="1" customHeight="1" x14ac:dyDescent="0.35">
      <c r="B296" s="396"/>
      <c r="C296" s="322"/>
      <c r="D296" s="301"/>
      <c r="E296" s="137"/>
      <c r="F296" s="137"/>
      <c r="G296" s="135">
        <f t="shared" si="71"/>
        <v>0</v>
      </c>
      <c r="H296" s="136"/>
      <c r="I296" s="137"/>
      <c r="J296" s="152"/>
      <c r="K296" s="164"/>
      <c r="L296" s="122"/>
      <c r="M296" s="396"/>
      <c r="N296" s="155"/>
      <c r="O296" s="156"/>
      <c r="P296" s="137"/>
      <c r="Q296" s="137"/>
      <c r="R296" s="135">
        <f t="shared" si="72"/>
        <v>0</v>
      </c>
      <c r="S296" s="135"/>
      <c r="T296" s="136"/>
      <c r="U296" s="137"/>
      <c r="V296" s="152"/>
      <c r="W296" s="164"/>
      <c r="X296" s="143" t="e">
        <f t="shared" si="67"/>
        <v>#DIV/0!</v>
      </c>
    </row>
    <row r="297" spans="2:24" ht="24.75" hidden="1" customHeight="1" x14ac:dyDescent="0.35">
      <c r="B297" s="396"/>
      <c r="C297" s="322"/>
      <c r="D297" s="301"/>
      <c r="E297" s="137"/>
      <c r="F297" s="137"/>
      <c r="G297" s="135">
        <f t="shared" si="71"/>
        <v>0</v>
      </c>
      <c r="H297" s="136"/>
      <c r="I297" s="137"/>
      <c r="J297" s="152"/>
      <c r="K297" s="164"/>
      <c r="L297" s="122"/>
      <c r="M297" s="396"/>
      <c r="N297" s="155"/>
      <c r="O297" s="156"/>
      <c r="P297" s="137"/>
      <c r="Q297" s="137"/>
      <c r="R297" s="135">
        <f t="shared" si="72"/>
        <v>0</v>
      </c>
      <c r="S297" s="135"/>
      <c r="T297" s="136"/>
      <c r="U297" s="137"/>
      <c r="V297" s="152"/>
      <c r="W297" s="164"/>
      <c r="X297" s="143" t="e">
        <f t="shared" si="67"/>
        <v>#DIV/0!</v>
      </c>
    </row>
    <row r="298" spans="2:24" ht="24.75" hidden="1" customHeight="1" x14ac:dyDescent="0.35">
      <c r="B298" s="387"/>
      <c r="C298" s="322"/>
      <c r="D298" s="301"/>
      <c r="E298" s="137"/>
      <c r="F298" s="137"/>
      <c r="G298" s="135">
        <f t="shared" si="71"/>
        <v>0</v>
      </c>
      <c r="H298" s="136"/>
      <c r="I298" s="137"/>
      <c r="J298" s="152"/>
      <c r="K298" s="164"/>
      <c r="L298" s="122"/>
      <c r="M298" s="387"/>
      <c r="N298" s="155"/>
      <c r="O298" s="156"/>
      <c r="P298" s="137"/>
      <c r="Q298" s="137"/>
      <c r="R298" s="135">
        <f t="shared" si="72"/>
        <v>0</v>
      </c>
      <c r="S298" s="135"/>
      <c r="T298" s="136"/>
      <c r="U298" s="137"/>
      <c r="V298" s="152"/>
      <c r="W298" s="164"/>
      <c r="X298" s="143" t="e">
        <f t="shared" si="67"/>
        <v>#DIV/0!</v>
      </c>
    </row>
    <row r="299" spans="2:24" ht="24.75" hidden="1" customHeight="1" x14ac:dyDescent="0.35">
      <c r="B299" s="386" t="s">
        <v>508</v>
      </c>
      <c r="C299" s="322"/>
      <c r="D299" s="301"/>
      <c r="E299" s="137"/>
      <c r="F299" s="137"/>
      <c r="G299" s="135">
        <f t="shared" si="71"/>
        <v>0</v>
      </c>
      <c r="H299" s="136"/>
      <c r="I299" s="137"/>
      <c r="J299" s="152"/>
      <c r="K299" s="164"/>
      <c r="L299" s="122"/>
      <c r="M299" s="386" t="s">
        <v>508</v>
      </c>
      <c r="N299" s="155"/>
      <c r="O299" s="156"/>
      <c r="P299" s="137"/>
      <c r="Q299" s="137"/>
      <c r="R299" s="135">
        <f t="shared" si="72"/>
        <v>0</v>
      </c>
      <c r="S299" s="135"/>
      <c r="T299" s="136"/>
      <c r="U299" s="137"/>
      <c r="V299" s="152"/>
      <c r="W299" s="164"/>
      <c r="X299" s="143" t="e">
        <f t="shared" si="67"/>
        <v>#DIV/0!</v>
      </c>
    </row>
    <row r="300" spans="2:24" ht="24.75" hidden="1" customHeight="1" x14ac:dyDescent="0.35">
      <c r="B300" s="396"/>
      <c r="C300" s="322"/>
      <c r="D300" s="301"/>
      <c r="E300" s="137"/>
      <c r="F300" s="137"/>
      <c r="G300" s="135">
        <f t="shared" si="71"/>
        <v>0</v>
      </c>
      <c r="H300" s="136"/>
      <c r="I300" s="137"/>
      <c r="J300" s="152"/>
      <c r="K300" s="164"/>
      <c r="L300" s="122"/>
      <c r="M300" s="396"/>
      <c r="N300" s="155"/>
      <c r="O300" s="156"/>
      <c r="P300" s="137"/>
      <c r="Q300" s="137"/>
      <c r="R300" s="135">
        <f t="shared" si="72"/>
        <v>0</v>
      </c>
      <c r="S300" s="135"/>
      <c r="T300" s="136"/>
      <c r="U300" s="137"/>
      <c r="V300" s="152"/>
      <c r="W300" s="164"/>
      <c r="X300" s="143" t="e">
        <f t="shared" si="67"/>
        <v>#DIV/0!</v>
      </c>
    </row>
    <row r="301" spans="2:24" ht="24.75" hidden="1" customHeight="1" x14ac:dyDescent="0.35">
      <c r="B301" s="396"/>
      <c r="C301" s="322"/>
      <c r="D301" s="301"/>
      <c r="E301" s="137"/>
      <c r="F301" s="137"/>
      <c r="G301" s="135">
        <f t="shared" si="71"/>
        <v>0</v>
      </c>
      <c r="H301" s="136"/>
      <c r="I301" s="137"/>
      <c r="J301" s="152"/>
      <c r="K301" s="164"/>
      <c r="L301" s="122"/>
      <c r="M301" s="396"/>
      <c r="N301" s="155"/>
      <c r="O301" s="156"/>
      <c r="P301" s="137"/>
      <c r="Q301" s="137"/>
      <c r="R301" s="135">
        <f t="shared" si="72"/>
        <v>0</v>
      </c>
      <c r="S301" s="135"/>
      <c r="T301" s="136"/>
      <c r="U301" s="137"/>
      <c r="V301" s="152"/>
      <c r="W301" s="164"/>
      <c r="X301" s="143" t="e">
        <f t="shared" si="67"/>
        <v>#DIV/0!</v>
      </c>
    </row>
    <row r="302" spans="2:24" ht="24.75" hidden="1" customHeight="1" x14ac:dyDescent="0.35">
      <c r="B302" s="396"/>
      <c r="C302" s="322"/>
      <c r="D302" s="301"/>
      <c r="E302" s="137"/>
      <c r="F302" s="137"/>
      <c r="G302" s="135">
        <f t="shared" si="71"/>
        <v>0</v>
      </c>
      <c r="H302" s="136"/>
      <c r="I302" s="137"/>
      <c r="J302" s="152"/>
      <c r="K302" s="164"/>
      <c r="L302" s="122"/>
      <c r="M302" s="396"/>
      <c r="N302" s="155"/>
      <c r="O302" s="156"/>
      <c r="P302" s="137"/>
      <c r="Q302" s="137"/>
      <c r="R302" s="135">
        <f t="shared" si="72"/>
        <v>0</v>
      </c>
      <c r="S302" s="135"/>
      <c r="T302" s="136"/>
      <c r="U302" s="137"/>
      <c r="V302" s="152"/>
      <c r="W302" s="164"/>
      <c r="X302" s="143" t="e">
        <f t="shared" si="67"/>
        <v>#DIV/0!</v>
      </c>
    </row>
    <row r="303" spans="2:24" ht="24.75" hidden="1" customHeight="1" x14ac:dyDescent="0.35">
      <c r="B303" s="387"/>
      <c r="C303" s="322"/>
      <c r="D303" s="301"/>
      <c r="E303" s="137"/>
      <c r="F303" s="137"/>
      <c r="G303" s="135">
        <f t="shared" si="71"/>
        <v>0</v>
      </c>
      <c r="H303" s="136"/>
      <c r="I303" s="137"/>
      <c r="J303" s="152"/>
      <c r="K303" s="164"/>
      <c r="L303" s="122"/>
      <c r="M303" s="387"/>
      <c r="N303" s="155"/>
      <c r="O303" s="156"/>
      <c r="P303" s="137"/>
      <c r="Q303" s="137"/>
      <c r="R303" s="135">
        <f t="shared" si="72"/>
        <v>0</v>
      </c>
      <c r="S303" s="135"/>
      <c r="T303" s="136"/>
      <c r="U303" s="137"/>
      <c r="V303" s="152"/>
      <c r="W303" s="164"/>
      <c r="X303" s="143" t="e">
        <f t="shared" si="67"/>
        <v>#DIV/0!</v>
      </c>
    </row>
    <row r="304" spans="2:24" ht="24.75" hidden="1" customHeight="1" x14ac:dyDescent="0.35">
      <c r="B304" s="386" t="s">
        <v>509</v>
      </c>
      <c r="C304" s="322"/>
      <c r="D304" s="301"/>
      <c r="E304" s="137"/>
      <c r="F304" s="137"/>
      <c r="G304" s="135">
        <f t="shared" si="71"/>
        <v>0</v>
      </c>
      <c r="H304" s="136"/>
      <c r="I304" s="137"/>
      <c r="J304" s="152"/>
      <c r="K304" s="164"/>
      <c r="L304" s="122"/>
      <c r="M304" s="386" t="s">
        <v>509</v>
      </c>
      <c r="N304" s="155"/>
      <c r="O304" s="156"/>
      <c r="P304" s="137"/>
      <c r="Q304" s="137"/>
      <c r="R304" s="135">
        <f t="shared" si="72"/>
        <v>0</v>
      </c>
      <c r="S304" s="135"/>
      <c r="T304" s="136"/>
      <c r="U304" s="137"/>
      <c r="V304" s="152"/>
      <c r="W304" s="164"/>
      <c r="X304" s="143" t="e">
        <f t="shared" si="67"/>
        <v>#DIV/0!</v>
      </c>
    </row>
    <row r="305" spans="2:24" ht="24.75" hidden="1" customHeight="1" x14ac:dyDescent="0.35">
      <c r="B305" s="396"/>
      <c r="C305" s="322"/>
      <c r="D305" s="301"/>
      <c r="E305" s="137"/>
      <c r="F305" s="137"/>
      <c r="G305" s="135">
        <f t="shared" si="71"/>
        <v>0</v>
      </c>
      <c r="H305" s="136"/>
      <c r="I305" s="137"/>
      <c r="J305" s="152"/>
      <c r="K305" s="164"/>
      <c r="L305" s="122"/>
      <c r="M305" s="396"/>
      <c r="N305" s="155"/>
      <c r="O305" s="156"/>
      <c r="P305" s="137"/>
      <c r="Q305" s="137"/>
      <c r="R305" s="135">
        <f t="shared" si="72"/>
        <v>0</v>
      </c>
      <c r="S305" s="135"/>
      <c r="T305" s="136"/>
      <c r="U305" s="137"/>
      <c r="V305" s="152"/>
      <c r="W305" s="164"/>
      <c r="X305" s="143" t="e">
        <f t="shared" si="67"/>
        <v>#DIV/0!</v>
      </c>
    </row>
    <row r="306" spans="2:24" ht="24.75" hidden="1" customHeight="1" x14ac:dyDescent="0.35">
      <c r="B306" s="396"/>
      <c r="C306" s="322"/>
      <c r="D306" s="301"/>
      <c r="E306" s="137"/>
      <c r="F306" s="137"/>
      <c r="G306" s="135">
        <f t="shared" si="71"/>
        <v>0</v>
      </c>
      <c r="H306" s="136"/>
      <c r="I306" s="137"/>
      <c r="J306" s="152"/>
      <c r="K306" s="164"/>
      <c r="L306" s="122"/>
      <c r="M306" s="396"/>
      <c r="N306" s="155"/>
      <c r="O306" s="156"/>
      <c r="P306" s="137"/>
      <c r="Q306" s="137"/>
      <c r="R306" s="135">
        <f t="shared" si="72"/>
        <v>0</v>
      </c>
      <c r="S306" s="135"/>
      <c r="T306" s="136"/>
      <c r="U306" s="137"/>
      <c r="V306" s="152"/>
      <c r="W306" s="164"/>
      <c r="X306" s="143" t="e">
        <f t="shared" ref="X306:X337" si="73">R306/G306</f>
        <v>#DIV/0!</v>
      </c>
    </row>
    <row r="307" spans="2:24" ht="24.75" hidden="1" customHeight="1" x14ac:dyDescent="0.35">
      <c r="B307" s="396"/>
      <c r="C307" s="322"/>
      <c r="D307" s="301"/>
      <c r="E307" s="137"/>
      <c r="F307" s="137"/>
      <c r="G307" s="135">
        <f t="shared" si="71"/>
        <v>0</v>
      </c>
      <c r="H307" s="136"/>
      <c r="I307" s="137"/>
      <c r="J307" s="152"/>
      <c r="K307" s="164"/>
      <c r="L307" s="122"/>
      <c r="M307" s="396"/>
      <c r="N307" s="155"/>
      <c r="O307" s="156"/>
      <c r="P307" s="137"/>
      <c r="Q307" s="137"/>
      <c r="R307" s="135">
        <f t="shared" si="72"/>
        <v>0</v>
      </c>
      <c r="S307" s="135"/>
      <c r="T307" s="136"/>
      <c r="U307" s="137"/>
      <c r="V307" s="152"/>
      <c r="W307" s="164"/>
      <c r="X307" s="143" t="e">
        <f t="shared" si="73"/>
        <v>#DIV/0!</v>
      </c>
    </row>
    <row r="308" spans="2:24" ht="24.75" hidden="1" customHeight="1" x14ac:dyDescent="0.35">
      <c r="B308" s="387"/>
      <c r="C308" s="322"/>
      <c r="D308" s="301"/>
      <c r="E308" s="137"/>
      <c r="F308" s="137"/>
      <c r="G308" s="135">
        <f t="shared" si="71"/>
        <v>0</v>
      </c>
      <c r="H308" s="136"/>
      <c r="I308" s="137"/>
      <c r="J308" s="152"/>
      <c r="K308" s="164"/>
      <c r="L308" s="122"/>
      <c r="M308" s="387"/>
      <c r="N308" s="155"/>
      <c r="O308" s="156"/>
      <c r="P308" s="137"/>
      <c r="Q308" s="137"/>
      <c r="R308" s="135">
        <f t="shared" si="72"/>
        <v>0</v>
      </c>
      <c r="S308" s="135"/>
      <c r="T308" s="136"/>
      <c r="U308" s="137"/>
      <c r="V308" s="152"/>
      <c r="W308" s="164"/>
      <c r="X308" s="143" t="e">
        <f t="shared" si="73"/>
        <v>#DIV/0!</v>
      </c>
    </row>
    <row r="309" spans="2:24" ht="24.75" hidden="1" customHeight="1" x14ac:dyDescent="0.35">
      <c r="B309" s="386" t="s">
        <v>476</v>
      </c>
      <c r="C309" s="322"/>
      <c r="D309" s="301"/>
      <c r="E309" s="137"/>
      <c r="F309" s="137"/>
      <c r="G309" s="135">
        <f t="shared" ref="G309:G313" si="74">D309+E309+F309</f>
        <v>0</v>
      </c>
      <c r="H309" s="136"/>
      <c r="I309" s="137"/>
      <c r="J309" s="152"/>
      <c r="K309" s="164"/>
      <c r="L309" s="122"/>
      <c r="M309" s="386" t="s">
        <v>476</v>
      </c>
      <c r="N309" s="155"/>
      <c r="O309" s="156"/>
      <c r="P309" s="137"/>
      <c r="Q309" s="137"/>
      <c r="R309" s="135">
        <f t="shared" si="72"/>
        <v>0</v>
      </c>
      <c r="S309" s="135"/>
      <c r="T309" s="136"/>
      <c r="U309" s="137"/>
      <c r="V309" s="152"/>
      <c r="W309" s="164"/>
      <c r="X309" s="143" t="e">
        <f t="shared" si="73"/>
        <v>#DIV/0!</v>
      </c>
    </row>
    <row r="310" spans="2:24" ht="24.75" hidden="1" customHeight="1" x14ac:dyDescent="0.35">
      <c r="B310" s="396"/>
      <c r="C310" s="322"/>
      <c r="D310" s="301"/>
      <c r="E310" s="137"/>
      <c r="F310" s="137"/>
      <c r="G310" s="135">
        <f t="shared" si="74"/>
        <v>0</v>
      </c>
      <c r="H310" s="136"/>
      <c r="I310" s="137"/>
      <c r="J310" s="152"/>
      <c r="K310" s="164"/>
      <c r="L310" s="122"/>
      <c r="M310" s="396"/>
      <c r="N310" s="155"/>
      <c r="O310" s="156"/>
      <c r="P310" s="137"/>
      <c r="Q310" s="137"/>
      <c r="R310" s="135">
        <f t="shared" si="72"/>
        <v>0</v>
      </c>
      <c r="S310" s="135"/>
      <c r="T310" s="136"/>
      <c r="U310" s="137"/>
      <c r="V310" s="152"/>
      <c r="W310" s="164"/>
      <c r="X310" s="143" t="e">
        <f t="shared" si="73"/>
        <v>#DIV/0!</v>
      </c>
    </row>
    <row r="311" spans="2:24" ht="24.75" hidden="1" customHeight="1" x14ac:dyDescent="0.35">
      <c r="B311" s="396"/>
      <c r="C311" s="322"/>
      <c r="D311" s="301"/>
      <c r="E311" s="137"/>
      <c r="F311" s="137"/>
      <c r="G311" s="135">
        <f t="shared" si="74"/>
        <v>0</v>
      </c>
      <c r="H311" s="136"/>
      <c r="I311" s="137"/>
      <c r="J311" s="152"/>
      <c r="K311" s="164"/>
      <c r="L311" s="122"/>
      <c r="M311" s="396"/>
      <c r="N311" s="155"/>
      <c r="O311" s="156"/>
      <c r="P311" s="137"/>
      <c r="Q311" s="137"/>
      <c r="R311" s="135">
        <f t="shared" si="72"/>
        <v>0</v>
      </c>
      <c r="S311" s="135"/>
      <c r="T311" s="136"/>
      <c r="U311" s="137"/>
      <c r="V311" s="152"/>
      <c r="W311" s="164"/>
      <c r="X311" s="143" t="e">
        <f t="shared" si="73"/>
        <v>#DIV/0!</v>
      </c>
    </row>
    <row r="312" spans="2:24" ht="24.75" hidden="1" customHeight="1" x14ac:dyDescent="0.35">
      <c r="B312" s="396"/>
      <c r="C312" s="325"/>
      <c r="D312" s="306"/>
      <c r="E312" s="211"/>
      <c r="F312" s="211"/>
      <c r="G312" s="135">
        <f t="shared" si="74"/>
        <v>0</v>
      </c>
      <c r="H312" s="212"/>
      <c r="I312" s="211"/>
      <c r="J312" s="186"/>
      <c r="K312" s="164"/>
      <c r="L312" s="122"/>
      <c r="M312" s="396"/>
      <c r="N312" s="209"/>
      <c r="O312" s="210"/>
      <c r="P312" s="211"/>
      <c r="Q312" s="211"/>
      <c r="R312" s="135">
        <f t="shared" si="72"/>
        <v>0</v>
      </c>
      <c r="S312" s="135"/>
      <c r="T312" s="212"/>
      <c r="U312" s="211"/>
      <c r="V312" s="186"/>
      <c r="W312" s="164"/>
      <c r="X312" s="143" t="e">
        <f t="shared" si="73"/>
        <v>#DIV/0!</v>
      </c>
    </row>
    <row r="313" spans="2:24" ht="24.75" hidden="1" customHeight="1" x14ac:dyDescent="0.35">
      <c r="B313" s="387"/>
      <c r="C313" s="325"/>
      <c r="D313" s="306"/>
      <c r="E313" s="211"/>
      <c r="F313" s="211"/>
      <c r="G313" s="135">
        <f t="shared" si="74"/>
        <v>0</v>
      </c>
      <c r="H313" s="212"/>
      <c r="I313" s="211"/>
      <c r="J313" s="186"/>
      <c r="K313" s="164"/>
      <c r="L313" s="122"/>
      <c r="M313" s="387"/>
      <c r="N313" s="209"/>
      <c r="O313" s="210"/>
      <c r="P313" s="211"/>
      <c r="Q313" s="211"/>
      <c r="R313" s="135">
        <f t="shared" si="72"/>
        <v>0</v>
      </c>
      <c r="S313" s="135"/>
      <c r="T313" s="212"/>
      <c r="U313" s="211"/>
      <c r="V313" s="186"/>
      <c r="W313" s="164"/>
      <c r="X313" s="143" t="e">
        <f t="shared" si="73"/>
        <v>#DIV/0!</v>
      </c>
    </row>
    <row r="314" spans="2:24" ht="24.75" hidden="1" customHeight="1" x14ac:dyDescent="0.35">
      <c r="B314" s="216"/>
      <c r="C314" s="296" t="s">
        <v>402</v>
      </c>
      <c r="D314" s="307">
        <f>SUM(D289:D313)</f>
        <v>0</v>
      </c>
      <c r="E314" s="197">
        <f>SUM(E289:E313)</f>
        <v>0</v>
      </c>
      <c r="F314" s="197">
        <f>SUM(F289:F313)</f>
        <v>0</v>
      </c>
      <c r="G314" s="184">
        <f>SUM(G289:G313)</f>
        <v>0</v>
      </c>
      <c r="H314" s="184">
        <f>(H289*G289)+(H290*G290)+(H291*G291)+(H292*G292)+(H293*G293)+(H294*G294)+(H295*G295)+(H296*G296)+(H297*G297)+(H298*G298)+(H299*G299)+(H300*G300)+(H301*G301)+(H302*G302)+(H303*G303)+(H304*G304)+(H305*G305)+(H306*G306)+(H307*G307)+(H308*G308)+(H309*G309)+(H310*G310)+(H311*G311)+(H312*G312)+(H313*G313)</f>
        <v>0</v>
      </c>
      <c r="I314" s="184">
        <f>SUM(I289:I313)</f>
        <v>0</v>
      </c>
      <c r="J314" s="186"/>
      <c r="K314" s="195"/>
      <c r="L314" s="122"/>
      <c r="M314" s="216"/>
      <c r="N314" s="129" t="s">
        <v>402</v>
      </c>
      <c r="O314" s="222">
        <f>SUM(O289:O313)</f>
        <v>0</v>
      </c>
      <c r="P314" s="197">
        <f>SUM(P289:P313)</f>
        <v>0</v>
      </c>
      <c r="Q314" s="197">
        <f>SUM(Q289:Q313)</f>
        <v>0</v>
      </c>
      <c r="R314" s="184">
        <f>SUM(R289:R313)</f>
        <v>0</v>
      </c>
      <c r="S314" s="184"/>
      <c r="T314" s="184">
        <f>(T289*R289)+(T290*R290)+(T291*R291)+(T292*R292)+(T293*R293)+(T294*R294)+(T295*R295)+(T296*R296)+(T297*R297)+(T298*R298)+(T299*R299)+(T300*R300)+(T301*R301)+(T302*R302)+(T303*R303)+(T304*R304)+(T305*R305)+(T306*R306)+(T307*R307)+(T308*R308)+(T309*R309)+(T310*R310)+(T311*R311)+(T312*R312)+(T313*R313)</f>
        <v>0</v>
      </c>
      <c r="U314" s="184">
        <f>SUM(U289:U313)</f>
        <v>0</v>
      </c>
      <c r="V314" s="186"/>
      <c r="W314" s="195"/>
      <c r="X314" s="143" t="e">
        <f t="shared" si="73"/>
        <v>#DIV/0!</v>
      </c>
    </row>
    <row r="315" spans="2:24" ht="24.75" hidden="1" customHeight="1" x14ac:dyDescent="0.35">
      <c r="B315" s="153" t="s">
        <v>401</v>
      </c>
      <c r="C315" s="416"/>
      <c r="D315" s="416"/>
      <c r="E315" s="416"/>
      <c r="F315" s="416"/>
      <c r="G315" s="416"/>
      <c r="H315" s="416"/>
      <c r="I315" s="417"/>
      <c r="J315" s="416"/>
      <c r="K315" s="195"/>
      <c r="L315" s="122"/>
      <c r="M315" s="153" t="s">
        <v>401</v>
      </c>
      <c r="N315" s="416"/>
      <c r="O315" s="416"/>
      <c r="P315" s="416"/>
      <c r="Q315" s="416"/>
      <c r="R315" s="416"/>
      <c r="S315" s="416"/>
      <c r="T315" s="416"/>
      <c r="U315" s="417"/>
      <c r="V315" s="416"/>
      <c r="W315" s="195"/>
      <c r="X315" s="143" t="e">
        <f t="shared" si="73"/>
        <v>#DIV/0!</v>
      </c>
    </row>
    <row r="316" spans="2:24" ht="24.75" hidden="1" customHeight="1" x14ac:dyDescent="0.35">
      <c r="B316" s="386" t="s">
        <v>510</v>
      </c>
      <c r="C316" s="322"/>
      <c r="D316" s="301"/>
      <c r="E316" s="137"/>
      <c r="F316" s="137"/>
      <c r="G316" s="135">
        <f>D316+E316+F316</f>
        <v>0</v>
      </c>
      <c r="H316" s="136"/>
      <c r="I316" s="137"/>
      <c r="J316" s="152"/>
      <c r="K316" s="164"/>
      <c r="L316" s="122"/>
      <c r="M316" s="386" t="s">
        <v>510</v>
      </c>
      <c r="N316" s="155"/>
      <c r="O316" s="156"/>
      <c r="P316" s="137"/>
      <c r="Q316" s="137"/>
      <c r="R316" s="135">
        <f>O316+P316+Q316</f>
        <v>0</v>
      </c>
      <c r="S316" s="135"/>
      <c r="T316" s="136"/>
      <c r="U316" s="137"/>
      <c r="V316" s="152"/>
      <c r="W316" s="164"/>
      <c r="X316" s="143" t="e">
        <f t="shared" si="73"/>
        <v>#DIV/0!</v>
      </c>
    </row>
    <row r="317" spans="2:24" ht="24.75" hidden="1" customHeight="1" x14ac:dyDescent="0.35">
      <c r="B317" s="396"/>
      <c r="C317" s="322"/>
      <c r="D317" s="301"/>
      <c r="E317" s="137"/>
      <c r="F317" s="137"/>
      <c r="G317" s="135">
        <f t="shared" ref="G317:G339" si="75">D317+E317+F317</f>
        <v>0</v>
      </c>
      <c r="H317" s="136"/>
      <c r="I317" s="137"/>
      <c r="J317" s="152"/>
      <c r="K317" s="164"/>
      <c r="L317" s="122"/>
      <c r="M317" s="396"/>
      <c r="N317" s="155"/>
      <c r="O317" s="156"/>
      <c r="P317" s="137"/>
      <c r="Q317" s="137"/>
      <c r="R317" s="135">
        <f t="shared" ref="R317:R341" si="76">O317+P317+Q317</f>
        <v>0</v>
      </c>
      <c r="S317" s="135"/>
      <c r="T317" s="136"/>
      <c r="U317" s="137"/>
      <c r="V317" s="152"/>
      <c r="W317" s="164"/>
      <c r="X317" s="143" t="e">
        <f t="shared" si="73"/>
        <v>#DIV/0!</v>
      </c>
    </row>
    <row r="318" spans="2:24" ht="24.75" hidden="1" customHeight="1" x14ac:dyDescent="0.35">
      <c r="B318" s="396"/>
      <c r="C318" s="301"/>
      <c r="D318" s="301"/>
      <c r="E318" s="137"/>
      <c r="F318" s="137"/>
      <c r="G318" s="135">
        <f t="shared" si="75"/>
        <v>0</v>
      </c>
      <c r="H318" s="136"/>
      <c r="I318" s="137"/>
      <c r="J318" s="152"/>
      <c r="K318" s="164"/>
      <c r="L318" s="122"/>
      <c r="M318" s="396"/>
      <c r="N318" s="137"/>
      <c r="O318" s="156"/>
      <c r="P318" s="137"/>
      <c r="Q318" s="137"/>
      <c r="R318" s="135">
        <f t="shared" si="76"/>
        <v>0</v>
      </c>
      <c r="S318" s="135"/>
      <c r="T318" s="136"/>
      <c r="U318" s="137"/>
      <c r="V318" s="152"/>
      <c r="W318" s="164"/>
      <c r="X318" s="143" t="e">
        <f t="shared" si="73"/>
        <v>#DIV/0!</v>
      </c>
    </row>
    <row r="319" spans="2:24" ht="24.75" hidden="1" customHeight="1" x14ac:dyDescent="0.35">
      <c r="B319" s="396"/>
      <c r="C319" s="301"/>
      <c r="D319" s="301"/>
      <c r="E319" s="137"/>
      <c r="F319" s="137"/>
      <c r="G319" s="135">
        <f t="shared" si="75"/>
        <v>0</v>
      </c>
      <c r="H319" s="136"/>
      <c r="I319" s="137"/>
      <c r="J319" s="152"/>
      <c r="K319" s="164"/>
      <c r="L319" s="122"/>
      <c r="M319" s="396"/>
      <c r="N319" s="137"/>
      <c r="O319" s="156"/>
      <c r="P319" s="137"/>
      <c r="Q319" s="137"/>
      <c r="R319" s="135">
        <f t="shared" si="76"/>
        <v>0</v>
      </c>
      <c r="S319" s="135"/>
      <c r="T319" s="136"/>
      <c r="U319" s="137"/>
      <c r="V319" s="152"/>
      <c r="W319" s="164"/>
      <c r="X319" s="143" t="e">
        <f t="shared" si="73"/>
        <v>#DIV/0!</v>
      </c>
    </row>
    <row r="320" spans="2:24" ht="24.75" hidden="1" customHeight="1" x14ac:dyDescent="0.35">
      <c r="B320" s="396"/>
      <c r="C320" s="322"/>
      <c r="D320" s="301"/>
      <c r="E320" s="137"/>
      <c r="F320" s="137"/>
      <c r="G320" s="135">
        <f t="shared" si="75"/>
        <v>0</v>
      </c>
      <c r="H320" s="136"/>
      <c r="I320" s="137"/>
      <c r="J320" s="152"/>
      <c r="K320" s="164"/>
      <c r="L320" s="122"/>
      <c r="M320" s="396"/>
      <c r="N320" s="155"/>
      <c r="O320" s="156"/>
      <c r="P320" s="137"/>
      <c r="Q320" s="137"/>
      <c r="R320" s="135">
        <f t="shared" si="76"/>
        <v>0</v>
      </c>
      <c r="S320" s="135"/>
      <c r="T320" s="136"/>
      <c r="U320" s="137"/>
      <c r="V320" s="152"/>
      <c r="W320" s="164"/>
      <c r="X320" s="143" t="e">
        <f t="shared" si="73"/>
        <v>#DIV/0!</v>
      </c>
    </row>
    <row r="321" spans="2:24" ht="24.75" hidden="1" customHeight="1" x14ac:dyDescent="0.35">
      <c r="B321" s="387"/>
      <c r="C321" s="322"/>
      <c r="D321" s="301"/>
      <c r="E321" s="137"/>
      <c r="F321" s="137"/>
      <c r="G321" s="135">
        <f t="shared" si="75"/>
        <v>0</v>
      </c>
      <c r="H321" s="136"/>
      <c r="I321" s="137"/>
      <c r="J321" s="152"/>
      <c r="K321" s="164"/>
      <c r="L321" s="122"/>
      <c r="M321" s="387"/>
      <c r="N321" s="155"/>
      <c r="O321" s="156"/>
      <c r="P321" s="137"/>
      <c r="Q321" s="137"/>
      <c r="R321" s="135">
        <f t="shared" si="76"/>
        <v>0</v>
      </c>
      <c r="S321" s="135"/>
      <c r="T321" s="136"/>
      <c r="U321" s="137"/>
      <c r="V321" s="152"/>
      <c r="W321" s="164"/>
      <c r="X321" s="143" t="e">
        <f t="shared" si="73"/>
        <v>#DIV/0!</v>
      </c>
    </row>
    <row r="322" spans="2:24" ht="24.75" hidden="1" customHeight="1" x14ac:dyDescent="0.35">
      <c r="B322" s="386" t="s">
        <v>511</v>
      </c>
      <c r="C322" s="322"/>
      <c r="D322" s="301"/>
      <c r="E322" s="137"/>
      <c r="F322" s="137"/>
      <c r="G322" s="135">
        <f t="shared" si="75"/>
        <v>0</v>
      </c>
      <c r="H322" s="136"/>
      <c r="I322" s="137"/>
      <c r="J322" s="152"/>
      <c r="K322" s="164"/>
      <c r="L322" s="122"/>
      <c r="M322" s="386" t="s">
        <v>511</v>
      </c>
      <c r="N322" s="155"/>
      <c r="O322" s="156"/>
      <c r="P322" s="137"/>
      <c r="Q322" s="137"/>
      <c r="R322" s="135">
        <f t="shared" si="76"/>
        <v>0</v>
      </c>
      <c r="S322" s="135"/>
      <c r="T322" s="136"/>
      <c r="U322" s="137"/>
      <c r="V322" s="152"/>
      <c r="W322" s="164"/>
      <c r="X322" s="143" t="e">
        <f t="shared" si="73"/>
        <v>#DIV/0!</v>
      </c>
    </row>
    <row r="323" spans="2:24" ht="24.75" hidden="1" customHeight="1" x14ac:dyDescent="0.35">
      <c r="B323" s="396"/>
      <c r="C323" s="322"/>
      <c r="D323" s="301"/>
      <c r="E323" s="137"/>
      <c r="F323" s="137"/>
      <c r="G323" s="135">
        <f t="shared" si="75"/>
        <v>0</v>
      </c>
      <c r="H323" s="136"/>
      <c r="I323" s="137"/>
      <c r="J323" s="152"/>
      <c r="K323" s="164"/>
      <c r="L323" s="122"/>
      <c r="M323" s="396"/>
      <c r="N323" s="155"/>
      <c r="O323" s="156"/>
      <c r="P323" s="137"/>
      <c r="Q323" s="137"/>
      <c r="R323" s="135">
        <f t="shared" si="76"/>
        <v>0</v>
      </c>
      <c r="S323" s="135"/>
      <c r="T323" s="136"/>
      <c r="U323" s="137"/>
      <c r="V323" s="152"/>
      <c r="W323" s="164"/>
      <c r="X323" s="143" t="e">
        <f t="shared" si="73"/>
        <v>#DIV/0!</v>
      </c>
    </row>
    <row r="324" spans="2:24" ht="24.75" hidden="1" customHeight="1" x14ac:dyDescent="0.35">
      <c r="B324" s="396"/>
      <c r="C324" s="322"/>
      <c r="D324" s="301"/>
      <c r="E324" s="137"/>
      <c r="F324" s="137"/>
      <c r="G324" s="135">
        <f t="shared" si="75"/>
        <v>0</v>
      </c>
      <c r="H324" s="136"/>
      <c r="I324" s="137"/>
      <c r="J324" s="152"/>
      <c r="K324" s="164"/>
      <c r="L324" s="122"/>
      <c r="M324" s="396"/>
      <c r="N324" s="155"/>
      <c r="O324" s="156"/>
      <c r="P324" s="137"/>
      <c r="Q324" s="137"/>
      <c r="R324" s="135">
        <f t="shared" si="76"/>
        <v>0</v>
      </c>
      <c r="S324" s="135"/>
      <c r="T324" s="136"/>
      <c r="U324" s="137"/>
      <c r="V324" s="152"/>
      <c r="W324" s="164"/>
      <c r="X324" s="143" t="e">
        <f t="shared" si="73"/>
        <v>#DIV/0!</v>
      </c>
    </row>
    <row r="325" spans="2:24" ht="24.75" hidden="1" customHeight="1" x14ac:dyDescent="0.35">
      <c r="B325" s="396"/>
      <c r="C325" s="322"/>
      <c r="D325" s="301"/>
      <c r="E325" s="137"/>
      <c r="F325" s="137"/>
      <c r="G325" s="135">
        <f t="shared" si="75"/>
        <v>0</v>
      </c>
      <c r="H325" s="136"/>
      <c r="I325" s="137"/>
      <c r="J325" s="152"/>
      <c r="K325" s="164"/>
      <c r="L325" s="122"/>
      <c r="M325" s="396"/>
      <c r="N325" s="155"/>
      <c r="O325" s="156"/>
      <c r="P325" s="137"/>
      <c r="Q325" s="137"/>
      <c r="R325" s="135">
        <f t="shared" si="76"/>
        <v>0</v>
      </c>
      <c r="S325" s="135"/>
      <c r="T325" s="136"/>
      <c r="U325" s="137"/>
      <c r="V325" s="152"/>
      <c r="W325" s="164"/>
      <c r="X325" s="143" t="e">
        <f t="shared" si="73"/>
        <v>#DIV/0!</v>
      </c>
    </row>
    <row r="326" spans="2:24" ht="24.75" hidden="1" customHeight="1" x14ac:dyDescent="0.35">
      <c r="B326" s="387"/>
      <c r="C326" s="322"/>
      <c r="D326" s="301"/>
      <c r="E326" s="137"/>
      <c r="F326" s="137"/>
      <c r="G326" s="135">
        <f t="shared" si="75"/>
        <v>0</v>
      </c>
      <c r="H326" s="136"/>
      <c r="I326" s="137"/>
      <c r="J326" s="152"/>
      <c r="K326" s="164"/>
      <c r="L326" s="122"/>
      <c r="M326" s="387"/>
      <c r="N326" s="155"/>
      <c r="O326" s="156"/>
      <c r="P326" s="137"/>
      <c r="Q326" s="137"/>
      <c r="R326" s="135">
        <f t="shared" si="76"/>
        <v>0</v>
      </c>
      <c r="S326" s="135"/>
      <c r="T326" s="136"/>
      <c r="U326" s="137"/>
      <c r="V326" s="152"/>
      <c r="W326" s="164"/>
      <c r="X326" s="143" t="e">
        <f t="shared" si="73"/>
        <v>#DIV/0!</v>
      </c>
    </row>
    <row r="327" spans="2:24" ht="24.75" hidden="1" customHeight="1" x14ac:dyDescent="0.35">
      <c r="B327" s="386" t="s">
        <v>512</v>
      </c>
      <c r="C327" s="322"/>
      <c r="D327" s="301"/>
      <c r="E327" s="137"/>
      <c r="F327" s="137"/>
      <c r="G327" s="135">
        <f t="shared" si="75"/>
        <v>0</v>
      </c>
      <c r="H327" s="136"/>
      <c r="I327" s="137"/>
      <c r="J327" s="152"/>
      <c r="K327" s="164"/>
      <c r="L327" s="122"/>
      <c r="M327" s="386" t="s">
        <v>512</v>
      </c>
      <c r="N327" s="155"/>
      <c r="O327" s="156"/>
      <c r="P327" s="137"/>
      <c r="Q327" s="137"/>
      <c r="R327" s="135">
        <f t="shared" si="76"/>
        <v>0</v>
      </c>
      <c r="S327" s="135"/>
      <c r="T327" s="136"/>
      <c r="U327" s="137"/>
      <c r="V327" s="152"/>
      <c r="W327" s="164"/>
      <c r="X327" s="143" t="e">
        <f t="shared" si="73"/>
        <v>#DIV/0!</v>
      </c>
    </row>
    <row r="328" spans="2:24" ht="24.75" hidden="1" customHeight="1" x14ac:dyDescent="0.35">
      <c r="B328" s="396"/>
      <c r="C328" s="322"/>
      <c r="D328" s="301"/>
      <c r="E328" s="137"/>
      <c r="F328" s="137"/>
      <c r="G328" s="135">
        <f t="shared" si="75"/>
        <v>0</v>
      </c>
      <c r="H328" s="136"/>
      <c r="I328" s="137"/>
      <c r="J328" s="152"/>
      <c r="K328" s="164"/>
      <c r="L328" s="122"/>
      <c r="M328" s="396"/>
      <c r="N328" s="155"/>
      <c r="O328" s="156"/>
      <c r="P328" s="137"/>
      <c r="Q328" s="137"/>
      <c r="R328" s="135">
        <f t="shared" si="76"/>
        <v>0</v>
      </c>
      <c r="S328" s="135"/>
      <c r="T328" s="136"/>
      <c r="U328" s="137"/>
      <c r="V328" s="152"/>
      <c r="W328" s="164"/>
      <c r="X328" s="143" t="e">
        <f t="shared" si="73"/>
        <v>#DIV/0!</v>
      </c>
    </row>
    <row r="329" spans="2:24" ht="24.75" hidden="1" customHeight="1" x14ac:dyDescent="0.35">
      <c r="B329" s="396"/>
      <c r="C329" s="322"/>
      <c r="D329" s="301"/>
      <c r="E329" s="137"/>
      <c r="F329" s="137"/>
      <c r="G329" s="135">
        <f t="shared" si="75"/>
        <v>0</v>
      </c>
      <c r="H329" s="136"/>
      <c r="I329" s="137"/>
      <c r="J329" s="152"/>
      <c r="K329" s="164"/>
      <c r="L329" s="122"/>
      <c r="M329" s="396"/>
      <c r="N329" s="155"/>
      <c r="O329" s="156"/>
      <c r="P329" s="137"/>
      <c r="Q329" s="137"/>
      <c r="R329" s="135">
        <f t="shared" si="76"/>
        <v>0</v>
      </c>
      <c r="S329" s="135"/>
      <c r="T329" s="136"/>
      <c r="U329" s="137"/>
      <c r="V329" s="152"/>
      <c r="W329" s="164"/>
      <c r="X329" s="143" t="e">
        <f t="shared" si="73"/>
        <v>#DIV/0!</v>
      </c>
    </row>
    <row r="330" spans="2:24" ht="24.75" hidden="1" customHeight="1" x14ac:dyDescent="0.35">
      <c r="B330" s="396"/>
      <c r="C330" s="322"/>
      <c r="D330" s="301"/>
      <c r="E330" s="137"/>
      <c r="F330" s="137"/>
      <c r="G330" s="135">
        <f t="shared" si="75"/>
        <v>0</v>
      </c>
      <c r="H330" s="136"/>
      <c r="I330" s="137"/>
      <c r="J330" s="152"/>
      <c r="K330" s="164"/>
      <c r="L330" s="122"/>
      <c r="M330" s="396"/>
      <c r="N330" s="155"/>
      <c r="O330" s="156"/>
      <c r="P330" s="137"/>
      <c r="Q330" s="137"/>
      <c r="R330" s="135">
        <f t="shared" si="76"/>
        <v>0</v>
      </c>
      <c r="S330" s="135"/>
      <c r="T330" s="136"/>
      <c r="U330" s="137"/>
      <c r="V330" s="152"/>
      <c r="W330" s="164"/>
      <c r="X330" s="143" t="e">
        <f t="shared" si="73"/>
        <v>#DIV/0!</v>
      </c>
    </row>
    <row r="331" spans="2:24" ht="24.75" hidden="1" customHeight="1" x14ac:dyDescent="0.35">
      <c r="B331" s="387"/>
      <c r="C331" s="322"/>
      <c r="D331" s="301"/>
      <c r="E331" s="137"/>
      <c r="F331" s="137"/>
      <c r="G331" s="135">
        <f t="shared" si="75"/>
        <v>0</v>
      </c>
      <c r="H331" s="136"/>
      <c r="I331" s="137"/>
      <c r="J331" s="152"/>
      <c r="K331" s="164"/>
      <c r="L331" s="122"/>
      <c r="M331" s="387"/>
      <c r="N331" s="155"/>
      <c r="O331" s="156"/>
      <c r="P331" s="137"/>
      <c r="Q331" s="137"/>
      <c r="R331" s="135">
        <f t="shared" si="76"/>
        <v>0</v>
      </c>
      <c r="S331" s="135"/>
      <c r="T331" s="136"/>
      <c r="U331" s="137"/>
      <c r="V331" s="152"/>
      <c r="W331" s="164"/>
      <c r="X331" s="143" t="e">
        <f t="shared" si="73"/>
        <v>#DIV/0!</v>
      </c>
    </row>
    <row r="332" spans="2:24" ht="24.75" hidden="1" customHeight="1" x14ac:dyDescent="0.35">
      <c r="B332" s="386" t="s">
        <v>491</v>
      </c>
      <c r="C332" s="322"/>
      <c r="D332" s="301"/>
      <c r="E332" s="137"/>
      <c r="F332" s="137"/>
      <c r="G332" s="135">
        <f t="shared" si="75"/>
        <v>0</v>
      </c>
      <c r="H332" s="136"/>
      <c r="I332" s="137"/>
      <c r="J332" s="152"/>
      <c r="K332" s="164"/>
      <c r="L332" s="122"/>
      <c r="M332" s="386" t="s">
        <v>491</v>
      </c>
      <c r="N332" s="155"/>
      <c r="O332" s="156"/>
      <c r="P332" s="137"/>
      <c r="Q332" s="137"/>
      <c r="R332" s="135">
        <f t="shared" si="76"/>
        <v>0</v>
      </c>
      <c r="S332" s="135"/>
      <c r="T332" s="136"/>
      <c r="U332" s="137"/>
      <c r="V332" s="152"/>
      <c r="W332" s="164"/>
      <c r="X332" s="143" t="e">
        <f t="shared" si="73"/>
        <v>#DIV/0!</v>
      </c>
    </row>
    <row r="333" spans="2:24" ht="24.75" hidden="1" customHeight="1" x14ac:dyDescent="0.35">
      <c r="B333" s="396"/>
      <c r="C333" s="322"/>
      <c r="D333" s="301"/>
      <c r="E333" s="137"/>
      <c r="F333" s="137"/>
      <c r="G333" s="135">
        <f t="shared" si="75"/>
        <v>0</v>
      </c>
      <c r="H333" s="136"/>
      <c r="I333" s="137"/>
      <c r="J333" s="152"/>
      <c r="K333" s="164"/>
      <c r="L333" s="122"/>
      <c r="M333" s="396"/>
      <c r="N333" s="155"/>
      <c r="O333" s="156"/>
      <c r="P333" s="137"/>
      <c r="Q333" s="137"/>
      <c r="R333" s="135">
        <f t="shared" si="76"/>
        <v>0</v>
      </c>
      <c r="S333" s="135"/>
      <c r="T333" s="136"/>
      <c r="U333" s="137"/>
      <c r="V333" s="152"/>
      <c r="W333" s="164"/>
      <c r="X333" s="143" t="e">
        <f t="shared" si="73"/>
        <v>#DIV/0!</v>
      </c>
    </row>
    <row r="334" spans="2:24" ht="24.75" hidden="1" customHeight="1" x14ac:dyDescent="0.35">
      <c r="B334" s="396"/>
      <c r="C334" s="322"/>
      <c r="D334" s="301"/>
      <c r="E334" s="137"/>
      <c r="F334" s="137"/>
      <c r="G334" s="135">
        <f t="shared" si="75"/>
        <v>0</v>
      </c>
      <c r="H334" s="136"/>
      <c r="I334" s="137"/>
      <c r="J334" s="152"/>
      <c r="K334" s="164"/>
      <c r="L334" s="122"/>
      <c r="M334" s="396"/>
      <c r="N334" s="155"/>
      <c r="O334" s="156"/>
      <c r="P334" s="137"/>
      <c r="Q334" s="137"/>
      <c r="R334" s="135">
        <f t="shared" si="76"/>
        <v>0</v>
      </c>
      <c r="S334" s="135"/>
      <c r="T334" s="136"/>
      <c r="U334" s="137"/>
      <c r="V334" s="152"/>
      <c r="W334" s="164"/>
      <c r="X334" s="143" t="e">
        <f t="shared" si="73"/>
        <v>#DIV/0!</v>
      </c>
    </row>
    <row r="335" spans="2:24" ht="24.75" hidden="1" customHeight="1" x14ac:dyDescent="0.35">
      <c r="B335" s="396"/>
      <c r="C335" s="322"/>
      <c r="D335" s="301"/>
      <c r="E335" s="137"/>
      <c r="F335" s="137"/>
      <c r="G335" s="135">
        <f t="shared" si="75"/>
        <v>0</v>
      </c>
      <c r="H335" s="136"/>
      <c r="I335" s="137"/>
      <c r="J335" s="152"/>
      <c r="K335" s="164"/>
      <c r="L335" s="122"/>
      <c r="M335" s="396"/>
      <c r="N335" s="155"/>
      <c r="O335" s="156"/>
      <c r="P335" s="137"/>
      <c r="Q335" s="137"/>
      <c r="R335" s="135">
        <f t="shared" si="76"/>
        <v>0</v>
      </c>
      <c r="S335" s="135"/>
      <c r="T335" s="136"/>
      <c r="U335" s="137"/>
      <c r="V335" s="152"/>
      <c r="W335" s="164"/>
      <c r="X335" s="143" t="e">
        <f t="shared" si="73"/>
        <v>#DIV/0!</v>
      </c>
    </row>
    <row r="336" spans="2:24" ht="24.75" hidden="1" customHeight="1" x14ac:dyDescent="0.35">
      <c r="B336" s="387"/>
      <c r="C336" s="322"/>
      <c r="D336" s="301"/>
      <c r="E336" s="137"/>
      <c r="F336" s="137"/>
      <c r="G336" s="135">
        <f t="shared" si="75"/>
        <v>0</v>
      </c>
      <c r="H336" s="136"/>
      <c r="I336" s="137"/>
      <c r="J336" s="152"/>
      <c r="K336" s="164"/>
      <c r="L336" s="122"/>
      <c r="M336" s="387"/>
      <c r="N336" s="155"/>
      <c r="O336" s="156"/>
      <c r="P336" s="137"/>
      <c r="Q336" s="137"/>
      <c r="R336" s="135">
        <f t="shared" si="76"/>
        <v>0</v>
      </c>
      <c r="S336" s="135"/>
      <c r="T336" s="136"/>
      <c r="U336" s="137"/>
      <c r="V336" s="152"/>
      <c r="W336" s="164"/>
      <c r="X336" s="143" t="e">
        <f t="shared" si="73"/>
        <v>#DIV/0!</v>
      </c>
    </row>
    <row r="337" spans="2:24" ht="24.75" hidden="1" customHeight="1" x14ac:dyDescent="0.35">
      <c r="B337" s="386" t="s">
        <v>477</v>
      </c>
      <c r="C337" s="322"/>
      <c r="D337" s="301"/>
      <c r="E337" s="137"/>
      <c r="F337" s="137"/>
      <c r="G337" s="135">
        <f t="shared" si="75"/>
        <v>0</v>
      </c>
      <c r="H337" s="136"/>
      <c r="I337" s="137"/>
      <c r="J337" s="152"/>
      <c r="K337" s="164"/>
      <c r="L337" s="122"/>
      <c r="M337" s="386" t="s">
        <v>477</v>
      </c>
      <c r="N337" s="155"/>
      <c r="O337" s="156"/>
      <c r="P337" s="137"/>
      <c r="Q337" s="137"/>
      <c r="R337" s="135">
        <f t="shared" si="76"/>
        <v>0</v>
      </c>
      <c r="S337" s="135"/>
      <c r="T337" s="136"/>
      <c r="U337" s="137"/>
      <c r="V337" s="152"/>
      <c r="W337" s="164"/>
      <c r="X337" s="143" t="e">
        <f t="shared" si="73"/>
        <v>#DIV/0!</v>
      </c>
    </row>
    <row r="338" spans="2:24" ht="24.75" hidden="1" customHeight="1" x14ac:dyDescent="0.35">
      <c r="B338" s="396"/>
      <c r="C338" s="322"/>
      <c r="D338" s="301"/>
      <c r="E338" s="137"/>
      <c r="F338" s="137"/>
      <c r="G338" s="135">
        <f t="shared" si="75"/>
        <v>0</v>
      </c>
      <c r="H338" s="136"/>
      <c r="I338" s="137"/>
      <c r="J338" s="152"/>
      <c r="K338" s="164"/>
      <c r="L338" s="122"/>
      <c r="M338" s="396"/>
      <c r="N338" s="155"/>
      <c r="O338" s="156"/>
      <c r="P338" s="137"/>
      <c r="Q338" s="137"/>
      <c r="R338" s="135">
        <f t="shared" si="76"/>
        <v>0</v>
      </c>
      <c r="S338" s="135"/>
      <c r="T338" s="136"/>
      <c r="U338" s="137"/>
      <c r="V338" s="152"/>
      <c r="W338" s="164"/>
      <c r="X338" s="143" t="e">
        <f t="shared" ref="X338:X355" si="77">R338/G338</f>
        <v>#DIV/0!</v>
      </c>
    </row>
    <row r="339" spans="2:24" ht="24.75" hidden="1" customHeight="1" x14ac:dyDescent="0.35">
      <c r="B339" s="396"/>
      <c r="C339" s="322"/>
      <c r="D339" s="301"/>
      <c r="E339" s="137"/>
      <c r="F339" s="137"/>
      <c r="G339" s="135">
        <f t="shared" si="75"/>
        <v>0</v>
      </c>
      <c r="H339" s="136"/>
      <c r="I339" s="137"/>
      <c r="J339" s="152"/>
      <c r="K339" s="164"/>
      <c r="L339" s="122"/>
      <c r="M339" s="396"/>
      <c r="N339" s="155"/>
      <c r="O339" s="156"/>
      <c r="P339" s="137"/>
      <c r="Q339" s="137"/>
      <c r="R339" s="135">
        <f t="shared" si="76"/>
        <v>0</v>
      </c>
      <c r="S339" s="135"/>
      <c r="T339" s="136"/>
      <c r="U339" s="137"/>
      <c r="V339" s="152"/>
      <c r="W339" s="164"/>
      <c r="X339" s="143" t="e">
        <f t="shared" si="77"/>
        <v>#DIV/0!</v>
      </c>
    </row>
    <row r="340" spans="2:24" ht="24.75" hidden="1" customHeight="1" x14ac:dyDescent="0.35">
      <c r="B340" s="396"/>
      <c r="C340" s="325"/>
      <c r="D340" s="306"/>
      <c r="E340" s="211"/>
      <c r="F340" s="211"/>
      <c r="G340" s="135">
        <f t="shared" ref="G340:G341" si="78">D340+E340+F340</f>
        <v>0</v>
      </c>
      <c r="H340" s="212"/>
      <c r="I340" s="211"/>
      <c r="J340" s="186"/>
      <c r="K340" s="164"/>
      <c r="L340" s="122"/>
      <c r="M340" s="396"/>
      <c r="N340" s="209"/>
      <c r="O340" s="210"/>
      <c r="P340" s="211"/>
      <c r="Q340" s="211"/>
      <c r="R340" s="135">
        <f t="shared" si="76"/>
        <v>0</v>
      </c>
      <c r="S340" s="135"/>
      <c r="T340" s="212"/>
      <c r="U340" s="211"/>
      <c r="V340" s="186"/>
      <c r="W340" s="164"/>
      <c r="X340" s="143" t="e">
        <f t="shared" si="77"/>
        <v>#DIV/0!</v>
      </c>
    </row>
    <row r="341" spans="2:24" ht="24.75" hidden="1" customHeight="1" x14ac:dyDescent="0.35">
      <c r="B341" s="387"/>
      <c r="C341" s="325"/>
      <c r="D341" s="306"/>
      <c r="E341" s="211"/>
      <c r="F341" s="211"/>
      <c r="G341" s="135">
        <f t="shared" si="78"/>
        <v>0</v>
      </c>
      <c r="H341" s="212"/>
      <c r="I341" s="211"/>
      <c r="J341" s="186"/>
      <c r="K341" s="164"/>
      <c r="L341" s="122"/>
      <c r="M341" s="387"/>
      <c r="N341" s="209"/>
      <c r="O341" s="210"/>
      <c r="P341" s="211"/>
      <c r="Q341" s="211"/>
      <c r="R341" s="135">
        <f t="shared" si="76"/>
        <v>0</v>
      </c>
      <c r="S341" s="135"/>
      <c r="T341" s="212"/>
      <c r="U341" s="211"/>
      <c r="V341" s="186"/>
      <c r="W341" s="164"/>
      <c r="X341" s="143" t="e">
        <f t="shared" si="77"/>
        <v>#DIV/0!</v>
      </c>
    </row>
    <row r="342" spans="2:24" ht="24.75" hidden="1" customHeight="1" x14ac:dyDescent="0.35">
      <c r="B342" s="216"/>
      <c r="C342" s="296" t="s">
        <v>400</v>
      </c>
      <c r="D342" s="307">
        <f>SUM(D316:D341)</f>
        <v>0</v>
      </c>
      <c r="E342" s="197">
        <f t="shared" ref="E342:F342" si="79">SUM(E316:E341)</f>
        <v>0</v>
      </c>
      <c r="F342" s="197">
        <f t="shared" si="79"/>
        <v>0</v>
      </c>
      <c r="G342" s="184">
        <f>SUM(G316:G341)</f>
        <v>0</v>
      </c>
      <c r="H342" s="184">
        <f>(H316*G316)+(H317*G317)+(H318*G318)+(H319*G319)+(H320*G320)+(H321*G321)+(H322*G322)+(H323*G323)+(H324*G324)+(H325*G325)+(H326*G326)+(H327*G327)+(H328*G328)+(H329*G329)+(H330*G330)+(H331*G331)+(H332*G332)+(H333*G333)+(H334*G334)+(H335*G335)+(H336*G336)+(H337*G337)+(H338*G338)+(H339*G339)+(H340*G340)+(H341*G341)</f>
        <v>0</v>
      </c>
      <c r="I342" s="184">
        <f>SUM(I316:I341)</f>
        <v>0</v>
      </c>
      <c r="J342" s="186"/>
      <c r="K342" s="195"/>
      <c r="L342" s="122"/>
      <c r="M342" s="216"/>
      <c r="N342" s="129" t="s">
        <v>400</v>
      </c>
      <c r="O342" s="222">
        <f>SUM(O316:O341)</f>
        <v>0</v>
      </c>
      <c r="P342" s="197">
        <f t="shared" ref="P342:Q342" si="80">SUM(P316:P341)</f>
        <v>0</v>
      </c>
      <c r="Q342" s="197">
        <f t="shared" si="80"/>
        <v>0</v>
      </c>
      <c r="R342" s="184">
        <f>SUM(R316:R341)</f>
        <v>0</v>
      </c>
      <c r="S342" s="184"/>
      <c r="T342" s="184">
        <f>(T316*R316)+(T317*R317)+(T318*R318)+(T319*R319)+(T320*R320)+(T321*R321)+(T322*R322)+(T323*R323)+(T324*R324)+(T325*R325)+(T326*R326)+(T327*R327)+(T328*R328)+(T329*R329)+(T330*R330)+(T331*R331)+(T332*R332)+(T333*R333)+(T334*R334)+(T335*R335)+(T336*R336)+(T337*R337)+(T338*R338)+(T339*R339)+(T340*R340)+(T341*R341)</f>
        <v>0</v>
      </c>
      <c r="U342" s="184">
        <f>SUM(U316:U341)</f>
        <v>0</v>
      </c>
      <c r="V342" s="186"/>
      <c r="W342" s="195"/>
      <c r="X342" s="143" t="e">
        <f t="shared" si="77"/>
        <v>#DIV/0!</v>
      </c>
    </row>
    <row r="343" spans="2:24" ht="24.75" hidden="1" customHeight="1" x14ac:dyDescent="0.35">
      <c r="B343" s="153" t="s">
        <v>403</v>
      </c>
      <c r="C343" s="416"/>
      <c r="D343" s="416"/>
      <c r="E343" s="416"/>
      <c r="F343" s="416"/>
      <c r="G343" s="416"/>
      <c r="H343" s="416"/>
      <c r="I343" s="417"/>
      <c r="J343" s="416"/>
      <c r="K343" s="195"/>
      <c r="L343" s="122"/>
      <c r="M343" s="153" t="s">
        <v>403</v>
      </c>
      <c r="N343" s="416"/>
      <c r="O343" s="416"/>
      <c r="P343" s="416"/>
      <c r="Q343" s="416"/>
      <c r="R343" s="416"/>
      <c r="S343" s="416"/>
      <c r="T343" s="416"/>
      <c r="U343" s="417"/>
      <c r="V343" s="416"/>
      <c r="W343" s="195"/>
      <c r="X343" s="143" t="e">
        <f t="shared" si="77"/>
        <v>#DIV/0!</v>
      </c>
    </row>
    <row r="344" spans="2:24" ht="24.75" hidden="1" customHeight="1" x14ac:dyDescent="0.35">
      <c r="B344" s="386" t="s">
        <v>478</v>
      </c>
      <c r="C344" s="322"/>
      <c r="D344" s="301"/>
      <c r="E344" s="137"/>
      <c r="F344" s="137"/>
      <c r="G344" s="135">
        <f>D344+E344+F344</f>
        <v>0</v>
      </c>
      <c r="H344" s="136"/>
      <c r="I344" s="137"/>
      <c r="J344" s="152"/>
      <c r="K344" s="164"/>
      <c r="L344" s="122"/>
      <c r="M344" s="386" t="s">
        <v>478</v>
      </c>
      <c r="N344" s="155"/>
      <c r="O344" s="156"/>
      <c r="P344" s="137"/>
      <c r="Q344" s="137"/>
      <c r="R344" s="135">
        <f>O344+P344+Q344</f>
        <v>0</v>
      </c>
      <c r="S344" s="135"/>
      <c r="T344" s="136"/>
      <c r="U344" s="137"/>
      <c r="V344" s="152"/>
      <c r="W344" s="164"/>
      <c r="X344" s="143" t="e">
        <f t="shared" si="77"/>
        <v>#DIV/0!</v>
      </c>
    </row>
    <row r="345" spans="2:24" ht="24.75" hidden="1" customHeight="1" x14ac:dyDescent="0.35">
      <c r="B345" s="396"/>
      <c r="C345" s="322"/>
      <c r="D345" s="301"/>
      <c r="E345" s="137"/>
      <c r="F345" s="137"/>
      <c r="G345" s="135">
        <f t="shared" ref="G345:G353" si="81">D345+E345+F345</f>
        <v>0</v>
      </c>
      <c r="H345" s="136"/>
      <c r="I345" s="137"/>
      <c r="J345" s="152"/>
      <c r="K345" s="164"/>
      <c r="L345" s="122"/>
      <c r="M345" s="396"/>
      <c r="N345" s="155"/>
      <c r="O345" s="156"/>
      <c r="P345" s="137"/>
      <c r="Q345" s="137"/>
      <c r="R345" s="135">
        <f t="shared" ref="R345:R353" si="82">O345+P345+Q345</f>
        <v>0</v>
      </c>
      <c r="S345" s="135"/>
      <c r="T345" s="136"/>
      <c r="U345" s="137"/>
      <c r="V345" s="152"/>
      <c r="W345" s="164"/>
      <c r="X345" s="143" t="e">
        <f t="shared" si="77"/>
        <v>#DIV/0!</v>
      </c>
    </row>
    <row r="346" spans="2:24" ht="24.75" hidden="1" customHeight="1" x14ac:dyDescent="0.35">
      <c r="B346" s="396"/>
      <c r="C346" s="322"/>
      <c r="D346" s="301"/>
      <c r="E346" s="137"/>
      <c r="F346" s="137"/>
      <c r="G346" s="135">
        <f t="shared" si="81"/>
        <v>0</v>
      </c>
      <c r="H346" s="136"/>
      <c r="I346" s="137"/>
      <c r="J346" s="152"/>
      <c r="K346" s="164"/>
      <c r="L346" s="122"/>
      <c r="M346" s="396"/>
      <c r="N346" s="155"/>
      <c r="O346" s="156"/>
      <c r="P346" s="137"/>
      <c r="Q346" s="137"/>
      <c r="R346" s="135">
        <f t="shared" si="82"/>
        <v>0</v>
      </c>
      <c r="S346" s="135"/>
      <c r="T346" s="136"/>
      <c r="U346" s="137"/>
      <c r="V346" s="152"/>
      <c r="W346" s="164"/>
      <c r="X346" s="143" t="e">
        <f t="shared" si="77"/>
        <v>#DIV/0!</v>
      </c>
    </row>
    <row r="347" spans="2:24" ht="24.75" hidden="1" customHeight="1" x14ac:dyDescent="0.35">
      <c r="B347" s="396"/>
      <c r="C347" s="322"/>
      <c r="D347" s="301"/>
      <c r="E347" s="137"/>
      <c r="F347" s="137"/>
      <c r="G347" s="135">
        <f t="shared" si="81"/>
        <v>0</v>
      </c>
      <c r="H347" s="136"/>
      <c r="I347" s="137"/>
      <c r="J347" s="152"/>
      <c r="K347" s="164"/>
      <c r="L347" s="122"/>
      <c r="M347" s="396"/>
      <c r="N347" s="155"/>
      <c r="O347" s="156"/>
      <c r="P347" s="137"/>
      <c r="Q347" s="137"/>
      <c r="R347" s="135">
        <f t="shared" si="82"/>
        <v>0</v>
      </c>
      <c r="S347" s="135"/>
      <c r="T347" s="136"/>
      <c r="U347" s="137"/>
      <c r="V347" s="152"/>
      <c r="W347" s="164"/>
      <c r="X347" s="143" t="e">
        <f t="shared" si="77"/>
        <v>#DIV/0!</v>
      </c>
    </row>
    <row r="348" spans="2:24" ht="24.75" hidden="1" customHeight="1" x14ac:dyDescent="0.35">
      <c r="B348" s="387"/>
      <c r="C348" s="322"/>
      <c r="D348" s="301"/>
      <c r="E348" s="137"/>
      <c r="F348" s="137"/>
      <c r="G348" s="135">
        <f t="shared" si="81"/>
        <v>0</v>
      </c>
      <c r="H348" s="136"/>
      <c r="I348" s="137"/>
      <c r="J348" s="152"/>
      <c r="K348" s="164"/>
      <c r="L348" s="122"/>
      <c r="M348" s="387"/>
      <c r="N348" s="155"/>
      <c r="O348" s="156"/>
      <c r="P348" s="137"/>
      <c r="Q348" s="137"/>
      <c r="R348" s="135">
        <f t="shared" si="82"/>
        <v>0</v>
      </c>
      <c r="S348" s="135"/>
      <c r="T348" s="136"/>
      <c r="U348" s="137"/>
      <c r="V348" s="152"/>
      <c r="W348" s="164"/>
      <c r="X348" s="143" t="e">
        <f t="shared" si="77"/>
        <v>#DIV/0!</v>
      </c>
    </row>
    <row r="349" spans="2:24" ht="24.75" hidden="1" customHeight="1" x14ac:dyDescent="0.35">
      <c r="B349" s="386" t="s">
        <v>479</v>
      </c>
      <c r="C349" s="322"/>
      <c r="D349" s="301"/>
      <c r="E349" s="137"/>
      <c r="F349" s="137"/>
      <c r="G349" s="135">
        <f t="shared" si="81"/>
        <v>0</v>
      </c>
      <c r="H349" s="136"/>
      <c r="I349" s="137"/>
      <c r="J349" s="152"/>
      <c r="K349" s="164"/>
      <c r="L349" s="122"/>
      <c r="M349" s="386" t="s">
        <v>479</v>
      </c>
      <c r="N349" s="155"/>
      <c r="O349" s="156"/>
      <c r="P349" s="137"/>
      <c r="Q349" s="137"/>
      <c r="R349" s="135">
        <f t="shared" si="82"/>
        <v>0</v>
      </c>
      <c r="S349" s="135"/>
      <c r="T349" s="136"/>
      <c r="U349" s="137"/>
      <c r="V349" s="152"/>
      <c r="W349" s="164"/>
      <c r="X349" s="143" t="e">
        <f t="shared" si="77"/>
        <v>#DIV/0!</v>
      </c>
    </row>
    <row r="350" spans="2:24" ht="24.75" hidden="1" customHeight="1" x14ac:dyDescent="0.35">
      <c r="B350" s="396"/>
      <c r="C350" s="322"/>
      <c r="D350" s="301"/>
      <c r="E350" s="137"/>
      <c r="F350" s="137"/>
      <c r="G350" s="135">
        <f t="shared" si="81"/>
        <v>0</v>
      </c>
      <c r="H350" s="136"/>
      <c r="I350" s="137"/>
      <c r="J350" s="152"/>
      <c r="K350" s="164"/>
      <c r="L350" s="122"/>
      <c r="M350" s="396"/>
      <c r="N350" s="155"/>
      <c r="O350" s="156"/>
      <c r="P350" s="137"/>
      <c r="Q350" s="137"/>
      <c r="R350" s="135">
        <f t="shared" si="82"/>
        <v>0</v>
      </c>
      <c r="S350" s="135"/>
      <c r="T350" s="136"/>
      <c r="U350" s="137"/>
      <c r="V350" s="152"/>
      <c r="W350" s="164"/>
      <c r="X350" s="143" t="e">
        <f t="shared" si="77"/>
        <v>#DIV/0!</v>
      </c>
    </row>
    <row r="351" spans="2:24" ht="24.75" hidden="1" customHeight="1" x14ac:dyDescent="0.35">
      <c r="B351" s="396"/>
      <c r="C351" s="322"/>
      <c r="D351" s="301"/>
      <c r="E351" s="137"/>
      <c r="F351" s="137"/>
      <c r="G351" s="135">
        <f t="shared" si="81"/>
        <v>0</v>
      </c>
      <c r="H351" s="136"/>
      <c r="I351" s="137"/>
      <c r="J351" s="152"/>
      <c r="K351" s="164"/>
      <c r="L351" s="122"/>
      <c r="M351" s="396"/>
      <c r="N351" s="155"/>
      <c r="O351" s="156"/>
      <c r="P351" s="137"/>
      <c r="Q351" s="137"/>
      <c r="R351" s="135">
        <f t="shared" si="82"/>
        <v>0</v>
      </c>
      <c r="S351" s="135"/>
      <c r="T351" s="136"/>
      <c r="U351" s="137"/>
      <c r="V351" s="152"/>
      <c r="W351" s="164"/>
      <c r="X351" s="143" t="e">
        <f t="shared" si="77"/>
        <v>#DIV/0!</v>
      </c>
    </row>
    <row r="352" spans="2:24" ht="24.75" hidden="1" customHeight="1" x14ac:dyDescent="0.35">
      <c r="B352" s="396"/>
      <c r="C352" s="322"/>
      <c r="D352" s="301"/>
      <c r="E352" s="137"/>
      <c r="F352" s="137"/>
      <c r="G352" s="135">
        <f t="shared" si="81"/>
        <v>0</v>
      </c>
      <c r="H352" s="136"/>
      <c r="I352" s="137"/>
      <c r="J352" s="152"/>
      <c r="K352" s="164"/>
      <c r="L352" s="122"/>
      <c r="M352" s="396"/>
      <c r="N352" s="155"/>
      <c r="O352" s="156"/>
      <c r="P352" s="137"/>
      <c r="Q352" s="137"/>
      <c r="R352" s="135">
        <f t="shared" si="82"/>
        <v>0</v>
      </c>
      <c r="S352" s="135"/>
      <c r="T352" s="136"/>
      <c r="U352" s="137"/>
      <c r="V352" s="152"/>
      <c r="W352" s="164"/>
      <c r="X352" s="143" t="e">
        <f t="shared" si="77"/>
        <v>#DIV/0!</v>
      </c>
    </row>
    <row r="353" spans="2:26" ht="24.75" hidden="1" customHeight="1" x14ac:dyDescent="0.35">
      <c r="B353" s="387"/>
      <c r="C353" s="322"/>
      <c r="D353" s="301"/>
      <c r="E353" s="137"/>
      <c r="F353" s="137"/>
      <c r="G353" s="135">
        <f t="shared" si="81"/>
        <v>0</v>
      </c>
      <c r="H353" s="136"/>
      <c r="I353" s="137"/>
      <c r="J353" s="152"/>
      <c r="K353" s="164"/>
      <c r="L353" s="122"/>
      <c r="M353" s="387"/>
      <c r="N353" s="155"/>
      <c r="O353" s="156"/>
      <c r="P353" s="137"/>
      <c r="Q353" s="137"/>
      <c r="R353" s="135">
        <f t="shared" si="82"/>
        <v>0</v>
      </c>
      <c r="S353" s="135"/>
      <c r="T353" s="136"/>
      <c r="U353" s="137"/>
      <c r="V353" s="152"/>
      <c r="W353" s="164"/>
      <c r="X353" s="143" t="e">
        <f t="shared" si="77"/>
        <v>#DIV/0!</v>
      </c>
    </row>
    <row r="354" spans="2:26" ht="24.75" hidden="1" customHeight="1" x14ac:dyDescent="0.35">
      <c r="B354" s="216"/>
      <c r="C354" s="296" t="s">
        <v>404</v>
      </c>
      <c r="D354" s="300">
        <f>SUM(D344:D353)</f>
        <v>0</v>
      </c>
      <c r="E354" s="184">
        <f>SUM(E344:E353)</f>
        <v>0</v>
      </c>
      <c r="F354" s="184">
        <f>SUM(F344:F353)</f>
        <v>0</v>
      </c>
      <c r="G354" s="184">
        <f>SUM(G344:G353)</f>
        <v>0</v>
      </c>
      <c r="H354" s="184">
        <f>(H344*G344)+(H345*G345)+(H346*G346)+(H347*G347)+(H348*G348)+(H349*G349)+(H350*G350)+(H351*G351)+(H352*G352)+(H353*G353)</f>
        <v>0</v>
      </c>
      <c r="I354" s="184">
        <f>SUM(I344:I353)</f>
        <v>0</v>
      </c>
      <c r="J354" s="186"/>
      <c r="K354" s="195"/>
      <c r="L354" s="122"/>
      <c r="M354" s="216"/>
      <c r="N354" s="129" t="s">
        <v>404</v>
      </c>
      <c r="O354" s="183">
        <f>SUM(O344:O353)</f>
        <v>0</v>
      </c>
      <c r="P354" s="184">
        <f>SUM(P344:P353)</f>
        <v>0</v>
      </c>
      <c r="Q354" s="184">
        <f>SUM(Q344:Q353)</f>
        <v>0</v>
      </c>
      <c r="R354" s="184">
        <f>SUM(R344:R353)</f>
        <v>0</v>
      </c>
      <c r="S354" s="184"/>
      <c r="T354" s="184">
        <f>(T344*R344)+(T345*R345)+(T346*R346)+(T347*R347)+(T348*R348)+(T349*R349)+(T350*R350)+(T351*R351)+(T352*R352)+(T353*R353)</f>
        <v>0</v>
      </c>
      <c r="U354" s="184">
        <f>SUM(U344:U353)</f>
        <v>0</v>
      </c>
      <c r="V354" s="186"/>
      <c r="W354" s="195"/>
      <c r="X354" s="143" t="e">
        <f t="shared" si="77"/>
        <v>#DIV/0!</v>
      </c>
    </row>
    <row r="355" spans="2:26" ht="24.75" customHeight="1" x14ac:dyDescent="0.35">
      <c r="B355" s="223"/>
      <c r="C355" s="324"/>
      <c r="D355" s="305"/>
      <c r="E355" s="205"/>
      <c r="F355" s="205"/>
      <c r="G355" s="205"/>
      <c r="H355" s="205"/>
      <c r="I355" s="205"/>
      <c r="J355" s="203"/>
      <c r="K355" s="225"/>
      <c r="L355" s="122"/>
      <c r="M355" s="223"/>
      <c r="N355" s="203"/>
      <c r="O355" s="204"/>
      <c r="P355" s="205"/>
      <c r="Q355" s="205"/>
      <c r="R355" s="205">
        <f>+R178+R167+R159</f>
        <v>443606.06060606055</v>
      </c>
      <c r="S355" s="205">
        <f>+S178+S167+S159</f>
        <v>356833.33333333331</v>
      </c>
      <c r="T355" s="205"/>
      <c r="U355" s="205"/>
      <c r="V355" s="203"/>
      <c r="W355" s="225"/>
      <c r="X355" s="143" t="e">
        <f t="shared" si="77"/>
        <v>#DIV/0!</v>
      </c>
    </row>
    <row r="356" spans="2:26" ht="24.75" customHeight="1" x14ac:dyDescent="0.35">
      <c r="B356" s="223"/>
      <c r="C356" s="324"/>
      <c r="D356" s="305"/>
      <c r="E356" s="205"/>
      <c r="F356" s="205"/>
      <c r="G356" s="205"/>
      <c r="H356" s="205"/>
      <c r="I356" s="205"/>
      <c r="J356" s="203"/>
      <c r="K356" s="225"/>
      <c r="L356" s="122"/>
      <c r="M356" s="223"/>
      <c r="N356" s="203"/>
      <c r="O356" s="204"/>
      <c r="P356" s="205"/>
      <c r="Q356" s="207"/>
      <c r="R356" s="226">
        <f>+R355+R65</f>
        <v>2815957.5677878787</v>
      </c>
      <c r="S356" s="226">
        <f>+S355+S65</f>
        <v>1835150.3333333333</v>
      </c>
      <c r="T356" s="205"/>
      <c r="U356" s="205"/>
      <c r="V356" s="203"/>
      <c r="W356" s="225"/>
      <c r="X356" s="143"/>
    </row>
    <row r="357" spans="2:26" ht="24.75" customHeight="1" x14ac:dyDescent="0.35">
      <c r="B357" s="424" t="s">
        <v>405</v>
      </c>
      <c r="C357" s="322" t="s">
        <v>568</v>
      </c>
      <c r="D357" s="299">
        <v>19098.400000000001</v>
      </c>
      <c r="E357" s="134"/>
      <c r="F357" s="134"/>
      <c r="G357" s="135">
        <f t="shared" ref="G357:G358" si="83">D357+E357+F357</f>
        <v>19098.400000000001</v>
      </c>
      <c r="H357" s="136"/>
      <c r="I357" s="137"/>
      <c r="J357" s="138"/>
      <c r="K357" s="139">
        <v>1</v>
      </c>
      <c r="L357" s="122"/>
      <c r="M357" s="424" t="s">
        <v>405</v>
      </c>
      <c r="N357" s="133" t="s">
        <v>568</v>
      </c>
      <c r="O357" s="121">
        <v>42346.400000000001</v>
      </c>
      <c r="P357" s="134"/>
      <c r="Q357" s="126"/>
      <c r="R357" s="142">
        <f t="shared" ref="R357:R373" si="84">O357+P357+Q357</f>
        <v>42346.400000000001</v>
      </c>
      <c r="S357" s="341">
        <f t="shared" ref="S357:S373" si="85">+R357-G357</f>
        <v>23248</v>
      </c>
      <c r="T357" s="136"/>
      <c r="U357" s="447">
        <f>61982.46+61610.39+20869.63+1431.57+1239.53+123.66+118.83+200.75+249.55+2928.21+9507.1+879.31+4936.31-462.64+3365.74+61196.28+62.55+1442.63+296.77+1303.16</f>
        <v>233281.78999999995</v>
      </c>
      <c r="V357" s="138"/>
      <c r="W357" s="139">
        <v>1</v>
      </c>
      <c r="X357" s="143">
        <f t="shared" ref="X357:X372" si="86">R357/G357</f>
        <v>2.217274745528421</v>
      </c>
      <c r="Z357" s="227"/>
    </row>
    <row r="358" spans="2:26" ht="24.75" customHeight="1" x14ac:dyDescent="0.35">
      <c r="B358" s="425"/>
      <c r="C358" s="322" t="s">
        <v>559</v>
      </c>
      <c r="D358" s="299">
        <v>16226.400000000001</v>
      </c>
      <c r="E358" s="137"/>
      <c r="F358" s="137"/>
      <c r="G358" s="135">
        <f t="shared" si="83"/>
        <v>16226.400000000001</v>
      </c>
      <c r="H358" s="136"/>
      <c r="I358" s="137"/>
      <c r="J358" s="152"/>
      <c r="K358" s="139">
        <v>1</v>
      </c>
      <c r="L358" s="122"/>
      <c r="M358" s="425"/>
      <c r="N358" s="133" t="s">
        <v>559</v>
      </c>
      <c r="O358" s="121">
        <v>35884.400000000001</v>
      </c>
      <c r="P358" s="137"/>
      <c r="Q358" s="126"/>
      <c r="R358" s="142">
        <f t="shared" si="84"/>
        <v>35884.400000000001</v>
      </c>
      <c r="S358" s="341">
        <f t="shared" si="85"/>
        <v>19658</v>
      </c>
      <c r="T358" s="136"/>
      <c r="U358" s="448"/>
      <c r="V358" s="152"/>
      <c r="W358" s="139">
        <v>1</v>
      </c>
      <c r="X358" s="143">
        <f t="shared" si="86"/>
        <v>2.2114825223093231</v>
      </c>
    </row>
    <row r="359" spans="2:26" ht="24.75" customHeight="1" x14ac:dyDescent="0.35">
      <c r="B359" s="426"/>
      <c r="C359" s="322"/>
      <c r="D359" s="299">
        <v>0</v>
      </c>
      <c r="E359" s="134"/>
      <c r="F359" s="134"/>
      <c r="G359" s="135">
        <f t="shared" ref="G359:G360" si="87">D359+E359+F359</f>
        <v>0</v>
      </c>
      <c r="H359" s="136"/>
      <c r="I359" s="137"/>
      <c r="J359" s="138"/>
      <c r="K359" s="139"/>
      <c r="L359" s="122"/>
      <c r="M359" s="426"/>
      <c r="N359" s="155"/>
      <c r="O359" s="145"/>
      <c r="P359" s="134"/>
      <c r="Q359" s="202"/>
      <c r="R359" s="142">
        <f t="shared" si="84"/>
        <v>0</v>
      </c>
      <c r="S359" s="341">
        <f t="shared" si="85"/>
        <v>0</v>
      </c>
      <c r="T359" s="136"/>
      <c r="U359" s="448"/>
      <c r="V359" s="138"/>
      <c r="W359" s="139"/>
      <c r="X359" s="143"/>
    </row>
    <row r="360" spans="2:26" ht="24.75" customHeight="1" x14ac:dyDescent="0.35">
      <c r="B360" s="392" t="s">
        <v>406</v>
      </c>
      <c r="C360" s="322" t="s">
        <v>554</v>
      </c>
      <c r="D360" s="299">
        <v>17000</v>
      </c>
      <c r="E360" s="134"/>
      <c r="F360" s="134"/>
      <c r="G360" s="135">
        <f t="shared" si="87"/>
        <v>17000</v>
      </c>
      <c r="H360" s="136"/>
      <c r="I360" s="137"/>
      <c r="J360" s="138"/>
      <c r="K360" s="139">
        <v>3</v>
      </c>
      <c r="L360" s="122"/>
      <c r="M360" s="424" t="s">
        <v>406</v>
      </c>
      <c r="N360" s="155" t="s">
        <v>554</v>
      </c>
      <c r="O360" s="126">
        <v>37000</v>
      </c>
      <c r="P360" s="134"/>
      <c r="Q360" s="126"/>
      <c r="R360" s="142">
        <f t="shared" si="84"/>
        <v>37000</v>
      </c>
      <c r="S360" s="341">
        <f t="shared" si="85"/>
        <v>20000</v>
      </c>
      <c r="T360" s="136"/>
      <c r="U360" s="448"/>
      <c r="V360" s="138"/>
      <c r="W360" s="139">
        <v>3</v>
      </c>
      <c r="X360" s="143">
        <f>R360/G360</f>
        <v>2.1764705882352939</v>
      </c>
      <c r="Z360" s="228"/>
    </row>
    <row r="361" spans="2:26" ht="24.75" customHeight="1" x14ac:dyDescent="0.35">
      <c r="B361" s="393"/>
      <c r="C361" s="322" t="s">
        <v>572</v>
      </c>
      <c r="D361" s="299">
        <v>8000</v>
      </c>
      <c r="E361" s="134"/>
      <c r="F361" s="134"/>
      <c r="G361" s="135">
        <f t="shared" ref="G361" si="88">D361+E361+F361</f>
        <v>8000</v>
      </c>
      <c r="H361" s="136"/>
      <c r="I361" s="137"/>
      <c r="J361" s="134"/>
      <c r="K361" s="139">
        <v>6</v>
      </c>
      <c r="L361" s="122"/>
      <c r="M361" s="425"/>
      <c r="N361" s="133" t="s">
        <v>626</v>
      </c>
      <c r="O361" s="126">
        <v>23000</v>
      </c>
      <c r="P361" s="134"/>
      <c r="Q361" s="126"/>
      <c r="R361" s="142">
        <f t="shared" si="84"/>
        <v>23000</v>
      </c>
      <c r="S361" s="341">
        <f t="shared" si="85"/>
        <v>15000</v>
      </c>
      <c r="T361" s="136"/>
      <c r="U361" s="448"/>
      <c r="V361" s="134"/>
      <c r="W361" s="139">
        <v>6</v>
      </c>
      <c r="X361" s="143">
        <f t="shared" si="86"/>
        <v>2.875</v>
      </c>
    </row>
    <row r="362" spans="2:26" ht="24.75" customHeight="1" x14ac:dyDescent="0.35">
      <c r="B362" s="393"/>
      <c r="C362" s="322" t="s">
        <v>573</v>
      </c>
      <c r="D362" s="299">
        <v>35709.090909090912</v>
      </c>
      <c r="E362" s="134"/>
      <c r="F362" s="134"/>
      <c r="G362" s="135">
        <f t="shared" ref="G362:G364" si="89">D362+E362+F362</f>
        <v>35709.090909090912</v>
      </c>
      <c r="H362" s="136"/>
      <c r="I362" s="137"/>
      <c r="J362" s="138"/>
      <c r="K362" s="139">
        <v>7</v>
      </c>
      <c r="L362" s="122"/>
      <c r="M362" s="425"/>
      <c r="N362" s="155" t="s">
        <v>573</v>
      </c>
      <c r="O362" s="126">
        <v>60709.090909090912</v>
      </c>
      <c r="P362" s="134"/>
      <c r="Q362" s="126"/>
      <c r="R362" s="142">
        <f t="shared" si="84"/>
        <v>60709.090909090912</v>
      </c>
      <c r="S362" s="341">
        <f t="shared" si="85"/>
        <v>25000</v>
      </c>
      <c r="T362" s="136"/>
      <c r="U362" s="448"/>
      <c r="V362" s="138"/>
      <c r="W362" s="139">
        <v>7</v>
      </c>
      <c r="X362" s="143">
        <f t="shared" si="86"/>
        <v>1.7001018329938899</v>
      </c>
    </row>
    <row r="363" spans="2:26" ht="24.75" customHeight="1" x14ac:dyDescent="0.35">
      <c r="B363" s="393"/>
      <c r="C363" s="322" t="s">
        <v>555</v>
      </c>
      <c r="D363" s="299">
        <v>26545.454545454544</v>
      </c>
      <c r="E363" s="134"/>
      <c r="F363" s="134"/>
      <c r="G363" s="135">
        <f t="shared" si="89"/>
        <v>26545.454545454544</v>
      </c>
      <c r="H363" s="136"/>
      <c r="I363" s="137"/>
      <c r="J363" s="138"/>
      <c r="K363" s="139">
        <v>7</v>
      </c>
      <c r="L363" s="122"/>
      <c r="M363" s="425"/>
      <c r="N363" s="155" t="s">
        <v>627</v>
      </c>
      <c r="O363" s="126">
        <v>51545.454545454544</v>
      </c>
      <c r="P363" s="134"/>
      <c r="Q363" s="126"/>
      <c r="R363" s="142">
        <f t="shared" si="84"/>
        <v>51545.454545454544</v>
      </c>
      <c r="S363" s="341">
        <f t="shared" si="85"/>
        <v>25000</v>
      </c>
      <c r="T363" s="136"/>
      <c r="U363" s="448"/>
      <c r="V363" s="138"/>
      <c r="W363" s="139">
        <v>7</v>
      </c>
      <c r="X363" s="143">
        <f t="shared" si="86"/>
        <v>1.9417808219178083</v>
      </c>
    </row>
    <row r="364" spans="2:26" ht="24.75" customHeight="1" x14ac:dyDescent="0.35">
      <c r="B364" s="393"/>
      <c r="C364" s="322" t="s">
        <v>587</v>
      </c>
      <c r="D364" s="299">
        <v>27454.545454545456</v>
      </c>
      <c r="E364" s="134"/>
      <c r="F364" s="134"/>
      <c r="G364" s="135">
        <f t="shared" si="89"/>
        <v>27454.545454545456</v>
      </c>
      <c r="H364" s="136"/>
      <c r="I364" s="137"/>
      <c r="J364" s="138"/>
      <c r="K364" s="139">
        <v>7</v>
      </c>
      <c r="L364" s="122"/>
      <c r="M364" s="425"/>
      <c r="N364" s="155" t="s">
        <v>628</v>
      </c>
      <c r="O364" s="126">
        <f>+D364+30000</f>
        <v>57454.545454545456</v>
      </c>
      <c r="P364" s="134"/>
      <c r="Q364" s="126"/>
      <c r="R364" s="142">
        <f t="shared" si="84"/>
        <v>57454.545454545456</v>
      </c>
      <c r="S364" s="341">
        <f t="shared" si="85"/>
        <v>30000</v>
      </c>
      <c r="T364" s="136"/>
      <c r="U364" s="448"/>
      <c r="V364" s="138"/>
      <c r="W364" s="139">
        <v>7</v>
      </c>
      <c r="X364" s="143">
        <f t="shared" si="86"/>
        <v>2.0927152317880795</v>
      </c>
    </row>
    <row r="365" spans="2:26" ht="24.75" customHeight="1" x14ac:dyDescent="0.35">
      <c r="B365" s="393"/>
      <c r="C365" s="322"/>
      <c r="D365" s="299"/>
      <c r="E365" s="134"/>
      <c r="F365" s="134"/>
      <c r="G365" s="135"/>
      <c r="H365" s="230"/>
      <c r="I365" s="134"/>
      <c r="J365" s="138"/>
      <c r="K365" s="139"/>
      <c r="L365" s="122"/>
      <c r="M365" s="425"/>
      <c r="N365" s="144" t="s">
        <v>625</v>
      </c>
      <c r="O365" s="126">
        <v>150000</v>
      </c>
      <c r="P365" s="134"/>
      <c r="Q365" s="126"/>
      <c r="R365" s="142">
        <f t="shared" si="84"/>
        <v>150000</v>
      </c>
      <c r="S365" s="341">
        <f t="shared" si="85"/>
        <v>150000</v>
      </c>
      <c r="T365" s="230"/>
      <c r="U365" s="448"/>
      <c r="V365" s="138"/>
      <c r="W365" s="139">
        <v>3</v>
      </c>
      <c r="X365" s="143"/>
    </row>
    <row r="366" spans="2:26" ht="34.5" customHeight="1" x14ac:dyDescent="0.35">
      <c r="B366" s="393"/>
      <c r="C366" s="322"/>
      <c r="D366" s="299"/>
      <c r="E366" s="134"/>
      <c r="F366" s="134"/>
      <c r="G366" s="135"/>
      <c r="H366" s="230"/>
      <c r="I366" s="134"/>
      <c r="J366" s="138"/>
      <c r="K366" s="139"/>
      <c r="L366" s="122"/>
      <c r="M366" s="425"/>
      <c r="N366" s="144" t="s">
        <v>641</v>
      </c>
      <c r="O366" s="126">
        <v>12000</v>
      </c>
      <c r="P366" s="145"/>
      <c r="Q366" s="157"/>
      <c r="R366" s="142">
        <f t="shared" si="84"/>
        <v>12000</v>
      </c>
      <c r="S366" s="341">
        <f t="shared" si="85"/>
        <v>12000</v>
      </c>
      <c r="T366" s="230"/>
      <c r="U366" s="448"/>
      <c r="V366" s="138"/>
      <c r="W366" s="139">
        <v>2</v>
      </c>
      <c r="X366" s="143"/>
    </row>
    <row r="367" spans="2:26" ht="24.75" customHeight="1" x14ac:dyDescent="0.35">
      <c r="B367" s="393"/>
      <c r="C367" s="322"/>
      <c r="D367" s="299"/>
      <c r="E367" s="134"/>
      <c r="F367" s="134"/>
      <c r="G367" s="135"/>
      <c r="H367" s="136"/>
      <c r="I367" s="137"/>
      <c r="J367" s="138"/>
      <c r="K367" s="139"/>
      <c r="L367" s="122"/>
      <c r="M367" s="425"/>
      <c r="N367" s="144" t="s">
        <v>629</v>
      </c>
      <c r="O367" s="126">
        <v>20000</v>
      </c>
      <c r="P367" s="145"/>
      <c r="Q367" s="126"/>
      <c r="R367" s="142">
        <f t="shared" si="84"/>
        <v>20000</v>
      </c>
      <c r="S367" s="341">
        <f t="shared" si="85"/>
        <v>20000</v>
      </c>
      <c r="T367" s="136"/>
      <c r="U367" s="448"/>
      <c r="V367" s="138"/>
      <c r="W367" s="139">
        <v>7</v>
      </c>
      <c r="X367" s="143"/>
    </row>
    <row r="368" spans="2:26" ht="24.75" hidden="1" customHeight="1" x14ac:dyDescent="0.35">
      <c r="B368" s="289"/>
      <c r="C368" s="322"/>
      <c r="D368" s="299"/>
      <c r="E368" s="134"/>
      <c r="F368" s="134"/>
      <c r="G368" s="135"/>
      <c r="H368" s="136"/>
      <c r="I368" s="137"/>
      <c r="J368" s="138"/>
      <c r="K368" s="139"/>
      <c r="L368" s="122"/>
      <c r="M368" s="425"/>
      <c r="N368" s="127"/>
      <c r="O368" s="126"/>
      <c r="P368" s="127"/>
      <c r="Q368" s="231"/>
      <c r="R368" s="142">
        <f t="shared" si="84"/>
        <v>0</v>
      </c>
      <c r="S368" s="336">
        <f t="shared" si="85"/>
        <v>0</v>
      </c>
      <c r="T368" s="136"/>
      <c r="U368" s="448"/>
      <c r="V368" s="138"/>
      <c r="W368" s="139"/>
      <c r="X368" s="143" t="e">
        <f t="shared" si="86"/>
        <v>#DIV/0!</v>
      </c>
    </row>
    <row r="369" spans="2:24" ht="24.75" hidden="1" customHeight="1" x14ac:dyDescent="0.35">
      <c r="B369" s="289"/>
      <c r="C369" s="322"/>
      <c r="D369" s="299"/>
      <c r="E369" s="134"/>
      <c r="F369" s="134"/>
      <c r="G369" s="229"/>
      <c r="H369" s="230"/>
      <c r="I369" s="134"/>
      <c r="J369" s="138"/>
      <c r="K369" s="139"/>
      <c r="L369" s="122"/>
      <c r="M369" s="425"/>
      <c r="N369" s="127"/>
      <c r="O369" s="232">
        <v>0</v>
      </c>
      <c r="P369" s="127"/>
      <c r="Q369" s="231"/>
      <c r="R369" s="142">
        <f t="shared" si="84"/>
        <v>0</v>
      </c>
      <c r="S369" s="336">
        <f t="shared" si="85"/>
        <v>0</v>
      </c>
      <c r="T369" s="230"/>
      <c r="U369" s="448"/>
      <c r="V369" s="138"/>
      <c r="W369" s="139"/>
      <c r="X369" s="143" t="e">
        <f t="shared" si="86"/>
        <v>#DIV/0!</v>
      </c>
    </row>
    <row r="370" spans="2:24" ht="24.75" hidden="1" customHeight="1" x14ac:dyDescent="0.35">
      <c r="B370" s="290"/>
      <c r="C370" s="299"/>
      <c r="D370" s="299"/>
      <c r="E370" s="134"/>
      <c r="F370" s="134"/>
      <c r="G370" s="135"/>
      <c r="H370" s="136"/>
      <c r="I370" s="137"/>
      <c r="J370" s="138"/>
      <c r="K370" s="139"/>
      <c r="L370" s="233"/>
      <c r="M370" s="426"/>
      <c r="N370" s="134"/>
      <c r="O370" s="145">
        <v>0</v>
      </c>
      <c r="P370" s="134"/>
      <c r="Q370" s="234"/>
      <c r="R370" s="142">
        <f t="shared" si="84"/>
        <v>0</v>
      </c>
      <c r="S370" s="336">
        <f t="shared" si="85"/>
        <v>0</v>
      </c>
      <c r="T370" s="136"/>
      <c r="U370" s="448"/>
      <c r="V370" s="138"/>
      <c r="W370" s="139"/>
      <c r="X370" s="143" t="e">
        <f t="shared" si="86"/>
        <v>#DIV/0!</v>
      </c>
    </row>
    <row r="371" spans="2:24" ht="24.75" hidden="1" customHeight="1" x14ac:dyDescent="0.35">
      <c r="B371" s="424" t="s">
        <v>407</v>
      </c>
      <c r="C371" s="322"/>
      <c r="D371" s="301"/>
      <c r="E371" s="137"/>
      <c r="F371" s="137"/>
      <c r="G371" s="135"/>
      <c r="H371" s="136"/>
      <c r="I371" s="137"/>
      <c r="J371" s="152"/>
      <c r="K371" s="139"/>
      <c r="L371" s="122"/>
      <c r="M371" s="424" t="s">
        <v>407</v>
      </c>
      <c r="N371" s="155"/>
      <c r="O371" s="147">
        <v>0</v>
      </c>
      <c r="P371" s="137"/>
      <c r="Q371" s="161"/>
      <c r="R371" s="142">
        <f t="shared" si="84"/>
        <v>0</v>
      </c>
      <c r="S371" s="336">
        <f t="shared" si="85"/>
        <v>0</v>
      </c>
      <c r="T371" s="136"/>
      <c r="U371" s="448"/>
      <c r="V371" s="152"/>
      <c r="W371" s="139"/>
      <c r="X371" s="143" t="e">
        <f t="shared" si="86"/>
        <v>#DIV/0!</v>
      </c>
    </row>
    <row r="372" spans="2:24" ht="24.75" hidden="1" customHeight="1" x14ac:dyDescent="0.35">
      <c r="B372" s="426"/>
      <c r="C372" s="322"/>
      <c r="D372" s="301"/>
      <c r="E372" s="137"/>
      <c r="F372" s="137"/>
      <c r="G372" s="135"/>
      <c r="H372" s="136"/>
      <c r="I372" s="137"/>
      <c r="J372" s="152"/>
      <c r="K372" s="164">
        <v>4</v>
      </c>
      <c r="L372" s="122"/>
      <c r="M372" s="426"/>
      <c r="N372" s="155"/>
      <c r="O372" s="147">
        <v>0</v>
      </c>
      <c r="P372" s="137"/>
      <c r="Q372" s="161"/>
      <c r="R372" s="142">
        <f t="shared" si="84"/>
        <v>0</v>
      </c>
      <c r="S372" s="336">
        <f t="shared" si="85"/>
        <v>0</v>
      </c>
      <c r="T372" s="136"/>
      <c r="U372" s="448"/>
      <c r="V372" s="152"/>
      <c r="W372" s="164">
        <v>4</v>
      </c>
      <c r="X372" s="143" t="e">
        <f t="shared" si="86"/>
        <v>#DIV/0!</v>
      </c>
    </row>
    <row r="373" spans="2:24" ht="33" customHeight="1" x14ac:dyDescent="0.35">
      <c r="B373" s="153" t="s">
        <v>513</v>
      </c>
      <c r="C373" s="322" t="s">
        <v>582</v>
      </c>
      <c r="D373" s="301">
        <v>0</v>
      </c>
      <c r="E373" s="137"/>
      <c r="F373" s="137"/>
      <c r="G373" s="135">
        <f t="shared" ref="G373" si="90">D373+E373+F373</f>
        <v>0</v>
      </c>
      <c r="H373" s="136"/>
      <c r="I373" s="137"/>
      <c r="J373" s="152" t="s">
        <v>608</v>
      </c>
      <c r="K373" s="139">
        <v>4</v>
      </c>
      <c r="L373" s="122"/>
      <c r="M373" s="153" t="s">
        <v>513</v>
      </c>
      <c r="N373" s="155" t="s">
        <v>582</v>
      </c>
      <c r="O373" s="126">
        <v>0</v>
      </c>
      <c r="P373" s="137"/>
      <c r="Q373" s="161"/>
      <c r="R373" s="142">
        <f t="shared" si="84"/>
        <v>0</v>
      </c>
      <c r="S373" s="341">
        <f t="shared" si="85"/>
        <v>0</v>
      </c>
      <c r="T373" s="136"/>
      <c r="U373" s="449"/>
      <c r="V373" s="152" t="s">
        <v>608</v>
      </c>
      <c r="W373" s="139">
        <v>4</v>
      </c>
      <c r="X373" s="143"/>
    </row>
    <row r="374" spans="2:24" ht="24.75" customHeight="1" x14ac:dyDescent="0.35">
      <c r="B374" s="235"/>
      <c r="C374" s="326" t="s">
        <v>457</v>
      </c>
      <c r="D374" s="308">
        <f>SUM(D357:D373)</f>
        <v>150033.89090909093</v>
      </c>
      <c r="E374" s="237">
        <f>SUM(E357:E373)</f>
        <v>0</v>
      </c>
      <c r="F374" s="237">
        <f>SUM(F357:F373)</f>
        <v>0</v>
      </c>
      <c r="G374" s="237">
        <f>SUM(G357:G373)</f>
        <v>150033.89090909093</v>
      </c>
      <c r="H374" s="184">
        <f>(H357*G357)+(H358*G358)+(H359*G359)+(H360*G360)+(H361*G361)+(H362*G362)+(H363*G363)+(H364*G364)+(H369*G369)+(H373*G373)</f>
        <v>0</v>
      </c>
      <c r="I374" s="184">
        <v>125389.03</v>
      </c>
      <c r="J374" s="184"/>
      <c r="K374" s="184"/>
      <c r="L374" s="122"/>
      <c r="M374" s="235"/>
      <c r="N374" s="236" t="s">
        <v>457</v>
      </c>
      <c r="O374" s="189">
        <f>SUM(O357:O373)</f>
        <v>489939.89090909093</v>
      </c>
      <c r="P374" s="189">
        <f t="shared" ref="P374:Q374" si="91">SUM(P357:P373)</f>
        <v>0</v>
      </c>
      <c r="Q374" s="189">
        <f t="shared" si="91"/>
        <v>0</v>
      </c>
      <c r="R374" s="188">
        <f>SUM(R357:R373)</f>
        <v>489939.89090909093</v>
      </c>
      <c r="S374" s="338">
        <f>SUM(S357:S373)</f>
        <v>339906</v>
      </c>
      <c r="T374" s="188">
        <f>(T357*R357)+(T358*R358)+(T359*R359)+(T360*R360)+(T361*R361)+(T362*R362)+(T363*R363)+(T364*R364)+(T369*R369)+(T373*R373)</f>
        <v>0</v>
      </c>
      <c r="U374" s="378">
        <f>U357</f>
        <v>233281.78999999995</v>
      </c>
      <c r="V374" s="184"/>
      <c r="W374" s="184"/>
      <c r="X374" s="143">
        <f t="shared" ref="X374:X379" si="92">R374/G374</f>
        <v>3.2655281279478183</v>
      </c>
    </row>
    <row r="375" spans="2:24" ht="24.75" customHeight="1" thickBot="1" x14ac:dyDescent="0.4">
      <c r="B375" s="235"/>
      <c r="C375" s="324"/>
      <c r="D375" s="305"/>
      <c r="E375" s="205"/>
      <c r="F375" s="205"/>
      <c r="G375" s="205"/>
      <c r="H375" s="205"/>
      <c r="I375" s="205"/>
      <c r="J375" s="203"/>
      <c r="K375" s="238"/>
      <c r="L375" s="122"/>
      <c r="M375" s="235"/>
      <c r="N375" s="203"/>
      <c r="O375" s="204"/>
      <c r="P375" s="205"/>
      <c r="Q375" s="205"/>
      <c r="R375" s="205"/>
      <c r="S375" s="205"/>
      <c r="T375" s="205"/>
      <c r="U375" s="205"/>
      <c r="V375" s="203"/>
      <c r="W375" s="238"/>
      <c r="X375" s="143"/>
    </row>
    <row r="376" spans="2:24" ht="24.75" hidden="1" customHeight="1" x14ac:dyDescent="0.35">
      <c r="B376" s="235"/>
      <c r="C376" s="324"/>
      <c r="D376" s="305"/>
      <c r="E376" s="205"/>
      <c r="F376" s="205"/>
      <c r="G376" s="205"/>
      <c r="H376" s="205"/>
      <c r="I376" s="205"/>
      <c r="J376" s="203"/>
      <c r="K376" s="238"/>
      <c r="L376" s="122"/>
      <c r="M376" s="235"/>
      <c r="N376" s="203"/>
      <c r="O376" s="204"/>
      <c r="P376" s="205"/>
      <c r="Q376" s="205"/>
      <c r="R376" s="205"/>
      <c r="S376" s="205"/>
      <c r="T376" s="205"/>
      <c r="U376" s="205"/>
      <c r="V376" s="203"/>
      <c r="W376" s="238"/>
      <c r="X376" s="143" t="e">
        <f t="shared" si="92"/>
        <v>#DIV/0!</v>
      </c>
    </row>
    <row r="377" spans="2:24" ht="24.75" hidden="1" customHeight="1" x14ac:dyDescent="0.35">
      <c r="B377" s="235"/>
      <c r="C377" s="324"/>
      <c r="D377" s="305"/>
      <c r="E377" s="205"/>
      <c r="F377" s="205"/>
      <c r="G377" s="239"/>
      <c r="H377" s="205"/>
      <c r="I377" s="205"/>
      <c r="J377" s="203"/>
      <c r="K377" s="238"/>
      <c r="L377" s="122"/>
      <c r="M377" s="235"/>
      <c r="N377" s="203"/>
      <c r="O377" s="204"/>
      <c r="P377" s="205"/>
      <c r="Q377" s="205"/>
      <c r="R377" s="239"/>
      <c r="S377" s="239"/>
      <c r="T377" s="205"/>
      <c r="U377" s="205"/>
      <c r="V377" s="203"/>
      <c r="W377" s="238"/>
      <c r="X377" s="143" t="e">
        <f t="shared" si="92"/>
        <v>#DIV/0!</v>
      </c>
    </row>
    <row r="378" spans="2:24" ht="24.75" hidden="1" customHeight="1" x14ac:dyDescent="0.35">
      <c r="B378" s="235"/>
      <c r="C378" s="324"/>
      <c r="D378" s="305"/>
      <c r="E378" s="205"/>
      <c r="F378" s="205"/>
      <c r="G378" s="205"/>
      <c r="H378" s="205"/>
      <c r="I378" s="205"/>
      <c r="J378" s="203"/>
      <c r="K378" s="238"/>
      <c r="L378" s="122"/>
      <c r="M378" s="235"/>
      <c r="N378" s="203"/>
      <c r="O378" s="204"/>
      <c r="P378" s="205"/>
      <c r="Q378" s="205"/>
      <c r="R378" s="205"/>
      <c r="S378" s="205"/>
      <c r="T378" s="205"/>
      <c r="U378" s="205"/>
      <c r="V378" s="203"/>
      <c r="W378" s="238"/>
      <c r="X378" s="143" t="e">
        <f t="shared" si="92"/>
        <v>#DIV/0!</v>
      </c>
    </row>
    <row r="379" spans="2:24" ht="24.75" hidden="1" customHeight="1" x14ac:dyDescent="0.35">
      <c r="B379" s="235"/>
      <c r="C379" s="324"/>
      <c r="D379" s="305"/>
      <c r="E379" s="205"/>
      <c r="F379" s="205"/>
      <c r="G379" s="205"/>
      <c r="H379" s="205"/>
      <c r="I379" s="205"/>
      <c r="J379" s="203"/>
      <c r="K379" s="238"/>
      <c r="L379" s="122"/>
      <c r="M379" s="235"/>
      <c r="N379" s="203"/>
      <c r="O379" s="204"/>
      <c r="P379" s="205"/>
      <c r="Q379" s="205"/>
      <c r="R379" s="205"/>
      <c r="S379" s="205"/>
      <c r="T379" s="205"/>
      <c r="U379" s="205"/>
      <c r="V379" s="203"/>
      <c r="W379" s="238"/>
      <c r="X379" s="143" t="e">
        <f t="shared" si="92"/>
        <v>#DIV/0!</v>
      </c>
    </row>
    <row r="380" spans="2:24" ht="24.75" hidden="1" customHeight="1" x14ac:dyDescent="0.35">
      <c r="B380" s="235"/>
      <c r="C380" s="324"/>
      <c r="D380" s="305"/>
      <c r="E380" s="205"/>
      <c r="F380" s="205"/>
      <c r="G380" s="205"/>
      <c r="H380" s="205"/>
      <c r="I380" s="205"/>
      <c r="J380" s="203"/>
      <c r="K380" s="238"/>
      <c r="L380" s="122"/>
      <c r="M380" s="235"/>
      <c r="N380" s="203"/>
      <c r="O380" s="204"/>
      <c r="P380" s="205"/>
      <c r="Q380" s="205"/>
      <c r="R380" s="205"/>
      <c r="S380" s="205"/>
      <c r="T380" s="205"/>
      <c r="U380" s="205"/>
      <c r="V380" s="203"/>
      <c r="W380" s="238"/>
      <c r="X380" s="238"/>
    </row>
    <row r="381" spans="2:24" ht="24.75" hidden="1" customHeight="1" thickBot="1" x14ac:dyDescent="0.4">
      <c r="B381" s="235"/>
      <c r="C381" s="324"/>
      <c r="D381" s="305"/>
      <c r="E381" s="205"/>
      <c r="F381" s="205"/>
      <c r="G381" s="205"/>
      <c r="H381" s="205"/>
      <c r="I381" s="205"/>
      <c r="J381" s="203"/>
      <c r="K381" s="238"/>
      <c r="L381" s="122"/>
      <c r="M381" s="235"/>
      <c r="N381" s="203"/>
      <c r="O381" s="204"/>
      <c r="P381" s="205"/>
      <c r="Q381" s="205"/>
      <c r="R381" s="205"/>
      <c r="S381" s="205"/>
      <c r="T381" s="205"/>
      <c r="U381" s="205"/>
      <c r="V381" s="203"/>
      <c r="W381" s="238"/>
      <c r="X381" s="238"/>
    </row>
    <row r="382" spans="2:24" ht="24.75" customHeight="1" x14ac:dyDescent="0.35">
      <c r="B382" s="235"/>
      <c r="C382" s="418" t="s">
        <v>416</v>
      </c>
      <c r="D382" s="419"/>
      <c r="E382" s="240"/>
      <c r="F382" s="240"/>
      <c r="G382" s="241"/>
      <c r="H382" s="242"/>
      <c r="I382" s="243"/>
      <c r="J382" s="242"/>
      <c r="L382" s="122"/>
      <c r="M382" s="235"/>
      <c r="N382" s="418" t="s">
        <v>416</v>
      </c>
      <c r="O382" s="419"/>
      <c r="P382" s="240"/>
      <c r="Q382" s="240"/>
      <c r="R382" s="241"/>
      <c r="S382" s="452" t="s">
        <v>661</v>
      </c>
      <c r="T382" s="242"/>
      <c r="U382" s="243"/>
      <c r="V382" s="242"/>
      <c r="W382" s="228"/>
      <c r="X382" s="228"/>
    </row>
    <row r="383" spans="2:24" ht="24.75" customHeight="1" x14ac:dyDescent="0.35">
      <c r="B383" s="235"/>
      <c r="C383" s="420"/>
      <c r="D383" s="309" t="s">
        <v>576</v>
      </c>
      <c r="E383" s="245" t="s">
        <v>488</v>
      </c>
      <c r="F383" s="184" t="s">
        <v>485</v>
      </c>
      <c r="G383" s="422" t="s">
        <v>12</v>
      </c>
      <c r="H383" s="203"/>
      <c r="I383" s="205"/>
      <c r="J383" s="242"/>
      <c r="L383" s="122"/>
      <c r="M383" s="235"/>
      <c r="N383" s="450"/>
      <c r="O383" s="244" t="s">
        <v>576</v>
      </c>
      <c r="P383" s="245" t="s">
        <v>488</v>
      </c>
      <c r="Q383" s="184" t="s">
        <v>485</v>
      </c>
      <c r="R383" s="422" t="s">
        <v>12</v>
      </c>
      <c r="S383" s="453"/>
      <c r="T383" s="203"/>
      <c r="U383" s="205"/>
      <c r="V383" s="242"/>
      <c r="W383" s="228"/>
      <c r="X383" s="228"/>
    </row>
    <row r="384" spans="2:24" ht="24.75" customHeight="1" x14ac:dyDescent="0.35">
      <c r="B384" s="235"/>
      <c r="C384" s="421"/>
      <c r="D384" s="310" t="str">
        <f>D13</f>
        <v>UNFPA</v>
      </c>
      <c r="E384" s="247">
        <f>E13</f>
        <v>0</v>
      </c>
      <c r="F384" s="248">
        <f>F13</f>
        <v>0</v>
      </c>
      <c r="G384" s="423"/>
      <c r="H384" s="203"/>
      <c r="I384" s="205"/>
      <c r="J384" s="242"/>
      <c r="L384" s="122"/>
      <c r="M384" s="235"/>
      <c r="N384" s="451"/>
      <c r="O384" s="246" t="str">
        <f>O13</f>
        <v>UNFPA</v>
      </c>
      <c r="P384" s="247">
        <f>P13</f>
        <v>0</v>
      </c>
      <c r="Q384" s="248" t="str">
        <f>Q13</f>
        <v xml:space="preserve">Budget additionnel </v>
      </c>
      <c r="R384" s="423"/>
      <c r="S384" s="344" t="s">
        <v>609</v>
      </c>
      <c r="T384" s="203"/>
      <c r="U384" s="205"/>
      <c r="V384" s="242"/>
      <c r="W384" s="228"/>
      <c r="X384" s="228"/>
    </row>
    <row r="385" spans="2:25" ht="24.75" customHeight="1" x14ac:dyDescent="0.35">
      <c r="B385" s="128"/>
      <c r="C385" s="327" t="s">
        <v>408</v>
      </c>
      <c r="D385" s="311">
        <f>SUM(D34,D44,D64,D159,D167,D178,D374)</f>
        <v>1130841.1253636363</v>
      </c>
      <c r="E385" s="250">
        <f>SUM(E34,E44,E64,E159,E167,E178)</f>
        <v>0</v>
      </c>
      <c r="F385" s="250">
        <f>SUM(F34,F44,F64,F159,F167,F178)</f>
        <v>0</v>
      </c>
      <c r="G385" s="250">
        <f>SUM(D385:F385)</f>
        <v>1130841.1253636363</v>
      </c>
      <c r="H385" s="203"/>
      <c r="I385" s="205"/>
      <c r="J385" s="128"/>
      <c r="L385" s="122"/>
      <c r="M385" s="128"/>
      <c r="N385" s="249" t="s">
        <v>408</v>
      </c>
      <c r="O385" s="189">
        <f>SUM(O34,O44,O64,O159,O167,O178,O374)</f>
        <v>3305897.4586969698</v>
      </c>
      <c r="P385" s="250">
        <f>SUM(P34,P44,P64,P159,P167,P178)</f>
        <v>0</v>
      </c>
      <c r="Q385" s="189">
        <f>SUM(Q34,Q44,Q64,Q159,Q167,Q178,Q374)</f>
        <v>0</v>
      </c>
      <c r="R385" s="188">
        <f>SUM(O385:Q385)</f>
        <v>3305897.4586969698</v>
      </c>
      <c r="S385" s="345">
        <f>+S374+S178+S167+S159+S64+S44+S34</f>
        <v>2175056.3333333335</v>
      </c>
      <c r="T385" s="203"/>
      <c r="U385" s="205"/>
      <c r="V385" s="128"/>
      <c r="W385" s="228"/>
      <c r="X385" s="228"/>
    </row>
    <row r="386" spans="2:25" ht="24.75" customHeight="1" x14ac:dyDescent="0.35">
      <c r="B386" s="251"/>
      <c r="C386" s="327" t="s">
        <v>409</v>
      </c>
      <c r="D386" s="311">
        <f>D385*0.07</f>
        <v>79158.878775454548</v>
      </c>
      <c r="E386" s="252">
        <f>E385*0.07</f>
        <v>0</v>
      </c>
      <c r="F386" s="253">
        <f t="shared" ref="F386" si="93">F385*0.07</f>
        <v>0</v>
      </c>
      <c r="G386" s="250">
        <f>G385*0.07</f>
        <v>79158.878775454548</v>
      </c>
      <c r="H386" s="251"/>
      <c r="I386" s="254"/>
      <c r="L386" s="122"/>
      <c r="M386" s="251"/>
      <c r="N386" s="249" t="s">
        <v>409</v>
      </c>
      <c r="O386" s="189">
        <f>O385*0.07</f>
        <v>231412.82210878792</v>
      </c>
      <c r="P386" s="252">
        <f>P385*0.07</f>
        <v>0</v>
      </c>
      <c r="Q386" s="189">
        <f t="shared" ref="Q386" si="94">Q385*0.07</f>
        <v>0</v>
      </c>
      <c r="R386" s="188">
        <f>R385*0.07</f>
        <v>231412.82210878792</v>
      </c>
      <c r="S386" s="345">
        <f>+S385*0.07</f>
        <v>152253.94333333336</v>
      </c>
      <c r="T386" s="251"/>
      <c r="U386" s="254"/>
      <c r="W386" s="228"/>
      <c r="X386" s="228"/>
    </row>
    <row r="387" spans="2:25" ht="24.75" customHeight="1" thickBot="1" x14ac:dyDescent="0.4">
      <c r="B387" s="251"/>
      <c r="C387" s="328" t="s">
        <v>12</v>
      </c>
      <c r="D387" s="312">
        <f>SUM(D385:D386)</f>
        <v>1210000.0041390909</v>
      </c>
      <c r="E387" s="256">
        <f>SUM(E385:E386)</f>
        <v>0</v>
      </c>
      <c r="F387" s="257">
        <f>SUM(F385:F386)</f>
        <v>0</v>
      </c>
      <c r="G387" s="258">
        <f>SUM(G385:G386)</f>
        <v>1210000.0041390909</v>
      </c>
      <c r="H387" s="251"/>
      <c r="I387" s="254"/>
      <c r="L387" s="122"/>
      <c r="M387" s="251"/>
      <c r="N387" s="255" t="s">
        <v>12</v>
      </c>
      <c r="O387" s="342">
        <f>SUM(O385:O386)</f>
        <v>3537310.2808057577</v>
      </c>
      <c r="P387" s="256">
        <f>SUM(P385:P386)</f>
        <v>0</v>
      </c>
      <c r="Q387" s="342">
        <f>SUM(Q385:Q386)</f>
        <v>0</v>
      </c>
      <c r="R387" s="343">
        <f>SUM(R385:R386)</f>
        <v>3537310.2808057577</v>
      </c>
      <c r="S387" s="346">
        <f>+S385+S386</f>
        <v>2327310.2766666668</v>
      </c>
      <c r="T387" s="251"/>
      <c r="U387" s="254"/>
      <c r="W387" s="228"/>
      <c r="X387" s="228"/>
    </row>
    <row r="388" spans="2:25" ht="24.75" customHeight="1" x14ac:dyDescent="0.35">
      <c r="B388" s="251"/>
      <c r="I388" s="259"/>
      <c r="J388" s="260"/>
      <c r="L388" s="122"/>
      <c r="M388" s="251"/>
      <c r="S388" s="280"/>
      <c r="U388" s="259"/>
      <c r="V388" s="260"/>
      <c r="W388" s="228"/>
      <c r="X388" s="228"/>
    </row>
    <row r="389" spans="2:25" s="128" customFormat="1" ht="24.75" customHeight="1" thickBot="1" x14ac:dyDescent="0.4">
      <c r="B389" s="203"/>
      <c r="C389" s="329"/>
      <c r="D389" s="313"/>
      <c r="E389" s="262"/>
      <c r="F389" s="262"/>
      <c r="G389" s="262"/>
      <c r="H389" s="262"/>
      <c r="I389" s="175"/>
      <c r="J389" s="242"/>
      <c r="K389" s="263"/>
      <c r="L389" s="122"/>
      <c r="M389" s="203"/>
      <c r="N389" s="235"/>
      <c r="O389" s="261"/>
      <c r="P389" s="262"/>
      <c r="Q389" s="262"/>
      <c r="R389" s="262"/>
      <c r="S389" s="262"/>
      <c r="T389" s="262"/>
      <c r="U389" s="175"/>
      <c r="V389" s="242"/>
      <c r="W389" s="263"/>
      <c r="X389" s="263"/>
      <c r="Y389" s="215"/>
    </row>
    <row r="390" spans="2:25" ht="24.75" customHeight="1" x14ac:dyDescent="0.35">
      <c r="C390" s="410" t="s">
        <v>417</v>
      </c>
      <c r="D390" s="411"/>
      <c r="E390" s="412"/>
      <c r="F390" s="412"/>
      <c r="G390" s="412"/>
      <c r="H390" s="413"/>
      <c r="I390" s="264"/>
      <c r="L390" s="122"/>
      <c r="N390" s="454" t="s">
        <v>417</v>
      </c>
      <c r="O390" s="455"/>
      <c r="P390" s="455"/>
      <c r="Q390" s="455"/>
      <c r="R390" s="455"/>
      <c r="S390" s="456"/>
      <c r="T390" s="264"/>
      <c r="U390" s="264"/>
      <c r="W390" s="228"/>
      <c r="X390" s="228"/>
    </row>
    <row r="391" spans="2:25" ht="24.75" customHeight="1" x14ac:dyDescent="0.35">
      <c r="C391" s="388"/>
      <c r="D391" s="309" t="s">
        <v>576</v>
      </c>
      <c r="E391" s="245" t="s">
        <v>488</v>
      </c>
      <c r="F391" s="184" t="s">
        <v>485</v>
      </c>
      <c r="G391" s="403" t="s">
        <v>12</v>
      </c>
      <c r="H391" s="405" t="s">
        <v>10</v>
      </c>
      <c r="I391" s="264"/>
      <c r="L391" s="122"/>
      <c r="N391" s="390"/>
      <c r="O391" s="244" t="s">
        <v>644</v>
      </c>
      <c r="P391" s="245" t="s">
        <v>488</v>
      </c>
      <c r="Q391" s="184" t="s">
        <v>485</v>
      </c>
      <c r="R391" s="403" t="s">
        <v>12</v>
      </c>
      <c r="S391" s="405" t="s">
        <v>10</v>
      </c>
      <c r="T391" s="264"/>
      <c r="U391" s="264"/>
      <c r="W391" s="228"/>
      <c r="X391" s="228"/>
    </row>
    <row r="392" spans="2:25" ht="24.75" customHeight="1" x14ac:dyDescent="0.35">
      <c r="C392" s="389"/>
      <c r="D392" s="296" t="str">
        <f>D13</f>
        <v>UNFPA</v>
      </c>
      <c r="E392" s="129">
        <f>E13</f>
        <v>0</v>
      </c>
      <c r="F392" s="129">
        <f>F13</f>
        <v>0</v>
      </c>
      <c r="G392" s="404"/>
      <c r="H392" s="406"/>
      <c r="I392" s="264"/>
      <c r="L392" s="122"/>
      <c r="N392" s="391"/>
      <c r="O392" s="130" t="str">
        <f>O13</f>
        <v>UNFPA</v>
      </c>
      <c r="P392" s="129">
        <f>P13</f>
        <v>0</v>
      </c>
      <c r="Q392" s="129" t="str">
        <f>Q13</f>
        <v xml:space="preserve">Budget additionnel </v>
      </c>
      <c r="R392" s="404"/>
      <c r="S392" s="406"/>
      <c r="T392" s="264"/>
      <c r="U392" s="264"/>
      <c r="W392" s="228"/>
      <c r="X392" s="228"/>
    </row>
    <row r="393" spans="2:25" ht="24.75" customHeight="1" x14ac:dyDescent="0.35">
      <c r="C393" s="330" t="s">
        <v>410</v>
      </c>
      <c r="D393" s="314">
        <f>$D$387*H393</f>
        <v>847000.00289736362</v>
      </c>
      <c r="E393" s="266">
        <f>$E$387*H393</f>
        <v>0</v>
      </c>
      <c r="F393" s="266">
        <f>$F$387*H393</f>
        <v>0</v>
      </c>
      <c r="G393" s="266">
        <f>SUM(D393:F393)</f>
        <v>847000.00289736362</v>
      </c>
      <c r="H393" s="267">
        <v>0.7</v>
      </c>
      <c r="I393" s="243"/>
      <c r="L393" s="122"/>
      <c r="N393" s="265" t="s">
        <v>410</v>
      </c>
      <c r="O393" s="189">
        <f>$D$387*S393</f>
        <v>847000.00289736362</v>
      </c>
      <c r="P393" s="266">
        <f>$E$387*T393</f>
        <v>0</v>
      </c>
      <c r="Q393" s="188">
        <f>$Q$387*T393</f>
        <v>0</v>
      </c>
      <c r="R393" s="188">
        <f>SUM(O393:Q393)</f>
        <v>847000.00289736362</v>
      </c>
      <c r="S393" s="267">
        <v>0.7</v>
      </c>
      <c r="T393" s="243"/>
      <c r="U393" s="243"/>
      <c r="W393" s="228"/>
      <c r="X393" s="228"/>
    </row>
    <row r="394" spans="2:25" ht="24.75" customHeight="1" x14ac:dyDescent="0.35">
      <c r="B394" s="409"/>
      <c r="C394" s="331" t="s">
        <v>411</v>
      </c>
      <c r="D394" s="315">
        <f>$D$387*H394</f>
        <v>363000.00124172727</v>
      </c>
      <c r="E394" s="266">
        <f>$E$387*H394</f>
        <v>0</v>
      </c>
      <c r="F394" s="266">
        <f>$F$387*H394</f>
        <v>0</v>
      </c>
      <c r="G394" s="266">
        <f t="shared" ref="G394:G395" si="95">SUM(D394:F394)</f>
        <v>363000.00124172727</v>
      </c>
      <c r="H394" s="270">
        <v>0.3</v>
      </c>
      <c r="I394" s="243"/>
      <c r="L394" s="122"/>
      <c r="M394" s="409"/>
      <c r="N394" s="268" t="s">
        <v>411</v>
      </c>
      <c r="O394" s="189">
        <f>$D$387*S394</f>
        <v>363000.00124172727</v>
      </c>
      <c r="P394" s="266">
        <f>$E$387*T394</f>
        <v>0</v>
      </c>
      <c r="Q394" s="188">
        <f>$Q$387*T394</f>
        <v>0</v>
      </c>
      <c r="R394" s="188">
        <f t="shared" ref="R394:R396" si="96">SUM(O394:Q394)</f>
        <v>363000.00124172727</v>
      </c>
      <c r="S394" s="270">
        <v>0.3</v>
      </c>
      <c r="T394" s="243"/>
      <c r="U394" s="243"/>
      <c r="W394" s="228"/>
      <c r="X394" s="228"/>
    </row>
    <row r="395" spans="2:25" ht="24.75" customHeight="1" x14ac:dyDescent="0.35">
      <c r="B395" s="409"/>
      <c r="C395" s="331" t="s">
        <v>412</v>
      </c>
      <c r="D395" s="315">
        <f>$D$387*I395</f>
        <v>0</v>
      </c>
      <c r="E395" s="266">
        <f>$E$387*H395</f>
        <v>0</v>
      </c>
      <c r="F395" s="266">
        <f>$F$387*H395</f>
        <v>0</v>
      </c>
      <c r="G395" s="266">
        <f t="shared" si="95"/>
        <v>0</v>
      </c>
      <c r="H395" s="270"/>
      <c r="I395" s="243"/>
      <c r="L395" s="122"/>
      <c r="M395" s="409"/>
      <c r="N395" s="268" t="s">
        <v>662</v>
      </c>
      <c r="O395" s="189">
        <f>+S387*S395</f>
        <v>1163655.1383333334</v>
      </c>
      <c r="P395" s="266">
        <f>$E$387*T395</f>
        <v>0</v>
      </c>
      <c r="Q395" s="269">
        <f>$D$387*V395</f>
        <v>0</v>
      </c>
      <c r="R395" s="188">
        <f t="shared" si="96"/>
        <v>1163655.1383333334</v>
      </c>
      <c r="S395" s="270">
        <v>0.5</v>
      </c>
      <c r="T395" s="243"/>
      <c r="U395" s="243"/>
      <c r="W395" s="228"/>
      <c r="X395" s="228"/>
    </row>
    <row r="396" spans="2:25" ht="24.75" customHeight="1" x14ac:dyDescent="0.35">
      <c r="B396" s="409"/>
      <c r="C396" s="331"/>
      <c r="D396" s="315"/>
      <c r="E396" s="291"/>
      <c r="F396" s="291"/>
      <c r="G396" s="291"/>
      <c r="H396" s="270"/>
      <c r="I396" s="243"/>
      <c r="L396" s="122"/>
      <c r="M396" s="409"/>
      <c r="N396" s="268" t="s">
        <v>663</v>
      </c>
      <c r="O396" s="189">
        <f>+S387*S396</f>
        <v>1163655.1383333334</v>
      </c>
      <c r="P396" s="291"/>
      <c r="Q396" s="269"/>
      <c r="R396" s="188">
        <f t="shared" si="96"/>
        <v>1163655.1383333334</v>
      </c>
      <c r="S396" s="270">
        <v>0.5</v>
      </c>
      <c r="T396" s="243"/>
      <c r="U396" s="243"/>
      <c r="W396" s="228"/>
      <c r="X396" s="228"/>
    </row>
    <row r="397" spans="2:25" ht="24.75" customHeight="1" thickBot="1" x14ac:dyDescent="0.4">
      <c r="B397" s="409"/>
      <c r="C397" s="328" t="s">
        <v>12</v>
      </c>
      <c r="D397" s="316">
        <f>SUM(D393:D395)</f>
        <v>1210000.0041390909</v>
      </c>
      <c r="E397" s="271">
        <f t="shared" ref="E397:F397" si="97">SUM(E393:E395)</f>
        <v>0</v>
      </c>
      <c r="F397" s="271">
        <f t="shared" si="97"/>
        <v>0</v>
      </c>
      <c r="G397" s="271">
        <f>SUM(G393:G395)</f>
        <v>1210000.0041390909</v>
      </c>
      <c r="H397" s="272"/>
      <c r="I397" s="264"/>
      <c r="J397" s="228"/>
      <c r="L397" s="122"/>
      <c r="M397" s="409"/>
      <c r="N397" s="255" t="s">
        <v>12</v>
      </c>
      <c r="O397" s="342">
        <f>SUM(O393:O396)</f>
        <v>3537310.2808057582</v>
      </c>
      <c r="P397" s="271">
        <f t="shared" ref="P397" si="98">SUM(P393:P395)</f>
        <v>0</v>
      </c>
      <c r="Q397" s="343">
        <f>SUM(Q393:Q395)</f>
        <v>0</v>
      </c>
      <c r="R397" s="343">
        <f>SUM(R393:R396)</f>
        <v>3537310.2808057582</v>
      </c>
      <c r="S397" s="272"/>
      <c r="T397" s="264"/>
      <c r="U397" s="264"/>
      <c r="V397" s="228"/>
      <c r="W397" s="228"/>
      <c r="X397" s="228"/>
    </row>
    <row r="398" spans="2:25" ht="24.75" customHeight="1" thickBot="1" x14ac:dyDescent="0.4">
      <c r="B398" s="409"/>
      <c r="C398" s="332"/>
      <c r="D398" s="317"/>
      <c r="E398" s="274"/>
      <c r="F398" s="274"/>
      <c r="G398" s="274"/>
      <c r="H398" s="274"/>
      <c r="I398" s="275"/>
      <c r="L398" s="122"/>
      <c r="M398" s="409"/>
      <c r="N398" s="170"/>
      <c r="O398" s="273"/>
      <c r="P398" s="274"/>
      <c r="Q398" s="274"/>
      <c r="R398" s="274"/>
      <c r="S398" s="274"/>
      <c r="T398" s="275"/>
      <c r="U398" s="275"/>
      <c r="W398" s="228"/>
      <c r="X398" s="228"/>
    </row>
    <row r="399" spans="2:25" ht="24.75" customHeight="1" x14ac:dyDescent="0.35">
      <c r="B399" s="409"/>
      <c r="C399" s="333" t="s">
        <v>657</v>
      </c>
      <c r="D399" s="318">
        <f>SUM(H34,H44,H64,H159,H167,H178,H374)*1.07</f>
        <v>155396.22705277274</v>
      </c>
      <c r="E399" s="262"/>
      <c r="F399" s="262"/>
      <c r="G399" s="262"/>
      <c r="H399" s="274"/>
      <c r="I399" s="275"/>
      <c r="L399" s="122"/>
      <c r="M399" s="409"/>
      <c r="N399" s="276" t="s">
        <v>647</v>
      </c>
      <c r="O399" s="188">
        <f>SUM(T34,T44,T64,T159,T167,T178,T374)*1.07</f>
        <v>655312.71038610616</v>
      </c>
      <c r="P399" s="262"/>
      <c r="Q399" s="262"/>
      <c r="R399" s="262"/>
      <c r="S399" s="262"/>
      <c r="T399" s="274"/>
      <c r="U399" s="275"/>
      <c r="W399" s="228"/>
      <c r="X399" s="228"/>
    </row>
    <row r="400" spans="2:25" ht="24.75" customHeight="1" x14ac:dyDescent="0.35">
      <c r="B400" s="409"/>
      <c r="C400" s="330" t="s">
        <v>414</v>
      </c>
      <c r="D400" s="319">
        <f>D399/G387</f>
        <v>0.1284266334885977</v>
      </c>
      <c r="E400" s="278"/>
      <c r="F400" s="278"/>
      <c r="G400" s="278"/>
      <c r="H400" s="274"/>
      <c r="I400" s="275"/>
      <c r="L400" s="122"/>
      <c r="M400" s="409"/>
      <c r="N400" s="265" t="s">
        <v>414</v>
      </c>
      <c r="O400" s="277">
        <f>O399/R387</f>
        <v>0.18525734480856274</v>
      </c>
      <c r="P400" s="278"/>
      <c r="Q400" s="278"/>
      <c r="R400" s="278"/>
      <c r="S400" s="278"/>
      <c r="T400" s="274"/>
      <c r="U400" s="275"/>
      <c r="W400" s="228"/>
      <c r="X400" s="228"/>
    </row>
    <row r="401" spans="2:24" ht="24.75" hidden="1" customHeight="1" x14ac:dyDescent="0.35">
      <c r="B401" s="409"/>
      <c r="C401" s="407"/>
      <c r="D401" s="408"/>
      <c r="E401" s="235" t="s">
        <v>483</v>
      </c>
      <c r="F401" s="235"/>
      <c r="G401" s="235"/>
      <c r="H401" s="274"/>
      <c r="I401" s="275"/>
      <c r="L401" s="122"/>
      <c r="M401" s="409"/>
      <c r="N401" s="407"/>
      <c r="O401" s="408"/>
      <c r="P401" s="235" t="s">
        <v>483</v>
      </c>
      <c r="Q401" s="235"/>
      <c r="R401" s="235"/>
      <c r="S401" s="235"/>
      <c r="T401" s="274"/>
      <c r="U401" s="275"/>
      <c r="W401" s="228"/>
      <c r="X401" s="228"/>
    </row>
    <row r="402" spans="2:24" ht="24.75" customHeight="1" x14ac:dyDescent="0.35">
      <c r="B402" s="409"/>
      <c r="C402" s="330" t="s">
        <v>658</v>
      </c>
      <c r="D402" s="320">
        <f>G64+G373</f>
        <v>148163.97627272728</v>
      </c>
      <c r="E402" s="279"/>
      <c r="F402" s="279"/>
      <c r="G402" s="279"/>
      <c r="L402" s="122"/>
      <c r="M402" s="409"/>
      <c r="N402" s="265" t="s">
        <v>648</v>
      </c>
      <c r="O402" s="188">
        <f>R64+R373</f>
        <v>303163.97627272725</v>
      </c>
      <c r="P402" s="279"/>
      <c r="Q402" s="279"/>
      <c r="R402" s="279"/>
      <c r="S402" s="280"/>
      <c r="T402" s="281"/>
      <c r="W402" s="228"/>
      <c r="X402" s="228"/>
    </row>
    <row r="403" spans="2:24" ht="29.25" customHeight="1" x14ac:dyDescent="0.35">
      <c r="B403" s="409"/>
      <c r="C403" s="330" t="s">
        <v>415</v>
      </c>
      <c r="D403" s="319">
        <f>D402/G387</f>
        <v>0.12244956674867553</v>
      </c>
      <c r="E403" s="279"/>
      <c r="F403" s="279"/>
      <c r="G403" s="279"/>
      <c r="H403" s="265" t="s">
        <v>610</v>
      </c>
      <c r="I403" s="282"/>
      <c r="L403" s="122"/>
      <c r="M403" s="409"/>
      <c r="N403" s="265" t="s">
        <v>415</v>
      </c>
      <c r="O403" s="277">
        <f>O402/R387</f>
        <v>8.570466037931794E-2</v>
      </c>
      <c r="P403" s="279"/>
      <c r="Q403" s="279"/>
      <c r="R403" s="279"/>
      <c r="S403" s="265" t="s">
        <v>610</v>
      </c>
      <c r="T403" s="282">
        <f>U34+U44+U64+U159+U167+U178+U374</f>
        <v>1418385</v>
      </c>
      <c r="U403" s="281"/>
      <c r="W403" s="228"/>
      <c r="X403" s="228"/>
    </row>
    <row r="404" spans="2:24" ht="58.5" customHeight="1" thickBot="1" x14ac:dyDescent="0.4">
      <c r="B404" s="409"/>
      <c r="C404" s="414" t="s">
        <v>649</v>
      </c>
      <c r="D404" s="415"/>
      <c r="E404" s="128"/>
      <c r="F404" s="128"/>
      <c r="G404" s="128"/>
      <c r="H404" s="265" t="s">
        <v>611</v>
      </c>
      <c r="I404" s="283">
        <f>I403/G385</f>
        <v>0</v>
      </c>
      <c r="L404" s="122"/>
      <c r="M404" s="409"/>
      <c r="N404" s="414" t="s">
        <v>649</v>
      </c>
      <c r="O404" s="415"/>
      <c r="P404" s="128"/>
      <c r="Q404" s="128"/>
      <c r="R404" s="128"/>
      <c r="S404" s="265" t="s">
        <v>611</v>
      </c>
      <c r="T404" s="283">
        <f>T403/O387</f>
        <v>0.40097839527860374</v>
      </c>
      <c r="U404" s="176"/>
      <c r="W404" s="228"/>
      <c r="X404" s="228"/>
    </row>
    <row r="405" spans="2:24" ht="24.75" customHeight="1" x14ac:dyDescent="0.35">
      <c r="B405" s="409"/>
      <c r="K405" s="263"/>
      <c r="M405" s="409"/>
      <c r="W405" s="263"/>
      <c r="X405" s="263"/>
    </row>
    <row r="406" spans="2:24" ht="24.75" customHeight="1" x14ac:dyDescent="0.35">
      <c r="B406" s="409"/>
      <c r="M406" s="409"/>
      <c r="W406" s="228"/>
      <c r="X406" s="228"/>
    </row>
    <row r="407" spans="2:24" ht="24.75" customHeight="1" x14ac:dyDescent="0.35">
      <c r="B407" s="409"/>
      <c r="M407" s="409"/>
      <c r="W407" s="228"/>
      <c r="X407" s="228"/>
    </row>
    <row r="408" spans="2:24" ht="24.75" customHeight="1" x14ac:dyDescent="0.35">
      <c r="B408" s="409"/>
      <c r="M408" s="409"/>
      <c r="W408" s="228"/>
      <c r="X408" s="228"/>
    </row>
    <row r="409" spans="2:24" ht="24.75" customHeight="1" x14ac:dyDescent="0.35">
      <c r="B409" s="409"/>
      <c r="M409" s="409"/>
      <c r="W409" s="228"/>
      <c r="X409" s="228"/>
    </row>
  </sheetData>
  <sheetProtection formatCells="0" formatColumns="0" formatRows="0"/>
  <mergeCells count="183">
    <mergeCell ref="U16:U21"/>
    <mergeCell ref="U46:U60"/>
    <mergeCell ref="U68:U74"/>
    <mergeCell ref="U169:U177"/>
    <mergeCell ref="U357:U373"/>
    <mergeCell ref="R391:R392"/>
    <mergeCell ref="M394:M409"/>
    <mergeCell ref="N401:O401"/>
    <mergeCell ref="N404:O404"/>
    <mergeCell ref="S391:S392"/>
    <mergeCell ref="M371:M372"/>
    <mergeCell ref="N382:O382"/>
    <mergeCell ref="N383:N384"/>
    <mergeCell ref="R383:R384"/>
    <mergeCell ref="S382:S383"/>
    <mergeCell ref="N390:S390"/>
    <mergeCell ref="N343:V343"/>
    <mergeCell ref="M344:M348"/>
    <mergeCell ref="M349:M353"/>
    <mergeCell ref="M357:M359"/>
    <mergeCell ref="M360:M370"/>
    <mergeCell ref="M316:M321"/>
    <mergeCell ref="M322:M326"/>
    <mergeCell ref="M327:M331"/>
    <mergeCell ref="M332:M336"/>
    <mergeCell ref="M337:M341"/>
    <mergeCell ref="M294:M298"/>
    <mergeCell ref="M299:M303"/>
    <mergeCell ref="M304:M308"/>
    <mergeCell ref="M309:M313"/>
    <mergeCell ref="N315:V315"/>
    <mergeCell ref="M272:M276"/>
    <mergeCell ref="M277:M281"/>
    <mergeCell ref="M282:M286"/>
    <mergeCell ref="N288:V288"/>
    <mergeCell ref="M289:M293"/>
    <mergeCell ref="M253:M257"/>
    <mergeCell ref="N260:V260"/>
    <mergeCell ref="N261:V261"/>
    <mergeCell ref="M262:M266"/>
    <mergeCell ref="M267:M271"/>
    <mergeCell ref="M231:M235"/>
    <mergeCell ref="M236:M240"/>
    <mergeCell ref="M241:M245"/>
    <mergeCell ref="N247:V247"/>
    <mergeCell ref="M248:M252"/>
    <mergeCell ref="M209:M213"/>
    <mergeCell ref="M214:M218"/>
    <mergeCell ref="N220:W220"/>
    <mergeCell ref="M221:M225"/>
    <mergeCell ref="M226:M230"/>
    <mergeCell ref="N192:W192"/>
    <mergeCell ref="N193:W193"/>
    <mergeCell ref="M194:M198"/>
    <mergeCell ref="M199:M203"/>
    <mergeCell ref="M204:M208"/>
    <mergeCell ref="N168:W168"/>
    <mergeCell ref="N179:W179"/>
    <mergeCell ref="M180:M184"/>
    <mergeCell ref="M185:M189"/>
    <mergeCell ref="N191:V191"/>
    <mergeCell ref="M139:M143"/>
    <mergeCell ref="M144:M148"/>
    <mergeCell ref="M149:M153"/>
    <mergeCell ref="M154:M158"/>
    <mergeCell ref="N160:W160"/>
    <mergeCell ref="M161:M162"/>
    <mergeCell ref="M114:M118"/>
    <mergeCell ref="M119:M123"/>
    <mergeCell ref="M124:M128"/>
    <mergeCell ref="M129:M133"/>
    <mergeCell ref="M134:M138"/>
    <mergeCell ref="M89:M93"/>
    <mergeCell ref="M94:M98"/>
    <mergeCell ref="M99:M103"/>
    <mergeCell ref="M104:M108"/>
    <mergeCell ref="M109:M113"/>
    <mergeCell ref="B79:B83"/>
    <mergeCell ref="M53:M54"/>
    <mergeCell ref="N66:W66"/>
    <mergeCell ref="N67:W67"/>
    <mergeCell ref="M79:M83"/>
    <mergeCell ref="M84:M88"/>
    <mergeCell ref="M40:M41"/>
    <mergeCell ref="N45:W45"/>
    <mergeCell ref="M51:M52"/>
    <mergeCell ref="V51:V52"/>
    <mergeCell ref="B149:B153"/>
    <mergeCell ref="N14:W14"/>
    <mergeCell ref="N15:W15"/>
    <mergeCell ref="M16:M23"/>
    <mergeCell ref="M24:M31"/>
    <mergeCell ref="N35:W35"/>
    <mergeCell ref="B277:B281"/>
    <mergeCell ref="B282:B286"/>
    <mergeCell ref="C192:K192"/>
    <mergeCell ref="C193:K193"/>
    <mergeCell ref="C220:K220"/>
    <mergeCell ref="C247:J247"/>
    <mergeCell ref="C260:J260"/>
    <mergeCell ref="B194:B198"/>
    <mergeCell ref="B199:B203"/>
    <mergeCell ref="B204:B208"/>
    <mergeCell ref="B209:B213"/>
    <mergeCell ref="B262:B266"/>
    <mergeCell ref="B231:B235"/>
    <mergeCell ref="C168:K168"/>
    <mergeCell ref="C191:J191"/>
    <mergeCell ref="C179:K179"/>
    <mergeCell ref="B180:B184"/>
    <mergeCell ref="B185:B189"/>
    <mergeCell ref="B309:B313"/>
    <mergeCell ref="B344:B348"/>
    <mergeCell ref="B349:B353"/>
    <mergeCell ref="B2:E2"/>
    <mergeCell ref="B9:H9"/>
    <mergeCell ref="B16:B23"/>
    <mergeCell ref="C15:K15"/>
    <mergeCell ref="C35:K35"/>
    <mergeCell ref="B24:B31"/>
    <mergeCell ref="B40:B41"/>
    <mergeCell ref="J40:J41"/>
    <mergeCell ref="B6:K6"/>
    <mergeCell ref="C14:K14"/>
    <mergeCell ref="B99:B103"/>
    <mergeCell ref="C160:K160"/>
    <mergeCell ref="B104:B108"/>
    <mergeCell ref="B109:B113"/>
    <mergeCell ref="B124:B128"/>
    <mergeCell ref="B114:B118"/>
    <mergeCell ref="B119:B123"/>
    <mergeCell ref="B129:B133"/>
    <mergeCell ref="B134:B138"/>
    <mergeCell ref="B139:B143"/>
    <mergeCell ref="B144:B148"/>
    <mergeCell ref="B154:B158"/>
    <mergeCell ref="B84:B88"/>
    <mergeCell ref="B89:B93"/>
    <mergeCell ref="B94:B98"/>
    <mergeCell ref="G391:G392"/>
    <mergeCell ref="H391:H392"/>
    <mergeCell ref="C401:D401"/>
    <mergeCell ref="B394:B409"/>
    <mergeCell ref="C390:H390"/>
    <mergeCell ref="C404:D404"/>
    <mergeCell ref="C288:J288"/>
    <mergeCell ref="C261:J261"/>
    <mergeCell ref="C315:J315"/>
    <mergeCell ref="C382:D382"/>
    <mergeCell ref="C343:J343"/>
    <mergeCell ref="C383:C384"/>
    <mergeCell ref="B316:B321"/>
    <mergeCell ref="B322:B326"/>
    <mergeCell ref="B327:B331"/>
    <mergeCell ref="G383:G384"/>
    <mergeCell ref="B332:B336"/>
    <mergeCell ref="B357:B359"/>
    <mergeCell ref="B371:B372"/>
    <mergeCell ref="B337:B341"/>
    <mergeCell ref="B161:B162"/>
    <mergeCell ref="C391:C392"/>
    <mergeCell ref="N391:N392"/>
    <mergeCell ref="B360:B367"/>
    <mergeCell ref="M32:M33"/>
    <mergeCell ref="B214:B218"/>
    <mergeCell ref="B221:B225"/>
    <mergeCell ref="B226:B230"/>
    <mergeCell ref="B304:B308"/>
    <mergeCell ref="B294:B298"/>
    <mergeCell ref="B299:B303"/>
    <mergeCell ref="B289:B293"/>
    <mergeCell ref="B267:B271"/>
    <mergeCell ref="B272:B276"/>
    <mergeCell ref="B236:B240"/>
    <mergeCell ref="B241:B245"/>
    <mergeCell ref="B248:B252"/>
    <mergeCell ref="B253:B257"/>
    <mergeCell ref="B53:B54"/>
    <mergeCell ref="B51:B52"/>
    <mergeCell ref="J51:J52"/>
    <mergeCell ref="C66:K66"/>
    <mergeCell ref="C67:K67"/>
    <mergeCell ref="C45:K45"/>
  </mergeCells>
  <conditionalFormatting sqref="D400">
    <cfRule type="cellIs" dxfId="71" priority="2" operator="lessThan">
      <formula>0.15</formula>
    </cfRule>
  </conditionalFormatting>
  <conditionalFormatting sqref="D403">
    <cfRule type="cellIs" dxfId="70" priority="1" operator="lessThan">
      <formula>0.05</formula>
    </cfRule>
  </conditionalFormatting>
  <conditionalFormatting sqref="I404">
    <cfRule type="cellIs" dxfId="69" priority="4" operator="lessThan">
      <formula>0.05</formula>
    </cfRule>
  </conditionalFormatting>
  <conditionalFormatting sqref="O400">
    <cfRule type="cellIs" dxfId="68" priority="6" operator="lessThan">
      <formula>0.15</formula>
    </cfRule>
  </conditionalFormatting>
  <conditionalFormatting sqref="O403">
    <cfRule type="cellIs" dxfId="67" priority="5" operator="lessThan">
      <formula>0.05</formula>
    </cfRule>
  </conditionalFormatting>
  <conditionalFormatting sqref="T404">
    <cfRule type="cellIs" dxfId="66" priority="3" operator="lessThan">
      <formula>0.05</formula>
    </cfRule>
  </conditionalFormatting>
  <dataValidations xWindow="503" yWindow="613" count="7">
    <dataValidation allowBlank="1" showInputMessage="1" showErrorMessage="1" prompt="% Towards Gender Equality and Women's Empowerment Must be Higher than 15%_x000a_" sqref="O400:S400 D400:G400" xr:uid="{E72508C7-C8DD-46A5-878C-E4FA07CAB6AF}"/>
    <dataValidation allowBlank="1" showInputMessage="1" showErrorMessage="1" prompt="M&amp;E Budget Cannot be Less than 5%_x000a_" sqref="O403:R403 D403:G403" xr:uid="{53928C0A-D548-4B6B-97FC-07D38B0E5FA7}"/>
    <dataValidation allowBlank="1" showInputMessage="1" showErrorMessage="1" prompt="Insert *text* description of Outcome here" sqref="N260:V260 C14 N14 C260:J260" xr:uid="{89ACADD6-F982-42D9-AC8D-CCF9750605B2}"/>
    <dataValidation allowBlank="1" showInputMessage="1" showErrorMessage="1" prompt="Insert *text* description of Output here" sqref="C15 C35 C45 C66:C67 C343 C192:C193 C160 C220 C247 C261 C288 C315 C179 C168 N15 N35 N45 N66:N67 N343 N192:N193 N160 N220 N247 N261 N288 N315 N179 N168" xr:uid="{31AC9CA6-D499-4711-A99F-BECD0A64F3A8}"/>
    <dataValidation allowBlank="1" showInputMessage="1" showErrorMessage="1" prompt="Insert *text* description of Activity here" sqref="C180 C173 C214 C248:C257 C262:C279 C344:C353 C289:C304 N46:N52 C221:C226 C230:C236 C316:C317 C320:C334 C16:C17 C36:C37 C164 C166 C39:C43 C371:C373 C68:C78 C46:C52 C55:C63 N180 N214 N248:N257 N262:N279 N344:N353 N289:N304 O199:O209 N221:N226 N230:N236 N316:N317 N320:N334 D199:D209 N166 N16:N17 N68:N78 N371:N373 N55:N63 N36:N37 N164 N39:N43" xr:uid="{E7A390F5-03DD-4A67-B842-17326B4F2DA4}"/>
    <dataValidation allowBlank="1" showInputMessage="1" showErrorMessage="1" prompt="Insert name of recipient agency here _x000a_" sqref="O13:S13 D13:G13 S384" xr:uid="{6F27C540-9DBA-46EE-AEC3-C6AACF4159B5}"/>
    <dataValidation allowBlank="1" showErrorMessage="1" prompt="% Towards Gender Equality and Women's Empowerment Must be Higher than 15%_x000a_" sqref="O402:R402 D402:G402" xr:uid="{8C6643DA-1D03-44FB-AC1F-C4CB706ED3AA}"/>
  </dataValidations>
  <printOptions horizontalCentered="1"/>
  <pageMargins left="0.7" right="0.7" top="0.75" bottom="0.75" header="0.3" footer="0.3"/>
  <pageSetup paperSize="9" scale="37" fitToHeight="8" orientation="landscape" r:id="rId1"/>
  <rowBreaks count="1" manualBreakCount="1">
    <brk id="160" max="16383" man="1"/>
  </rowBreaks>
  <ignoredErrors>
    <ignoredError sqref="H19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O237"/>
  <sheetViews>
    <sheetView showGridLines="0" showZeros="0" topLeftCell="A11" zoomScale="60" zoomScaleNormal="60" workbookViewId="0">
      <selection activeCell="O189" sqref="O189:O198"/>
    </sheetView>
  </sheetViews>
  <sheetFormatPr baseColWidth="10" defaultColWidth="9.08984375" defaultRowHeight="15.5" x14ac:dyDescent="0.35"/>
  <cols>
    <col min="1" max="1" width="4.453125" style="24" customWidth="1"/>
    <col min="2" max="2" width="3.36328125" style="24" customWidth="1"/>
    <col min="3" max="3" width="51.453125" style="24" customWidth="1"/>
    <col min="4" max="4" width="34.36328125" style="25" customWidth="1"/>
    <col min="5" max="5" width="9.36328125" style="25" hidden="1" customWidth="1"/>
    <col min="6" max="6" width="8.36328125" style="25" hidden="1" customWidth="1"/>
    <col min="7" max="7" width="25.6328125" style="24" customWidth="1"/>
    <col min="8" max="8" width="10.36328125" style="24" customWidth="1"/>
    <col min="9" max="9" width="2.08984375" style="24" customWidth="1"/>
    <col min="10" max="10" width="53.453125" style="24" customWidth="1"/>
    <col min="11" max="11" width="26.453125" style="24" customWidth="1"/>
    <col min="12" max="12" width="0.36328125" style="24" customWidth="1"/>
    <col min="13" max="13" width="21.08984375" style="24" hidden="1" customWidth="1"/>
    <col min="14" max="14" width="25.08984375" style="24" customWidth="1"/>
    <col min="15" max="15" width="24.36328125" style="24" customWidth="1"/>
    <col min="16" max="16" width="26.453125" style="24" customWidth="1"/>
    <col min="17" max="17" width="30.08984375" style="24" customWidth="1"/>
    <col min="18" max="18" width="33" style="24" customWidth="1"/>
    <col min="19" max="20" width="22.6328125" style="24" customWidth="1"/>
    <col min="21" max="21" width="23.453125" style="24" customWidth="1"/>
    <col min="22" max="22" width="32.08984375" style="24" customWidth="1"/>
    <col min="23" max="23" width="9.08984375" style="24"/>
    <col min="24" max="24" width="17.6328125" style="24" customWidth="1"/>
    <col min="25" max="25" width="26.453125" style="24" customWidth="1"/>
    <col min="26" max="26" width="22.453125" style="24" customWidth="1"/>
    <col min="27" max="27" width="29.6328125" style="24" customWidth="1"/>
    <col min="28" max="28" width="23.453125" style="24" customWidth="1"/>
    <col min="29" max="29" width="18.453125" style="24" customWidth="1"/>
    <col min="30" max="30" width="17.453125" style="24" customWidth="1"/>
    <col min="31" max="31" width="25.08984375" style="24" customWidth="1"/>
    <col min="32" max="16384" width="9.08984375" style="24"/>
  </cols>
  <sheetData>
    <row r="1" spans="2:14" ht="24" customHeight="1" x14ac:dyDescent="0.35">
      <c r="L1" s="7"/>
      <c r="M1" s="1"/>
    </row>
    <row r="2" spans="2:14" ht="46" x14ac:dyDescent="1">
      <c r="C2" s="475" t="s">
        <v>418</v>
      </c>
      <c r="D2" s="475"/>
      <c r="E2" s="475"/>
      <c r="F2" s="475"/>
      <c r="G2" s="16"/>
      <c r="H2" s="17"/>
      <c r="I2" s="17"/>
      <c r="L2" s="7"/>
      <c r="M2" s="1"/>
    </row>
    <row r="3" spans="2:14" ht="24" customHeight="1" x14ac:dyDescent="0.35">
      <c r="C3" s="19"/>
      <c r="D3" s="18"/>
      <c r="E3" s="18"/>
      <c r="F3" s="18"/>
      <c r="G3" s="18"/>
      <c r="H3" s="18"/>
      <c r="I3" s="18"/>
      <c r="L3" s="7"/>
      <c r="M3" s="1"/>
    </row>
    <row r="4" spans="2:14" ht="24" customHeight="1" thickBot="1" x14ac:dyDescent="0.4">
      <c r="C4" s="19"/>
      <c r="D4" s="18"/>
      <c r="E4" s="18"/>
      <c r="F4" s="18"/>
      <c r="G4" s="18"/>
      <c r="H4" s="18"/>
      <c r="I4" s="18"/>
      <c r="L4" s="7"/>
      <c r="M4" s="1"/>
    </row>
    <row r="5" spans="2:14" ht="41.25" customHeight="1" x14ac:dyDescent="0.8">
      <c r="C5" s="473" t="s">
        <v>425</v>
      </c>
      <c r="D5" s="474"/>
      <c r="E5" s="474"/>
      <c r="F5" s="474"/>
      <c r="G5" s="474"/>
      <c r="H5" s="72"/>
      <c r="I5" s="72"/>
      <c r="J5" s="73"/>
      <c r="K5" s="1"/>
    </row>
    <row r="6" spans="2:14" ht="24" customHeight="1" x14ac:dyDescent="0.35">
      <c r="C6" s="460" t="s">
        <v>463</v>
      </c>
      <c r="D6" s="461"/>
      <c r="E6" s="461"/>
      <c r="F6" s="461"/>
      <c r="G6" s="461"/>
      <c r="H6" s="461"/>
      <c r="I6" s="461"/>
      <c r="J6" s="462"/>
      <c r="K6" s="1"/>
    </row>
    <row r="7" spans="2:14" ht="24" customHeight="1" x14ac:dyDescent="0.35">
      <c r="C7" s="460"/>
      <c r="D7" s="461"/>
      <c r="E7" s="461"/>
      <c r="F7" s="461"/>
      <c r="G7" s="461"/>
      <c r="H7" s="461"/>
      <c r="I7" s="461"/>
      <c r="J7" s="462"/>
      <c r="K7" s="1"/>
    </row>
    <row r="8" spans="2:14" ht="24" customHeight="1" x14ac:dyDescent="0.35">
      <c r="C8" s="460"/>
      <c r="D8" s="461"/>
      <c r="E8" s="461"/>
      <c r="F8" s="461"/>
      <c r="G8" s="461"/>
      <c r="H8" s="461"/>
      <c r="I8" s="461"/>
      <c r="J8" s="462"/>
      <c r="K8" s="1"/>
    </row>
    <row r="9" spans="2:14" ht="10.5" customHeight="1" thickBot="1" x14ac:dyDescent="0.4">
      <c r="C9" s="463"/>
      <c r="D9" s="464"/>
      <c r="E9" s="464"/>
      <c r="F9" s="464"/>
      <c r="G9" s="464"/>
      <c r="H9" s="464"/>
      <c r="I9" s="464"/>
      <c r="J9" s="465"/>
      <c r="L9" s="7"/>
      <c r="M9" s="1"/>
    </row>
    <row r="10" spans="2:14" ht="24" customHeight="1" thickBot="1" x14ac:dyDescent="0.4">
      <c r="C10" s="480" t="s">
        <v>612</v>
      </c>
      <c r="D10" s="480"/>
      <c r="E10" s="480"/>
      <c r="F10" s="480"/>
      <c r="G10" s="480"/>
      <c r="H10" s="68"/>
      <c r="I10" s="68"/>
      <c r="J10" s="479" t="s">
        <v>613</v>
      </c>
      <c r="K10" s="479"/>
      <c r="L10" s="479"/>
      <c r="M10" s="479"/>
      <c r="N10" s="479"/>
    </row>
    <row r="11" spans="2:14" ht="59.25" customHeight="1" thickBot="1" x14ac:dyDescent="0.65">
      <c r="C11" s="476" t="s">
        <v>464</v>
      </c>
      <c r="D11" s="477"/>
      <c r="E11" s="477"/>
      <c r="F11" s="478"/>
      <c r="H11" s="109"/>
      <c r="I11" s="481" t="s">
        <v>464</v>
      </c>
      <c r="J11" s="482"/>
      <c r="K11" s="482"/>
      <c r="L11" s="482"/>
      <c r="M11" s="482"/>
      <c r="N11" s="483"/>
    </row>
    <row r="12" spans="2:14" ht="24" customHeight="1" x14ac:dyDescent="0.35">
      <c r="C12" s="21"/>
      <c r="D12" s="21"/>
      <c r="E12" s="21"/>
      <c r="F12" s="21"/>
      <c r="H12" s="110"/>
      <c r="I12" s="112"/>
      <c r="J12" s="112"/>
      <c r="K12" s="112"/>
      <c r="L12" s="113"/>
      <c r="M12" s="114"/>
      <c r="N12" s="112"/>
    </row>
    <row r="13" spans="2:14" ht="40.5" customHeight="1" x14ac:dyDescent="0.35">
      <c r="C13" s="21"/>
      <c r="D13" s="8" t="s">
        <v>480</v>
      </c>
      <c r="E13" s="8" t="s">
        <v>481</v>
      </c>
      <c r="F13" s="8" t="s">
        <v>480</v>
      </c>
      <c r="G13" s="471" t="s">
        <v>12</v>
      </c>
      <c r="H13" s="110"/>
      <c r="J13" s="21"/>
      <c r="K13" s="8" t="s">
        <v>480</v>
      </c>
      <c r="L13" s="8" t="s">
        <v>481</v>
      </c>
      <c r="M13" s="8" t="s">
        <v>480</v>
      </c>
      <c r="N13" s="471" t="s">
        <v>12</v>
      </c>
    </row>
    <row r="14" spans="2:14" ht="24" customHeight="1" x14ac:dyDescent="0.35">
      <c r="C14" s="21"/>
      <c r="D14" s="62" t="str">
        <f>'1) Tableau budgétaire 1'!D13</f>
        <v>UNFPA</v>
      </c>
      <c r="E14" s="62">
        <f>'1) Tableau budgétaire 1'!E13</f>
        <v>0</v>
      </c>
      <c r="F14" s="62">
        <f>'1) Tableau budgétaire 1'!F13</f>
        <v>0</v>
      </c>
      <c r="G14" s="472"/>
      <c r="H14" s="110"/>
      <c r="J14" s="21"/>
      <c r="K14" s="62" t="s">
        <v>490</v>
      </c>
      <c r="L14" s="62">
        <v>0</v>
      </c>
      <c r="M14" s="62">
        <v>0</v>
      </c>
      <c r="N14" s="472"/>
    </row>
    <row r="15" spans="2:14" ht="24" customHeight="1" x14ac:dyDescent="0.35">
      <c r="B15" s="457" t="s">
        <v>426</v>
      </c>
      <c r="C15" s="458"/>
      <c r="D15" s="458"/>
      <c r="E15" s="458"/>
      <c r="F15" s="458"/>
      <c r="G15" s="459"/>
      <c r="H15" s="110"/>
      <c r="I15" s="457" t="s">
        <v>426</v>
      </c>
      <c r="J15" s="458"/>
      <c r="K15" s="458"/>
      <c r="L15" s="458"/>
      <c r="M15" s="458"/>
      <c r="N15" s="459"/>
    </row>
    <row r="16" spans="2:14" ht="22.5" customHeight="1" x14ac:dyDescent="0.35">
      <c r="C16" s="457" t="s">
        <v>427</v>
      </c>
      <c r="D16" s="458"/>
      <c r="E16" s="458"/>
      <c r="F16" s="458"/>
      <c r="G16" s="459"/>
      <c r="H16" s="110"/>
      <c r="J16" s="457" t="s">
        <v>427</v>
      </c>
      <c r="K16" s="458"/>
      <c r="L16" s="458"/>
      <c r="M16" s="458"/>
      <c r="N16" s="459"/>
    </row>
    <row r="17" spans="3:14" ht="24.75" customHeight="1" thickBot="1" x14ac:dyDescent="0.4">
      <c r="C17" s="74" t="s">
        <v>428</v>
      </c>
      <c r="D17" s="75">
        <f>'1) Tableau budgétaire 1'!D34</f>
        <v>684779.62181818183</v>
      </c>
      <c r="E17" s="75">
        <f>'1) Tableau budgétaire 1'!E34</f>
        <v>0</v>
      </c>
      <c r="F17" s="75">
        <f>'1) Tableau budgétaire 1'!F34</f>
        <v>0</v>
      </c>
      <c r="G17" s="76">
        <f>SUM(D17:F17)</f>
        <v>684779.62181818183</v>
      </c>
      <c r="H17" s="110"/>
      <c r="J17" s="74" t="s">
        <v>428</v>
      </c>
      <c r="K17" s="75">
        <f>'1) Tableau budgétaire 1'!O34</f>
        <v>1719796.6218181818</v>
      </c>
      <c r="L17" s="75">
        <v>0</v>
      </c>
      <c r="M17" s="75">
        <v>0</v>
      </c>
      <c r="N17" s="76">
        <f>SUM(K17:M17)</f>
        <v>1719796.6218181818</v>
      </c>
    </row>
    <row r="18" spans="3:14" ht="33.75" customHeight="1" thickBot="1" x14ac:dyDescent="0.4">
      <c r="C18" s="32" t="s">
        <v>429</v>
      </c>
      <c r="D18" s="61">
        <f>SUMIF('1) Tableau budgétaire 1'!$K$16:$K$33,LEFT($C18,1),'1) Tableau budgétaire 1'!$D$16:$D$33)</f>
        <v>476216</v>
      </c>
      <c r="E18" s="61">
        <f>SUMIF('1) Tableau budgétaire 1'!$K$16:$K$33,LEFT($C18,1),'1) Tableau budgétaire 1'!$E$16:$E$33)</f>
        <v>0</v>
      </c>
      <c r="F18" s="61">
        <f>SUMIF('1) Tableau budgétaire 1'!$K$16:$K$33,LEFT($C18,1),'1) Tableau budgétaire 1'!$F$16:$F$33)</f>
        <v>0</v>
      </c>
      <c r="G18" s="33">
        <f t="shared" ref="G18:G24" si="0">SUM(D18:F18)</f>
        <v>476216</v>
      </c>
      <c r="H18" s="110"/>
      <c r="I18" s="112"/>
      <c r="J18" s="32" t="s">
        <v>429</v>
      </c>
      <c r="K18" s="61">
        <f>SUMIF('1) Tableau budgétaire 1'!$W$16:$W$33,LEFT($J18,1),'1) Tableau budgétaire 1'!$O$16:$O$33)</f>
        <v>1082664</v>
      </c>
      <c r="L18" s="112">
        <v>0</v>
      </c>
      <c r="M18" s="112">
        <v>0</v>
      </c>
      <c r="N18" s="117">
        <f t="shared" ref="N18:N25" si="1">SUM(K18:M18)</f>
        <v>1082664</v>
      </c>
    </row>
    <row r="19" spans="3:14" ht="33.75" customHeight="1" thickBot="1" x14ac:dyDescent="0.4">
      <c r="C19" s="22" t="s">
        <v>430</v>
      </c>
      <c r="D19" s="61">
        <f>SUMIF('1) Tableau budgétaire 1'!$K$16:$K$33,LEFT($C19,1),'1) Tableau budgétaire 1'!$D$16:$D$33)</f>
        <v>0</v>
      </c>
      <c r="E19" s="61">
        <f>SUMIF('1) Tableau budgétaire 1'!$K$16:$K$33,LEFT($C19,1),'1) Tableau budgétaire 1'!$E$16:$E$33)</f>
        <v>0</v>
      </c>
      <c r="F19" s="61">
        <f>SUMIF('1) Tableau budgétaire 1'!$K$16:$K$33,LEFT($C19,1),'1) Tableau budgétaire 1'!$F$16:$F$33)</f>
        <v>0</v>
      </c>
      <c r="G19" s="31">
        <f t="shared" si="0"/>
        <v>0</v>
      </c>
      <c r="H19" s="110"/>
      <c r="I19" s="112"/>
      <c r="J19" s="22" t="s">
        <v>430</v>
      </c>
      <c r="K19" s="112">
        <v>0</v>
      </c>
      <c r="L19" s="112">
        <v>0</v>
      </c>
      <c r="M19" s="112">
        <v>0</v>
      </c>
      <c r="N19" s="117">
        <f t="shared" si="1"/>
        <v>0</v>
      </c>
    </row>
    <row r="20" spans="3:14" ht="33.75" customHeight="1" thickBot="1" x14ac:dyDescent="0.4">
      <c r="C20" s="22" t="s">
        <v>431</v>
      </c>
      <c r="D20" s="61">
        <f>SUMIF('1) Tableau budgétaire 1'!$K$16:$K$33,LEFT($C20,1),'1) Tableau budgétaire 1'!$D$16:$D$33)</f>
        <v>0</v>
      </c>
      <c r="E20" s="61">
        <f>SUMIF('1) Tableau budgétaire 1'!$K$16:$K$33,LEFT($C20,1),'1) Tableau budgétaire 1'!$E$16:$E$33)</f>
        <v>0</v>
      </c>
      <c r="F20" s="61">
        <f>SUMIF('1) Tableau budgétaire 1'!$K$16:$K$33,LEFT($C20,1),'1) Tableau budgétaire 1'!$F$16:$F$33)</f>
        <v>0</v>
      </c>
      <c r="G20" s="31">
        <f t="shared" si="0"/>
        <v>0</v>
      </c>
      <c r="H20" s="110"/>
      <c r="I20" s="112"/>
      <c r="J20" s="22" t="s">
        <v>431</v>
      </c>
      <c r="K20" s="112">
        <v>0</v>
      </c>
      <c r="L20" s="112">
        <v>0</v>
      </c>
      <c r="M20" s="112">
        <v>0</v>
      </c>
      <c r="N20" s="117">
        <f t="shared" si="1"/>
        <v>0</v>
      </c>
    </row>
    <row r="21" spans="3:14" ht="33.75" customHeight="1" thickBot="1" x14ac:dyDescent="0.4">
      <c r="C21" s="23" t="s">
        <v>432</v>
      </c>
      <c r="D21" s="61">
        <f>SUMIF('1) Tableau budgétaire 1'!$K$16:$K$33,LEFT($C21,1),'1) Tableau budgétaire 1'!$D$16:$D$33)</f>
        <v>208563.6218181818</v>
      </c>
      <c r="E21" s="61">
        <f>SUMIF('1) Tableau budgétaire 1'!$K$16:$K$33,LEFT($C21,1),'1) Tableau budgétaire 1'!$E$16:$E$33)</f>
        <v>0</v>
      </c>
      <c r="F21" s="61">
        <f>SUMIF('1) Tableau budgétaire 1'!$K$16:$K$33,LEFT($C21,1),'1) Tableau budgétaire 1'!$F$16:$F$33)</f>
        <v>0</v>
      </c>
      <c r="G21" s="31">
        <f t="shared" si="0"/>
        <v>208563.6218181818</v>
      </c>
      <c r="H21" s="110"/>
      <c r="I21" s="112"/>
      <c r="J21" s="23" t="s">
        <v>432</v>
      </c>
      <c r="K21" s="61">
        <f>SUMIF('1) Tableau budgétaire 1'!$W$16:$W$33,LEFT($J21,1),'1) Tableau budgétaire 1'!$O$16:$O$33)</f>
        <v>637132.62181818183</v>
      </c>
      <c r="L21" s="112">
        <v>0</v>
      </c>
      <c r="M21" s="112">
        <v>0</v>
      </c>
      <c r="N21" s="117">
        <f t="shared" si="1"/>
        <v>637132.62181818183</v>
      </c>
    </row>
    <row r="22" spans="3:14" ht="33.75" customHeight="1" thickBot="1" x14ac:dyDescent="0.4">
      <c r="C22" s="22" t="s">
        <v>433</v>
      </c>
      <c r="D22" s="61">
        <f>SUMIF('1) Tableau budgétaire 1'!$K$16:$K$33,LEFT($C22,1),'1) Tableau budgétaire 1'!$D$16:$D$33)</f>
        <v>0</v>
      </c>
      <c r="E22" s="61">
        <f>SUMIF('1) Tableau budgétaire 1'!$K$16:$K$33,LEFT($C22,1),'1) Tableau budgétaire 1'!$E$16:$E$33)</f>
        <v>0</v>
      </c>
      <c r="F22" s="61">
        <f>SUMIF('1) Tableau budgétaire 1'!$K$16:$K$33,LEFT($C22,1),'1) Tableau budgétaire 1'!$F$16:$F$33)</f>
        <v>0</v>
      </c>
      <c r="G22" s="31">
        <f t="shared" si="0"/>
        <v>0</v>
      </c>
      <c r="H22" s="110"/>
      <c r="I22" s="112"/>
      <c r="J22" s="22" t="s">
        <v>433</v>
      </c>
      <c r="K22" s="112">
        <v>0</v>
      </c>
      <c r="L22" s="112">
        <v>0</v>
      </c>
      <c r="M22" s="112">
        <v>0</v>
      </c>
      <c r="N22" s="117">
        <f t="shared" si="1"/>
        <v>0</v>
      </c>
    </row>
    <row r="23" spans="3:14" ht="33.75" customHeight="1" thickBot="1" x14ac:dyDescent="0.4">
      <c r="C23" s="22" t="s">
        <v>434</v>
      </c>
      <c r="D23" s="61">
        <f>SUMIF('1) Tableau budgétaire 1'!$K$16:$K$33,LEFT($C23,1),'1) Tableau budgétaire 1'!$D$16:$D$33)</f>
        <v>0</v>
      </c>
      <c r="E23" s="61">
        <f>SUMIF('1) Tableau budgétaire 1'!$K$16:$K$33,LEFT($C23,1),'1) Tableau budgétaire 1'!$E$16:$E$33)</f>
        <v>0</v>
      </c>
      <c r="F23" s="61">
        <f>SUMIF('1) Tableau budgétaire 1'!$K$16:$K$33,LEFT($C23,1),'1) Tableau budgétaire 1'!$F$16:$F$33)</f>
        <v>0</v>
      </c>
      <c r="G23" s="31">
        <f t="shared" si="0"/>
        <v>0</v>
      </c>
      <c r="H23" s="110"/>
      <c r="I23" s="112"/>
      <c r="J23" s="22" t="s">
        <v>434</v>
      </c>
      <c r="K23" s="112">
        <v>0</v>
      </c>
      <c r="L23" s="112">
        <v>0</v>
      </c>
      <c r="M23" s="112">
        <v>0</v>
      </c>
      <c r="N23" s="117">
        <f t="shared" si="1"/>
        <v>0</v>
      </c>
    </row>
    <row r="24" spans="3:14" ht="33.75" customHeight="1" thickBot="1" x14ac:dyDescent="0.4">
      <c r="C24" s="22" t="s">
        <v>435</v>
      </c>
      <c r="D24" s="61">
        <f>SUMIF('1) Tableau budgétaire 1'!$K$16:$K$33,LEFT($C24,1),'1) Tableau budgétaire 1'!$D$16:$D$33)</f>
        <v>0</v>
      </c>
      <c r="E24" s="61">
        <f>SUMIF('1) Tableau budgétaire 1'!$K$16:$K$33,LEFT($C24,1),'1) Tableau budgétaire 1'!$E$16:$E$33)</f>
        <v>0</v>
      </c>
      <c r="F24" s="61">
        <f>SUMIF('1) Tableau budgétaire 1'!$K$16:$K$33,LEFT($C24,1),'1) Tableau budgétaire 1'!$F$16:$F$33)</f>
        <v>0</v>
      </c>
      <c r="G24" s="31">
        <f t="shared" si="0"/>
        <v>0</v>
      </c>
      <c r="H24" s="110"/>
      <c r="I24" s="112"/>
      <c r="J24" s="22" t="s">
        <v>435</v>
      </c>
      <c r="K24" s="112">
        <v>0</v>
      </c>
      <c r="L24" s="112">
        <v>0</v>
      </c>
      <c r="M24" s="112">
        <v>0</v>
      </c>
      <c r="N24" s="117">
        <f t="shared" si="1"/>
        <v>0</v>
      </c>
    </row>
    <row r="25" spans="3:14" ht="33.75" customHeight="1" thickBot="1" x14ac:dyDescent="0.4">
      <c r="C25" s="26" t="s">
        <v>19</v>
      </c>
      <c r="D25" s="37">
        <f>SUM(D18:D24)</f>
        <v>684779.62181818183</v>
      </c>
      <c r="E25" s="37">
        <f>SUM(E18:E24)</f>
        <v>0</v>
      </c>
      <c r="F25" s="37">
        <f t="shared" ref="F25" si="2">SUM(F18:F24)</f>
        <v>0</v>
      </c>
      <c r="G25" s="66">
        <f>SUM(D25:F25)</f>
        <v>684779.62181818183</v>
      </c>
      <c r="H25" s="110"/>
      <c r="I25" s="112"/>
      <c r="J25" s="26" t="s">
        <v>19</v>
      </c>
      <c r="K25" s="26">
        <f>SUM(K18:K24)</f>
        <v>1719796.6218181818</v>
      </c>
      <c r="L25" s="26">
        <v>0</v>
      </c>
      <c r="M25" s="26">
        <v>0</v>
      </c>
      <c r="N25" s="76">
        <f t="shared" si="1"/>
        <v>1719796.6218181818</v>
      </c>
    </row>
    <row r="26" spans="3:14" s="25" customFormat="1" x14ac:dyDescent="0.35">
      <c r="C26" s="38"/>
      <c r="D26" s="39"/>
      <c r="E26" s="39"/>
      <c r="F26" s="39"/>
      <c r="G26" s="67"/>
      <c r="H26" s="110"/>
      <c r="I26" s="115"/>
      <c r="J26" s="115"/>
      <c r="K26" s="115"/>
      <c r="L26" s="115"/>
      <c r="M26" s="115"/>
      <c r="N26" s="115"/>
    </row>
    <row r="27" spans="3:14" x14ac:dyDescent="0.35">
      <c r="C27" s="457" t="s">
        <v>436</v>
      </c>
      <c r="D27" s="458"/>
      <c r="E27" s="458"/>
      <c r="F27" s="458"/>
      <c r="G27" s="459"/>
      <c r="H27" s="110"/>
      <c r="I27" s="112"/>
      <c r="J27" s="457" t="s">
        <v>436</v>
      </c>
      <c r="K27" s="458"/>
      <c r="L27" s="458"/>
      <c r="M27" s="458"/>
      <c r="N27" s="459"/>
    </row>
    <row r="28" spans="3:14" ht="27" customHeight="1" thickBot="1" x14ac:dyDescent="0.4">
      <c r="C28" s="34" t="s">
        <v>437</v>
      </c>
      <c r="D28" s="35">
        <f>'1) Tableau budgétaire 1'!D44</f>
        <v>61090.909090909103</v>
      </c>
      <c r="E28" s="35">
        <f>'1) Tableau budgétaire 1'!E44</f>
        <v>0</v>
      </c>
      <c r="F28" s="35">
        <f>'1) Tableau budgétaire 1'!F44</f>
        <v>0</v>
      </c>
      <c r="G28" s="36">
        <f t="shared" ref="G28:G36" si="3">SUM(D28:F28)</f>
        <v>61090.909090909103</v>
      </c>
      <c r="H28" s="110"/>
      <c r="I28" s="112"/>
      <c r="J28" s="34" t="s">
        <v>437</v>
      </c>
      <c r="K28" s="35">
        <f>'1) Tableau budgétaire 1'!O44</f>
        <v>349390.90909090912</v>
      </c>
      <c r="L28" s="35">
        <v>0</v>
      </c>
      <c r="M28" s="35">
        <v>0</v>
      </c>
      <c r="N28" s="36">
        <f>SUM(K28:M28)</f>
        <v>349390.90909090912</v>
      </c>
    </row>
    <row r="29" spans="3:14" ht="40.5" customHeight="1" thickBot="1" x14ac:dyDescent="0.4">
      <c r="C29" s="32" t="s">
        <v>429</v>
      </c>
      <c r="D29" s="61">
        <f>SUMIF('1) Tableau budgétaire 1'!$K$36:$K$42,LEFT($C29,1),'1) Tableau budgétaire 1'!$D$36:$D$42)</f>
        <v>0</v>
      </c>
      <c r="E29" s="61">
        <f>SUMIF('1) Tableau budgétaire 1'!$K$36:$K$42,LEFT($C29,1),'1) Tableau budgétaire 1'!$E$36:$E$42)</f>
        <v>0</v>
      </c>
      <c r="F29" s="61">
        <f>SUMIF('1) Tableau budgétaire 1'!$K$36:$K$42,LEFT($C29,1),'1) Tableau budgétaire 1'!$F$36:$F$42)</f>
        <v>0</v>
      </c>
      <c r="G29" s="33">
        <f t="shared" si="3"/>
        <v>0</v>
      </c>
      <c r="H29" s="110"/>
      <c r="I29" s="112"/>
      <c r="J29" s="32" t="s">
        <v>429</v>
      </c>
      <c r="K29" s="61">
        <v>0</v>
      </c>
      <c r="L29" s="61">
        <v>0</v>
      </c>
      <c r="M29" s="61">
        <v>0</v>
      </c>
      <c r="N29" s="118">
        <f t="shared" ref="N29:N36" si="4">SUM(K29:M29)</f>
        <v>0</v>
      </c>
    </row>
    <row r="30" spans="3:14" ht="40.5" customHeight="1" thickBot="1" x14ac:dyDescent="0.4">
      <c r="C30" s="22" t="s">
        <v>430</v>
      </c>
      <c r="D30" s="61">
        <f>SUMIF('1) Tableau budgétaire 1'!$K$36:$K$42,LEFT($C30,1),'1) Tableau budgétaire 1'!$D$36:$D$42)</f>
        <v>0</v>
      </c>
      <c r="E30" s="61">
        <f>SUMIF('1) Tableau budgétaire 1'!$K$36:$K$42,LEFT($C30,1),'1) Tableau budgétaire 1'!$E$36:$E$42)</f>
        <v>0</v>
      </c>
      <c r="F30" s="61">
        <f>SUMIF('1) Tableau budgétaire 1'!$K$36:$K$42,LEFT($C30,1),'1) Tableau budgétaire 1'!$F$36:$F$42)</f>
        <v>0</v>
      </c>
      <c r="G30" s="31">
        <f t="shared" si="3"/>
        <v>0</v>
      </c>
      <c r="H30" s="110"/>
      <c r="I30" s="112"/>
      <c r="J30" s="22" t="s">
        <v>430</v>
      </c>
      <c r="K30" s="61">
        <v>0</v>
      </c>
      <c r="L30" s="61">
        <v>0</v>
      </c>
      <c r="M30" s="61">
        <v>0</v>
      </c>
      <c r="N30" s="118">
        <f t="shared" si="4"/>
        <v>0</v>
      </c>
    </row>
    <row r="31" spans="3:14" ht="40.5" customHeight="1" thickBot="1" x14ac:dyDescent="0.4">
      <c r="C31" s="22" t="s">
        <v>431</v>
      </c>
      <c r="D31" s="61">
        <f>SUMIF('1) Tableau budgétaire 1'!$K$36:$K$42,LEFT($C31,1),'1) Tableau budgétaire 1'!$D$36:$D$42)</f>
        <v>0</v>
      </c>
      <c r="E31" s="61">
        <f>SUMIF('1) Tableau budgétaire 1'!$K$36:$K$42,LEFT($C31,1),'1) Tableau budgétaire 1'!$E$36:$E$42)</f>
        <v>0</v>
      </c>
      <c r="F31" s="61">
        <f>SUMIF('1) Tableau budgétaire 1'!$K$36:$K$42,LEFT($C31,1),'1) Tableau budgétaire 1'!$F$36:$F$42)</f>
        <v>0</v>
      </c>
      <c r="G31" s="31">
        <f t="shared" si="3"/>
        <v>0</v>
      </c>
      <c r="H31" s="110"/>
      <c r="I31" s="112"/>
      <c r="J31" s="22" t="s">
        <v>431</v>
      </c>
      <c r="K31" s="61">
        <v>0</v>
      </c>
      <c r="L31" s="61">
        <v>0</v>
      </c>
      <c r="M31" s="61">
        <v>0</v>
      </c>
      <c r="N31" s="118">
        <f t="shared" si="4"/>
        <v>0</v>
      </c>
    </row>
    <row r="32" spans="3:14" ht="40.5" customHeight="1" thickBot="1" x14ac:dyDescent="0.4">
      <c r="C32" s="23" t="s">
        <v>432</v>
      </c>
      <c r="D32" s="61">
        <f>SUMIF('1) Tableau budgétaire 1'!$K$36:$K$42,LEFT($C32,1),'1) Tableau budgétaire 1'!$D$36:$D$42)</f>
        <v>10000</v>
      </c>
      <c r="E32" s="61">
        <f>SUMIF('1) Tableau budgétaire 1'!$K$36:$K$42,LEFT($C32,1),'1) Tableau budgétaire 1'!$E$36:$E$42)</f>
        <v>0</v>
      </c>
      <c r="F32" s="61">
        <f>SUMIF('1) Tableau budgétaire 1'!$K$36:$K$42,LEFT($C32,1),'1) Tableau budgétaire 1'!$F$36:$F$42)</f>
        <v>0</v>
      </c>
      <c r="G32" s="31">
        <f t="shared" si="3"/>
        <v>10000</v>
      </c>
      <c r="H32" s="110"/>
      <c r="I32" s="112"/>
      <c r="J32" s="23" t="s">
        <v>432</v>
      </c>
      <c r="K32" s="61">
        <f>SUMIF('1) Tableau budgétaire 1'!$W$36:$W$43,LEFT($J32,1),'1) Tableau budgétaire 1'!$O$36:$O$43)</f>
        <v>53300</v>
      </c>
      <c r="L32" s="61">
        <v>0</v>
      </c>
      <c r="M32" s="61">
        <v>0</v>
      </c>
      <c r="N32" s="118">
        <f t="shared" si="4"/>
        <v>53300</v>
      </c>
    </row>
    <row r="33" spans="3:14" ht="40.5" customHeight="1" thickBot="1" x14ac:dyDescent="0.4">
      <c r="C33" s="22" t="s">
        <v>433</v>
      </c>
      <c r="D33" s="61">
        <f>SUMIF('1) Tableau budgétaire 1'!$K$36:$K$42,LEFT($C33,1),'1) Tableau budgétaire 1'!$D$36:$D$42)</f>
        <v>0</v>
      </c>
      <c r="E33" s="61">
        <f>SUMIF('1) Tableau budgétaire 1'!$K$36:$K$42,LEFT($C33,1),'1) Tableau budgétaire 1'!$E$36:$E$42)</f>
        <v>0</v>
      </c>
      <c r="F33" s="61">
        <f>SUMIF('1) Tableau budgétaire 1'!$K$36:$K$42,LEFT($C33,1),'1) Tableau budgétaire 1'!$F$36:$F$42)</f>
        <v>0</v>
      </c>
      <c r="G33" s="31">
        <f t="shared" si="3"/>
        <v>0</v>
      </c>
      <c r="H33" s="110"/>
      <c r="I33" s="112"/>
      <c r="J33" s="22" t="s">
        <v>433</v>
      </c>
      <c r="K33" s="61">
        <v>0</v>
      </c>
      <c r="L33" s="61">
        <v>0</v>
      </c>
      <c r="M33" s="61">
        <v>0</v>
      </c>
      <c r="N33" s="118">
        <f t="shared" si="4"/>
        <v>0</v>
      </c>
    </row>
    <row r="34" spans="3:14" ht="40.5" customHeight="1" thickBot="1" x14ac:dyDescent="0.4">
      <c r="C34" s="22" t="s">
        <v>434</v>
      </c>
      <c r="D34" s="61">
        <f>SUMIF('1) Tableau budgétaire 1'!$K$36:$K$42,LEFT($C34,1),'1) Tableau budgétaire 1'!$D$36:$D$42)</f>
        <v>51090.909090909103</v>
      </c>
      <c r="E34" s="61">
        <f>SUMIF('1) Tableau budgétaire 1'!$K$36:$K$42,LEFT($C34,1),'1) Tableau budgétaire 1'!$E$36:$E$42)</f>
        <v>0</v>
      </c>
      <c r="F34" s="61">
        <f>SUMIF('1) Tableau budgétaire 1'!$K$36:$K$42,LEFT($C34,1),'1) Tableau budgétaire 1'!$F$36:$F$42)</f>
        <v>0</v>
      </c>
      <c r="G34" s="31">
        <f t="shared" si="3"/>
        <v>51090.909090909103</v>
      </c>
      <c r="H34" s="110"/>
      <c r="I34" s="112"/>
      <c r="J34" s="22" t="s">
        <v>434</v>
      </c>
      <c r="K34" s="61">
        <f>SUMIF('1) Tableau budgétaire 1'!$W$36:$W$43,LEFT($J34,1),'1) Tableau budgétaire 1'!$O$36:$O$43)</f>
        <v>296090.90909090912</v>
      </c>
      <c r="L34" s="61">
        <v>0</v>
      </c>
      <c r="M34" s="61">
        <v>0</v>
      </c>
      <c r="N34" s="118">
        <f t="shared" si="4"/>
        <v>296090.90909090912</v>
      </c>
    </row>
    <row r="35" spans="3:14" ht="40.5" customHeight="1" thickBot="1" x14ac:dyDescent="0.4">
      <c r="C35" s="22" t="s">
        <v>435</v>
      </c>
      <c r="D35" s="61">
        <f>SUMIF('1) Tableau budgétaire 1'!$K$36:$K$42,LEFT($C35,1),'1) Tableau budgétaire 1'!$D$36:$D$42)</f>
        <v>0</v>
      </c>
      <c r="E35" s="61">
        <f>SUMIF('1) Tableau budgétaire 1'!$K$36:$K$42,LEFT($C35,1),'1) Tableau budgétaire 1'!$E$36:$E$42)</f>
        <v>0</v>
      </c>
      <c r="F35" s="61">
        <f>SUMIF('1) Tableau budgétaire 1'!$K$36:$K$42,LEFT($C35,1),'1) Tableau budgétaire 1'!$F$36:$F$42)</f>
        <v>0</v>
      </c>
      <c r="G35" s="31">
        <f t="shared" si="3"/>
        <v>0</v>
      </c>
      <c r="H35" s="110"/>
      <c r="I35" s="112"/>
      <c r="J35" s="22" t="s">
        <v>435</v>
      </c>
      <c r="K35" s="61">
        <v>0</v>
      </c>
      <c r="L35" s="61">
        <v>0</v>
      </c>
      <c r="M35" s="61">
        <v>0</v>
      </c>
      <c r="N35" s="118">
        <f t="shared" si="4"/>
        <v>0</v>
      </c>
    </row>
    <row r="36" spans="3:14" ht="25.5" customHeight="1" thickBot="1" x14ac:dyDescent="0.4">
      <c r="C36" s="26" t="s">
        <v>19</v>
      </c>
      <c r="D36" s="37">
        <f t="shared" ref="D36:E36" si="5">SUM(D29:D35)</f>
        <v>61090.909090909103</v>
      </c>
      <c r="E36" s="37">
        <f t="shared" si="5"/>
        <v>0</v>
      </c>
      <c r="F36" s="37">
        <f t="shared" ref="F36" si="6">SUM(F29:F35)</f>
        <v>0</v>
      </c>
      <c r="G36" s="31">
        <f t="shared" si="3"/>
        <v>61090.909090909103</v>
      </c>
      <c r="H36" s="110"/>
      <c r="I36" s="112"/>
      <c r="J36" s="26" t="s">
        <v>19</v>
      </c>
      <c r="K36" s="35">
        <f>SUM(K29:K35)</f>
        <v>349390.90909090912</v>
      </c>
      <c r="L36" s="37">
        <v>0</v>
      </c>
      <c r="M36" s="37">
        <v>0</v>
      </c>
      <c r="N36" s="36">
        <f t="shared" si="4"/>
        <v>349390.90909090912</v>
      </c>
    </row>
    <row r="37" spans="3:14" s="25" customFormat="1" x14ac:dyDescent="0.35">
      <c r="C37" s="38"/>
      <c r="D37" s="39"/>
      <c r="E37" s="39"/>
      <c r="F37" s="39"/>
      <c r="G37" s="40"/>
      <c r="H37" s="110"/>
      <c r="I37" s="115"/>
      <c r="J37" s="115"/>
      <c r="K37" s="115"/>
      <c r="L37" s="115"/>
      <c r="M37" s="115"/>
      <c r="N37" s="115"/>
    </row>
    <row r="38" spans="3:14" x14ac:dyDescent="0.35">
      <c r="C38" s="457" t="s">
        <v>438</v>
      </c>
      <c r="D38" s="458"/>
      <c r="E38" s="458"/>
      <c r="F38" s="458"/>
      <c r="G38" s="459"/>
      <c r="H38" s="110"/>
      <c r="I38" s="112"/>
      <c r="J38" s="457" t="s">
        <v>438</v>
      </c>
      <c r="K38" s="458"/>
      <c r="L38" s="458"/>
      <c r="M38" s="458"/>
      <c r="N38" s="459"/>
    </row>
    <row r="39" spans="3:14" ht="21.75" customHeight="1" thickBot="1" x14ac:dyDescent="0.4">
      <c r="C39" s="34" t="s">
        <v>439</v>
      </c>
      <c r="D39" s="35">
        <f>'1) Tableau budgétaire 1'!D64</f>
        <v>148163.97627272728</v>
      </c>
      <c r="E39" s="35">
        <f>'1) Tableau budgétaire 1'!E64</f>
        <v>0</v>
      </c>
      <c r="F39" s="35">
        <f>'1) Tableau budgétaire 1'!F64</f>
        <v>0</v>
      </c>
      <c r="G39" s="36">
        <f>SUM(D39:F39)</f>
        <v>148163.97627272728</v>
      </c>
      <c r="H39" s="110"/>
      <c r="I39" s="112"/>
      <c r="J39" s="34" t="s">
        <v>439</v>
      </c>
      <c r="K39" s="35">
        <f>'1) Tableau budgétaire 1'!O64</f>
        <v>303163.97627272725</v>
      </c>
      <c r="L39" s="35">
        <v>0</v>
      </c>
      <c r="M39" s="35">
        <v>0</v>
      </c>
      <c r="N39" s="36">
        <f>SUM(K39:M39)</f>
        <v>303163.97627272725</v>
      </c>
    </row>
    <row r="40" spans="3:14" ht="36" customHeight="1" thickBot="1" x14ac:dyDescent="0.4">
      <c r="C40" s="32" t="s">
        <v>429</v>
      </c>
      <c r="D40" s="61">
        <f>SUMIF('1) Tableau budgétaire 1'!$K$46:$K$63,LEFT($C40,1),'1) Tableau budgétaire 1'!$D$46:$D$63)</f>
        <v>0</v>
      </c>
      <c r="E40" s="61">
        <f>SUMIF('1) Tableau budgétaire 1'!$K$46:$K$63,LEFT($C40,1),'1) Tableau budgétaire 1'!$E$46:$E$63)</f>
        <v>0</v>
      </c>
      <c r="F40" s="61">
        <f>SUMIF('1) Tableau budgétaire 1'!$K$46:$K$63,LEFT($C40,1),'1) Tableau budgétaire 1'!$F$46:$F$63)</f>
        <v>0</v>
      </c>
      <c r="G40" s="33">
        <f t="shared" ref="G40:G47" si="7">SUM(D40:F40)</f>
        <v>0</v>
      </c>
      <c r="H40" s="110"/>
      <c r="I40" s="112"/>
      <c r="J40" s="32" t="s">
        <v>429</v>
      </c>
      <c r="K40" s="61">
        <f>SUMIF('1) Tableau budgétaire 1'!$W$46:$W$63,LEFT($J40,1),'1) Tableau budgétaire 1'!$O$46:$O$63)</f>
        <v>0</v>
      </c>
      <c r="L40" s="61">
        <v>0</v>
      </c>
      <c r="M40" s="61">
        <v>0</v>
      </c>
      <c r="N40" s="36">
        <f t="shared" ref="N40:N47" si="8">SUM(K40:M40)</f>
        <v>0</v>
      </c>
    </row>
    <row r="41" spans="3:14" s="25" customFormat="1" ht="36" customHeight="1" thickBot="1" x14ac:dyDescent="0.4">
      <c r="C41" s="22" t="s">
        <v>430</v>
      </c>
      <c r="D41" s="61">
        <f>SUMIF('1) Tableau budgétaire 1'!$K$46:$K$63,LEFT($C41,1),'1) Tableau budgétaire 1'!$D$46:$D$63)</f>
        <v>0</v>
      </c>
      <c r="E41" s="61">
        <f>SUMIF('1) Tableau budgétaire 1'!$K$46:$K$63,LEFT($C41,1),'1) Tableau budgétaire 1'!$E$46:$E$63)</f>
        <v>0</v>
      </c>
      <c r="F41" s="61">
        <f>SUMIF('1) Tableau budgétaire 1'!$K$46:$K$63,LEFT($C41,1),'1) Tableau budgétaire 1'!$F$46:$F$63)</f>
        <v>0</v>
      </c>
      <c r="G41" s="31">
        <f t="shared" si="7"/>
        <v>0</v>
      </c>
      <c r="H41" s="110"/>
      <c r="I41" s="115"/>
      <c r="J41" s="22" t="s">
        <v>430</v>
      </c>
      <c r="K41" s="61">
        <f>SUMIF('1) Tableau budgétaire 1'!$W$46:$W$63,LEFT($J41,1),'1) Tableau budgétaire 1'!$O$46:$O$63)</f>
        <v>0</v>
      </c>
      <c r="L41" s="61">
        <v>0</v>
      </c>
      <c r="M41" s="61">
        <v>0</v>
      </c>
      <c r="N41" s="36">
        <f t="shared" si="8"/>
        <v>0</v>
      </c>
    </row>
    <row r="42" spans="3:14" s="25" customFormat="1" ht="36" customHeight="1" thickBot="1" x14ac:dyDescent="0.4">
      <c r="C42" s="22" t="s">
        <v>431</v>
      </c>
      <c r="D42" s="61">
        <f>SUMIF('1) Tableau budgétaire 1'!$K$46:$K$63,LEFT($C42,1),'1) Tableau budgétaire 1'!$D$46:$D$63)</f>
        <v>0</v>
      </c>
      <c r="E42" s="61">
        <f>SUMIF('1) Tableau budgétaire 1'!$K$46:$K$63,LEFT($C42,1),'1) Tableau budgétaire 1'!$E$46:$E$63)</f>
        <v>0</v>
      </c>
      <c r="F42" s="61">
        <f>SUMIF('1) Tableau budgétaire 1'!$K$46:$K$63,LEFT($C42,1),'1) Tableau budgétaire 1'!$F$46:$F$63)</f>
        <v>0</v>
      </c>
      <c r="G42" s="31">
        <f t="shared" si="7"/>
        <v>0</v>
      </c>
      <c r="H42" s="110"/>
      <c r="I42" s="115"/>
      <c r="J42" s="22" t="s">
        <v>431</v>
      </c>
      <c r="K42" s="61">
        <f>SUMIF('1) Tableau budgétaire 1'!$W$46:$W$63,LEFT($J42,1),'1) Tableau budgétaire 1'!$O$46:$O$63)</f>
        <v>0</v>
      </c>
      <c r="L42" s="61">
        <v>0</v>
      </c>
      <c r="M42" s="61">
        <v>0</v>
      </c>
      <c r="N42" s="36">
        <f t="shared" si="8"/>
        <v>0</v>
      </c>
    </row>
    <row r="43" spans="3:14" s="25" customFormat="1" ht="36" customHeight="1" thickBot="1" x14ac:dyDescent="0.4">
      <c r="C43" s="23" t="s">
        <v>432</v>
      </c>
      <c r="D43" s="61">
        <f>SUMIF('1) Tableau budgétaire 1'!$K$46:$K$63,LEFT($C43,1),'1) Tableau budgétaire 1'!$D$46:$D$63)</f>
        <v>100000</v>
      </c>
      <c r="E43" s="61">
        <f>SUMIF('1) Tableau budgétaire 1'!$K$46:$K$63,LEFT($C43,1),'1) Tableau budgétaire 1'!$E$46:$E$63)</f>
        <v>0</v>
      </c>
      <c r="F43" s="61">
        <f>SUMIF('1) Tableau budgétaire 1'!$K$46:$K$63,LEFT($C43,1),'1) Tableau budgétaire 1'!$F$46:$F$63)</f>
        <v>0</v>
      </c>
      <c r="G43" s="31">
        <f t="shared" si="7"/>
        <v>100000</v>
      </c>
      <c r="H43" s="110"/>
      <c r="I43" s="115"/>
      <c r="J43" s="23" t="s">
        <v>432</v>
      </c>
      <c r="K43" s="61">
        <f>SUMIF('1) Tableau budgétaire 1'!$W$46:$W$63,LEFT($J43,1),'1) Tableau budgétaire 1'!$O$46:$O$63)</f>
        <v>210000</v>
      </c>
      <c r="L43" s="61">
        <v>0</v>
      </c>
      <c r="M43" s="61">
        <v>0</v>
      </c>
      <c r="N43" s="36">
        <f t="shared" si="8"/>
        <v>210000</v>
      </c>
    </row>
    <row r="44" spans="3:14" ht="36" customHeight="1" thickBot="1" x14ac:dyDescent="0.4">
      <c r="C44" s="22" t="s">
        <v>433</v>
      </c>
      <c r="D44" s="61">
        <f>SUMIF('1) Tableau budgétaire 1'!$K$46:$K$63,LEFT($C44,1),'1) Tableau budgétaire 1'!$D$46:$D$63)</f>
        <v>22522.272727272728</v>
      </c>
      <c r="E44" s="61">
        <f>SUMIF('1) Tableau budgétaire 1'!$K$46:$K$63,LEFT($C44,1),'1) Tableau budgétaire 1'!$E$46:$E$63)</f>
        <v>0</v>
      </c>
      <c r="F44" s="61">
        <f>SUMIF('1) Tableau budgétaire 1'!$K$46:$K$63,LEFT($C44,1),'1) Tableau budgétaire 1'!$F$46:$F$63)</f>
        <v>0</v>
      </c>
      <c r="G44" s="31">
        <f t="shared" si="7"/>
        <v>22522.272727272728</v>
      </c>
      <c r="H44" s="110"/>
      <c r="I44" s="112"/>
      <c r="J44" s="22" t="s">
        <v>433</v>
      </c>
      <c r="K44" s="61">
        <f>SUMIF('1) Tableau budgétaire 1'!$W$46:$W$63,LEFT($J44,1),'1) Tableau budgétaire 1'!$O$46:$O$63)</f>
        <v>37522.272727272728</v>
      </c>
      <c r="L44" s="61">
        <v>0</v>
      </c>
      <c r="M44" s="61">
        <v>0</v>
      </c>
      <c r="N44" s="36">
        <f t="shared" si="8"/>
        <v>37522.272727272728</v>
      </c>
    </row>
    <row r="45" spans="3:14" ht="36" customHeight="1" thickBot="1" x14ac:dyDescent="0.4">
      <c r="C45" s="22" t="s">
        <v>434</v>
      </c>
      <c r="D45" s="61">
        <f>SUMIF('1) Tableau budgétaire 1'!$K$46:$K$63,LEFT($C45,1),'1) Tableau budgétaire 1'!$D$46:$D$63)</f>
        <v>23610.904545454545</v>
      </c>
      <c r="E45" s="61">
        <f>SUMIF('1) Tableau budgétaire 1'!$K$46:$K$63,LEFT($C45,1),'1) Tableau budgétaire 1'!$E$46:$E$63)</f>
        <v>0</v>
      </c>
      <c r="F45" s="61">
        <f>SUMIF('1) Tableau budgétaire 1'!$K$46:$K$63,LEFT($C45,1),'1) Tableau budgétaire 1'!$F$46:$F$63)</f>
        <v>0</v>
      </c>
      <c r="G45" s="31">
        <f t="shared" si="7"/>
        <v>23610.904545454545</v>
      </c>
      <c r="H45" s="110"/>
      <c r="I45" s="112"/>
      <c r="J45" s="22" t="s">
        <v>434</v>
      </c>
      <c r="K45" s="61">
        <f>SUMIF('1) Tableau budgétaire 1'!$W$46:$W$63,LEFT($J45,1),'1) Tableau budgétaire 1'!$O$46:$O$63)</f>
        <v>53610.904545454541</v>
      </c>
      <c r="L45" s="61">
        <v>0</v>
      </c>
      <c r="M45" s="61">
        <v>0</v>
      </c>
      <c r="N45" s="36">
        <f t="shared" si="8"/>
        <v>53610.904545454541</v>
      </c>
    </row>
    <row r="46" spans="3:14" ht="36" customHeight="1" thickBot="1" x14ac:dyDescent="0.4">
      <c r="C46" s="22" t="s">
        <v>435</v>
      </c>
      <c r="D46" s="61">
        <f>SUMIF('1) Tableau budgétaire 1'!$K$46:$K$63,LEFT($C46,1),'1) Tableau budgétaire 1'!$D$46:$D$63)</f>
        <v>2030.799</v>
      </c>
      <c r="E46" s="61">
        <f>SUMIF('1) Tableau budgétaire 1'!$K$46:$K$63,LEFT($C46,1),'1) Tableau budgétaire 1'!$E$46:$E$63)</f>
        <v>0</v>
      </c>
      <c r="F46" s="61">
        <f>SUMIF('1) Tableau budgétaire 1'!$K$46:$K$63,LEFT($C46,1),'1) Tableau budgétaire 1'!$F$46:$F$63)</f>
        <v>0</v>
      </c>
      <c r="G46" s="31">
        <f t="shared" si="7"/>
        <v>2030.799</v>
      </c>
      <c r="H46" s="110"/>
      <c r="I46" s="112"/>
      <c r="J46" s="22" t="s">
        <v>435</v>
      </c>
      <c r="K46" s="61">
        <f>SUMIF('1) Tableau budgétaire 1'!$W$46:$W$63,LEFT($J46,1),'1) Tableau budgétaire 1'!$O$46:$O$63)</f>
        <v>2030.799</v>
      </c>
      <c r="L46" s="61">
        <v>0</v>
      </c>
      <c r="M46" s="61">
        <v>0</v>
      </c>
      <c r="N46" s="36">
        <f t="shared" si="8"/>
        <v>2030.799</v>
      </c>
    </row>
    <row r="47" spans="3:14" ht="16" thickBot="1" x14ac:dyDescent="0.4">
      <c r="C47" s="26" t="s">
        <v>19</v>
      </c>
      <c r="D47" s="37">
        <f t="shared" ref="D47:F47" si="9">SUM(D40:D46)</f>
        <v>148163.97627272728</v>
      </c>
      <c r="E47" s="37">
        <f t="shared" si="9"/>
        <v>0</v>
      </c>
      <c r="F47" s="37">
        <f t="shared" si="9"/>
        <v>0</v>
      </c>
      <c r="G47" s="31">
        <f t="shared" si="7"/>
        <v>148163.97627272728</v>
      </c>
      <c r="H47" s="110"/>
      <c r="I47" s="112"/>
      <c r="J47" s="26" t="s">
        <v>19</v>
      </c>
      <c r="K47" s="35">
        <f>SUM(K40:K46)</f>
        <v>303163.97627272725</v>
      </c>
      <c r="L47" s="37">
        <v>0</v>
      </c>
      <c r="M47" s="37">
        <v>0</v>
      </c>
      <c r="N47" s="36">
        <f t="shared" si="8"/>
        <v>303163.97627272725</v>
      </c>
    </row>
    <row r="48" spans="3:14" s="25" customFormat="1" x14ac:dyDescent="0.35">
      <c r="C48" s="38"/>
      <c r="D48" s="39"/>
      <c r="E48" s="39"/>
      <c r="F48" s="39"/>
      <c r="G48" s="40"/>
      <c r="H48" s="110"/>
      <c r="I48" s="115"/>
      <c r="J48" s="115"/>
      <c r="K48" s="115"/>
      <c r="L48" s="115"/>
      <c r="M48" s="115"/>
      <c r="N48" s="115"/>
    </row>
    <row r="49" spans="2:14" hidden="1" x14ac:dyDescent="0.35">
      <c r="C49" s="457" t="s">
        <v>440</v>
      </c>
      <c r="D49" s="458"/>
      <c r="E49" s="458"/>
      <c r="F49" s="458"/>
      <c r="G49" s="459"/>
      <c r="H49" s="110"/>
      <c r="I49" s="112"/>
      <c r="J49" s="457" t="s">
        <v>440</v>
      </c>
      <c r="K49" s="458"/>
      <c r="L49" s="458"/>
      <c r="M49" s="458"/>
      <c r="N49" s="459"/>
    </row>
    <row r="50" spans="2:14" ht="20.25" hidden="1" customHeight="1" thickBot="1" x14ac:dyDescent="0.4">
      <c r="C50" s="34" t="s">
        <v>441</v>
      </c>
      <c r="D50" s="35"/>
      <c r="E50" s="35"/>
      <c r="F50" s="35"/>
      <c r="G50" s="36"/>
      <c r="H50" s="110"/>
      <c r="I50" s="112"/>
      <c r="J50" s="34" t="s">
        <v>441</v>
      </c>
      <c r="K50" s="35"/>
      <c r="L50" s="35"/>
      <c r="M50" s="35"/>
      <c r="N50" s="36"/>
    </row>
    <row r="51" spans="2:14" hidden="1" x14ac:dyDescent="0.35">
      <c r="C51" s="32" t="s">
        <v>429</v>
      </c>
      <c r="D51" s="61"/>
      <c r="E51" s="61"/>
      <c r="F51" s="61"/>
      <c r="G51" s="33"/>
      <c r="H51" s="110"/>
      <c r="I51" s="112"/>
      <c r="J51" s="32" t="s">
        <v>429</v>
      </c>
      <c r="K51" s="61"/>
      <c r="L51" s="61"/>
      <c r="M51" s="61"/>
      <c r="N51" s="33"/>
    </row>
    <row r="52" spans="2:14" ht="15.75" hidden="1" customHeight="1" x14ac:dyDescent="0.35">
      <c r="C52" s="22" t="s">
        <v>430</v>
      </c>
      <c r="D52" s="61"/>
      <c r="E52" s="61"/>
      <c r="F52" s="61"/>
      <c r="G52" s="31"/>
      <c r="H52" s="110"/>
      <c r="I52" s="112"/>
      <c r="J52" s="22" t="s">
        <v>430</v>
      </c>
      <c r="K52" s="61"/>
      <c r="L52" s="61"/>
      <c r="M52" s="61"/>
      <c r="N52" s="31"/>
    </row>
    <row r="53" spans="2:14" ht="32.25" hidden="1" customHeight="1" x14ac:dyDescent="0.35">
      <c r="C53" s="22" t="s">
        <v>431</v>
      </c>
      <c r="D53" s="61"/>
      <c r="E53" s="61"/>
      <c r="F53" s="61"/>
      <c r="G53" s="31"/>
      <c r="H53" s="110"/>
      <c r="I53" s="112"/>
      <c r="J53" s="22" t="s">
        <v>431</v>
      </c>
      <c r="K53" s="61"/>
      <c r="L53" s="61"/>
      <c r="M53" s="61"/>
      <c r="N53" s="31"/>
    </row>
    <row r="54" spans="2:14" s="25" customFormat="1" hidden="1" x14ac:dyDescent="0.35">
      <c r="C54" s="23" t="s">
        <v>432</v>
      </c>
      <c r="D54" s="61"/>
      <c r="E54" s="61"/>
      <c r="F54" s="61"/>
      <c r="G54" s="31"/>
      <c r="H54" s="110"/>
      <c r="I54" s="115"/>
      <c r="J54" s="23" t="s">
        <v>432</v>
      </c>
      <c r="K54" s="61"/>
      <c r="L54" s="61"/>
      <c r="M54" s="61"/>
      <c r="N54" s="31"/>
    </row>
    <row r="55" spans="2:14" hidden="1" x14ac:dyDescent="0.35">
      <c r="C55" s="22" t="s">
        <v>433</v>
      </c>
      <c r="D55" s="61"/>
      <c r="E55" s="61"/>
      <c r="F55" s="61"/>
      <c r="G55" s="31"/>
      <c r="H55" s="110"/>
      <c r="I55" s="112"/>
      <c r="J55" s="22" t="s">
        <v>433</v>
      </c>
      <c r="K55" s="61"/>
      <c r="L55" s="61"/>
      <c r="M55" s="61"/>
      <c r="N55" s="31"/>
    </row>
    <row r="56" spans="2:14" hidden="1" x14ac:dyDescent="0.35">
      <c r="C56" s="22" t="s">
        <v>434</v>
      </c>
      <c r="D56" s="61"/>
      <c r="E56" s="61"/>
      <c r="F56" s="61"/>
      <c r="G56" s="31"/>
      <c r="H56" s="110"/>
      <c r="I56" s="112"/>
      <c r="J56" s="22" t="s">
        <v>434</v>
      </c>
      <c r="K56" s="61"/>
      <c r="L56" s="61"/>
      <c r="M56" s="61"/>
      <c r="N56" s="31"/>
    </row>
    <row r="57" spans="2:14" ht="31" hidden="1" x14ac:dyDescent="0.35">
      <c r="C57" s="22" t="s">
        <v>435</v>
      </c>
      <c r="D57" s="61"/>
      <c r="E57" s="61"/>
      <c r="F57" s="61"/>
      <c r="G57" s="31"/>
      <c r="H57" s="110"/>
      <c r="I57" s="112"/>
      <c r="J57" s="22" t="s">
        <v>435</v>
      </c>
      <c r="K57" s="61"/>
      <c r="L57" s="61"/>
      <c r="M57" s="61"/>
      <c r="N57" s="31"/>
    </row>
    <row r="58" spans="2:14" ht="21" hidden="1" customHeight="1" x14ac:dyDescent="0.35">
      <c r="C58" s="26" t="s">
        <v>19</v>
      </c>
      <c r="D58" s="37"/>
      <c r="E58" s="37"/>
      <c r="F58" s="37"/>
      <c r="G58" s="31"/>
      <c r="H58" s="110"/>
      <c r="I58" s="112"/>
      <c r="J58" s="26" t="s">
        <v>19</v>
      </c>
      <c r="K58" s="37"/>
      <c r="L58" s="37"/>
      <c r="M58" s="37"/>
      <c r="N58" s="31"/>
    </row>
    <row r="59" spans="2:14" s="25" customFormat="1" ht="22.5" customHeight="1" x14ac:dyDescent="0.35">
      <c r="C59" s="41"/>
      <c r="D59" s="39"/>
      <c r="E59" s="39"/>
      <c r="F59" s="39"/>
      <c r="G59" s="40"/>
      <c r="H59" s="110"/>
      <c r="I59" s="115"/>
      <c r="J59" s="115"/>
      <c r="K59" s="115"/>
      <c r="L59" s="115"/>
      <c r="M59" s="115"/>
      <c r="N59" s="115"/>
    </row>
    <row r="60" spans="2:14" x14ac:dyDescent="0.35">
      <c r="B60" s="457" t="s">
        <v>442</v>
      </c>
      <c r="C60" s="458"/>
      <c r="D60" s="458"/>
      <c r="E60" s="458"/>
      <c r="F60" s="458"/>
      <c r="G60" s="459"/>
      <c r="H60" s="110"/>
      <c r="I60" s="457" t="s">
        <v>442</v>
      </c>
      <c r="J60" s="458"/>
      <c r="K60" s="458"/>
      <c r="L60" s="458"/>
      <c r="M60" s="458"/>
      <c r="N60" s="459"/>
    </row>
    <row r="61" spans="2:14" x14ac:dyDescent="0.35">
      <c r="C61" s="457" t="s">
        <v>382</v>
      </c>
      <c r="D61" s="458"/>
      <c r="E61" s="458"/>
      <c r="F61" s="458"/>
      <c r="G61" s="459"/>
      <c r="H61" s="110"/>
      <c r="J61" s="457" t="s">
        <v>382</v>
      </c>
      <c r="K61" s="458"/>
      <c r="L61" s="458"/>
      <c r="M61" s="458"/>
      <c r="N61" s="459"/>
    </row>
    <row r="62" spans="2:14" ht="24" customHeight="1" thickBot="1" x14ac:dyDescent="0.4">
      <c r="C62" s="34" t="s">
        <v>443</v>
      </c>
      <c r="D62" s="35">
        <f>'1) Tableau budgétaire 1'!D159</f>
        <v>39272.727272727243</v>
      </c>
      <c r="E62" s="35">
        <f>'1) Tableau budgétaire 1'!E159</f>
        <v>0</v>
      </c>
      <c r="F62" s="35">
        <f>'1) Tableau budgétaire 1'!F159</f>
        <v>0</v>
      </c>
      <c r="G62" s="36">
        <f t="shared" ref="G62:G70" si="10">SUM(D62:F62)</f>
        <v>39272.727272727243</v>
      </c>
      <c r="H62" s="110"/>
      <c r="J62" s="34" t="s">
        <v>443</v>
      </c>
      <c r="K62" s="35">
        <f>'1) Tableau budgétaire 1'!O159</f>
        <v>119106.06060606058</v>
      </c>
      <c r="L62" s="35">
        <v>0</v>
      </c>
      <c r="M62" s="35">
        <v>0</v>
      </c>
      <c r="N62" s="36">
        <f>SUM(K62:M62)</f>
        <v>119106.06060606058</v>
      </c>
    </row>
    <row r="63" spans="2:14" ht="15.75" customHeight="1" thickBot="1" x14ac:dyDescent="0.4">
      <c r="C63" s="32" t="s">
        <v>429</v>
      </c>
      <c r="D63" s="61">
        <f>SUMIF('1) Tableau budgétaire 1'!$K$68:$K$158,LEFT($C51,1),'1) Tableau budgétaire 1'!$D$68:$D$158)</f>
        <v>0</v>
      </c>
      <c r="E63" s="61">
        <f>SUMIF('1) Tableau budgétaire 1'!$K$68:$K$158,LEFT($C51,1),'1) Tableau budgétaire 1'!$E$68:$E$158)</f>
        <v>0</v>
      </c>
      <c r="F63" s="61">
        <f>SUMIF('1) Tableau budgétaire 1'!$K$68:$K$158,LEFT($C51,1),'1) Tableau budgétaire 1'!$F$68:$F$158)</f>
        <v>0</v>
      </c>
      <c r="G63" s="33">
        <f t="shared" si="10"/>
        <v>0</v>
      </c>
      <c r="H63" s="110"/>
      <c r="J63" s="32" t="s">
        <v>429</v>
      </c>
      <c r="K63" s="61">
        <v>0</v>
      </c>
      <c r="L63" s="61">
        <v>0</v>
      </c>
      <c r="M63" s="61">
        <v>0</v>
      </c>
      <c r="N63" s="36">
        <f t="shared" ref="N63:N70" si="11">SUM(K63:M63)</f>
        <v>0</v>
      </c>
    </row>
    <row r="64" spans="2:14" ht="15.75" customHeight="1" thickBot="1" x14ac:dyDescent="0.4">
      <c r="C64" s="22" t="s">
        <v>430</v>
      </c>
      <c r="D64" s="61">
        <f>SUMIF('1) Tableau budgétaire 1'!$K$68:$K$158,LEFT($C52,1),'1) Tableau budgétaire 1'!$D$68:$D$158)</f>
        <v>0</v>
      </c>
      <c r="E64" s="61">
        <f>SUMIF('1) Tableau budgétaire 1'!$K$68:$K$158,LEFT($C52,1),'1) Tableau budgétaire 1'!$E$68:$E$158)</f>
        <v>0</v>
      </c>
      <c r="F64" s="61">
        <f>SUMIF('1) Tableau budgétaire 1'!$K$68:$K$158,LEFT($C52,1),'1) Tableau budgétaire 1'!$F$68:$F$158)</f>
        <v>0</v>
      </c>
      <c r="G64" s="31">
        <f t="shared" si="10"/>
        <v>0</v>
      </c>
      <c r="H64" s="110"/>
      <c r="J64" s="22" t="s">
        <v>430</v>
      </c>
      <c r="K64" s="61">
        <v>0</v>
      </c>
      <c r="L64" s="61">
        <v>0</v>
      </c>
      <c r="M64" s="61">
        <v>0</v>
      </c>
      <c r="N64" s="36">
        <f t="shared" si="11"/>
        <v>0</v>
      </c>
    </row>
    <row r="65" spans="2:14" ht="15.75" customHeight="1" thickBot="1" x14ac:dyDescent="0.4">
      <c r="C65" s="22" t="s">
        <v>431</v>
      </c>
      <c r="D65" s="61">
        <f>SUMIF('1) Tableau budgétaire 1'!$K$68:$K$158,LEFT($C53,1),'1) Tableau budgétaire 1'!$D$68:$D$158)</f>
        <v>0</v>
      </c>
      <c r="E65" s="61">
        <f>SUMIF('1) Tableau budgétaire 1'!$K$68:$K$158,LEFT($C53,1),'1) Tableau budgétaire 1'!$E$68:$E$158)</f>
        <v>0</v>
      </c>
      <c r="F65" s="61">
        <f>SUMIF('1) Tableau budgétaire 1'!$K$68:$K$158,LEFT($C53,1),'1) Tableau budgétaire 1'!$F$68:$F$158)</f>
        <v>0</v>
      </c>
      <c r="G65" s="31">
        <f t="shared" si="10"/>
        <v>0</v>
      </c>
      <c r="H65" s="110"/>
      <c r="J65" s="22" t="s">
        <v>431</v>
      </c>
      <c r="K65" s="61">
        <v>0</v>
      </c>
      <c r="L65" s="61">
        <v>0</v>
      </c>
      <c r="M65" s="61">
        <v>0</v>
      </c>
      <c r="N65" s="36">
        <f t="shared" si="11"/>
        <v>0</v>
      </c>
    </row>
    <row r="66" spans="2:14" ht="18.75" customHeight="1" thickBot="1" x14ac:dyDescent="0.4">
      <c r="C66" s="23" t="s">
        <v>432</v>
      </c>
      <c r="D66" s="61">
        <f>SUMIF('1) Tableau budgétaire 1'!$K$68:$K$158,LEFT($C54,1),'1) Tableau budgétaire 1'!$D$68:$D$158)</f>
        <v>0</v>
      </c>
      <c r="E66" s="61">
        <f>SUMIF('1) Tableau budgétaire 1'!$K$68:$K$158,LEFT($C54,1),'1) Tableau budgétaire 1'!$E$68:$E$158)</f>
        <v>0</v>
      </c>
      <c r="F66" s="61">
        <f>SUMIF('1) Tableau budgétaire 1'!$K$68:$K$158,LEFT($C54,1),'1) Tableau budgétaire 1'!$F$68:$F$158)</f>
        <v>0</v>
      </c>
      <c r="G66" s="31">
        <f t="shared" si="10"/>
        <v>0</v>
      </c>
      <c r="H66" s="110"/>
      <c r="J66" s="23" t="s">
        <v>432</v>
      </c>
      <c r="K66" s="61">
        <v>0</v>
      </c>
      <c r="L66" s="61">
        <v>0</v>
      </c>
      <c r="M66" s="61">
        <v>0</v>
      </c>
      <c r="N66" s="36">
        <f t="shared" si="11"/>
        <v>0</v>
      </c>
    </row>
    <row r="67" spans="2:14" ht="16" thickBot="1" x14ac:dyDescent="0.4">
      <c r="C67" s="22" t="s">
        <v>433</v>
      </c>
      <c r="D67" s="61">
        <f>SUMIF('1) Tableau budgétaire 1'!$K$68:$K$158,LEFT($C55,1),'1) Tableau budgétaire 1'!$D$68:$D$158)</f>
        <v>0</v>
      </c>
      <c r="E67" s="61">
        <f>SUMIF('1) Tableau budgétaire 1'!$K$68:$K$158,LEFT($C55,1),'1) Tableau budgétaire 1'!$E$68:$E$158)</f>
        <v>0</v>
      </c>
      <c r="F67" s="61">
        <f>SUMIF('1) Tableau budgétaire 1'!$K$68:$K$158,LEFT($C55,1),'1) Tableau budgétaire 1'!$F$68:$F$158)</f>
        <v>0</v>
      </c>
      <c r="G67" s="31">
        <f t="shared" si="10"/>
        <v>0</v>
      </c>
      <c r="H67" s="110"/>
      <c r="J67" s="22" t="s">
        <v>433</v>
      </c>
      <c r="K67" s="61">
        <v>0</v>
      </c>
      <c r="L67" s="61">
        <v>0</v>
      </c>
      <c r="M67" s="61">
        <v>0</v>
      </c>
      <c r="N67" s="36">
        <f t="shared" si="11"/>
        <v>0</v>
      </c>
    </row>
    <row r="68" spans="2:14" s="25" customFormat="1" ht="21.75" customHeight="1" thickBot="1" x14ac:dyDescent="0.4">
      <c r="B68" s="24"/>
      <c r="C68" s="22" t="s">
        <v>434</v>
      </c>
      <c r="D68" s="61">
        <f>SUMIF('1) Tableau budgétaire 1'!$K$68:$K$158,LEFT($C56,1),'1) Tableau budgétaire 1'!$D$68:$D$158)</f>
        <v>39272.727272727243</v>
      </c>
      <c r="E68" s="61">
        <f>SUMIF('1) Tableau budgétaire 1'!$K$68:$K$158,LEFT($C56,1),'1) Tableau budgétaire 1'!$E$68:$E$158)</f>
        <v>0</v>
      </c>
      <c r="F68" s="61">
        <f>SUMIF('1) Tableau budgétaire 1'!$K$68:$K$158,LEFT($C56,1),'1) Tableau budgétaire 1'!$F$68:$F$158)</f>
        <v>0</v>
      </c>
      <c r="G68" s="31">
        <f t="shared" si="10"/>
        <v>39272.727272727243</v>
      </c>
      <c r="H68" s="110"/>
      <c r="I68" s="24"/>
      <c r="J68" s="22" t="s">
        <v>434</v>
      </c>
      <c r="K68" s="61">
        <f>SUMIF('1) Tableau budgétaire 1'!$W$68:$W$158,LEFT($J56,1),'1) Tableau budgétaire 1'!$O$68:$O$158)</f>
        <v>119106.06060606058</v>
      </c>
      <c r="L68" s="61">
        <v>0</v>
      </c>
      <c r="M68" s="61">
        <v>0</v>
      </c>
      <c r="N68" s="36">
        <f t="shared" si="11"/>
        <v>119106.06060606058</v>
      </c>
    </row>
    <row r="69" spans="2:14" s="25" customFormat="1" ht="31.5" thickBot="1" x14ac:dyDescent="0.4">
      <c r="B69" s="24"/>
      <c r="C69" s="22" t="s">
        <v>435</v>
      </c>
      <c r="D69" s="61">
        <f>SUMIF('1) Tableau budgétaire 1'!$K$68:$K$158,LEFT($C57,1),'1) Tableau budgétaire 1'!$D$68:$D$158)</f>
        <v>0</v>
      </c>
      <c r="E69" s="61">
        <f>SUMIF('1) Tableau budgétaire 1'!$K$68:$K$158,LEFT($C57,1),'1) Tableau budgétaire 1'!$E$68:$E$158)</f>
        <v>0</v>
      </c>
      <c r="F69" s="61">
        <f>SUMIF('1) Tableau budgétaire 1'!$K$68:$K$158,LEFT($C57,1),'1) Tableau budgétaire 1'!$F$68:$F$158)</f>
        <v>0</v>
      </c>
      <c r="G69" s="31">
        <f t="shared" si="10"/>
        <v>0</v>
      </c>
      <c r="H69" s="110"/>
      <c r="I69" s="24"/>
      <c r="J69" s="22" t="s">
        <v>435</v>
      </c>
      <c r="K69" s="61">
        <v>0</v>
      </c>
      <c r="L69" s="61">
        <v>0</v>
      </c>
      <c r="M69" s="61">
        <v>0</v>
      </c>
      <c r="N69" s="36">
        <f t="shared" si="11"/>
        <v>0</v>
      </c>
    </row>
    <row r="70" spans="2:14" ht="21.75" customHeight="1" thickBot="1" x14ac:dyDescent="0.4">
      <c r="C70" s="26" t="s">
        <v>19</v>
      </c>
      <c r="D70" s="37">
        <f t="shared" ref="D70:E70" si="12">SUM(D63:D69)</f>
        <v>39272.727272727243</v>
      </c>
      <c r="E70" s="37">
        <f t="shared" si="12"/>
        <v>0</v>
      </c>
      <c r="F70" s="37">
        <f t="shared" ref="F70" si="13">SUM(F63:F69)</f>
        <v>0</v>
      </c>
      <c r="G70" s="31">
        <f t="shared" si="10"/>
        <v>39272.727272727243</v>
      </c>
      <c r="H70" s="110"/>
      <c r="J70" s="26" t="s">
        <v>19</v>
      </c>
      <c r="K70" s="35">
        <f>SUM(K63:K69)</f>
        <v>119106.06060606058</v>
      </c>
      <c r="L70" s="37">
        <v>0</v>
      </c>
      <c r="M70" s="37">
        <v>0</v>
      </c>
      <c r="N70" s="36">
        <f t="shared" si="11"/>
        <v>119106.06060606058</v>
      </c>
    </row>
    <row r="71" spans="2:14" s="25" customFormat="1" x14ac:dyDescent="0.35">
      <c r="C71" s="38"/>
      <c r="D71" s="39"/>
      <c r="E71" s="39"/>
      <c r="F71" s="39"/>
      <c r="G71" s="40"/>
      <c r="H71" s="110"/>
      <c r="I71" s="115"/>
      <c r="J71" s="115"/>
      <c r="K71" s="115"/>
      <c r="L71" s="115"/>
      <c r="M71" s="115"/>
      <c r="N71" s="115"/>
    </row>
    <row r="72" spans="2:14" x14ac:dyDescent="0.35">
      <c r="B72" s="25"/>
      <c r="C72" s="457" t="s">
        <v>383</v>
      </c>
      <c r="D72" s="458"/>
      <c r="E72" s="458"/>
      <c r="F72" s="458"/>
      <c r="G72" s="459"/>
      <c r="H72" s="110"/>
      <c r="I72" s="112"/>
      <c r="J72" s="457" t="s">
        <v>383</v>
      </c>
      <c r="K72" s="458"/>
      <c r="L72" s="458"/>
      <c r="M72" s="458"/>
      <c r="N72" s="459"/>
    </row>
    <row r="73" spans="2:14" ht="21.75" customHeight="1" thickBot="1" x14ac:dyDescent="0.4">
      <c r="C73" s="34" t="s">
        <v>444</v>
      </c>
      <c r="D73" s="35">
        <f>'1) Tableau budgétaire 1'!D167</f>
        <v>0</v>
      </c>
      <c r="E73" s="35">
        <f>'1) Tableau budgétaire 1'!E167</f>
        <v>0</v>
      </c>
      <c r="F73" s="35">
        <f>'1) Tableau budgétaire 1'!F167</f>
        <v>0</v>
      </c>
      <c r="G73" s="36">
        <f>SUM(D73:F73)</f>
        <v>0</v>
      </c>
      <c r="H73" s="110"/>
      <c r="I73" s="112"/>
      <c r="J73" s="34" t="s">
        <v>444</v>
      </c>
      <c r="K73" s="35">
        <f>'1) Tableau budgétaire 1'!O167</f>
        <v>150000</v>
      </c>
      <c r="L73" s="35">
        <v>0</v>
      </c>
      <c r="M73" s="35">
        <v>0</v>
      </c>
      <c r="N73" s="36">
        <f>SUM(K73:M73)</f>
        <v>150000</v>
      </c>
    </row>
    <row r="74" spans="2:14" ht="37.5" customHeight="1" x14ac:dyDescent="0.35">
      <c r="C74" s="32" t="s">
        <v>429</v>
      </c>
      <c r="D74" s="61">
        <f>SUMIF('1) Tableau budgétaire 1'!$K$161:$K$166,LEFT($C63,1),'1) Tableau budgétaire 1'!$D$161:$D$166)</f>
        <v>0</v>
      </c>
      <c r="E74" s="61">
        <f>SUMIF('1) Tableau budgétaire 1'!$K$161:$K$166,LEFT($C63,1),'1) Tableau budgétaire 1'!$E$161:$E$166)</f>
        <v>0</v>
      </c>
      <c r="F74" s="61">
        <f>SUMIF('1) Tableau budgétaire 1'!$K$161:$K$166,LEFT($C63,1),'1) Tableau budgétaire 1'!$F$161:$F$166)</f>
        <v>0</v>
      </c>
      <c r="G74" s="33">
        <f t="shared" ref="G74:G80" si="14">SUM(D74:F74)</f>
        <v>0</v>
      </c>
      <c r="H74" s="110"/>
      <c r="I74" s="112"/>
      <c r="J74" s="32" t="s">
        <v>429</v>
      </c>
      <c r="K74" s="61">
        <f>SUMIF('1) Tableau budgétaire 1'!$W$161:$W$166,LEFT($J74,1),'1) Tableau budgétaire 1'!$O$161:$O$166)</f>
        <v>0</v>
      </c>
      <c r="L74" s="61">
        <v>0</v>
      </c>
      <c r="M74" s="61">
        <v>0</v>
      </c>
      <c r="N74" s="33">
        <v>0</v>
      </c>
    </row>
    <row r="75" spans="2:14" ht="37.5" customHeight="1" x14ac:dyDescent="0.35">
      <c r="C75" s="22" t="s">
        <v>430</v>
      </c>
      <c r="D75" s="61">
        <f>SUMIF('1) Tableau budgétaire 1'!$K$161:$K$166,LEFT($C64,1),'1) Tableau budgétaire 1'!$D$161:$D$166)</f>
        <v>0</v>
      </c>
      <c r="E75" s="61">
        <f>SUMIF('1) Tableau budgétaire 1'!$K$161:$K$166,LEFT($C64,1),'1) Tableau budgétaire 1'!$E$161:$E$166)</f>
        <v>0</v>
      </c>
      <c r="F75" s="61">
        <f>SUMIF('1) Tableau budgétaire 1'!$K$161:$K$166,LEFT($C64,1),'1) Tableau budgétaire 1'!$F$161:$F$166)</f>
        <v>0</v>
      </c>
      <c r="G75" s="31">
        <f t="shared" si="14"/>
        <v>0</v>
      </c>
      <c r="H75" s="110"/>
      <c r="I75" s="112"/>
      <c r="J75" s="22" t="s">
        <v>430</v>
      </c>
      <c r="K75" s="61">
        <f>SUMIF('1) Tableau budgétaire 1'!$W$161:$W$166,LEFT($J75,1),'1) Tableau budgétaire 1'!$O$161:$O$166)</f>
        <v>0</v>
      </c>
      <c r="L75" s="61">
        <v>0</v>
      </c>
      <c r="M75" s="61">
        <v>0</v>
      </c>
      <c r="N75" s="31">
        <v>0</v>
      </c>
    </row>
    <row r="76" spans="2:14" ht="37.5" customHeight="1" x14ac:dyDescent="0.35">
      <c r="C76" s="22" t="s">
        <v>431</v>
      </c>
      <c r="D76" s="61">
        <f>SUMIF('1) Tableau budgétaire 1'!$K$161:$K$166,LEFT($C65,1),'1) Tableau budgétaire 1'!$D$161:$D$166)</f>
        <v>0</v>
      </c>
      <c r="E76" s="61">
        <f>SUMIF('1) Tableau budgétaire 1'!$K$161:$K$166,LEFT($C65,1),'1) Tableau budgétaire 1'!$E$161:$E$166)</f>
        <v>0</v>
      </c>
      <c r="F76" s="61">
        <f>SUMIF('1) Tableau budgétaire 1'!$K$161:$K$166,LEFT($C65,1),'1) Tableau budgétaire 1'!$F$161:$F$166)</f>
        <v>0</v>
      </c>
      <c r="G76" s="31">
        <f t="shared" si="14"/>
        <v>0</v>
      </c>
      <c r="H76" s="110"/>
      <c r="I76" s="112"/>
      <c r="J76" s="22" t="s">
        <v>431</v>
      </c>
      <c r="K76" s="61">
        <f>SUMIF('1) Tableau budgétaire 1'!$W$161:$W$166,LEFT($J76,1),'1) Tableau budgétaire 1'!$O$161:$O$166)</f>
        <v>0</v>
      </c>
      <c r="L76" s="61">
        <v>0</v>
      </c>
      <c r="M76" s="61">
        <v>0</v>
      </c>
      <c r="N76" s="31">
        <v>0</v>
      </c>
    </row>
    <row r="77" spans="2:14" ht="37.5" customHeight="1" x14ac:dyDescent="0.35">
      <c r="C77" s="23" t="s">
        <v>432</v>
      </c>
      <c r="D77" s="61">
        <f>SUMIF('1) Tableau budgétaire 1'!$K$161:$K$166,LEFT($C66,1),'1) Tableau budgétaire 1'!$D$161:$D$166)</f>
        <v>0</v>
      </c>
      <c r="E77" s="61">
        <f>SUMIF('1) Tableau budgétaire 1'!$K$161:$K$166,LEFT($C66,1),'1) Tableau budgétaire 1'!$E$161:$E$166)</f>
        <v>0</v>
      </c>
      <c r="F77" s="61">
        <f>SUMIF('1) Tableau budgétaire 1'!$K$161:$K$166,LEFT($C66,1),'1) Tableau budgétaire 1'!$F$161:$F$166)</f>
        <v>0</v>
      </c>
      <c r="G77" s="31">
        <f t="shared" si="14"/>
        <v>0</v>
      </c>
      <c r="H77" s="110"/>
      <c r="I77" s="112"/>
      <c r="J77" s="23" t="s">
        <v>432</v>
      </c>
      <c r="K77" s="61">
        <f>SUMIF('1) Tableau budgétaire 1'!$W$161:$W$166,LEFT($J77,1),'1) Tableau budgétaire 1'!$O$161:$O$166)</f>
        <v>0</v>
      </c>
      <c r="L77" s="61">
        <v>0</v>
      </c>
      <c r="M77" s="61">
        <v>0</v>
      </c>
      <c r="N77" s="31">
        <v>0</v>
      </c>
    </row>
    <row r="78" spans="2:14" ht="37.5" customHeight="1" x14ac:dyDescent="0.35">
      <c r="C78" s="22" t="s">
        <v>433</v>
      </c>
      <c r="D78" s="61">
        <f>SUMIF('1) Tableau budgétaire 1'!$K$161:$K$166,LEFT($C67,1),'1) Tableau budgétaire 1'!$D$161:$D$166)</f>
        <v>0</v>
      </c>
      <c r="E78" s="61">
        <f>SUMIF('1) Tableau budgétaire 1'!$K$161:$K$166,LEFT($C67,1),'1) Tableau budgétaire 1'!$E$161:$E$166)</f>
        <v>0</v>
      </c>
      <c r="F78" s="61">
        <f>SUMIF('1) Tableau budgétaire 1'!$K$161:$K$166,LEFT($C67,1),'1) Tableau budgétaire 1'!$F$161:$F$166)</f>
        <v>0</v>
      </c>
      <c r="G78" s="31">
        <f t="shared" si="14"/>
        <v>0</v>
      </c>
      <c r="H78" s="110"/>
      <c r="I78" s="112"/>
      <c r="J78" s="22" t="s">
        <v>433</v>
      </c>
      <c r="K78" s="61">
        <f>SUMIF('1) Tableau budgétaire 1'!$W$161:$W$166,LEFT($J78,1),'1) Tableau budgétaire 1'!$O$161:$O$166)</f>
        <v>100000</v>
      </c>
      <c r="L78" s="61">
        <v>0</v>
      </c>
      <c r="M78" s="61">
        <v>0</v>
      </c>
      <c r="N78" s="31">
        <v>0</v>
      </c>
    </row>
    <row r="79" spans="2:14" ht="37.5" customHeight="1" x14ac:dyDescent="0.35">
      <c r="C79" s="22" t="s">
        <v>434</v>
      </c>
      <c r="D79" s="61">
        <f>SUMIF('1) Tableau budgétaire 1'!$K$161:$K$166,LEFT($C68,1),'1) Tableau budgétaire 1'!$D$161:$D$166)</f>
        <v>0</v>
      </c>
      <c r="E79" s="61">
        <f>SUMIF('1) Tableau budgétaire 1'!$K$161:$K$166,LEFT($C68,1),'1) Tableau budgétaire 1'!$E$161:$E$166)</f>
        <v>0</v>
      </c>
      <c r="F79" s="61">
        <f>SUMIF('1) Tableau budgétaire 1'!$K$161:$K$166,LEFT($C68,1),'1) Tableau budgétaire 1'!$F$161:$F$166)</f>
        <v>0</v>
      </c>
      <c r="G79" s="31">
        <f t="shared" si="14"/>
        <v>0</v>
      </c>
      <c r="H79" s="110"/>
      <c r="I79" s="112"/>
      <c r="J79" s="22" t="s">
        <v>434</v>
      </c>
      <c r="K79" s="61">
        <f>SUMIF('1) Tableau budgétaire 1'!$W$161:$W$166,LEFT($J79,1),'1) Tableau budgétaire 1'!$O$161:$O$166)</f>
        <v>50000</v>
      </c>
      <c r="L79" s="61">
        <v>0</v>
      </c>
      <c r="M79" s="61">
        <v>0</v>
      </c>
      <c r="N79" s="31">
        <v>0</v>
      </c>
    </row>
    <row r="80" spans="2:14" ht="37.5" customHeight="1" x14ac:dyDescent="0.35">
      <c r="C80" s="22" t="s">
        <v>435</v>
      </c>
      <c r="D80" s="61">
        <f>SUMIF('1) Tableau budgétaire 1'!$K$161:$K$166,LEFT($C69,1),'1) Tableau budgétaire 1'!$D$161:$D$166)</f>
        <v>0</v>
      </c>
      <c r="E80" s="61">
        <f>SUMIF('1) Tableau budgétaire 1'!$K$161:$K$166,LEFT($C69,1),'1) Tableau budgétaire 1'!$E$161:$E$166)</f>
        <v>0</v>
      </c>
      <c r="F80" s="61">
        <f>SUMIF('1) Tableau budgétaire 1'!$K$161:$K$166,LEFT($C69,1),'1) Tableau budgétaire 1'!$F$161:$F$166)</f>
        <v>0</v>
      </c>
      <c r="G80" s="31">
        <f t="shared" si="14"/>
        <v>0</v>
      </c>
      <c r="H80" s="110"/>
      <c r="I80" s="112"/>
      <c r="J80" s="22" t="s">
        <v>435</v>
      </c>
      <c r="K80" s="61">
        <f>SUMIF('1) Tableau budgétaire 1'!$W$161:$W$166,LEFT($J80,1),'1) Tableau budgétaire 1'!$O$161:$O$166)</f>
        <v>0</v>
      </c>
      <c r="L80" s="61">
        <v>0</v>
      </c>
      <c r="M80" s="61">
        <v>0</v>
      </c>
      <c r="N80" s="31">
        <v>0</v>
      </c>
    </row>
    <row r="81" spans="2:14" ht="16" thickBot="1" x14ac:dyDescent="0.4">
      <c r="C81" s="26" t="s">
        <v>19</v>
      </c>
      <c r="D81" s="37">
        <f>SUM(D74:D80)</f>
        <v>0</v>
      </c>
      <c r="E81" s="37">
        <f>SUM(E74:E80)</f>
        <v>0</v>
      </c>
      <c r="F81" s="37">
        <f t="shared" ref="F81" si="15">SUM(F74:F80)</f>
        <v>0</v>
      </c>
      <c r="G81" s="31">
        <f>SUM(D81:F81)</f>
        <v>0</v>
      </c>
      <c r="H81" s="110"/>
      <c r="I81" s="112"/>
      <c r="J81" s="26" t="s">
        <v>19</v>
      </c>
      <c r="K81" s="35">
        <f>SUM(K74:K80)</f>
        <v>150000</v>
      </c>
      <c r="L81" s="37">
        <v>0</v>
      </c>
      <c r="M81" s="37">
        <v>0</v>
      </c>
      <c r="N81" s="36">
        <f t="shared" ref="N81" si="16">SUM(K81:M81)</f>
        <v>150000</v>
      </c>
    </row>
    <row r="82" spans="2:14" s="25" customFormat="1" x14ac:dyDescent="0.35">
      <c r="C82" s="38"/>
      <c r="D82" s="39"/>
      <c r="E82" s="39"/>
      <c r="F82" s="39"/>
      <c r="G82" s="40"/>
      <c r="H82" s="110"/>
      <c r="I82" s="115"/>
      <c r="J82" s="115"/>
      <c r="K82" s="115"/>
      <c r="L82" s="115"/>
      <c r="M82" s="115"/>
      <c r="N82" s="115"/>
    </row>
    <row r="83" spans="2:14" x14ac:dyDescent="0.35">
      <c r="C83" s="457" t="s">
        <v>386</v>
      </c>
      <c r="D83" s="458"/>
      <c r="E83" s="458"/>
      <c r="F83" s="458"/>
      <c r="G83" s="459"/>
      <c r="H83" s="110"/>
      <c r="I83" s="112"/>
      <c r="J83" s="457" t="s">
        <v>386</v>
      </c>
      <c r="K83" s="458"/>
      <c r="L83" s="458"/>
      <c r="M83" s="458"/>
      <c r="N83" s="459"/>
    </row>
    <row r="84" spans="2:14" ht="21.75" customHeight="1" thickBot="1" x14ac:dyDescent="0.4">
      <c r="B84" s="25"/>
      <c r="C84" s="34" t="s">
        <v>445</v>
      </c>
      <c r="D84" s="35">
        <f>'1) Tableau budgétaire 1'!D178</f>
        <v>47500</v>
      </c>
      <c r="E84" s="35">
        <f>'1) Tableau budgétaire 1'!E178</f>
        <v>0</v>
      </c>
      <c r="F84" s="35">
        <f>'1) Tableau budgétaire 1'!F178</f>
        <v>0</v>
      </c>
      <c r="G84" s="36">
        <f t="shared" ref="G84:G92" si="17">SUM(D84:F84)</f>
        <v>47500</v>
      </c>
      <c r="H84" s="110"/>
      <c r="I84" s="112"/>
      <c r="J84" s="34" t="s">
        <v>445</v>
      </c>
      <c r="K84" s="35">
        <f>'1) Tableau budgétaire 1'!O178</f>
        <v>174500</v>
      </c>
      <c r="L84" s="35">
        <v>0</v>
      </c>
      <c r="M84" s="35">
        <v>0</v>
      </c>
      <c r="N84" s="36">
        <f>SUM(K84:M84)</f>
        <v>174500</v>
      </c>
    </row>
    <row r="85" spans="2:14" ht="38.25" customHeight="1" thickBot="1" x14ac:dyDescent="0.4">
      <c r="C85" s="32" t="s">
        <v>429</v>
      </c>
      <c r="D85" s="61">
        <f>SUMIF('1) Tableau budgétaire 1'!$K$169:$K$176,LEFT($C74,1),'1) Tableau budgétaire 1'!$D$169:$D$176)</f>
        <v>0</v>
      </c>
      <c r="E85" s="61">
        <f>SUMIF('1) Tableau budgétaire 1'!$K$169:$K$176,LEFT($C74,1),'1) Tableau budgétaire 1'!$E$169:$E$176)</f>
        <v>0</v>
      </c>
      <c r="F85" s="61">
        <f>SUMIF('1) Tableau budgétaire 1'!$K$169:$K$176,LEFT($C74,1),'1) Tableau budgétaire 1'!$F$169:$F$176)</f>
        <v>0</v>
      </c>
      <c r="G85" s="33">
        <f t="shared" si="17"/>
        <v>0</v>
      </c>
      <c r="H85" s="110"/>
      <c r="I85" s="112"/>
      <c r="J85" s="32" t="s">
        <v>429</v>
      </c>
      <c r="K85" s="61">
        <v>0</v>
      </c>
      <c r="L85" s="61">
        <v>0</v>
      </c>
      <c r="M85" s="61">
        <v>0</v>
      </c>
      <c r="N85" s="36">
        <f t="shared" ref="N85:N92" si="18">SUM(K85:M85)</f>
        <v>0</v>
      </c>
    </row>
    <row r="86" spans="2:14" ht="38.25" customHeight="1" thickBot="1" x14ac:dyDescent="0.4">
      <c r="C86" s="22" t="s">
        <v>430</v>
      </c>
      <c r="D86" s="61">
        <f>SUMIF('1) Tableau budgétaire 1'!$K$169:$K$176,LEFT($C75,1),'1) Tableau budgétaire 1'!$D$169:$D$176)</f>
        <v>0</v>
      </c>
      <c r="E86" s="61">
        <f>SUMIF('1) Tableau budgétaire 1'!$K$169:$K$176,LEFT($C75,1),'1) Tableau budgétaire 1'!$E$169:$E$176)</f>
        <v>0</v>
      </c>
      <c r="F86" s="61">
        <f>SUMIF('1) Tableau budgétaire 1'!$K$169:$K$176,LEFT($C75,1),'1) Tableau budgétaire 1'!$F$169:$F$176)</f>
        <v>0</v>
      </c>
      <c r="G86" s="31">
        <f t="shared" si="17"/>
        <v>0</v>
      </c>
      <c r="H86" s="110"/>
      <c r="I86" s="112"/>
      <c r="J86" s="22" t="s">
        <v>430</v>
      </c>
      <c r="K86" s="61">
        <v>0</v>
      </c>
      <c r="L86" s="61">
        <v>0</v>
      </c>
      <c r="M86" s="61">
        <v>0</v>
      </c>
      <c r="N86" s="36">
        <f t="shared" si="18"/>
        <v>0</v>
      </c>
    </row>
    <row r="87" spans="2:14" s="25" customFormat="1" ht="38.25" customHeight="1" thickBot="1" x14ac:dyDescent="0.4">
      <c r="B87" s="24"/>
      <c r="C87" s="22" t="s">
        <v>431</v>
      </c>
      <c r="D87" s="61">
        <f>SUMIF('1) Tableau budgétaire 1'!$K$169:$K$176,LEFT($C76,1),'1) Tableau budgétaire 1'!$D$169:$D$176)</f>
        <v>0</v>
      </c>
      <c r="E87" s="61">
        <f>SUMIF('1) Tableau budgétaire 1'!$K$169:$K$176,LEFT($C76,1),'1) Tableau budgétaire 1'!$E$169:$E$176)</f>
        <v>0</v>
      </c>
      <c r="F87" s="61">
        <f>SUMIF('1) Tableau budgétaire 1'!$K$169:$K$176,LEFT($C76,1),'1) Tableau budgétaire 1'!$F$169:$F$176)</f>
        <v>0</v>
      </c>
      <c r="G87" s="31">
        <f t="shared" si="17"/>
        <v>0</v>
      </c>
      <c r="H87" s="110"/>
      <c r="I87" s="115"/>
      <c r="J87" s="22" t="s">
        <v>431</v>
      </c>
      <c r="K87" s="61">
        <v>0</v>
      </c>
      <c r="L87" s="61">
        <v>0</v>
      </c>
      <c r="M87" s="61">
        <v>0</v>
      </c>
      <c r="N87" s="36">
        <f t="shared" si="18"/>
        <v>0</v>
      </c>
    </row>
    <row r="88" spans="2:14" ht="38.25" customHeight="1" thickBot="1" x14ac:dyDescent="0.4">
      <c r="B88" s="25"/>
      <c r="C88" s="23" t="s">
        <v>432</v>
      </c>
      <c r="D88" s="61">
        <f>SUMIF('1) Tableau budgétaire 1'!$K$169:$K$176,LEFT($C88,1),'1) Tableau budgétaire 1'!$D$169:$D$176)</f>
        <v>47500</v>
      </c>
      <c r="E88" s="61">
        <f>SUMIF('1) Tableau budgétaire 1'!$K$169:$K$176,LEFT($C77,1),'1) Tableau budgétaire 1'!$E$169:$E$176)</f>
        <v>0</v>
      </c>
      <c r="F88" s="61">
        <f>SUMIF('1) Tableau budgétaire 1'!$K$169:$K$176,LEFT($C77,1),'1) Tableau budgétaire 1'!$F$169:$F$176)</f>
        <v>0</v>
      </c>
      <c r="G88" s="31">
        <f t="shared" si="17"/>
        <v>47500</v>
      </c>
      <c r="H88" s="110"/>
      <c r="I88" s="112"/>
      <c r="J88" s="23" t="s">
        <v>432</v>
      </c>
      <c r="K88" s="61">
        <f>SUMIF('1) Tableau budgétaire 1'!$W$169:$W$177,LEFT($J88,1),'1) Tableau budgétaire 1'!$O$169:$O$177)</f>
        <v>103500</v>
      </c>
      <c r="L88" s="61">
        <v>0</v>
      </c>
      <c r="M88" s="61">
        <v>0</v>
      </c>
      <c r="N88" s="36">
        <f t="shared" si="18"/>
        <v>103500</v>
      </c>
    </row>
    <row r="89" spans="2:14" ht="38.25" customHeight="1" thickBot="1" x14ac:dyDescent="0.4">
      <c r="B89" s="25"/>
      <c r="C89" s="22" t="s">
        <v>433</v>
      </c>
      <c r="D89" s="61">
        <f>SUMIF('1) Tableau budgétaire 1'!$K$169:$K$176,LEFT($C78,1),'1) Tableau budgétaire 1'!$D$169:$D$176)</f>
        <v>0</v>
      </c>
      <c r="E89" s="61">
        <f>SUMIF('1) Tableau budgétaire 1'!$K$169:$K$176,LEFT($C78,1),'1) Tableau budgétaire 1'!$E$169:$E$176)</f>
        <v>0</v>
      </c>
      <c r="F89" s="61">
        <f>SUMIF('1) Tableau budgétaire 1'!$K$169:$K$176,LEFT($C78,1),'1) Tableau budgétaire 1'!$F$169:$F$176)</f>
        <v>0</v>
      </c>
      <c r="G89" s="31">
        <f t="shared" si="17"/>
        <v>0</v>
      </c>
      <c r="H89" s="110"/>
      <c r="I89" s="112"/>
      <c r="J89" s="22" t="s">
        <v>433</v>
      </c>
      <c r="K89" s="61">
        <v>0</v>
      </c>
      <c r="L89" s="61">
        <v>0</v>
      </c>
      <c r="M89" s="61">
        <v>0</v>
      </c>
      <c r="N89" s="36">
        <f t="shared" si="18"/>
        <v>0</v>
      </c>
    </row>
    <row r="90" spans="2:14" ht="38.25" customHeight="1" thickBot="1" x14ac:dyDescent="0.4">
      <c r="B90" s="25"/>
      <c r="C90" s="22" t="s">
        <v>434</v>
      </c>
      <c r="D90" s="61">
        <f>SUMIF('1) Tableau budgétaire 1'!$K$169:$K$176,LEFT($C79,1),'1) Tableau budgétaire 1'!$D$169:$D$176)</f>
        <v>0</v>
      </c>
      <c r="E90" s="61">
        <f>SUMIF('1) Tableau budgétaire 1'!$K$169:$K$176,LEFT($C79,1),'1) Tableau budgétaire 1'!$E$169:$E$176)</f>
        <v>0</v>
      </c>
      <c r="F90" s="61">
        <f>SUMIF('1) Tableau budgétaire 1'!$K$169:$K$176,LEFT($C79,1),'1) Tableau budgétaire 1'!$F$169:$F$176)</f>
        <v>0</v>
      </c>
      <c r="G90" s="31">
        <f t="shared" si="17"/>
        <v>0</v>
      </c>
      <c r="H90" s="110"/>
      <c r="I90" s="112"/>
      <c r="J90" s="22" t="s">
        <v>434</v>
      </c>
      <c r="K90" s="61">
        <f>SUMIF('1) Tableau budgétaire 1'!$W$169:$W$177,LEFT($J90,1),'1) Tableau budgétaire 1'!$O$169:$O$177)</f>
        <v>65000</v>
      </c>
      <c r="L90" s="61">
        <v>0</v>
      </c>
      <c r="M90" s="61">
        <v>0</v>
      </c>
      <c r="N90" s="36">
        <f t="shared" si="18"/>
        <v>65000</v>
      </c>
    </row>
    <row r="91" spans="2:14" ht="38.25" customHeight="1" thickBot="1" x14ac:dyDescent="0.4">
      <c r="C91" s="22" t="s">
        <v>435</v>
      </c>
      <c r="D91" s="61">
        <f>SUMIF('1) Tableau budgétaire 1'!$K$169:$K$176,LEFT($C80,1),'1) Tableau budgétaire 1'!$D$169:$D$176)</f>
        <v>0</v>
      </c>
      <c r="E91" s="61">
        <f>SUMIF('1) Tableau budgétaire 1'!$K$169:$K$176,LEFT($C80,1),'1) Tableau budgétaire 1'!$E$169:$E$176)</f>
        <v>0</v>
      </c>
      <c r="F91" s="61">
        <f>SUMIF('1) Tableau budgétaire 1'!$K$169:$K$176,LEFT($C80,1),'1) Tableau budgétaire 1'!$F$169:$F$176)</f>
        <v>0</v>
      </c>
      <c r="G91" s="31">
        <f t="shared" si="17"/>
        <v>0</v>
      </c>
      <c r="H91" s="110"/>
      <c r="I91" s="112"/>
      <c r="J91" s="22" t="s">
        <v>435</v>
      </c>
      <c r="K91" s="61">
        <f>SUMIF('1) Tableau budgétaire 1'!$W$169:$W$177,LEFT($J91,1),'1) Tableau budgétaire 1'!$O$169:$O$177)</f>
        <v>6000</v>
      </c>
      <c r="L91" s="61">
        <v>0</v>
      </c>
      <c r="M91" s="61">
        <v>0</v>
      </c>
      <c r="N91" s="36">
        <f t="shared" si="18"/>
        <v>6000</v>
      </c>
    </row>
    <row r="92" spans="2:14" ht="33" customHeight="1" thickBot="1" x14ac:dyDescent="0.4">
      <c r="C92" s="26" t="s">
        <v>19</v>
      </c>
      <c r="D92" s="37">
        <f t="shared" ref="D92:E92" si="19">SUM(D85:D91)</f>
        <v>47500</v>
      </c>
      <c r="E92" s="37">
        <f t="shared" si="19"/>
        <v>0</v>
      </c>
      <c r="F92" s="37">
        <f t="shared" ref="F92" si="20">SUM(F85:F91)</f>
        <v>0</v>
      </c>
      <c r="G92" s="31">
        <f t="shared" si="17"/>
        <v>47500</v>
      </c>
      <c r="H92" s="110"/>
      <c r="I92" s="112"/>
      <c r="J92" s="26" t="s">
        <v>19</v>
      </c>
      <c r="K92" s="35">
        <f>SUM(K85:K91)</f>
        <v>174500</v>
      </c>
      <c r="L92" s="37">
        <v>0</v>
      </c>
      <c r="M92" s="37">
        <v>0</v>
      </c>
      <c r="N92" s="36">
        <f t="shared" si="18"/>
        <v>174500</v>
      </c>
    </row>
    <row r="93" spans="2:14" s="25" customFormat="1" x14ac:dyDescent="0.35">
      <c r="C93" s="38"/>
      <c r="D93" s="39"/>
      <c r="E93" s="39"/>
      <c r="F93" s="39"/>
      <c r="G93" s="40"/>
      <c r="H93" s="110"/>
      <c r="I93" s="115"/>
      <c r="J93" s="115"/>
      <c r="K93" s="115"/>
      <c r="L93" s="115"/>
      <c r="M93" s="115"/>
      <c r="N93" s="115"/>
    </row>
    <row r="94" spans="2:14" ht="25.5" hidden="1" customHeight="1" x14ac:dyDescent="0.35">
      <c r="D94" s="24"/>
      <c r="E94" s="24"/>
      <c r="F94" s="24"/>
      <c r="H94" s="110"/>
      <c r="I94" s="112"/>
      <c r="J94" s="112"/>
      <c r="K94" s="112"/>
      <c r="L94" s="112"/>
      <c r="M94" s="112"/>
      <c r="N94" s="112"/>
    </row>
    <row r="95" spans="2:14" hidden="1" x14ac:dyDescent="0.35">
      <c r="B95" s="457" t="s">
        <v>446</v>
      </c>
      <c r="C95" s="458"/>
      <c r="D95" s="458"/>
      <c r="E95" s="458"/>
      <c r="F95" s="458"/>
      <c r="G95" s="459"/>
      <c r="H95" s="110"/>
      <c r="I95" s="457" t="s">
        <v>446</v>
      </c>
      <c r="J95" s="458"/>
      <c r="K95" s="458"/>
      <c r="L95" s="458"/>
      <c r="M95" s="458"/>
      <c r="N95" s="459"/>
    </row>
    <row r="96" spans="2:14" hidden="1" x14ac:dyDescent="0.35">
      <c r="C96" s="457" t="s">
        <v>390</v>
      </c>
      <c r="D96" s="458"/>
      <c r="E96" s="458"/>
      <c r="F96" s="458"/>
      <c r="G96" s="459"/>
      <c r="H96" s="110"/>
      <c r="J96" s="457" t="s">
        <v>390</v>
      </c>
      <c r="K96" s="458"/>
      <c r="L96" s="458"/>
      <c r="M96" s="458"/>
      <c r="N96" s="459"/>
    </row>
    <row r="97" spans="3:14" ht="22.5" hidden="1" customHeight="1" thickBot="1" x14ac:dyDescent="0.4">
      <c r="C97" s="34" t="s">
        <v>447</v>
      </c>
      <c r="D97" s="35">
        <f>'1) Tableau budgétaire 1'!D219</f>
        <v>0</v>
      </c>
      <c r="E97" s="35">
        <f>'1) Tableau budgétaire 1'!E219</f>
        <v>0</v>
      </c>
      <c r="F97" s="35">
        <f>'1) Tableau budgétaire 1'!F219</f>
        <v>0</v>
      </c>
      <c r="G97" s="36">
        <f>SUM(D97:F97)</f>
        <v>0</v>
      </c>
      <c r="H97" s="110"/>
      <c r="J97" s="34" t="s">
        <v>447</v>
      </c>
      <c r="K97" s="35">
        <v>0</v>
      </c>
      <c r="L97" s="35">
        <v>0</v>
      </c>
      <c r="M97" s="35">
        <v>0</v>
      </c>
      <c r="N97" s="36">
        <v>0</v>
      </c>
    </row>
    <row r="98" spans="3:14" hidden="1" x14ac:dyDescent="0.35">
      <c r="C98" s="32" t="s">
        <v>429</v>
      </c>
      <c r="D98" s="61">
        <f>SUMIF('1) Tableau budgétaire 1'!$K$194:$K$218,LEFT($C98,1),'1) Tableau budgétaire 1'!$D$194:$D$218)</f>
        <v>0</v>
      </c>
      <c r="E98" s="61">
        <f>SUMIF('1) Tableau budgétaire 1'!$K$194:$K$218,LEFT($C98,1),'1) Tableau budgétaire 1'!$E$194:$E$218)</f>
        <v>0</v>
      </c>
      <c r="F98" s="61">
        <f>SUMIF('1) Tableau budgétaire 1'!$K$194:$K$218,LEFT($C98,1),'1) Tableau budgétaire 1'!$F$194:$F$218)</f>
        <v>0</v>
      </c>
      <c r="G98" s="33">
        <f t="shared" ref="G98:G105" si="21">SUM(D98:F98)</f>
        <v>0</v>
      </c>
      <c r="H98" s="110"/>
      <c r="J98" s="32" t="s">
        <v>429</v>
      </c>
      <c r="K98" s="61">
        <v>0</v>
      </c>
      <c r="L98" s="61">
        <v>0</v>
      </c>
      <c r="M98" s="61">
        <v>0</v>
      </c>
      <c r="N98" s="33">
        <v>0</v>
      </c>
    </row>
    <row r="99" spans="3:14" hidden="1" x14ac:dyDescent="0.35">
      <c r="C99" s="22" t="s">
        <v>430</v>
      </c>
      <c r="D99" s="61">
        <f>SUMIF('1) Tableau budgétaire 1'!$K$194:$K$218,LEFT($C99,1),'1) Tableau budgétaire 1'!$D$194:$D$218)</f>
        <v>0</v>
      </c>
      <c r="E99" s="61">
        <f>SUMIF('1) Tableau budgétaire 1'!$K$194:$K$218,LEFT($C99,1),'1) Tableau budgétaire 1'!$E$194:$E$218)</f>
        <v>0</v>
      </c>
      <c r="F99" s="61">
        <f>SUMIF('1) Tableau budgétaire 1'!$K$194:$K$218,LEFT($C99,1),'1) Tableau budgétaire 1'!$F$194:$F$218)</f>
        <v>0</v>
      </c>
      <c r="G99" s="31">
        <f t="shared" si="21"/>
        <v>0</v>
      </c>
      <c r="H99" s="110"/>
      <c r="J99" s="22" t="s">
        <v>430</v>
      </c>
      <c r="K99" s="61">
        <v>0</v>
      </c>
      <c r="L99" s="61">
        <v>0</v>
      </c>
      <c r="M99" s="61">
        <v>0</v>
      </c>
      <c r="N99" s="31">
        <v>0</v>
      </c>
    </row>
    <row r="100" spans="3:14" ht="15.75" hidden="1" customHeight="1" x14ac:dyDescent="0.35">
      <c r="C100" s="22" t="s">
        <v>431</v>
      </c>
      <c r="D100" s="61">
        <f>SUMIF('1) Tableau budgétaire 1'!$K$194:$K$218,LEFT($C100,1),'1) Tableau budgétaire 1'!$D$194:$D$218)</f>
        <v>0</v>
      </c>
      <c r="E100" s="61">
        <f>SUMIF('1) Tableau budgétaire 1'!$K$194:$K$218,LEFT($C100,1),'1) Tableau budgétaire 1'!$E$194:$E$218)</f>
        <v>0</v>
      </c>
      <c r="F100" s="61">
        <f>SUMIF('1) Tableau budgétaire 1'!$K$194:$K$218,LEFT($C100,1),'1) Tableau budgétaire 1'!$F$194:$F$218)</f>
        <v>0</v>
      </c>
      <c r="G100" s="31">
        <f t="shared" si="21"/>
        <v>0</v>
      </c>
      <c r="H100" s="110"/>
      <c r="J100" s="22" t="s">
        <v>431</v>
      </c>
      <c r="K100" s="61">
        <v>0</v>
      </c>
      <c r="L100" s="61">
        <v>0</v>
      </c>
      <c r="M100" s="61">
        <v>0</v>
      </c>
      <c r="N100" s="31">
        <v>0</v>
      </c>
    </row>
    <row r="101" spans="3:14" hidden="1" x14ac:dyDescent="0.35">
      <c r="C101" s="23" t="s">
        <v>432</v>
      </c>
      <c r="D101" s="61">
        <f>SUMIF('1) Tableau budgétaire 1'!$K$194:$K$218,LEFT($C101,1),'1) Tableau budgétaire 1'!$D$194:$D$218)</f>
        <v>0</v>
      </c>
      <c r="E101" s="61">
        <f>SUMIF('1) Tableau budgétaire 1'!$K$194:$K$218,LEFT($C101,1),'1) Tableau budgétaire 1'!$E$194:$E$218)</f>
        <v>0</v>
      </c>
      <c r="F101" s="61">
        <f>SUMIF('1) Tableau budgétaire 1'!$K$194:$K$218,LEFT($C101,1),'1) Tableau budgétaire 1'!$F$194:$F$218)</f>
        <v>0</v>
      </c>
      <c r="G101" s="31">
        <f t="shared" si="21"/>
        <v>0</v>
      </c>
      <c r="H101" s="110"/>
      <c r="J101" s="23" t="s">
        <v>432</v>
      </c>
      <c r="K101" s="61">
        <v>0</v>
      </c>
      <c r="L101" s="61">
        <v>0</v>
      </c>
      <c r="M101" s="61">
        <v>0</v>
      </c>
      <c r="N101" s="31">
        <v>0</v>
      </c>
    </row>
    <row r="102" spans="3:14" hidden="1" x14ac:dyDescent="0.35">
      <c r="C102" s="22" t="s">
        <v>433</v>
      </c>
      <c r="D102" s="61">
        <f>SUMIF('1) Tableau budgétaire 1'!$K$194:$K$218,LEFT($C102,1),'1) Tableau budgétaire 1'!$D$194:$D$218)</f>
        <v>0</v>
      </c>
      <c r="E102" s="61">
        <f>SUMIF('1) Tableau budgétaire 1'!$K$194:$K$218,LEFT($C102,1),'1) Tableau budgétaire 1'!$E$194:$E$218)</f>
        <v>0</v>
      </c>
      <c r="F102" s="61">
        <f>SUMIF('1) Tableau budgétaire 1'!$K$194:$K$218,LEFT($C102,1),'1) Tableau budgétaire 1'!$F$194:$F$218)</f>
        <v>0</v>
      </c>
      <c r="G102" s="31">
        <f t="shared" si="21"/>
        <v>0</v>
      </c>
      <c r="H102" s="110"/>
      <c r="J102" s="22" t="s">
        <v>433</v>
      </c>
      <c r="K102" s="61">
        <v>0</v>
      </c>
      <c r="L102" s="61">
        <v>0</v>
      </c>
      <c r="M102" s="61">
        <v>0</v>
      </c>
      <c r="N102" s="31">
        <v>0</v>
      </c>
    </row>
    <row r="103" spans="3:14" hidden="1" x14ac:dyDescent="0.35">
      <c r="C103" s="22" t="s">
        <v>434</v>
      </c>
      <c r="D103" s="61">
        <f>SUMIF('1) Tableau budgétaire 1'!$K$194:$K$218,LEFT($C103,1),'1) Tableau budgétaire 1'!$D$194:$D$218)</f>
        <v>0</v>
      </c>
      <c r="E103" s="61">
        <f>SUMIF('1) Tableau budgétaire 1'!$K$194:$K$218,LEFT($C103,1),'1) Tableau budgétaire 1'!$E$194:$E$218)</f>
        <v>0</v>
      </c>
      <c r="F103" s="61">
        <f>SUMIF('1) Tableau budgétaire 1'!$K$194:$K$218,LEFT($C103,1),'1) Tableau budgétaire 1'!$F$194:$F$218)</f>
        <v>0</v>
      </c>
      <c r="G103" s="31">
        <f t="shared" si="21"/>
        <v>0</v>
      </c>
      <c r="H103" s="110"/>
      <c r="J103" s="22" t="s">
        <v>434</v>
      </c>
      <c r="K103" s="61">
        <v>0</v>
      </c>
      <c r="L103" s="61">
        <v>0</v>
      </c>
      <c r="M103" s="61">
        <v>0</v>
      </c>
      <c r="N103" s="31">
        <v>0</v>
      </c>
    </row>
    <row r="104" spans="3:14" ht="31" hidden="1" x14ac:dyDescent="0.35">
      <c r="C104" s="22" t="s">
        <v>435</v>
      </c>
      <c r="D104" s="61">
        <f>SUMIF('1) Tableau budgétaire 1'!$K$194:$K$218,LEFT($C104,1),'1) Tableau budgétaire 1'!$D$194:$D$218)</f>
        <v>0</v>
      </c>
      <c r="E104" s="61">
        <f>SUMIF('1) Tableau budgétaire 1'!$K$194:$K$218,LEFT($C104,1),'1) Tableau budgétaire 1'!$E$194:$E$218)</f>
        <v>0</v>
      </c>
      <c r="F104" s="61">
        <f>SUMIF('1) Tableau budgétaire 1'!$K$194:$K$218,LEFT($C104,1),'1) Tableau budgétaire 1'!$F$194:$F$218)</f>
        <v>0</v>
      </c>
      <c r="G104" s="31">
        <f t="shared" si="21"/>
        <v>0</v>
      </c>
      <c r="H104" s="110"/>
      <c r="J104" s="22" t="s">
        <v>435</v>
      </c>
      <c r="K104" s="61">
        <v>0</v>
      </c>
      <c r="L104" s="61">
        <v>0</v>
      </c>
      <c r="M104" s="61">
        <v>0</v>
      </c>
      <c r="N104" s="31">
        <v>0</v>
      </c>
    </row>
    <row r="105" spans="3:14" hidden="1" x14ac:dyDescent="0.35">
      <c r="C105" s="26" t="s">
        <v>19</v>
      </c>
      <c r="D105" s="37">
        <f>SUM(D98:D104)</f>
        <v>0</v>
      </c>
      <c r="E105" s="37">
        <f>SUM(E98:E104)</f>
        <v>0</v>
      </c>
      <c r="F105" s="37">
        <f t="shared" ref="F105" si="22">SUM(F98:F104)</f>
        <v>0</v>
      </c>
      <c r="G105" s="31">
        <f t="shared" si="21"/>
        <v>0</v>
      </c>
      <c r="H105" s="110"/>
      <c r="J105" s="26" t="s">
        <v>19</v>
      </c>
      <c r="K105" s="37">
        <v>0</v>
      </c>
      <c r="L105" s="37">
        <v>0</v>
      </c>
      <c r="M105" s="37">
        <v>0</v>
      </c>
      <c r="N105" s="31">
        <v>0</v>
      </c>
    </row>
    <row r="106" spans="3:14" s="25" customFormat="1" hidden="1" x14ac:dyDescent="0.35">
      <c r="C106" s="38"/>
      <c r="D106" s="39"/>
      <c r="E106" s="39"/>
      <c r="F106" s="39"/>
      <c r="G106" s="40"/>
      <c r="H106" s="110"/>
      <c r="J106" s="38"/>
      <c r="K106" s="39"/>
      <c r="L106" s="39"/>
      <c r="M106" s="39"/>
      <c r="N106" s="40"/>
    </row>
    <row r="107" spans="3:14" ht="15.75" hidden="1" customHeight="1" x14ac:dyDescent="0.35">
      <c r="C107" s="457" t="s">
        <v>448</v>
      </c>
      <c r="D107" s="458"/>
      <c r="E107" s="458"/>
      <c r="F107" s="458"/>
      <c r="G107" s="459"/>
      <c r="H107" s="110"/>
      <c r="J107" s="457" t="s">
        <v>448</v>
      </c>
      <c r="K107" s="458"/>
      <c r="L107" s="458"/>
      <c r="M107" s="458"/>
      <c r="N107" s="459"/>
    </row>
    <row r="108" spans="3:14" ht="21.75" hidden="1" customHeight="1" thickBot="1" x14ac:dyDescent="0.4">
      <c r="C108" s="34" t="s">
        <v>449</v>
      </c>
      <c r="D108" s="35">
        <f>'1) Tableau budgétaire 1'!D246</f>
        <v>0</v>
      </c>
      <c r="E108" s="35">
        <f>'1) Tableau budgétaire 1'!E246</f>
        <v>0</v>
      </c>
      <c r="F108" s="35">
        <f>'1) Tableau budgétaire 1'!F246</f>
        <v>0</v>
      </c>
      <c r="G108" s="36">
        <f t="shared" ref="G108:G116" si="23">SUM(D108:F108)</f>
        <v>0</v>
      </c>
      <c r="H108" s="110"/>
      <c r="J108" s="34" t="s">
        <v>449</v>
      </c>
      <c r="K108" s="35">
        <v>0</v>
      </c>
      <c r="L108" s="35">
        <v>0</v>
      </c>
      <c r="M108" s="35">
        <v>0</v>
      </c>
      <c r="N108" s="36">
        <v>0</v>
      </c>
    </row>
    <row r="109" spans="3:14" hidden="1" x14ac:dyDescent="0.35">
      <c r="C109" s="32" t="s">
        <v>429</v>
      </c>
      <c r="D109" s="61">
        <f>SUMIF('1) Tableau budgétaire 1'!$K$221:$K$245,LEFT($C109,1),'1) Tableau budgétaire 1'!$D$221:$D$245)</f>
        <v>0</v>
      </c>
      <c r="E109" s="61">
        <f>SUMIF('1) Tableau budgétaire 1'!$K$221:$K$245,LEFT($C109,1),'1) Tableau budgétaire 1'!$E$221:$E$245)</f>
        <v>0</v>
      </c>
      <c r="F109" s="61">
        <f>SUMIF('1) Tableau budgétaire 1'!$K$221:$K$245,LEFT($C109,1),'1) Tableau budgétaire 1'!$F$221:$F$245)</f>
        <v>0</v>
      </c>
      <c r="G109" s="33">
        <f t="shared" si="23"/>
        <v>0</v>
      </c>
      <c r="H109" s="110"/>
      <c r="J109" s="32" t="s">
        <v>429</v>
      </c>
      <c r="K109" s="61">
        <v>0</v>
      </c>
      <c r="L109" s="61">
        <v>0</v>
      </c>
      <c r="M109" s="61">
        <v>0</v>
      </c>
      <c r="N109" s="33">
        <v>0</v>
      </c>
    </row>
    <row r="110" spans="3:14" hidden="1" x14ac:dyDescent="0.35">
      <c r="C110" s="22" t="s">
        <v>430</v>
      </c>
      <c r="D110" s="61">
        <f>SUMIF('1) Tableau budgétaire 1'!$K$221:$K$245,LEFT($C110,1),'1) Tableau budgétaire 1'!$D$221:$D$245)</f>
        <v>0</v>
      </c>
      <c r="E110" s="61">
        <f>SUMIF('1) Tableau budgétaire 1'!$K$221:$K$245,LEFT($C110,1),'1) Tableau budgétaire 1'!$E$221:$E$245)</f>
        <v>0</v>
      </c>
      <c r="F110" s="61">
        <f>SUMIF('1) Tableau budgétaire 1'!$K$221:$K$245,LEFT($C110,1),'1) Tableau budgétaire 1'!$F$221:$F$245)</f>
        <v>0</v>
      </c>
      <c r="G110" s="31">
        <f t="shared" si="23"/>
        <v>0</v>
      </c>
      <c r="H110" s="110"/>
      <c r="J110" s="22" t="s">
        <v>430</v>
      </c>
      <c r="K110" s="61">
        <v>0</v>
      </c>
      <c r="L110" s="61">
        <v>0</v>
      </c>
      <c r="M110" s="61">
        <v>0</v>
      </c>
      <c r="N110" s="31">
        <v>0</v>
      </c>
    </row>
    <row r="111" spans="3:14" ht="31" hidden="1" x14ac:dyDescent="0.35">
      <c r="C111" s="22" t="s">
        <v>431</v>
      </c>
      <c r="D111" s="61">
        <f>SUMIF('1) Tableau budgétaire 1'!$K$221:$K$245,LEFT($C111,1),'1) Tableau budgétaire 1'!$D$221:$D$245)</f>
        <v>0</v>
      </c>
      <c r="E111" s="61">
        <f>SUMIF('1) Tableau budgétaire 1'!$K$221:$K$245,LEFT($C111,1),'1) Tableau budgétaire 1'!$E$221:$E$245)</f>
        <v>0</v>
      </c>
      <c r="F111" s="61">
        <f>SUMIF('1) Tableau budgétaire 1'!$K$221:$K$245,LEFT($C111,1),'1) Tableau budgétaire 1'!$F$221:$F$245)</f>
        <v>0</v>
      </c>
      <c r="G111" s="31">
        <f t="shared" si="23"/>
        <v>0</v>
      </c>
      <c r="H111" s="110"/>
      <c r="J111" s="22" t="s">
        <v>431</v>
      </c>
      <c r="K111" s="61">
        <v>0</v>
      </c>
      <c r="L111" s="61">
        <v>0</v>
      </c>
      <c r="M111" s="61">
        <v>0</v>
      </c>
      <c r="N111" s="31">
        <v>0</v>
      </c>
    </row>
    <row r="112" spans="3:14" hidden="1" x14ac:dyDescent="0.35">
      <c r="C112" s="23" t="s">
        <v>432</v>
      </c>
      <c r="D112" s="61">
        <f>SUMIF('1) Tableau budgétaire 1'!$K$221:$K$245,LEFT($C112,1),'1) Tableau budgétaire 1'!$D$221:$D$245)</f>
        <v>0</v>
      </c>
      <c r="E112" s="61">
        <f>SUMIF('1) Tableau budgétaire 1'!$K$221:$K$245,LEFT($C112,1),'1) Tableau budgétaire 1'!$E$221:$E$245)</f>
        <v>0</v>
      </c>
      <c r="F112" s="61">
        <f>SUMIF('1) Tableau budgétaire 1'!$K$221:$K$245,LEFT($C112,1),'1) Tableau budgétaire 1'!$F$221:$F$245)</f>
        <v>0</v>
      </c>
      <c r="G112" s="31">
        <f t="shared" si="23"/>
        <v>0</v>
      </c>
      <c r="H112" s="110"/>
      <c r="J112" s="23" t="s">
        <v>432</v>
      </c>
      <c r="K112" s="61">
        <v>0</v>
      </c>
      <c r="L112" s="61">
        <v>0</v>
      </c>
      <c r="M112" s="61">
        <v>0</v>
      </c>
      <c r="N112" s="31">
        <v>0</v>
      </c>
    </row>
    <row r="113" spans="3:14" hidden="1" x14ac:dyDescent="0.35">
      <c r="C113" s="22" t="s">
        <v>433</v>
      </c>
      <c r="D113" s="61">
        <f>SUMIF('1) Tableau budgétaire 1'!$K$221:$K$245,LEFT($C113,1),'1) Tableau budgétaire 1'!$D$221:$D$245)</f>
        <v>0</v>
      </c>
      <c r="E113" s="61">
        <f>SUMIF('1) Tableau budgétaire 1'!$K$221:$K$245,LEFT($C113,1),'1) Tableau budgétaire 1'!$E$221:$E$245)</f>
        <v>0</v>
      </c>
      <c r="F113" s="61">
        <f>SUMIF('1) Tableau budgétaire 1'!$K$221:$K$245,LEFT($C113,1),'1) Tableau budgétaire 1'!$F$221:$F$245)</f>
        <v>0</v>
      </c>
      <c r="G113" s="31">
        <f t="shared" si="23"/>
        <v>0</v>
      </c>
      <c r="H113" s="110"/>
      <c r="J113" s="22" t="s">
        <v>433</v>
      </c>
      <c r="K113" s="61">
        <v>0</v>
      </c>
      <c r="L113" s="61">
        <v>0</v>
      </c>
      <c r="M113" s="61">
        <v>0</v>
      </c>
      <c r="N113" s="31">
        <v>0</v>
      </c>
    </row>
    <row r="114" spans="3:14" hidden="1" x14ac:dyDescent="0.35">
      <c r="C114" s="22" t="s">
        <v>434</v>
      </c>
      <c r="D114" s="61">
        <f>SUMIF('1) Tableau budgétaire 1'!$K$221:$K$245,LEFT($C114,1),'1) Tableau budgétaire 1'!$D$221:$D$245)</f>
        <v>0</v>
      </c>
      <c r="E114" s="61">
        <f>SUMIF('1) Tableau budgétaire 1'!$K$221:$K$245,LEFT($C114,1),'1) Tableau budgétaire 1'!$E$221:$E$245)</f>
        <v>0</v>
      </c>
      <c r="F114" s="61">
        <f>SUMIF('1) Tableau budgétaire 1'!$K$221:$K$245,LEFT($C114,1),'1) Tableau budgétaire 1'!$F$221:$F$245)</f>
        <v>0</v>
      </c>
      <c r="G114" s="31">
        <f t="shared" si="23"/>
        <v>0</v>
      </c>
      <c r="H114" s="110"/>
      <c r="J114" s="22" t="s">
        <v>434</v>
      </c>
      <c r="K114" s="61">
        <v>0</v>
      </c>
      <c r="L114" s="61">
        <v>0</v>
      </c>
      <c r="M114" s="61">
        <v>0</v>
      </c>
      <c r="N114" s="31">
        <v>0</v>
      </c>
    </row>
    <row r="115" spans="3:14" ht="31" hidden="1" x14ac:dyDescent="0.35">
      <c r="C115" s="22" t="s">
        <v>435</v>
      </c>
      <c r="D115" s="61">
        <f>SUMIF('1) Tableau budgétaire 1'!$K$221:$K$245,LEFT($C115,1),'1) Tableau budgétaire 1'!$D$221:$D$245)</f>
        <v>0</v>
      </c>
      <c r="E115" s="61">
        <f>SUMIF('1) Tableau budgétaire 1'!$K$221:$K$245,LEFT($C115,1),'1) Tableau budgétaire 1'!$E$221:$E$245)</f>
        <v>0</v>
      </c>
      <c r="F115" s="61">
        <f>SUMIF('1) Tableau budgétaire 1'!$K$221:$K$245,LEFT($C115,1),'1) Tableau budgétaire 1'!$F$221:$F$245)</f>
        <v>0</v>
      </c>
      <c r="G115" s="31">
        <f t="shared" si="23"/>
        <v>0</v>
      </c>
      <c r="H115" s="110"/>
      <c r="J115" s="22" t="s">
        <v>435</v>
      </c>
      <c r="K115" s="61">
        <v>0</v>
      </c>
      <c r="L115" s="61">
        <v>0</v>
      </c>
      <c r="M115" s="61">
        <v>0</v>
      </c>
      <c r="N115" s="31">
        <v>0</v>
      </c>
    </row>
    <row r="116" spans="3:14" hidden="1" x14ac:dyDescent="0.35">
      <c r="C116" s="26" t="s">
        <v>19</v>
      </c>
      <c r="D116" s="37">
        <f t="shared" ref="D116:E116" si="24">SUM(D109:D115)</f>
        <v>0</v>
      </c>
      <c r="E116" s="37">
        <f t="shared" si="24"/>
        <v>0</v>
      </c>
      <c r="F116" s="37">
        <f t="shared" ref="F116" si="25">SUM(F109:F115)</f>
        <v>0</v>
      </c>
      <c r="G116" s="31">
        <f t="shared" si="23"/>
        <v>0</v>
      </c>
      <c r="H116" s="110"/>
      <c r="J116" s="26" t="s">
        <v>19</v>
      </c>
      <c r="K116" s="37">
        <v>0</v>
      </c>
      <c r="L116" s="37">
        <v>0</v>
      </c>
      <c r="M116" s="37">
        <v>0</v>
      </c>
      <c r="N116" s="31">
        <v>0</v>
      </c>
    </row>
    <row r="117" spans="3:14" s="25" customFormat="1" hidden="1" x14ac:dyDescent="0.35">
      <c r="C117" s="38"/>
      <c r="D117" s="39"/>
      <c r="E117" s="39"/>
      <c r="F117" s="39"/>
      <c r="G117" s="40"/>
      <c r="H117" s="110"/>
      <c r="J117" s="38"/>
      <c r="K117" s="39"/>
      <c r="L117" s="39"/>
      <c r="M117" s="39"/>
      <c r="N117" s="40"/>
    </row>
    <row r="118" spans="3:14" hidden="1" x14ac:dyDescent="0.35">
      <c r="C118" s="457" t="s">
        <v>394</v>
      </c>
      <c r="D118" s="458"/>
      <c r="E118" s="458"/>
      <c r="F118" s="458"/>
      <c r="G118" s="459"/>
      <c r="H118" s="110"/>
      <c r="J118" s="457" t="s">
        <v>394</v>
      </c>
      <c r="K118" s="458"/>
      <c r="L118" s="458"/>
      <c r="M118" s="458"/>
      <c r="N118" s="459"/>
    </row>
    <row r="119" spans="3:14" ht="21" hidden="1" customHeight="1" thickBot="1" x14ac:dyDescent="0.4">
      <c r="C119" s="34" t="s">
        <v>450</v>
      </c>
      <c r="D119" s="35">
        <f>'1) Tableau budgétaire 1'!D258</f>
        <v>0</v>
      </c>
      <c r="E119" s="35">
        <f>'1) Tableau budgétaire 1'!E258</f>
        <v>0</v>
      </c>
      <c r="F119" s="35">
        <f>'1) Tableau budgétaire 1'!F258</f>
        <v>0</v>
      </c>
      <c r="G119" s="36">
        <f t="shared" ref="G119:G127" si="26">SUM(D119:F119)</f>
        <v>0</v>
      </c>
      <c r="H119" s="110"/>
      <c r="J119" s="34" t="s">
        <v>450</v>
      </c>
      <c r="K119" s="35">
        <v>0</v>
      </c>
      <c r="L119" s="35">
        <v>0</v>
      </c>
      <c r="M119" s="35">
        <v>0</v>
      </c>
      <c r="N119" s="36">
        <v>0</v>
      </c>
    </row>
    <row r="120" spans="3:14" hidden="1" x14ac:dyDescent="0.35">
      <c r="C120" s="32" t="s">
        <v>429</v>
      </c>
      <c r="D120" s="61">
        <f>SUMIF('1) Tableau budgétaire 1'!$K$248:$K$257,LEFT($C120,1),'1) Tableau budgétaire 1'!$D$248:$D$257)</f>
        <v>0</v>
      </c>
      <c r="E120" s="61">
        <f>SUMIF('1) Tableau budgétaire 1'!$K$248:$K$257,LEFT($C120,1),'1) Tableau budgétaire 1'!$E$248:$E$257)</f>
        <v>0</v>
      </c>
      <c r="F120" s="61">
        <f>SUMIF('1) Tableau budgétaire 1'!$K$248:$K$257,LEFT($C120,1),'1) Tableau budgétaire 1'!$F$248:$F$257)</f>
        <v>0</v>
      </c>
      <c r="G120" s="33">
        <f t="shared" si="26"/>
        <v>0</v>
      </c>
      <c r="H120" s="110"/>
      <c r="J120" s="32" t="s">
        <v>429</v>
      </c>
      <c r="K120" s="61">
        <v>0</v>
      </c>
      <c r="L120" s="61">
        <v>0</v>
      </c>
      <c r="M120" s="61">
        <v>0</v>
      </c>
      <c r="N120" s="33">
        <v>0</v>
      </c>
    </row>
    <row r="121" spans="3:14" hidden="1" x14ac:dyDescent="0.35">
      <c r="C121" s="22" t="s">
        <v>430</v>
      </c>
      <c r="D121" s="61">
        <f>SUMIF('1) Tableau budgétaire 1'!$K$248:$K$257,LEFT($C121,1),'1) Tableau budgétaire 1'!$D$248:$D$257)</f>
        <v>0</v>
      </c>
      <c r="E121" s="61">
        <f>SUMIF('1) Tableau budgétaire 1'!$K$248:$K$257,LEFT($C121,1),'1) Tableau budgétaire 1'!$E$248:$E$257)</f>
        <v>0</v>
      </c>
      <c r="F121" s="61">
        <f>SUMIF('1) Tableau budgétaire 1'!$K$248:$K$257,LEFT($C121,1),'1) Tableau budgétaire 1'!$F$248:$F$257)</f>
        <v>0</v>
      </c>
      <c r="G121" s="31">
        <f t="shared" si="26"/>
        <v>0</v>
      </c>
      <c r="H121" s="110"/>
      <c r="J121" s="22" t="s">
        <v>430</v>
      </c>
      <c r="K121" s="61">
        <v>0</v>
      </c>
      <c r="L121" s="61">
        <v>0</v>
      </c>
      <c r="M121" s="61">
        <v>0</v>
      </c>
      <c r="N121" s="31">
        <v>0</v>
      </c>
    </row>
    <row r="122" spans="3:14" ht="31" hidden="1" x14ac:dyDescent="0.35">
      <c r="C122" s="22" t="s">
        <v>431</v>
      </c>
      <c r="D122" s="61">
        <f>SUMIF('1) Tableau budgétaire 1'!$K$248:$K$257,LEFT($C122,1),'1) Tableau budgétaire 1'!$D$248:$D$257)</f>
        <v>0</v>
      </c>
      <c r="E122" s="61">
        <f>SUMIF('1) Tableau budgétaire 1'!$K$248:$K$257,LEFT($C122,1),'1) Tableau budgétaire 1'!$E$248:$E$257)</f>
        <v>0</v>
      </c>
      <c r="F122" s="61">
        <f>SUMIF('1) Tableau budgétaire 1'!$K$248:$K$257,LEFT($C122,1),'1) Tableau budgétaire 1'!$F$248:$F$257)</f>
        <v>0</v>
      </c>
      <c r="G122" s="31">
        <f t="shared" si="26"/>
        <v>0</v>
      </c>
      <c r="H122" s="110"/>
      <c r="J122" s="22" t="s">
        <v>431</v>
      </c>
      <c r="K122" s="61">
        <v>0</v>
      </c>
      <c r="L122" s="61">
        <v>0</v>
      </c>
      <c r="M122" s="61">
        <v>0</v>
      </c>
      <c r="N122" s="31">
        <v>0</v>
      </c>
    </row>
    <row r="123" spans="3:14" hidden="1" x14ac:dyDescent="0.35">
      <c r="C123" s="23" t="s">
        <v>432</v>
      </c>
      <c r="D123" s="61">
        <f>SUMIF('1) Tableau budgétaire 1'!$K$248:$K$257,LEFT($C123,1),'1) Tableau budgétaire 1'!$D$248:$D$257)</f>
        <v>0</v>
      </c>
      <c r="E123" s="61">
        <f>SUMIF('1) Tableau budgétaire 1'!$K$248:$K$257,LEFT($C123,1),'1) Tableau budgétaire 1'!$E$248:$E$257)</f>
        <v>0</v>
      </c>
      <c r="F123" s="61">
        <f>SUMIF('1) Tableau budgétaire 1'!$K$248:$K$257,LEFT($C123,1),'1) Tableau budgétaire 1'!$F$248:$F$257)</f>
        <v>0</v>
      </c>
      <c r="G123" s="31">
        <f t="shared" si="26"/>
        <v>0</v>
      </c>
      <c r="H123" s="110"/>
      <c r="J123" s="23" t="s">
        <v>432</v>
      </c>
      <c r="K123" s="61">
        <v>0</v>
      </c>
      <c r="L123" s="61">
        <v>0</v>
      </c>
      <c r="M123" s="61">
        <v>0</v>
      </c>
      <c r="N123" s="31">
        <v>0</v>
      </c>
    </row>
    <row r="124" spans="3:14" hidden="1" x14ac:dyDescent="0.35">
      <c r="C124" s="22" t="s">
        <v>433</v>
      </c>
      <c r="D124" s="61">
        <f>SUMIF('1) Tableau budgétaire 1'!$K$248:$K$257,LEFT($C124,1),'1) Tableau budgétaire 1'!$D$248:$D$257)</f>
        <v>0</v>
      </c>
      <c r="E124" s="61">
        <f>SUMIF('1) Tableau budgétaire 1'!$K$248:$K$257,LEFT($C124,1),'1) Tableau budgétaire 1'!$E$248:$E$257)</f>
        <v>0</v>
      </c>
      <c r="F124" s="61">
        <f>SUMIF('1) Tableau budgétaire 1'!$K$248:$K$257,LEFT($C124,1),'1) Tableau budgétaire 1'!$F$248:$F$257)</f>
        <v>0</v>
      </c>
      <c r="G124" s="31">
        <f t="shared" si="26"/>
        <v>0</v>
      </c>
      <c r="H124" s="110"/>
      <c r="J124" s="22" t="s">
        <v>433</v>
      </c>
      <c r="K124" s="61">
        <v>0</v>
      </c>
      <c r="L124" s="61">
        <v>0</v>
      </c>
      <c r="M124" s="61">
        <v>0</v>
      </c>
      <c r="N124" s="31">
        <v>0</v>
      </c>
    </row>
    <row r="125" spans="3:14" hidden="1" x14ac:dyDescent="0.35">
      <c r="C125" s="22" t="s">
        <v>434</v>
      </c>
      <c r="D125" s="61">
        <f>SUMIF('1) Tableau budgétaire 1'!$K$248:$K$257,LEFT($C125,1),'1) Tableau budgétaire 1'!$D$248:$D$257)</f>
        <v>0</v>
      </c>
      <c r="E125" s="61">
        <f>SUMIF('1) Tableau budgétaire 1'!$K$248:$K$257,LEFT($C125,1),'1) Tableau budgétaire 1'!$E$248:$E$257)</f>
        <v>0</v>
      </c>
      <c r="F125" s="61">
        <f>SUMIF('1) Tableau budgétaire 1'!$K$248:$K$257,LEFT($C125,1),'1) Tableau budgétaire 1'!$F$248:$F$257)</f>
        <v>0</v>
      </c>
      <c r="G125" s="31">
        <f t="shared" si="26"/>
        <v>0</v>
      </c>
      <c r="H125" s="110"/>
      <c r="J125" s="22" t="s">
        <v>434</v>
      </c>
      <c r="K125" s="61">
        <v>0</v>
      </c>
      <c r="L125" s="61">
        <v>0</v>
      </c>
      <c r="M125" s="61">
        <v>0</v>
      </c>
      <c r="N125" s="31">
        <v>0</v>
      </c>
    </row>
    <row r="126" spans="3:14" ht="31" hidden="1" x14ac:dyDescent="0.35">
      <c r="C126" s="22" t="s">
        <v>435</v>
      </c>
      <c r="D126" s="61">
        <f>SUMIF('1) Tableau budgétaire 1'!$K$248:$K$257,LEFT($C126,1),'1) Tableau budgétaire 1'!$D$248:$D$257)</f>
        <v>0</v>
      </c>
      <c r="E126" s="61">
        <f>SUMIF('1) Tableau budgétaire 1'!$K$248:$K$257,LEFT($C126,1),'1) Tableau budgétaire 1'!$E$248:$E$257)</f>
        <v>0</v>
      </c>
      <c r="F126" s="61">
        <f>SUMIF('1) Tableau budgétaire 1'!$K$248:$K$257,LEFT($C126,1),'1) Tableau budgétaire 1'!$F$248:$F$257)</f>
        <v>0</v>
      </c>
      <c r="G126" s="31">
        <f t="shared" si="26"/>
        <v>0</v>
      </c>
      <c r="H126" s="110"/>
      <c r="J126" s="22" t="s">
        <v>435</v>
      </c>
      <c r="K126" s="61">
        <v>0</v>
      </c>
      <c r="L126" s="61">
        <v>0</v>
      </c>
      <c r="M126" s="61">
        <v>0</v>
      </c>
      <c r="N126" s="31">
        <v>0</v>
      </c>
    </row>
    <row r="127" spans="3:14" hidden="1" x14ac:dyDescent="0.35">
      <c r="C127" s="26" t="s">
        <v>19</v>
      </c>
      <c r="D127" s="37">
        <f t="shared" ref="D127:E127" si="27">SUM(D120:D126)</f>
        <v>0</v>
      </c>
      <c r="E127" s="37">
        <f t="shared" si="27"/>
        <v>0</v>
      </c>
      <c r="F127" s="37">
        <f t="shared" ref="F127" si="28">SUM(F120:F126)</f>
        <v>0</v>
      </c>
      <c r="G127" s="31">
        <f t="shared" si="26"/>
        <v>0</v>
      </c>
      <c r="H127" s="110"/>
      <c r="J127" s="26" t="s">
        <v>19</v>
      </c>
      <c r="K127" s="37">
        <v>0</v>
      </c>
      <c r="L127" s="37">
        <v>0</v>
      </c>
      <c r="M127" s="37">
        <v>0</v>
      </c>
      <c r="N127" s="31">
        <v>0</v>
      </c>
    </row>
    <row r="128" spans="3:14" s="25" customFormat="1" hidden="1" x14ac:dyDescent="0.35">
      <c r="C128" s="38"/>
      <c r="D128" s="39"/>
      <c r="E128" s="39"/>
      <c r="F128" s="39"/>
      <c r="G128" s="40"/>
      <c r="H128" s="110"/>
      <c r="J128" s="38"/>
      <c r="K128" s="39"/>
      <c r="L128" s="39"/>
      <c r="M128" s="39"/>
      <c r="N128" s="40"/>
    </row>
    <row r="129" spans="2:14" hidden="1" x14ac:dyDescent="0.35">
      <c r="H129" s="110"/>
      <c r="K129" s="25"/>
      <c r="L129" s="25"/>
      <c r="M129" s="25"/>
    </row>
    <row r="130" spans="2:14" hidden="1" x14ac:dyDescent="0.35">
      <c r="B130" s="457" t="s">
        <v>451</v>
      </c>
      <c r="C130" s="458"/>
      <c r="D130" s="458"/>
      <c r="E130" s="458"/>
      <c r="F130" s="458"/>
      <c r="G130" s="459"/>
      <c r="H130" s="110"/>
      <c r="I130" s="457" t="s">
        <v>451</v>
      </c>
      <c r="J130" s="458"/>
      <c r="K130" s="458"/>
      <c r="L130" s="458"/>
      <c r="M130" s="458"/>
      <c r="N130" s="459"/>
    </row>
    <row r="131" spans="2:14" hidden="1" x14ac:dyDescent="0.35">
      <c r="C131" s="457" t="s">
        <v>397</v>
      </c>
      <c r="D131" s="458"/>
      <c r="E131" s="458"/>
      <c r="F131" s="458"/>
      <c r="G131" s="459"/>
      <c r="H131" s="110"/>
      <c r="J131" s="457" t="s">
        <v>397</v>
      </c>
      <c r="K131" s="458"/>
      <c r="L131" s="458"/>
      <c r="M131" s="458"/>
      <c r="N131" s="459"/>
    </row>
    <row r="132" spans="2:14" ht="24" hidden="1" customHeight="1" thickBot="1" x14ac:dyDescent="0.4">
      <c r="C132" s="34" t="s">
        <v>452</v>
      </c>
      <c r="D132" s="35">
        <f>'1) Tableau budgétaire 1'!D287</f>
        <v>0</v>
      </c>
      <c r="E132" s="35">
        <f>'1) Tableau budgétaire 1'!E287</f>
        <v>0</v>
      </c>
      <c r="F132" s="35">
        <f>'1) Tableau budgétaire 1'!F287</f>
        <v>0</v>
      </c>
      <c r="G132" s="36">
        <f>SUM(D132:F132)</f>
        <v>0</v>
      </c>
      <c r="H132" s="110"/>
      <c r="J132" s="34" t="s">
        <v>452</v>
      </c>
      <c r="K132" s="35">
        <v>0</v>
      </c>
      <c r="L132" s="35">
        <v>0</v>
      </c>
      <c r="M132" s="35">
        <v>0</v>
      </c>
      <c r="N132" s="36">
        <v>0</v>
      </c>
    </row>
    <row r="133" spans="2:14" ht="24.75" hidden="1" customHeight="1" x14ac:dyDescent="0.35">
      <c r="C133" s="32" t="s">
        <v>429</v>
      </c>
      <c r="D133" s="61">
        <f>SUMIF('1) Tableau budgétaire 1'!$K$262:$K$286,LEFT($C133,1),'1) Tableau budgétaire 1'!$D$262:$D$286)</f>
        <v>0</v>
      </c>
      <c r="E133" s="61">
        <f>SUMIF('1) Tableau budgétaire 1'!$K$262:$K$286,LEFT($C133,1),'1) Tableau budgétaire 1'!$E$262:$E$286)</f>
        <v>0</v>
      </c>
      <c r="F133" s="61">
        <f>SUMIF('1) Tableau budgétaire 1'!$K$262:$K$286,LEFT($C133,1),'1) Tableau budgétaire 1'!$F$262:$F$286)</f>
        <v>0</v>
      </c>
      <c r="G133" s="33">
        <f t="shared" ref="G133:G140" si="29">SUM(D133:F133)</f>
        <v>0</v>
      </c>
      <c r="H133" s="110"/>
      <c r="J133" s="32" t="s">
        <v>429</v>
      </c>
      <c r="K133" s="61">
        <v>0</v>
      </c>
      <c r="L133" s="61">
        <v>0</v>
      </c>
      <c r="M133" s="61">
        <v>0</v>
      </c>
      <c r="N133" s="33">
        <v>0</v>
      </c>
    </row>
    <row r="134" spans="2:14" ht="15.75" hidden="1" customHeight="1" x14ac:dyDescent="0.35">
      <c r="C134" s="22" t="s">
        <v>430</v>
      </c>
      <c r="D134" s="61">
        <f>SUMIF('1) Tableau budgétaire 1'!$K$262:$K$286,LEFT($C134,1),'1) Tableau budgétaire 1'!$D$262:$D$286)</f>
        <v>0</v>
      </c>
      <c r="E134" s="61">
        <f>SUMIF('1) Tableau budgétaire 1'!$K$262:$K$286,LEFT($C134,1),'1) Tableau budgétaire 1'!$E$262:$E$286)</f>
        <v>0</v>
      </c>
      <c r="F134" s="61">
        <f>SUMIF('1) Tableau budgétaire 1'!$K$262:$K$286,LEFT($C134,1),'1) Tableau budgétaire 1'!$F$262:$F$286)</f>
        <v>0</v>
      </c>
      <c r="G134" s="31">
        <f t="shared" si="29"/>
        <v>0</v>
      </c>
      <c r="H134" s="110"/>
      <c r="J134" s="22" t="s">
        <v>430</v>
      </c>
      <c r="K134" s="61">
        <v>0</v>
      </c>
      <c r="L134" s="61">
        <v>0</v>
      </c>
      <c r="M134" s="61">
        <v>0</v>
      </c>
      <c r="N134" s="31">
        <v>0</v>
      </c>
    </row>
    <row r="135" spans="2:14" ht="15.75" hidden="1" customHeight="1" x14ac:dyDescent="0.35">
      <c r="C135" s="22" t="s">
        <v>431</v>
      </c>
      <c r="D135" s="61">
        <f>SUMIF('1) Tableau budgétaire 1'!$K$262:$K$286,LEFT($C135,1),'1) Tableau budgétaire 1'!$D$262:$D$286)</f>
        <v>0</v>
      </c>
      <c r="E135" s="61">
        <f>SUMIF('1) Tableau budgétaire 1'!$K$262:$K$286,LEFT($C135,1),'1) Tableau budgétaire 1'!$E$262:$E$286)</f>
        <v>0</v>
      </c>
      <c r="F135" s="61">
        <f>SUMIF('1) Tableau budgétaire 1'!$K$262:$K$286,LEFT($C135,1),'1) Tableau budgétaire 1'!$F$262:$F$286)</f>
        <v>0</v>
      </c>
      <c r="G135" s="31">
        <f t="shared" si="29"/>
        <v>0</v>
      </c>
      <c r="H135" s="110"/>
      <c r="J135" s="22" t="s">
        <v>431</v>
      </c>
      <c r="K135" s="61">
        <v>0</v>
      </c>
      <c r="L135" s="61">
        <v>0</v>
      </c>
      <c r="M135" s="61">
        <v>0</v>
      </c>
      <c r="N135" s="31">
        <v>0</v>
      </c>
    </row>
    <row r="136" spans="2:14" ht="15.75" hidden="1" customHeight="1" x14ac:dyDescent="0.35">
      <c r="C136" s="23" t="s">
        <v>432</v>
      </c>
      <c r="D136" s="61">
        <f>SUMIF('1) Tableau budgétaire 1'!$K$262:$K$286,LEFT($C136,1),'1) Tableau budgétaire 1'!$D$262:$D$286)</f>
        <v>0</v>
      </c>
      <c r="E136" s="61">
        <f>SUMIF('1) Tableau budgétaire 1'!$K$262:$K$286,LEFT($C136,1),'1) Tableau budgétaire 1'!$E$262:$E$286)</f>
        <v>0</v>
      </c>
      <c r="F136" s="61">
        <f>SUMIF('1) Tableau budgétaire 1'!$K$262:$K$286,LEFT($C136,1),'1) Tableau budgétaire 1'!$F$262:$F$286)</f>
        <v>0</v>
      </c>
      <c r="G136" s="31">
        <f t="shared" si="29"/>
        <v>0</v>
      </c>
      <c r="H136" s="110"/>
      <c r="J136" s="23" t="s">
        <v>432</v>
      </c>
      <c r="K136" s="61">
        <v>0</v>
      </c>
      <c r="L136" s="61">
        <v>0</v>
      </c>
      <c r="M136" s="61">
        <v>0</v>
      </c>
      <c r="N136" s="31">
        <v>0</v>
      </c>
    </row>
    <row r="137" spans="2:14" ht="15.75" hidden="1" customHeight="1" x14ac:dyDescent="0.35">
      <c r="C137" s="22" t="s">
        <v>433</v>
      </c>
      <c r="D137" s="61">
        <f>SUMIF('1) Tableau budgétaire 1'!$K$262:$K$286,LEFT($C137,1),'1) Tableau budgétaire 1'!$D$262:$D$286)</f>
        <v>0</v>
      </c>
      <c r="E137" s="61">
        <f>SUMIF('1) Tableau budgétaire 1'!$K$262:$K$286,LEFT($C137,1),'1) Tableau budgétaire 1'!$E$262:$E$286)</f>
        <v>0</v>
      </c>
      <c r="F137" s="61">
        <f>SUMIF('1) Tableau budgétaire 1'!$K$262:$K$286,LEFT($C137,1),'1) Tableau budgétaire 1'!$F$262:$F$286)</f>
        <v>0</v>
      </c>
      <c r="G137" s="31">
        <f t="shared" si="29"/>
        <v>0</v>
      </c>
      <c r="H137" s="110"/>
      <c r="J137" s="22" t="s">
        <v>433</v>
      </c>
      <c r="K137" s="61">
        <v>0</v>
      </c>
      <c r="L137" s="61">
        <v>0</v>
      </c>
      <c r="M137" s="61">
        <v>0</v>
      </c>
      <c r="N137" s="31">
        <v>0</v>
      </c>
    </row>
    <row r="138" spans="2:14" ht="15.75" hidden="1" customHeight="1" x14ac:dyDescent="0.35">
      <c r="C138" s="22" t="s">
        <v>434</v>
      </c>
      <c r="D138" s="61">
        <f>SUMIF('1) Tableau budgétaire 1'!$K$262:$K$286,LEFT($C138,1),'1) Tableau budgétaire 1'!$D$262:$D$286)</f>
        <v>0</v>
      </c>
      <c r="E138" s="61">
        <f>SUMIF('1) Tableau budgétaire 1'!$K$262:$K$286,LEFT($C138,1),'1) Tableau budgétaire 1'!$E$262:$E$286)</f>
        <v>0</v>
      </c>
      <c r="F138" s="61">
        <f>SUMIF('1) Tableau budgétaire 1'!$K$262:$K$286,LEFT($C138,1),'1) Tableau budgétaire 1'!$F$262:$F$286)</f>
        <v>0</v>
      </c>
      <c r="G138" s="31">
        <f t="shared" si="29"/>
        <v>0</v>
      </c>
      <c r="H138" s="110"/>
      <c r="J138" s="22" t="s">
        <v>434</v>
      </c>
      <c r="K138" s="61">
        <v>0</v>
      </c>
      <c r="L138" s="61">
        <v>0</v>
      </c>
      <c r="M138" s="61">
        <v>0</v>
      </c>
      <c r="N138" s="31">
        <v>0</v>
      </c>
    </row>
    <row r="139" spans="2:14" ht="15.75" hidden="1" customHeight="1" x14ac:dyDescent="0.35">
      <c r="C139" s="22" t="s">
        <v>435</v>
      </c>
      <c r="D139" s="61">
        <f>SUMIF('1) Tableau budgétaire 1'!$K$262:$K$286,LEFT($C139,1),'1) Tableau budgétaire 1'!$D$262:$D$286)</f>
        <v>0</v>
      </c>
      <c r="E139" s="61">
        <f>SUMIF('1) Tableau budgétaire 1'!$K$262:$K$286,LEFT($C139,1),'1) Tableau budgétaire 1'!$E$262:$E$286)</f>
        <v>0</v>
      </c>
      <c r="F139" s="61">
        <f>SUMIF('1) Tableau budgétaire 1'!$K$262:$K$286,LEFT($C139,1),'1) Tableau budgétaire 1'!$F$262:$F$286)</f>
        <v>0</v>
      </c>
      <c r="G139" s="31">
        <f t="shared" si="29"/>
        <v>0</v>
      </c>
      <c r="H139" s="110"/>
      <c r="J139" s="22" t="s">
        <v>435</v>
      </c>
      <c r="K139" s="61">
        <v>0</v>
      </c>
      <c r="L139" s="61">
        <v>0</v>
      </c>
      <c r="M139" s="61">
        <v>0</v>
      </c>
      <c r="N139" s="31">
        <v>0</v>
      </c>
    </row>
    <row r="140" spans="2:14" ht="15.75" hidden="1" customHeight="1" x14ac:dyDescent="0.35">
      <c r="C140" s="26" t="s">
        <v>19</v>
      </c>
      <c r="D140" s="37">
        <f>SUM(D133:D139)</f>
        <v>0</v>
      </c>
      <c r="E140" s="37">
        <f>SUM(E133:E139)</f>
        <v>0</v>
      </c>
      <c r="F140" s="37">
        <f t="shared" ref="F140" si="30">SUM(F133:F139)</f>
        <v>0</v>
      </c>
      <c r="G140" s="31">
        <f t="shared" si="29"/>
        <v>0</v>
      </c>
      <c r="H140" s="110"/>
      <c r="J140" s="26" t="s">
        <v>19</v>
      </c>
      <c r="K140" s="37">
        <v>0</v>
      </c>
      <c r="L140" s="37">
        <v>0</v>
      </c>
      <c r="M140" s="37">
        <v>0</v>
      </c>
      <c r="N140" s="31">
        <v>0</v>
      </c>
    </row>
    <row r="141" spans="2:14" s="25" customFormat="1" ht="15.75" hidden="1" customHeight="1" x14ac:dyDescent="0.35">
      <c r="C141" s="38"/>
      <c r="D141" s="39"/>
      <c r="E141" s="39"/>
      <c r="F141" s="39"/>
      <c r="G141" s="40"/>
      <c r="H141" s="110"/>
      <c r="J141" s="38"/>
      <c r="K141" s="39"/>
      <c r="L141" s="39"/>
      <c r="M141" s="39"/>
      <c r="N141" s="40"/>
    </row>
    <row r="142" spans="2:14" ht="15.75" hidden="1" customHeight="1" x14ac:dyDescent="0.35">
      <c r="C142" s="457" t="s">
        <v>453</v>
      </c>
      <c r="D142" s="458"/>
      <c r="E142" s="458"/>
      <c r="F142" s="458"/>
      <c r="G142" s="459"/>
      <c r="H142" s="110"/>
      <c r="J142" s="457" t="s">
        <v>453</v>
      </c>
      <c r="K142" s="458"/>
      <c r="L142" s="458"/>
      <c r="M142" s="458"/>
      <c r="N142" s="459"/>
    </row>
    <row r="143" spans="2:14" ht="21" hidden="1" customHeight="1" thickBot="1" x14ac:dyDescent="0.4">
      <c r="C143" s="34" t="s">
        <v>454</v>
      </c>
      <c r="D143" s="35">
        <f>'1) Tableau budgétaire 1'!D314</f>
        <v>0</v>
      </c>
      <c r="E143" s="35">
        <f>'1) Tableau budgétaire 1'!E314</f>
        <v>0</v>
      </c>
      <c r="F143" s="35">
        <f>'1) Tableau budgétaire 1'!F314</f>
        <v>0</v>
      </c>
      <c r="G143" s="36">
        <f t="shared" ref="G143:G151" si="31">SUM(D143:F143)</f>
        <v>0</v>
      </c>
      <c r="H143" s="110"/>
      <c r="J143" s="34" t="s">
        <v>454</v>
      </c>
      <c r="K143" s="35">
        <v>0</v>
      </c>
      <c r="L143" s="35">
        <v>0</v>
      </c>
      <c r="M143" s="35">
        <v>0</v>
      </c>
      <c r="N143" s="36">
        <v>0</v>
      </c>
    </row>
    <row r="144" spans="2:14" ht="15.75" hidden="1" customHeight="1" x14ac:dyDescent="0.35">
      <c r="C144" s="32" t="s">
        <v>429</v>
      </c>
      <c r="D144" s="61">
        <f>SUMIF('1) Tableau budgétaire 1'!$K$289:$K$313,LEFT($C144,1),'1) Tableau budgétaire 1'!$D$289:$D$313)</f>
        <v>0</v>
      </c>
      <c r="E144" s="61">
        <f>SUMIF('1) Tableau budgétaire 1'!$K$289:$K$313,LEFT($C144,1),'1) Tableau budgétaire 1'!$E$289:$E$313)</f>
        <v>0</v>
      </c>
      <c r="F144" s="61">
        <f>SUMIF('1) Tableau budgétaire 1'!$K$289:$K$313,LEFT($C144,1),'1) Tableau budgétaire 1'!$F$289:$F$313)</f>
        <v>0</v>
      </c>
      <c r="G144" s="33">
        <f t="shared" si="31"/>
        <v>0</v>
      </c>
      <c r="H144" s="110"/>
      <c r="J144" s="32" t="s">
        <v>429</v>
      </c>
      <c r="K144" s="61">
        <v>0</v>
      </c>
      <c r="L144" s="61">
        <v>0</v>
      </c>
      <c r="M144" s="61">
        <v>0</v>
      </c>
      <c r="N144" s="33">
        <v>0</v>
      </c>
    </row>
    <row r="145" spans="3:14" ht="15.75" hidden="1" customHeight="1" x14ac:dyDescent="0.35">
      <c r="C145" s="22" t="s">
        <v>430</v>
      </c>
      <c r="D145" s="61">
        <f>SUMIF('1) Tableau budgétaire 1'!$K$289:$K$313,LEFT($C145,1),'1) Tableau budgétaire 1'!$D$289:$D$313)</f>
        <v>0</v>
      </c>
      <c r="E145" s="61">
        <f>SUMIF('1) Tableau budgétaire 1'!$K$289:$K$313,LEFT($C145,1),'1) Tableau budgétaire 1'!$E$289:$E$313)</f>
        <v>0</v>
      </c>
      <c r="F145" s="61">
        <f>SUMIF('1) Tableau budgétaire 1'!$K$289:$K$313,LEFT($C145,1),'1) Tableau budgétaire 1'!$F$289:$F$313)</f>
        <v>0</v>
      </c>
      <c r="G145" s="31">
        <f t="shared" si="31"/>
        <v>0</v>
      </c>
      <c r="H145" s="110"/>
      <c r="J145" s="22" t="s">
        <v>430</v>
      </c>
      <c r="K145" s="61">
        <v>0</v>
      </c>
      <c r="L145" s="61">
        <v>0</v>
      </c>
      <c r="M145" s="61">
        <v>0</v>
      </c>
      <c r="N145" s="31">
        <v>0</v>
      </c>
    </row>
    <row r="146" spans="3:14" ht="15.75" hidden="1" customHeight="1" x14ac:dyDescent="0.35">
      <c r="C146" s="22" t="s">
        <v>431</v>
      </c>
      <c r="D146" s="61">
        <f>SUMIF('1) Tableau budgétaire 1'!$K$289:$K$313,LEFT($C146,1),'1) Tableau budgétaire 1'!$D$289:$D$313)</f>
        <v>0</v>
      </c>
      <c r="E146" s="61">
        <f>SUMIF('1) Tableau budgétaire 1'!$K$289:$K$313,LEFT($C146,1),'1) Tableau budgétaire 1'!$E$289:$E$313)</f>
        <v>0</v>
      </c>
      <c r="F146" s="61">
        <f>SUMIF('1) Tableau budgétaire 1'!$K$289:$K$313,LEFT($C146,1),'1) Tableau budgétaire 1'!$F$289:$F$313)</f>
        <v>0</v>
      </c>
      <c r="G146" s="31">
        <f t="shared" si="31"/>
        <v>0</v>
      </c>
      <c r="H146" s="110"/>
      <c r="J146" s="22" t="s">
        <v>431</v>
      </c>
      <c r="K146" s="61">
        <v>0</v>
      </c>
      <c r="L146" s="61">
        <v>0</v>
      </c>
      <c r="M146" s="61">
        <v>0</v>
      </c>
      <c r="N146" s="31">
        <v>0</v>
      </c>
    </row>
    <row r="147" spans="3:14" ht="15.75" hidden="1" customHeight="1" x14ac:dyDescent="0.35">
      <c r="C147" s="23" t="s">
        <v>432</v>
      </c>
      <c r="D147" s="61">
        <f>SUMIF('1) Tableau budgétaire 1'!$K$289:$K$313,LEFT($C147,1),'1) Tableau budgétaire 1'!$D$289:$D$313)</f>
        <v>0</v>
      </c>
      <c r="E147" s="61">
        <f>SUMIF('1) Tableau budgétaire 1'!$K$289:$K$313,LEFT($C147,1),'1) Tableau budgétaire 1'!$E$289:$E$313)</f>
        <v>0</v>
      </c>
      <c r="F147" s="61">
        <f>SUMIF('1) Tableau budgétaire 1'!$K$289:$K$313,LEFT($C147,1),'1) Tableau budgétaire 1'!$F$289:$F$313)</f>
        <v>0</v>
      </c>
      <c r="G147" s="31">
        <f>SUM(D147:F147)</f>
        <v>0</v>
      </c>
      <c r="H147" s="110"/>
      <c r="J147" s="23" t="s">
        <v>432</v>
      </c>
      <c r="K147" s="61">
        <v>0</v>
      </c>
      <c r="L147" s="61">
        <v>0</v>
      </c>
      <c r="M147" s="61">
        <v>0</v>
      </c>
      <c r="N147" s="31">
        <v>0</v>
      </c>
    </row>
    <row r="148" spans="3:14" ht="15.75" hidden="1" customHeight="1" x14ac:dyDescent="0.35">
      <c r="C148" s="22" t="s">
        <v>433</v>
      </c>
      <c r="D148" s="61">
        <f>SUMIF('1) Tableau budgétaire 1'!$K$289:$K$313,LEFT($C148,1),'1) Tableau budgétaire 1'!$D$289:$D$313)</f>
        <v>0</v>
      </c>
      <c r="E148" s="61">
        <f>SUMIF('1) Tableau budgétaire 1'!$K$289:$K$313,LEFT($C148,1),'1) Tableau budgétaire 1'!$E$289:$E$313)</f>
        <v>0</v>
      </c>
      <c r="F148" s="61">
        <f>SUMIF('1) Tableau budgétaire 1'!$K$289:$K$313,LEFT($C148,1),'1) Tableau budgétaire 1'!$F$289:$F$313)</f>
        <v>0</v>
      </c>
      <c r="G148" s="31">
        <f t="shared" si="31"/>
        <v>0</v>
      </c>
      <c r="H148" s="110"/>
      <c r="J148" s="22" t="s">
        <v>433</v>
      </c>
      <c r="K148" s="61">
        <v>0</v>
      </c>
      <c r="L148" s="61">
        <v>0</v>
      </c>
      <c r="M148" s="61">
        <v>0</v>
      </c>
      <c r="N148" s="31">
        <v>0</v>
      </c>
    </row>
    <row r="149" spans="3:14" ht="15.75" hidden="1" customHeight="1" x14ac:dyDescent="0.35">
      <c r="C149" s="22" t="s">
        <v>434</v>
      </c>
      <c r="D149" s="61">
        <f>SUMIF('1) Tableau budgétaire 1'!$K$289:$K$313,LEFT($C149,1),'1) Tableau budgétaire 1'!$D$289:$D$313)</f>
        <v>0</v>
      </c>
      <c r="E149" s="61">
        <f>SUMIF('1) Tableau budgétaire 1'!$K$289:$K$313,LEFT($C149,1),'1) Tableau budgétaire 1'!$E$289:$E$313)</f>
        <v>0</v>
      </c>
      <c r="F149" s="61">
        <f>SUMIF('1) Tableau budgétaire 1'!$K$289:$K$313,LEFT($C149,1),'1) Tableau budgétaire 1'!$F$289:$F$313)</f>
        <v>0</v>
      </c>
      <c r="G149" s="31">
        <f t="shared" si="31"/>
        <v>0</v>
      </c>
      <c r="H149" s="110"/>
      <c r="J149" s="22" t="s">
        <v>434</v>
      </c>
      <c r="K149" s="61">
        <v>0</v>
      </c>
      <c r="L149" s="61">
        <v>0</v>
      </c>
      <c r="M149" s="61">
        <v>0</v>
      </c>
      <c r="N149" s="31">
        <v>0</v>
      </c>
    </row>
    <row r="150" spans="3:14" ht="15.75" hidden="1" customHeight="1" x14ac:dyDescent="0.35">
      <c r="C150" s="22" t="s">
        <v>435</v>
      </c>
      <c r="D150" s="61">
        <f>SUMIF('1) Tableau budgétaire 1'!$K$289:$K$313,LEFT($C150,1),'1) Tableau budgétaire 1'!$D$289:$D$313)</f>
        <v>0</v>
      </c>
      <c r="E150" s="61">
        <f>SUMIF('1) Tableau budgétaire 1'!$K$289:$K$313,LEFT($C150,1),'1) Tableau budgétaire 1'!$E$289:$E$313)</f>
        <v>0</v>
      </c>
      <c r="F150" s="61">
        <f>SUMIF('1) Tableau budgétaire 1'!$K$289:$K$313,LEFT($C150,1),'1) Tableau budgétaire 1'!$F$289:$F$313)</f>
        <v>0</v>
      </c>
      <c r="G150" s="31">
        <f t="shared" si="31"/>
        <v>0</v>
      </c>
      <c r="H150" s="110"/>
      <c r="J150" s="22" t="s">
        <v>435</v>
      </c>
      <c r="K150" s="61">
        <v>0</v>
      </c>
      <c r="L150" s="61">
        <v>0</v>
      </c>
      <c r="M150" s="61">
        <v>0</v>
      </c>
      <c r="N150" s="31">
        <v>0</v>
      </c>
    </row>
    <row r="151" spans="3:14" ht="15.75" hidden="1" customHeight="1" x14ac:dyDescent="0.35">
      <c r="C151" s="26" t="s">
        <v>19</v>
      </c>
      <c r="D151" s="37">
        <f t="shared" ref="D151:E151" si="32">SUM(D144:D150)</f>
        <v>0</v>
      </c>
      <c r="E151" s="37">
        <f t="shared" si="32"/>
        <v>0</v>
      </c>
      <c r="F151" s="37">
        <f t="shared" ref="F151" si="33">SUM(F144:F150)</f>
        <v>0</v>
      </c>
      <c r="G151" s="31">
        <f t="shared" si="31"/>
        <v>0</v>
      </c>
      <c r="H151" s="110"/>
      <c r="J151" s="26" t="s">
        <v>19</v>
      </c>
      <c r="K151" s="37">
        <v>0</v>
      </c>
      <c r="L151" s="37">
        <v>0</v>
      </c>
      <c r="M151" s="37">
        <v>0</v>
      </c>
      <c r="N151" s="31">
        <v>0</v>
      </c>
    </row>
    <row r="152" spans="3:14" s="25" customFormat="1" ht="15.75" hidden="1" customHeight="1" x14ac:dyDescent="0.35">
      <c r="C152" s="38"/>
      <c r="D152" s="39"/>
      <c r="E152" s="39"/>
      <c r="F152" s="39"/>
      <c r="G152" s="40"/>
      <c r="H152" s="110"/>
      <c r="J152" s="38"/>
      <c r="K152" s="39"/>
      <c r="L152" s="39"/>
      <c r="M152" s="39"/>
      <c r="N152" s="40"/>
    </row>
    <row r="153" spans="3:14" ht="15.75" hidden="1" customHeight="1" x14ac:dyDescent="0.35">
      <c r="C153" s="457" t="s">
        <v>401</v>
      </c>
      <c r="D153" s="458"/>
      <c r="E153" s="458"/>
      <c r="F153" s="458"/>
      <c r="G153" s="459"/>
      <c r="H153" s="110"/>
      <c r="J153" s="457" t="s">
        <v>401</v>
      </c>
      <c r="K153" s="458"/>
      <c r="L153" s="458"/>
      <c r="M153" s="458"/>
      <c r="N153" s="459"/>
    </row>
    <row r="154" spans="3:14" ht="19.5" hidden="1" customHeight="1" thickBot="1" x14ac:dyDescent="0.4">
      <c r="C154" s="34" t="s">
        <v>455</v>
      </c>
      <c r="D154" s="35">
        <f>'1) Tableau budgétaire 1'!D342</f>
        <v>0</v>
      </c>
      <c r="E154" s="35">
        <f>'1) Tableau budgétaire 1'!E342</f>
        <v>0</v>
      </c>
      <c r="F154" s="35">
        <f>'1) Tableau budgétaire 1'!F342</f>
        <v>0</v>
      </c>
      <c r="G154" s="36">
        <f t="shared" ref="G154:G161" si="34">SUM(D154:F154)</f>
        <v>0</v>
      </c>
      <c r="H154" s="110"/>
      <c r="J154" s="34" t="s">
        <v>455</v>
      </c>
      <c r="K154" s="35">
        <v>0</v>
      </c>
      <c r="L154" s="35">
        <v>0</v>
      </c>
      <c r="M154" s="35">
        <v>0</v>
      </c>
      <c r="N154" s="36">
        <v>0</v>
      </c>
    </row>
    <row r="155" spans="3:14" ht="15.75" hidden="1" customHeight="1" x14ac:dyDescent="0.35">
      <c r="C155" s="32" t="s">
        <v>429</v>
      </c>
      <c r="D155" s="61">
        <f>SUMIF('1) Tableau budgétaire 1'!$K$316:$K$341,LEFT($C155,1),'1) Tableau budgétaire 1'!$D$316:$D$341)</f>
        <v>0</v>
      </c>
      <c r="E155" s="61">
        <f>SUMIF('1) Tableau budgétaire 1'!$K$316:$K$341,LEFT($C155,1),'1) Tableau budgétaire 1'!$E$316:$E$341)</f>
        <v>0</v>
      </c>
      <c r="F155" s="61">
        <f>SUMIF('1) Tableau budgétaire 1'!$K$316:$K$341,LEFT($C155,1),'1) Tableau budgétaire 1'!$F$316:$F$341)</f>
        <v>0</v>
      </c>
      <c r="G155" s="33">
        <f t="shared" si="34"/>
        <v>0</v>
      </c>
      <c r="H155" s="110"/>
      <c r="J155" s="32" t="s">
        <v>429</v>
      </c>
      <c r="K155" s="61">
        <v>0</v>
      </c>
      <c r="L155" s="61">
        <v>0</v>
      </c>
      <c r="M155" s="61">
        <v>0</v>
      </c>
      <c r="N155" s="33">
        <v>0</v>
      </c>
    </row>
    <row r="156" spans="3:14" ht="15.75" hidden="1" customHeight="1" x14ac:dyDescent="0.35">
      <c r="C156" s="22" t="s">
        <v>430</v>
      </c>
      <c r="D156" s="61">
        <f>SUMIF('1) Tableau budgétaire 1'!$K$316:$K$341,LEFT($C156,1),'1) Tableau budgétaire 1'!$D$316:$D$341)</f>
        <v>0</v>
      </c>
      <c r="E156" s="61">
        <f>SUMIF('1) Tableau budgétaire 1'!$K$316:$K$341,LEFT($C156,1),'1) Tableau budgétaire 1'!$E$316:$E$341)</f>
        <v>0</v>
      </c>
      <c r="F156" s="61">
        <f>SUMIF('1) Tableau budgétaire 1'!$K$316:$K$341,LEFT($C156,1),'1) Tableau budgétaire 1'!$F$316:$F$341)</f>
        <v>0</v>
      </c>
      <c r="G156" s="31">
        <f t="shared" si="34"/>
        <v>0</v>
      </c>
      <c r="H156" s="110"/>
      <c r="J156" s="22" t="s">
        <v>430</v>
      </c>
      <c r="K156" s="61">
        <v>0</v>
      </c>
      <c r="L156" s="61">
        <v>0</v>
      </c>
      <c r="M156" s="61">
        <v>0</v>
      </c>
      <c r="N156" s="31">
        <v>0</v>
      </c>
    </row>
    <row r="157" spans="3:14" ht="15.75" hidden="1" customHeight="1" x14ac:dyDescent="0.35">
      <c r="C157" s="22" t="s">
        <v>431</v>
      </c>
      <c r="D157" s="61">
        <f>SUMIF('1) Tableau budgétaire 1'!$K$316:$K$341,LEFT($C157,1),'1) Tableau budgétaire 1'!$D$316:$D$341)</f>
        <v>0</v>
      </c>
      <c r="E157" s="61">
        <f>SUMIF('1) Tableau budgétaire 1'!$K$316:$K$341,LEFT($C157,1),'1) Tableau budgétaire 1'!$E$316:$E$341)</f>
        <v>0</v>
      </c>
      <c r="F157" s="61">
        <f>SUMIF('1) Tableau budgétaire 1'!$K$316:$K$341,LEFT($C157,1),'1) Tableau budgétaire 1'!$F$316:$F$341)</f>
        <v>0</v>
      </c>
      <c r="G157" s="31">
        <f t="shared" si="34"/>
        <v>0</v>
      </c>
      <c r="H157" s="110"/>
      <c r="J157" s="22" t="s">
        <v>431</v>
      </c>
      <c r="K157" s="61">
        <v>0</v>
      </c>
      <c r="L157" s="61">
        <v>0</v>
      </c>
      <c r="M157" s="61">
        <v>0</v>
      </c>
      <c r="N157" s="31">
        <v>0</v>
      </c>
    </row>
    <row r="158" spans="3:14" ht="15.75" hidden="1" customHeight="1" x14ac:dyDescent="0.35">
      <c r="C158" s="23" t="s">
        <v>432</v>
      </c>
      <c r="D158" s="61">
        <f>SUMIF('1) Tableau budgétaire 1'!$K$316:$K$341,LEFT($C158,1),'1) Tableau budgétaire 1'!$D$316:$D$341)</f>
        <v>0</v>
      </c>
      <c r="E158" s="61">
        <f>SUMIF('1) Tableau budgétaire 1'!$K$316:$K$341,LEFT($C158,1),'1) Tableau budgétaire 1'!$E$316:$E$341)</f>
        <v>0</v>
      </c>
      <c r="F158" s="61">
        <f>SUMIF('1) Tableau budgétaire 1'!$K$316:$K$341,LEFT($C158,1),'1) Tableau budgétaire 1'!$F$316:$F$341)</f>
        <v>0</v>
      </c>
      <c r="G158" s="31">
        <f t="shared" si="34"/>
        <v>0</v>
      </c>
      <c r="H158" s="110"/>
      <c r="J158" s="23" t="s">
        <v>432</v>
      </c>
      <c r="K158" s="61">
        <v>0</v>
      </c>
      <c r="L158" s="61">
        <v>0</v>
      </c>
      <c r="M158" s="61">
        <v>0</v>
      </c>
      <c r="N158" s="31">
        <v>0</v>
      </c>
    </row>
    <row r="159" spans="3:14" ht="15.75" hidden="1" customHeight="1" x14ac:dyDescent="0.35">
      <c r="C159" s="22" t="s">
        <v>433</v>
      </c>
      <c r="D159" s="61">
        <f>SUMIF('1) Tableau budgétaire 1'!$K$316:$K$341,LEFT($C159,1),'1) Tableau budgétaire 1'!$D$316:$D$341)</f>
        <v>0</v>
      </c>
      <c r="E159" s="61">
        <f>SUMIF('1) Tableau budgétaire 1'!$K$316:$K$341,LEFT($C159,1),'1) Tableau budgétaire 1'!$E$316:$E$341)</f>
        <v>0</v>
      </c>
      <c r="F159" s="61">
        <f>SUMIF('1) Tableau budgétaire 1'!$K$316:$K$341,LEFT($C159,1),'1) Tableau budgétaire 1'!$F$316:$F$341)</f>
        <v>0</v>
      </c>
      <c r="G159" s="31">
        <f t="shared" si="34"/>
        <v>0</v>
      </c>
      <c r="H159" s="110"/>
      <c r="J159" s="22" t="s">
        <v>433</v>
      </c>
      <c r="K159" s="61">
        <v>0</v>
      </c>
      <c r="L159" s="61">
        <v>0</v>
      </c>
      <c r="M159" s="61">
        <v>0</v>
      </c>
      <c r="N159" s="31">
        <v>0</v>
      </c>
    </row>
    <row r="160" spans="3:14" ht="15.75" hidden="1" customHeight="1" x14ac:dyDescent="0.35">
      <c r="C160" s="22" t="s">
        <v>434</v>
      </c>
      <c r="D160" s="61">
        <f>SUMIF('1) Tableau budgétaire 1'!$K$316:$K$341,LEFT($C160,1),'1) Tableau budgétaire 1'!$D$316:$D$341)</f>
        <v>0</v>
      </c>
      <c r="E160" s="61">
        <f>SUMIF('1) Tableau budgétaire 1'!$K$316:$K$341,LEFT($C160,1),'1) Tableau budgétaire 1'!$E$316:$E$341)</f>
        <v>0</v>
      </c>
      <c r="F160" s="61">
        <f>SUMIF('1) Tableau budgétaire 1'!$K$316:$K$341,LEFT($C160,1),'1) Tableau budgétaire 1'!$F$316:$F$341)</f>
        <v>0</v>
      </c>
      <c r="G160" s="31">
        <f t="shared" si="34"/>
        <v>0</v>
      </c>
      <c r="H160" s="110"/>
      <c r="J160" s="22" t="s">
        <v>434</v>
      </c>
      <c r="K160" s="61">
        <v>0</v>
      </c>
      <c r="L160" s="61">
        <v>0</v>
      </c>
      <c r="M160" s="61">
        <v>0</v>
      </c>
      <c r="N160" s="31">
        <v>0</v>
      </c>
    </row>
    <row r="161" spans="3:14" ht="15.75" hidden="1" customHeight="1" x14ac:dyDescent="0.35">
      <c r="C161" s="22" t="s">
        <v>435</v>
      </c>
      <c r="D161" s="61">
        <f>SUMIF('1) Tableau budgétaire 1'!$K$316:$K$341,LEFT($C161,1),'1) Tableau budgétaire 1'!$D$316:$D$341)</f>
        <v>0</v>
      </c>
      <c r="E161" s="61">
        <f>SUMIF('1) Tableau budgétaire 1'!$K$316:$K$341,LEFT($C161,1),'1) Tableau budgétaire 1'!$E$316:$E$341)</f>
        <v>0</v>
      </c>
      <c r="F161" s="61">
        <f>SUMIF('1) Tableau budgétaire 1'!$K$316:$K$341,LEFT($C161,1),'1) Tableau budgétaire 1'!$F$316:$F$341)</f>
        <v>0</v>
      </c>
      <c r="G161" s="31">
        <f t="shared" si="34"/>
        <v>0</v>
      </c>
      <c r="H161" s="110"/>
      <c r="J161" s="22" t="s">
        <v>435</v>
      </c>
      <c r="K161" s="61">
        <v>0</v>
      </c>
      <c r="L161" s="61">
        <v>0</v>
      </c>
      <c r="M161" s="61">
        <v>0</v>
      </c>
      <c r="N161" s="31">
        <v>0</v>
      </c>
    </row>
    <row r="162" spans="3:14" ht="15.75" hidden="1" customHeight="1" x14ac:dyDescent="0.35">
      <c r="C162" s="26" t="s">
        <v>19</v>
      </c>
      <c r="D162" s="37">
        <f t="shared" ref="D162:E162" si="35">SUM(D155:D161)</f>
        <v>0</v>
      </c>
      <c r="E162" s="37">
        <f t="shared" si="35"/>
        <v>0</v>
      </c>
      <c r="F162" s="37">
        <f t="shared" ref="F162" si="36">SUM(F155:F161)</f>
        <v>0</v>
      </c>
      <c r="G162" s="31">
        <f>SUM(D162:F162)</f>
        <v>0</v>
      </c>
      <c r="H162" s="110"/>
      <c r="J162" s="26" t="s">
        <v>19</v>
      </c>
      <c r="K162" s="37">
        <v>0</v>
      </c>
      <c r="L162" s="37">
        <v>0</v>
      </c>
      <c r="M162" s="37">
        <v>0</v>
      </c>
      <c r="N162" s="31">
        <v>0</v>
      </c>
    </row>
    <row r="163" spans="3:14" s="25" customFormat="1" ht="15.75" hidden="1" customHeight="1" x14ac:dyDescent="0.35">
      <c r="C163" s="38"/>
      <c r="D163" s="39"/>
      <c r="E163" s="39"/>
      <c r="F163" s="39"/>
      <c r="G163" s="40"/>
      <c r="H163" s="110"/>
      <c r="J163" s="38"/>
      <c r="K163" s="39"/>
      <c r="L163" s="39"/>
      <c r="M163" s="39"/>
      <c r="N163" s="40"/>
    </row>
    <row r="164" spans="3:14" ht="15.75" hidden="1" customHeight="1" x14ac:dyDescent="0.35">
      <c r="C164" s="457" t="s">
        <v>403</v>
      </c>
      <c r="D164" s="458"/>
      <c r="E164" s="458"/>
      <c r="F164" s="458"/>
      <c r="G164" s="459"/>
      <c r="H164" s="110"/>
      <c r="J164" s="457" t="s">
        <v>403</v>
      </c>
      <c r="K164" s="458"/>
      <c r="L164" s="458"/>
      <c r="M164" s="458"/>
      <c r="N164" s="459"/>
    </row>
    <row r="165" spans="3:14" ht="22.5" hidden="1" customHeight="1" thickBot="1" x14ac:dyDescent="0.4">
      <c r="C165" s="34" t="s">
        <v>456</v>
      </c>
      <c r="D165" s="35">
        <f>'1) Tableau budgétaire 1'!D354</f>
        <v>0</v>
      </c>
      <c r="E165" s="35">
        <f>'1) Tableau budgétaire 1'!E354</f>
        <v>0</v>
      </c>
      <c r="F165" s="35">
        <f>'1) Tableau budgétaire 1'!F354</f>
        <v>0</v>
      </c>
      <c r="G165" s="36">
        <f t="shared" ref="G165:G173" si="37">SUM(D165:F165)</f>
        <v>0</v>
      </c>
      <c r="H165" s="110"/>
      <c r="J165" s="34" t="s">
        <v>456</v>
      </c>
      <c r="K165" s="35">
        <v>0</v>
      </c>
      <c r="L165" s="35">
        <v>0</v>
      </c>
      <c r="M165" s="35">
        <v>0</v>
      </c>
      <c r="N165" s="36">
        <v>0</v>
      </c>
    </row>
    <row r="166" spans="3:14" ht="15.75" hidden="1" customHeight="1" x14ac:dyDescent="0.35">
      <c r="C166" s="32" t="s">
        <v>429</v>
      </c>
      <c r="D166" s="61">
        <f>SUMIF('1) Tableau budgétaire 1'!$K$344:$K$353,LEFT($C166,1),'1) Tableau budgétaire 1'!$D$344:$D$353)</f>
        <v>0</v>
      </c>
      <c r="E166" s="61">
        <f>SUMIF('1) Tableau budgétaire 1'!$K$344:$K$353,LEFT($C166,1),'1) Tableau budgétaire 1'!$E$344:$E$353)</f>
        <v>0</v>
      </c>
      <c r="F166" s="61">
        <f>SUMIF('1) Tableau budgétaire 1'!$K$344:$K$353,LEFT($C166,1),'1) Tableau budgétaire 1'!$F$344:$F$353)</f>
        <v>0</v>
      </c>
      <c r="G166" s="33">
        <f t="shared" si="37"/>
        <v>0</v>
      </c>
      <c r="H166" s="110"/>
      <c r="J166" s="32" t="s">
        <v>429</v>
      </c>
      <c r="K166" s="61">
        <v>0</v>
      </c>
      <c r="L166" s="61">
        <v>0</v>
      </c>
      <c r="M166" s="61">
        <v>0</v>
      </c>
      <c r="N166" s="33">
        <v>0</v>
      </c>
    </row>
    <row r="167" spans="3:14" ht="15.75" hidden="1" customHeight="1" x14ac:dyDescent="0.35">
      <c r="C167" s="22" t="s">
        <v>430</v>
      </c>
      <c r="D167" s="61">
        <f>SUMIF('1) Tableau budgétaire 1'!$K$344:$K$353,LEFT($C167,1),'1) Tableau budgétaire 1'!$D$344:$D$353)</f>
        <v>0</v>
      </c>
      <c r="E167" s="61">
        <f>SUMIF('1) Tableau budgétaire 1'!$K$344:$K$353,LEFT($C167,1),'1) Tableau budgétaire 1'!$E$344:$E$353)</f>
        <v>0</v>
      </c>
      <c r="F167" s="61">
        <f>SUMIF('1) Tableau budgétaire 1'!$K$344:$K$353,LEFT($C167,1),'1) Tableau budgétaire 1'!$F$344:$F$353)</f>
        <v>0</v>
      </c>
      <c r="G167" s="31">
        <f t="shared" si="37"/>
        <v>0</v>
      </c>
      <c r="H167" s="110"/>
      <c r="J167" s="22" t="s">
        <v>430</v>
      </c>
      <c r="K167" s="61">
        <v>0</v>
      </c>
      <c r="L167" s="61">
        <v>0</v>
      </c>
      <c r="M167" s="61">
        <v>0</v>
      </c>
      <c r="N167" s="31">
        <v>0</v>
      </c>
    </row>
    <row r="168" spans="3:14" ht="15.75" hidden="1" customHeight="1" x14ac:dyDescent="0.35">
      <c r="C168" s="22" t="s">
        <v>431</v>
      </c>
      <c r="D168" s="61">
        <f>SUMIF('1) Tableau budgétaire 1'!$K$344:$K$353,LEFT($C168,1),'1) Tableau budgétaire 1'!$D$344:$D$353)</f>
        <v>0</v>
      </c>
      <c r="E168" s="61">
        <f>SUMIF('1) Tableau budgétaire 1'!$K$344:$K$353,LEFT($C168,1),'1) Tableau budgétaire 1'!$E$344:$E$353)</f>
        <v>0</v>
      </c>
      <c r="F168" s="61">
        <f>SUMIF('1) Tableau budgétaire 1'!$K$344:$K$353,LEFT($C168,1),'1) Tableau budgétaire 1'!$F$344:$F$353)</f>
        <v>0</v>
      </c>
      <c r="G168" s="31">
        <f t="shared" si="37"/>
        <v>0</v>
      </c>
      <c r="H168" s="110"/>
      <c r="J168" s="22" t="s">
        <v>431</v>
      </c>
      <c r="K168" s="61">
        <v>0</v>
      </c>
      <c r="L168" s="61">
        <v>0</v>
      </c>
      <c r="M168" s="61">
        <v>0</v>
      </c>
      <c r="N168" s="31">
        <v>0</v>
      </c>
    </row>
    <row r="169" spans="3:14" ht="15.75" hidden="1" customHeight="1" x14ac:dyDescent="0.35">
      <c r="C169" s="23" t="s">
        <v>432</v>
      </c>
      <c r="D169" s="61">
        <f>SUMIF('1) Tableau budgétaire 1'!$K$344:$K$353,LEFT($C169,1),'1) Tableau budgétaire 1'!$D$344:$D$353)</f>
        <v>0</v>
      </c>
      <c r="E169" s="61">
        <f>SUMIF('1) Tableau budgétaire 1'!$K$344:$K$353,LEFT($C169,1),'1) Tableau budgétaire 1'!$E$344:$E$353)</f>
        <v>0</v>
      </c>
      <c r="F169" s="61">
        <f>SUMIF('1) Tableau budgétaire 1'!$K$344:$K$353,LEFT($C169,1),'1) Tableau budgétaire 1'!$F$344:$F$353)</f>
        <v>0</v>
      </c>
      <c r="G169" s="31">
        <f t="shared" si="37"/>
        <v>0</v>
      </c>
      <c r="H169" s="110"/>
      <c r="J169" s="23" t="s">
        <v>432</v>
      </c>
      <c r="K169" s="61">
        <v>0</v>
      </c>
      <c r="L169" s="61">
        <v>0</v>
      </c>
      <c r="M169" s="61">
        <v>0</v>
      </c>
      <c r="N169" s="31">
        <v>0</v>
      </c>
    </row>
    <row r="170" spans="3:14" ht="15.75" hidden="1" customHeight="1" x14ac:dyDescent="0.35">
      <c r="C170" s="22" t="s">
        <v>433</v>
      </c>
      <c r="D170" s="61">
        <f>SUMIF('1) Tableau budgétaire 1'!$K$344:$K$353,LEFT($C170,1),'1) Tableau budgétaire 1'!$D$344:$D$353)</f>
        <v>0</v>
      </c>
      <c r="E170" s="61">
        <f>SUMIF('1) Tableau budgétaire 1'!$K$344:$K$353,LEFT($C170,1),'1) Tableau budgétaire 1'!$E$344:$E$353)</f>
        <v>0</v>
      </c>
      <c r="F170" s="61">
        <f>SUMIF('1) Tableau budgétaire 1'!$K$344:$K$353,LEFT($C170,1),'1) Tableau budgétaire 1'!$F$344:$F$353)</f>
        <v>0</v>
      </c>
      <c r="G170" s="31">
        <f t="shared" si="37"/>
        <v>0</v>
      </c>
      <c r="H170" s="110"/>
      <c r="J170" s="22" t="s">
        <v>433</v>
      </c>
      <c r="K170" s="61">
        <v>0</v>
      </c>
      <c r="L170" s="61">
        <v>0</v>
      </c>
      <c r="M170" s="61">
        <v>0</v>
      </c>
      <c r="N170" s="31">
        <v>0</v>
      </c>
    </row>
    <row r="171" spans="3:14" ht="15.75" hidden="1" customHeight="1" x14ac:dyDescent="0.35">
      <c r="C171" s="22" t="s">
        <v>434</v>
      </c>
      <c r="D171" s="61">
        <f>SUMIF('1) Tableau budgétaire 1'!$K$344:$K$353,LEFT($C171,1),'1) Tableau budgétaire 1'!$D$344:$D$353)</f>
        <v>0</v>
      </c>
      <c r="E171" s="61">
        <f>SUMIF('1) Tableau budgétaire 1'!$K$344:$K$353,LEFT($C171,1),'1) Tableau budgétaire 1'!$E$344:$E$353)</f>
        <v>0</v>
      </c>
      <c r="F171" s="61">
        <f>SUMIF('1) Tableau budgétaire 1'!$K$344:$K$353,LEFT($C171,1),'1) Tableau budgétaire 1'!$F$344:$F$353)</f>
        <v>0</v>
      </c>
      <c r="G171" s="31">
        <f t="shared" si="37"/>
        <v>0</v>
      </c>
      <c r="H171" s="110"/>
      <c r="J171" s="22" t="s">
        <v>434</v>
      </c>
      <c r="K171" s="61">
        <v>0</v>
      </c>
      <c r="L171" s="61">
        <v>0</v>
      </c>
      <c r="M171" s="61">
        <v>0</v>
      </c>
      <c r="N171" s="31">
        <v>0</v>
      </c>
    </row>
    <row r="172" spans="3:14" ht="15.75" hidden="1" customHeight="1" x14ac:dyDescent="0.35">
      <c r="C172" s="22" t="s">
        <v>435</v>
      </c>
      <c r="D172" s="61">
        <f>SUMIF('1) Tableau budgétaire 1'!$K$344:$K$353,LEFT($C172,1),'1) Tableau budgétaire 1'!$D$344:$D$353)</f>
        <v>0</v>
      </c>
      <c r="E172" s="61">
        <f>SUMIF('1) Tableau budgétaire 1'!$K$344:$K$353,LEFT($C172,1),'1) Tableau budgétaire 1'!$E$344:$E$353)</f>
        <v>0</v>
      </c>
      <c r="F172" s="61">
        <f>SUMIF('1) Tableau budgétaire 1'!$K$344:$K$353,LEFT($C172,1),'1) Tableau budgétaire 1'!$F$344:$F$353)</f>
        <v>0</v>
      </c>
      <c r="G172" s="31">
        <f t="shared" si="37"/>
        <v>0</v>
      </c>
      <c r="H172" s="110"/>
      <c r="J172" s="22" t="s">
        <v>435</v>
      </c>
      <c r="K172" s="61">
        <v>0</v>
      </c>
      <c r="L172" s="61">
        <v>0</v>
      </c>
      <c r="M172" s="61">
        <v>0</v>
      </c>
      <c r="N172" s="31">
        <v>0</v>
      </c>
    </row>
    <row r="173" spans="3:14" ht="15.75" hidden="1" customHeight="1" x14ac:dyDescent="0.35">
      <c r="C173" s="26" t="s">
        <v>19</v>
      </c>
      <c r="D173" s="37">
        <f t="shared" ref="D173:E173" si="38">SUM(D166:D172)</f>
        <v>0</v>
      </c>
      <c r="E173" s="37">
        <f t="shared" si="38"/>
        <v>0</v>
      </c>
      <c r="F173" s="37">
        <f t="shared" ref="F173" si="39">SUM(F166:F172)</f>
        <v>0</v>
      </c>
      <c r="G173" s="31">
        <f t="shared" si="37"/>
        <v>0</v>
      </c>
      <c r="H173" s="110"/>
      <c r="J173" s="26" t="s">
        <v>19</v>
      </c>
      <c r="K173" s="37">
        <v>0</v>
      </c>
      <c r="L173" s="37">
        <v>0</v>
      </c>
      <c r="M173" s="37">
        <v>0</v>
      </c>
      <c r="N173" s="31">
        <v>0</v>
      </c>
    </row>
    <row r="174" spans="3:14" ht="15.75" customHeight="1" x14ac:dyDescent="0.35">
      <c r="H174" s="110"/>
      <c r="K174" s="25"/>
      <c r="L174" s="25"/>
      <c r="M174" s="25"/>
    </row>
    <row r="175" spans="3:14" ht="18" customHeight="1" x14ac:dyDescent="0.35">
      <c r="C175" s="457" t="s">
        <v>458</v>
      </c>
      <c r="D175" s="458"/>
      <c r="E175" s="458"/>
      <c r="F175" s="458"/>
      <c r="G175" s="459"/>
      <c r="H175" s="110"/>
      <c r="I175" s="112"/>
      <c r="J175" s="457" t="s">
        <v>458</v>
      </c>
      <c r="K175" s="458"/>
      <c r="L175" s="458"/>
      <c r="M175" s="458"/>
      <c r="N175" s="459"/>
    </row>
    <row r="176" spans="3:14" ht="39" customHeight="1" thickBot="1" x14ac:dyDescent="0.4">
      <c r="C176" s="34" t="s">
        <v>459</v>
      </c>
      <c r="D176" s="35">
        <f>'1) Tableau budgétaire 1'!D374</f>
        <v>150033.89090909093</v>
      </c>
      <c r="E176" s="35">
        <f>'1) Tableau budgétaire 1'!E374</f>
        <v>0</v>
      </c>
      <c r="F176" s="35">
        <f>'1) Tableau budgétaire 1'!F374</f>
        <v>0</v>
      </c>
      <c r="G176" s="36">
        <f t="shared" ref="G176:G184" si="40">SUM(D176:F176)</f>
        <v>150033.89090909093</v>
      </c>
      <c r="H176" s="110"/>
      <c r="I176" s="112"/>
      <c r="J176" s="34" t="s">
        <v>459</v>
      </c>
      <c r="K176" s="35">
        <f>'1) Tableau budgétaire 1'!O374</f>
        <v>489939.89090909093</v>
      </c>
      <c r="L176" s="35">
        <v>0</v>
      </c>
      <c r="M176" s="35">
        <v>0</v>
      </c>
      <c r="N176" s="36">
        <f>SUM(K176:M176)</f>
        <v>489939.89090909093</v>
      </c>
    </row>
    <row r="177" spans="3:15" ht="21" customHeight="1" thickBot="1" x14ac:dyDescent="0.4">
      <c r="C177" s="32" t="s">
        <v>429</v>
      </c>
      <c r="D177" s="61">
        <f>SUMIF('1) Tableau budgétaire 1'!$K$357:$K$373,LEFT($C177,1),'1) Tableau budgétaire 1'!$D$357:$D$373)</f>
        <v>35324.800000000003</v>
      </c>
      <c r="E177" s="61">
        <f>SUMIF('1) Tableau budgétaire 1'!$K$357:$K$373,LEFT($C177,1),'1) Tableau budgétaire 1'!$E$357:$E$373)</f>
        <v>0</v>
      </c>
      <c r="F177" s="61">
        <f>SUMIF('1) Tableau budgétaire 1'!$K$357:$K$373,LEFT($C177,1),'1) Tableau budgétaire 1'!$F$357:$F$373)</f>
        <v>0</v>
      </c>
      <c r="G177" s="33">
        <f t="shared" si="40"/>
        <v>35324.800000000003</v>
      </c>
      <c r="H177" s="110"/>
      <c r="I177" s="112"/>
      <c r="J177" s="32" t="s">
        <v>429</v>
      </c>
      <c r="K177" s="61">
        <f>SUMIF('1) Tableau budgétaire 1'!$W$357:$W$373,LEFT($J177,1),'1) Tableau budgétaire 1'!$O$357:$O$373)</f>
        <v>78230.8</v>
      </c>
      <c r="L177" s="61">
        <v>0</v>
      </c>
      <c r="M177" s="61">
        <v>0</v>
      </c>
      <c r="N177" s="36">
        <f t="shared" ref="N177:N184" si="41">SUM(K177:M177)</f>
        <v>78230.8</v>
      </c>
    </row>
    <row r="178" spans="3:15" ht="21" customHeight="1" thickBot="1" x14ac:dyDescent="0.4">
      <c r="C178" s="22" t="s">
        <v>430</v>
      </c>
      <c r="D178" s="61">
        <f>SUMIF('1) Tableau budgétaire 1'!$K$357:$K$373,LEFT($C178,1),'1) Tableau budgétaire 1'!$D$357:$D$373)</f>
        <v>0</v>
      </c>
      <c r="E178" s="61">
        <f>SUMIF('1) Tableau budgétaire 1'!$K$357:$K$373,LEFT($C178,1),'1) Tableau budgétaire 1'!$E$357:$E$373)</f>
        <v>0</v>
      </c>
      <c r="F178" s="61">
        <f>SUMIF('1) Tableau budgétaire 1'!$K$357:$K$373,LEFT($C178,1),'1) Tableau budgétaire 1'!$F$357:$F$373)</f>
        <v>0</v>
      </c>
      <c r="G178" s="31">
        <f t="shared" si="40"/>
        <v>0</v>
      </c>
      <c r="H178" s="110"/>
      <c r="I178" s="112"/>
      <c r="J178" s="22" t="s">
        <v>430</v>
      </c>
      <c r="K178" s="61">
        <f>SUMIF('1) Tableau budgétaire 1'!$W$357:$W$373,LEFT($J178,1),'1) Tableau budgétaire 1'!$O$357:$O$373)</f>
        <v>12000</v>
      </c>
      <c r="L178" s="61">
        <v>0</v>
      </c>
      <c r="M178" s="61">
        <v>0</v>
      </c>
      <c r="N178" s="36">
        <f t="shared" si="41"/>
        <v>12000</v>
      </c>
    </row>
    <row r="179" spans="3:15" ht="21" customHeight="1" thickBot="1" x14ac:dyDescent="0.4">
      <c r="C179" s="22" t="s">
        <v>431</v>
      </c>
      <c r="D179" s="61">
        <f>SUMIF('1) Tableau budgétaire 1'!$K$357:$K$373,LEFT($C179,1),'1) Tableau budgétaire 1'!$D$357:$D$373)</f>
        <v>17000</v>
      </c>
      <c r="E179" s="61">
        <f>SUMIF('1) Tableau budgétaire 1'!$K$357:$K$373,LEFT($C179,1),'1) Tableau budgétaire 1'!$E$357:$E$373)</f>
        <v>0</v>
      </c>
      <c r="F179" s="61">
        <f>SUMIF('1) Tableau budgétaire 1'!$K$357:$K$373,LEFT($C179,1),'1) Tableau budgétaire 1'!$F$357:$F$373)</f>
        <v>0</v>
      </c>
      <c r="G179" s="31">
        <f t="shared" si="40"/>
        <v>17000</v>
      </c>
      <c r="H179" s="110"/>
      <c r="I179" s="112"/>
      <c r="J179" s="22" t="s">
        <v>431</v>
      </c>
      <c r="K179" s="61">
        <f>SUMIF('1) Tableau budgétaire 1'!$W$357:$W$373,LEFT($J179,1),'1) Tableau budgétaire 1'!$O$357:$O$373)</f>
        <v>187000</v>
      </c>
      <c r="L179" s="61">
        <v>0</v>
      </c>
      <c r="M179" s="61">
        <v>0</v>
      </c>
      <c r="N179" s="36">
        <f t="shared" si="41"/>
        <v>187000</v>
      </c>
    </row>
    <row r="180" spans="3:15" ht="21" customHeight="1" thickBot="1" x14ac:dyDescent="0.4">
      <c r="C180" s="23" t="s">
        <v>432</v>
      </c>
      <c r="D180" s="61">
        <f>SUMIF('1) Tableau budgétaire 1'!$K$357:$K$373,LEFT($C180,1),'1) Tableau budgétaire 1'!$D$357:$D$373)</f>
        <v>0</v>
      </c>
      <c r="E180" s="61">
        <f>SUMIF('1) Tableau budgétaire 1'!$K$357:$K$373,LEFT($C180,1),'1) Tableau budgétaire 1'!$E$357:$E$373)</f>
        <v>0</v>
      </c>
      <c r="F180" s="61">
        <f>SUMIF('1) Tableau budgétaire 1'!$K$357:$K$373,LEFT($C180,1),'1) Tableau budgétaire 1'!$F$357:$F$373)</f>
        <v>0</v>
      </c>
      <c r="G180" s="31">
        <f t="shared" si="40"/>
        <v>0</v>
      </c>
      <c r="H180" s="110"/>
      <c r="I180" s="112"/>
      <c r="J180" s="23" t="s">
        <v>432</v>
      </c>
      <c r="K180" s="61">
        <f>SUMIF('1) Tableau budgétaire 1'!$W$357:$W$373,LEFT($J180,1),'1) Tableau budgétaire 1'!$O$357:$O$373)</f>
        <v>0</v>
      </c>
      <c r="L180" s="61">
        <v>0</v>
      </c>
      <c r="M180" s="61">
        <v>0</v>
      </c>
      <c r="N180" s="36">
        <f t="shared" si="41"/>
        <v>0</v>
      </c>
    </row>
    <row r="181" spans="3:15" ht="21" customHeight="1" thickBot="1" x14ac:dyDescent="0.4">
      <c r="C181" s="22" t="s">
        <v>433</v>
      </c>
      <c r="D181" s="61">
        <f>SUMIF('1) Tableau budgétaire 1'!$K$357:$K$373,LEFT($C181,1),'1) Tableau budgétaire 1'!$D$357:$D$373)</f>
        <v>0</v>
      </c>
      <c r="E181" s="61">
        <f>SUMIF('1) Tableau budgétaire 1'!$K$357:$K$373,LEFT($C181,1),'1) Tableau budgétaire 1'!$E$357:$E$373)</f>
        <v>0</v>
      </c>
      <c r="F181" s="61">
        <f>SUMIF('1) Tableau budgétaire 1'!$K$357:$K$373,LEFT($C181,1),'1) Tableau budgétaire 1'!$F$357:$F$373)</f>
        <v>0</v>
      </c>
      <c r="G181" s="31">
        <f t="shared" si="40"/>
        <v>0</v>
      </c>
      <c r="H181" s="110"/>
      <c r="I181" s="112"/>
      <c r="J181" s="22" t="s">
        <v>433</v>
      </c>
      <c r="K181" s="61">
        <f>SUMIF('1) Tableau budgétaire 1'!$W$357:$W$373,LEFT($J181,1),'1) Tableau budgétaire 1'!$O$357:$O$373)</f>
        <v>0</v>
      </c>
      <c r="L181" s="61">
        <v>0</v>
      </c>
      <c r="M181" s="61">
        <v>0</v>
      </c>
      <c r="N181" s="36">
        <f t="shared" si="41"/>
        <v>0</v>
      </c>
    </row>
    <row r="182" spans="3:15" ht="21" customHeight="1" thickBot="1" x14ac:dyDescent="0.4">
      <c r="C182" s="22" t="s">
        <v>434</v>
      </c>
      <c r="D182" s="61">
        <f>SUMIF('1) Tableau budgétaire 1'!$K$357:$K$373,LEFT($C182,1),'1) Tableau budgétaire 1'!$D$357:$D$373)</f>
        <v>8000</v>
      </c>
      <c r="E182" s="61">
        <f>SUMIF('1) Tableau budgétaire 1'!$K$357:$K$373,LEFT($C182,1),'1) Tableau budgétaire 1'!$E$357:$E$373)</f>
        <v>0</v>
      </c>
      <c r="F182" s="61">
        <f>SUMIF('1) Tableau budgétaire 1'!$K$357:$K$373,LEFT($C182,1),'1) Tableau budgétaire 1'!$F$357:$F$373)</f>
        <v>0</v>
      </c>
      <c r="G182" s="31">
        <f t="shared" si="40"/>
        <v>8000</v>
      </c>
      <c r="H182" s="110"/>
      <c r="I182" s="112"/>
      <c r="J182" s="22" t="s">
        <v>434</v>
      </c>
      <c r="K182" s="61">
        <f>SUMIF('1) Tableau budgétaire 1'!$W$357:$W$373,LEFT($J182,1),'1) Tableau budgétaire 1'!$O$357:$O$373)</f>
        <v>23000</v>
      </c>
      <c r="L182" s="61">
        <v>0</v>
      </c>
      <c r="M182" s="61">
        <v>0</v>
      </c>
      <c r="N182" s="36">
        <f t="shared" si="41"/>
        <v>23000</v>
      </c>
    </row>
    <row r="183" spans="3:15" ht="21" customHeight="1" thickBot="1" x14ac:dyDescent="0.4">
      <c r="C183" s="22" t="s">
        <v>435</v>
      </c>
      <c r="D183" s="61">
        <f>SUMIF('1) Tableau budgétaire 1'!$K$357:$K$373,LEFT($C183,1),'1) Tableau budgétaire 1'!$D$357:$D$373)</f>
        <v>89709.090909090912</v>
      </c>
      <c r="E183" s="61">
        <f>SUMIF('1) Tableau budgétaire 1'!$K$357:$K$373,LEFT($C183,1),'1) Tableau budgétaire 1'!$E$357:$E$373)</f>
        <v>0</v>
      </c>
      <c r="F183" s="61">
        <f>SUMIF('1) Tableau budgétaire 1'!$K$357:$K$373,LEFT($C183,1),'1) Tableau budgétaire 1'!$F$357:$F$373)</f>
        <v>0</v>
      </c>
      <c r="G183" s="31">
        <f t="shared" si="40"/>
        <v>89709.090909090912</v>
      </c>
      <c r="H183" s="110"/>
      <c r="I183" s="112"/>
      <c r="J183" s="22" t="s">
        <v>435</v>
      </c>
      <c r="K183" s="61">
        <f>SUMIF('1) Tableau budgétaire 1'!$W$357:$W$373,LEFT($J183,1),'1) Tableau budgétaire 1'!$O$357:$O$373)</f>
        <v>189709.09090909091</v>
      </c>
      <c r="L183" s="61">
        <v>0</v>
      </c>
      <c r="M183" s="61">
        <v>0</v>
      </c>
      <c r="N183" s="36">
        <f t="shared" si="41"/>
        <v>189709.09090909091</v>
      </c>
    </row>
    <row r="184" spans="3:15" ht="15.75" customHeight="1" thickBot="1" x14ac:dyDescent="0.4">
      <c r="C184" s="26" t="s">
        <v>19</v>
      </c>
      <c r="D184" s="37">
        <f t="shared" ref="D184:F184" si="42">SUM(D177:D183)</f>
        <v>150033.89090909093</v>
      </c>
      <c r="E184" s="37">
        <f t="shared" si="42"/>
        <v>0</v>
      </c>
      <c r="F184" s="37">
        <f t="shared" si="42"/>
        <v>0</v>
      </c>
      <c r="G184" s="31">
        <f t="shared" si="40"/>
        <v>150033.89090909093</v>
      </c>
      <c r="H184" s="110"/>
      <c r="I184" s="112"/>
      <c r="J184" s="26" t="s">
        <v>19</v>
      </c>
      <c r="K184" s="35">
        <f>SUM(K177:K183)</f>
        <v>489939.89090909087</v>
      </c>
      <c r="L184" s="37">
        <v>0</v>
      </c>
      <c r="M184" s="37">
        <v>0</v>
      </c>
      <c r="N184" s="36">
        <f t="shared" si="41"/>
        <v>489939.89090909087</v>
      </c>
    </row>
    <row r="185" spans="3:15" ht="15.75" customHeight="1" thickBot="1" x14ac:dyDescent="0.4">
      <c r="H185" s="110"/>
      <c r="I185" s="112"/>
      <c r="J185" s="112"/>
      <c r="K185" s="112"/>
      <c r="L185" s="112"/>
      <c r="M185" s="112"/>
      <c r="N185" s="112"/>
    </row>
    <row r="186" spans="3:15" ht="19.5" customHeight="1" thickBot="1" x14ac:dyDescent="0.4">
      <c r="C186" s="468" t="s">
        <v>416</v>
      </c>
      <c r="D186" s="469"/>
      <c r="E186" s="469"/>
      <c r="F186" s="469"/>
      <c r="G186" s="470"/>
      <c r="H186" s="110"/>
      <c r="I186" s="112"/>
      <c r="J186" s="468" t="s">
        <v>416</v>
      </c>
      <c r="K186" s="469"/>
      <c r="L186" s="469"/>
      <c r="M186" s="469"/>
      <c r="N186" s="470"/>
    </row>
    <row r="187" spans="3:15" ht="43.5" customHeight="1" thickBot="1" x14ac:dyDescent="0.4">
      <c r="C187" s="96"/>
      <c r="D187" s="91" t="s">
        <v>480</v>
      </c>
      <c r="E187" s="92" t="s">
        <v>481</v>
      </c>
      <c r="F187" s="92" t="s">
        <v>482</v>
      </c>
      <c r="G187" s="466" t="s">
        <v>7</v>
      </c>
      <c r="H187" s="110"/>
      <c r="I187" s="112"/>
      <c r="J187" s="96"/>
      <c r="K187" s="91" t="s">
        <v>480</v>
      </c>
      <c r="L187" s="92" t="s">
        <v>481</v>
      </c>
      <c r="M187" s="92" t="s">
        <v>482</v>
      </c>
      <c r="N187" s="466" t="s">
        <v>7</v>
      </c>
    </row>
    <row r="188" spans="3:15" ht="19.5" customHeight="1" thickBot="1" x14ac:dyDescent="0.4">
      <c r="C188" s="42"/>
      <c r="D188" s="94" t="str">
        <f>'1) Tableau budgétaire 1'!D13</f>
        <v>UNFPA</v>
      </c>
      <c r="E188" s="94">
        <f>'1) Tableau budgétaire 1'!E13</f>
        <v>0</v>
      </c>
      <c r="F188" s="94">
        <f>'1) Tableau budgétaire 1'!F13</f>
        <v>0</v>
      </c>
      <c r="G188" s="467"/>
      <c r="H188" s="110"/>
      <c r="I188" s="112"/>
      <c r="J188" s="42"/>
      <c r="K188" s="94" t="s">
        <v>490</v>
      </c>
      <c r="L188" s="94">
        <v>0</v>
      </c>
      <c r="M188" s="94">
        <v>0</v>
      </c>
      <c r="N188" s="467"/>
    </row>
    <row r="189" spans="3:15" ht="19.5" customHeight="1" x14ac:dyDescent="0.35">
      <c r="C189" s="83" t="s">
        <v>429</v>
      </c>
      <c r="D189" s="93">
        <f>SUM(D166,D155,D144,D133,D120,D109,D98,D51,D85,D74,D63,D40,D29,D18,D177)</f>
        <v>511540.8</v>
      </c>
      <c r="E189" s="93">
        <f t="shared" ref="E189:F189" si="43">SUM(E166,E155,E144,E133,E120,E109,E98,E51,E85,E74,E63,E40,E29,E18,E177)</f>
        <v>0</v>
      </c>
      <c r="F189" s="93">
        <f t="shared" si="43"/>
        <v>0</v>
      </c>
      <c r="G189" s="86">
        <f>SUM(D189:F189)</f>
        <v>511540.8</v>
      </c>
      <c r="H189" s="110"/>
      <c r="I189" s="112"/>
      <c r="J189" s="83" t="s">
        <v>429</v>
      </c>
      <c r="K189" s="93">
        <f>SUM(K166,K155,K144,K133,K120,K109,K98,K51,K85,K74,K63,K40,K29,K18,K177)</f>
        <v>1160894.8</v>
      </c>
      <c r="L189" s="93">
        <v>0</v>
      </c>
      <c r="M189" s="93">
        <v>0</v>
      </c>
      <c r="N189" s="86">
        <f>SUM(K189:M189)</f>
        <v>1160894.8</v>
      </c>
      <c r="O189" s="292"/>
    </row>
    <row r="190" spans="3:15" ht="34.5" customHeight="1" x14ac:dyDescent="0.35">
      <c r="C190" s="84" t="s">
        <v>430</v>
      </c>
      <c r="D190" s="93">
        <f t="shared" ref="D190:F190" si="44">SUM(D167,D156,D145,D134,D121,D110,D99,D52,D86,D75,D64,D41,D30,D19,D178)</f>
        <v>0</v>
      </c>
      <c r="E190" s="93">
        <f t="shared" si="44"/>
        <v>0</v>
      </c>
      <c r="F190" s="93">
        <f t="shared" si="44"/>
        <v>0</v>
      </c>
      <c r="G190" s="87">
        <f>SUM(D190:F190)</f>
        <v>0</v>
      </c>
      <c r="H190" s="110"/>
      <c r="I190" s="112"/>
      <c r="J190" s="84" t="s">
        <v>430</v>
      </c>
      <c r="K190" s="93">
        <f>SUM(K167,K156,K145,K134,K121,K110,K99,K52,K86,K75,K64,K41,K30,K19,K178)</f>
        <v>12000</v>
      </c>
      <c r="L190" s="93">
        <v>0</v>
      </c>
      <c r="M190" s="93">
        <v>0</v>
      </c>
      <c r="N190" s="86">
        <f t="shared" ref="N190:N195" si="45">SUM(K190:M190)</f>
        <v>12000</v>
      </c>
      <c r="O190" s="292"/>
    </row>
    <row r="191" spans="3:15" ht="48" customHeight="1" x14ac:dyDescent="0.35">
      <c r="C191" s="84" t="s">
        <v>431</v>
      </c>
      <c r="D191" s="93">
        <f t="shared" ref="D191:F191" si="46">SUM(D168,D157,D146,D135,D122,D111,D100,D53,D87,D76,D65,D42,D31,D20,D179)</f>
        <v>17000</v>
      </c>
      <c r="E191" s="93">
        <f t="shared" si="46"/>
        <v>0</v>
      </c>
      <c r="F191" s="93">
        <f t="shared" si="46"/>
        <v>0</v>
      </c>
      <c r="G191" s="87">
        <f t="shared" ref="G191:G195" si="47">SUM(D191:F191)</f>
        <v>17000</v>
      </c>
      <c r="H191" s="110"/>
      <c r="I191" s="112"/>
      <c r="J191" s="84" t="s">
        <v>431</v>
      </c>
      <c r="K191" s="93">
        <f>SUM(K168,K157,K146,K135,K122,K111,K100,K53,K87,K76,K65,K42,K31,K20,K179)</f>
        <v>187000</v>
      </c>
      <c r="L191" s="93">
        <v>0</v>
      </c>
      <c r="M191" s="93">
        <v>0</v>
      </c>
      <c r="N191" s="86">
        <f t="shared" si="45"/>
        <v>187000</v>
      </c>
      <c r="O191" s="292"/>
    </row>
    <row r="192" spans="3:15" ht="33" customHeight="1" x14ac:dyDescent="0.35">
      <c r="C192" s="82" t="s">
        <v>432</v>
      </c>
      <c r="D192" s="93">
        <f t="shared" ref="D192:F192" si="48">SUM(D169,D158,D147,D136,D123,D112,D101,D54,D88,D77,D66,D43,D32,D21,D180)</f>
        <v>366063.62181818183</v>
      </c>
      <c r="E192" s="93">
        <f t="shared" si="48"/>
        <v>0</v>
      </c>
      <c r="F192" s="93">
        <f t="shared" si="48"/>
        <v>0</v>
      </c>
      <c r="G192" s="87">
        <f t="shared" si="47"/>
        <v>366063.62181818183</v>
      </c>
      <c r="H192" s="110"/>
      <c r="I192" s="112"/>
      <c r="J192" s="82" t="s">
        <v>432</v>
      </c>
      <c r="K192" s="93">
        <f t="shared" ref="K192:K195" si="49">SUM(K169,K158,K147,K136,K123,K112,K101,K54,K88,K77,K66,K43,K32,K21,K180)</f>
        <v>1003932.6218181818</v>
      </c>
      <c r="L192" s="93">
        <v>0</v>
      </c>
      <c r="M192" s="93">
        <v>0</v>
      </c>
      <c r="N192" s="86">
        <f t="shared" si="45"/>
        <v>1003932.6218181818</v>
      </c>
      <c r="O192" s="292"/>
    </row>
    <row r="193" spans="3:15" ht="21" customHeight="1" x14ac:dyDescent="0.35">
      <c r="C193" s="84" t="s">
        <v>433</v>
      </c>
      <c r="D193" s="93">
        <f t="shared" ref="D193:F193" si="50">SUM(D170,D159,D148,D137,D124,D113,D102,D55,D89,D78,D67,D44,D33,D22,D181)</f>
        <v>22522.272727272728</v>
      </c>
      <c r="E193" s="93">
        <f t="shared" si="50"/>
        <v>0</v>
      </c>
      <c r="F193" s="93">
        <f t="shared" si="50"/>
        <v>0</v>
      </c>
      <c r="G193" s="87">
        <f t="shared" si="47"/>
        <v>22522.272727272728</v>
      </c>
      <c r="H193" s="111"/>
      <c r="I193" s="116"/>
      <c r="J193" s="84" t="s">
        <v>433</v>
      </c>
      <c r="K193" s="93">
        <f t="shared" si="49"/>
        <v>137522.27272727274</v>
      </c>
      <c r="L193" s="93">
        <v>0</v>
      </c>
      <c r="M193" s="93">
        <v>0</v>
      </c>
      <c r="N193" s="86">
        <f t="shared" si="45"/>
        <v>137522.27272727274</v>
      </c>
      <c r="O193" s="292"/>
    </row>
    <row r="194" spans="3:15" ht="39.75" customHeight="1" x14ac:dyDescent="0.35">
      <c r="C194" s="84" t="s">
        <v>434</v>
      </c>
      <c r="D194" s="93">
        <f t="shared" ref="D194:F194" si="51">SUM(D171,D160,D149,D138,D125,D114,D103,D56,D90,D79,D68,D45,D34,D23,D182)</f>
        <v>121974.54090909089</v>
      </c>
      <c r="E194" s="93">
        <f t="shared" si="51"/>
        <v>0</v>
      </c>
      <c r="F194" s="93">
        <f t="shared" si="51"/>
        <v>0</v>
      </c>
      <c r="G194" s="87">
        <f t="shared" si="47"/>
        <v>121974.54090909089</v>
      </c>
      <c r="H194" s="111"/>
      <c r="I194" s="116"/>
      <c r="J194" s="84" t="s">
        <v>434</v>
      </c>
      <c r="K194" s="93">
        <f t="shared" si="49"/>
        <v>606807.87424242427</v>
      </c>
      <c r="L194" s="93">
        <v>0</v>
      </c>
      <c r="M194" s="93">
        <v>0</v>
      </c>
      <c r="N194" s="86">
        <f t="shared" si="45"/>
        <v>606807.87424242427</v>
      </c>
      <c r="O194" s="292"/>
    </row>
    <row r="195" spans="3:15" ht="34.5" customHeight="1" x14ac:dyDescent="0.35">
      <c r="C195" s="84" t="s">
        <v>435</v>
      </c>
      <c r="D195" s="93">
        <f t="shared" ref="D195:F195" si="52">SUM(D172,D161,D150,D139,D126,D115,D104,D57,D91,D80,D69,D46,D35,D24,D183)</f>
        <v>91739.889909090911</v>
      </c>
      <c r="E195" s="93">
        <f t="shared" si="52"/>
        <v>0</v>
      </c>
      <c r="F195" s="93">
        <f t="shared" si="52"/>
        <v>0</v>
      </c>
      <c r="G195" s="87">
        <f t="shared" si="47"/>
        <v>91739.889909090911</v>
      </c>
      <c r="H195" s="111"/>
      <c r="I195" s="116"/>
      <c r="J195" s="84" t="s">
        <v>435</v>
      </c>
      <c r="K195" s="93">
        <f t="shared" si="49"/>
        <v>197739.88990909091</v>
      </c>
      <c r="L195" s="93">
        <v>0</v>
      </c>
      <c r="M195" s="93">
        <v>0</v>
      </c>
      <c r="N195" s="86">
        <f t="shared" si="45"/>
        <v>197739.88990909091</v>
      </c>
      <c r="O195" s="292"/>
    </row>
    <row r="196" spans="3:15" ht="22.5" customHeight="1" x14ac:dyDescent="0.35">
      <c r="C196" s="85" t="s">
        <v>408</v>
      </c>
      <c r="D196" s="93">
        <f>SUM(D173,D162,D151,D140,D127,D116,D105,D58,D92,D81,D70,D47,D36,D25,D184)</f>
        <v>1130841.1253636363</v>
      </c>
      <c r="E196" s="93">
        <f t="shared" ref="E196:F196" si="53">SUM(E173,E162,E151,E140,E127,E116,E105,E58,E92,E81,E70,E47,E36,E25,E184)</f>
        <v>0</v>
      </c>
      <c r="F196" s="93">
        <f t="shared" si="53"/>
        <v>0</v>
      </c>
      <c r="G196" s="87">
        <f>SUM(D196:F196)</f>
        <v>1130841.1253636363</v>
      </c>
      <c r="H196" s="111"/>
      <c r="I196" s="116"/>
      <c r="J196" s="85" t="s">
        <v>408</v>
      </c>
      <c r="K196" s="93">
        <f>SUM(K173,K162,K151,K140,K127,K116,K105,K58,K92,K81,K70,K47,K36,K25,K184)</f>
        <v>3305897.4586969698</v>
      </c>
      <c r="L196" s="93">
        <v>0</v>
      </c>
      <c r="M196" s="93">
        <v>0</v>
      </c>
      <c r="N196" s="86">
        <f>SUM(K196:M196)</f>
        <v>3305897.4586969698</v>
      </c>
      <c r="O196" s="292"/>
    </row>
    <row r="197" spans="3:15" ht="22.5" customHeight="1" x14ac:dyDescent="0.35">
      <c r="C197" s="85" t="s">
        <v>409</v>
      </c>
      <c r="D197" s="93">
        <f t="shared" ref="D197:F197" si="54">SUM(D174,D163,D152,D141,D128,D117,D106,D59,D93,D82,D71,D48,D37,D26,D185)</f>
        <v>0</v>
      </c>
      <c r="E197" s="93">
        <f t="shared" si="54"/>
        <v>0</v>
      </c>
      <c r="F197" s="93">
        <f t="shared" si="54"/>
        <v>0</v>
      </c>
      <c r="G197" s="90">
        <f t="shared" ref="G197" si="55">G196*0.07</f>
        <v>79158.878775454548</v>
      </c>
      <c r="H197" s="111"/>
      <c r="I197" s="116"/>
      <c r="J197" s="85" t="s">
        <v>409</v>
      </c>
      <c r="K197" s="93">
        <v>0</v>
      </c>
      <c r="L197" s="93">
        <v>0</v>
      </c>
      <c r="M197" s="93">
        <v>0</v>
      </c>
      <c r="N197" s="90">
        <f>N196*0.07</f>
        <v>231412.82210878792</v>
      </c>
      <c r="O197" s="292"/>
    </row>
    <row r="198" spans="3:15" ht="22.5" customHeight="1" thickBot="1" x14ac:dyDescent="0.4">
      <c r="C198" s="89" t="s">
        <v>370</v>
      </c>
      <c r="D198" s="97">
        <f t="shared" ref="D198:F198" si="56">SUM(D175,D164,D153,D142,D129,D118,D107,D60,D94,D83,D72,D49,D38,D27,D186)</f>
        <v>0</v>
      </c>
      <c r="E198" s="97">
        <f t="shared" si="56"/>
        <v>0</v>
      </c>
      <c r="F198" s="97">
        <f t="shared" si="56"/>
        <v>0</v>
      </c>
      <c r="G198" s="88">
        <f>SUM(G196:G197)</f>
        <v>1210000.0041390909</v>
      </c>
      <c r="H198" s="111"/>
      <c r="I198" s="116"/>
      <c r="J198" s="89" t="s">
        <v>370</v>
      </c>
      <c r="K198" s="97">
        <v>0</v>
      </c>
      <c r="L198" s="97">
        <v>0</v>
      </c>
      <c r="M198" s="97">
        <v>0</v>
      </c>
      <c r="N198" s="88">
        <f>SUM(N196:N197)</f>
        <v>3537310.2808057577</v>
      </c>
      <c r="O198" s="292"/>
    </row>
    <row r="199" spans="3:15" ht="15.75" customHeight="1" x14ac:dyDescent="0.35">
      <c r="H199" s="15"/>
      <c r="I199" s="15"/>
      <c r="J199" s="15"/>
      <c r="K199" s="15"/>
      <c r="L199" s="27"/>
      <c r="M199" s="25"/>
    </row>
    <row r="200" spans="3:15" ht="15.75" customHeight="1" x14ac:dyDescent="0.35">
      <c r="H200" s="15"/>
      <c r="I200" s="15"/>
      <c r="J200" s="15"/>
      <c r="K200" s="15"/>
      <c r="L200" s="27"/>
      <c r="M200" s="25"/>
    </row>
    <row r="201" spans="3:15" ht="15.75" customHeight="1" x14ac:dyDescent="0.35">
      <c r="L201" s="28"/>
    </row>
    <row r="202" spans="3:15" ht="15.75" customHeight="1" x14ac:dyDescent="0.35">
      <c r="H202" s="20"/>
      <c r="I202" s="20"/>
      <c r="L202" s="28"/>
    </row>
    <row r="203" spans="3:15" ht="15.75" customHeight="1" x14ac:dyDescent="0.35">
      <c r="H203" s="20"/>
      <c r="I203" s="20"/>
    </row>
    <row r="204" spans="3:15" ht="40.5" customHeight="1" x14ac:dyDescent="0.35">
      <c r="H204" s="20"/>
      <c r="I204" s="20"/>
      <c r="L204" s="29"/>
    </row>
    <row r="205" spans="3:15" ht="24.75" customHeight="1" x14ac:dyDescent="0.35">
      <c r="H205" s="20"/>
      <c r="I205" s="20"/>
      <c r="L205" s="29"/>
    </row>
    <row r="206" spans="3:15" ht="41.25" customHeight="1" x14ac:dyDescent="0.35">
      <c r="H206" s="5"/>
      <c r="I206" s="20"/>
      <c r="L206" s="29"/>
    </row>
    <row r="207" spans="3:15" ht="51.75" customHeight="1" x14ac:dyDescent="0.35">
      <c r="H207" s="5"/>
      <c r="I207" s="20"/>
      <c r="L207" s="29"/>
    </row>
    <row r="208" spans="3:15" ht="42" customHeight="1" x14ac:dyDescent="0.35">
      <c r="H208" s="20"/>
      <c r="I208" s="20"/>
      <c r="L208" s="29"/>
    </row>
    <row r="209" spans="3:14" s="25" customFormat="1" ht="42" customHeight="1" x14ac:dyDescent="0.35">
      <c r="C209" s="24"/>
      <c r="G209" s="24"/>
      <c r="H209" s="24"/>
      <c r="I209" s="20"/>
      <c r="J209" s="24"/>
      <c r="K209" s="24"/>
      <c r="L209" s="29"/>
      <c r="M209" s="24"/>
    </row>
    <row r="210" spans="3:14" s="25" customFormat="1" ht="42" customHeight="1" x14ac:dyDescent="0.35">
      <c r="C210" s="24"/>
      <c r="G210" s="24"/>
      <c r="H210" s="24"/>
      <c r="I210" s="20"/>
      <c r="J210" s="24"/>
      <c r="K210" s="24"/>
      <c r="L210" s="24"/>
      <c r="M210" s="24"/>
    </row>
    <row r="211" spans="3:14" s="25" customFormat="1" ht="63.75" customHeight="1" x14ac:dyDescent="0.35">
      <c r="C211" s="24"/>
      <c r="G211" s="24"/>
      <c r="H211" s="24"/>
      <c r="I211" s="28"/>
      <c r="J211" s="24"/>
      <c r="K211" s="24"/>
      <c r="L211" s="24"/>
      <c r="M211" s="24"/>
    </row>
    <row r="212" spans="3:14" s="25" customFormat="1" ht="42" customHeight="1" x14ac:dyDescent="0.35">
      <c r="C212" s="24"/>
      <c r="G212" s="24"/>
      <c r="H212" s="24"/>
      <c r="I212" s="24"/>
      <c r="J212" s="24"/>
      <c r="K212" s="24"/>
      <c r="L212" s="24"/>
      <c r="M212" s="28"/>
    </row>
    <row r="213" spans="3:14" ht="23.25" customHeight="1" x14ac:dyDescent="0.35"/>
    <row r="214" spans="3:14" ht="27.75" customHeight="1" x14ac:dyDescent="0.35"/>
    <row r="215" spans="3:14" ht="55.5" customHeight="1" x14ac:dyDescent="0.35"/>
    <row r="216" spans="3:14" ht="57.75" customHeight="1" x14ac:dyDescent="0.35"/>
    <row r="217" spans="3:14" ht="21.75" customHeight="1" x14ac:dyDescent="0.35"/>
    <row r="218" spans="3:14" ht="49.5" customHeight="1" x14ac:dyDescent="0.35"/>
    <row r="219" spans="3:14" ht="28.5" customHeight="1" x14ac:dyDescent="0.35"/>
    <row r="220" spans="3:14" ht="28.5" customHeight="1" x14ac:dyDescent="0.35"/>
    <row r="221" spans="3:14" ht="28.5" customHeight="1" x14ac:dyDescent="0.35"/>
    <row r="222" spans="3:14" ht="23.25" customHeight="1" x14ac:dyDescent="0.35">
      <c r="N222" s="28"/>
    </row>
    <row r="223" spans="3:14" ht="43.5" customHeight="1" x14ac:dyDescent="0.35">
      <c r="N223" s="28"/>
    </row>
    <row r="224" spans="3:14" ht="55.5" customHeight="1" x14ac:dyDescent="0.35"/>
    <row r="225" spans="14:14" ht="42.75" customHeight="1" x14ac:dyDescent="0.35">
      <c r="N225" s="28"/>
    </row>
    <row r="226" spans="14:14" ht="21.75" customHeight="1" x14ac:dyDescent="0.35">
      <c r="N226" s="28"/>
    </row>
    <row r="227" spans="14:14" ht="21.75" customHeight="1" x14ac:dyDescent="0.35">
      <c r="N227" s="28"/>
    </row>
    <row r="228" spans="14:14" ht="23.25" customHeight="1" x14ac:dyDescent="0.35"/>
    <row r="229" spans="14:14" ht="23.25" customHeight="1" x14ac:dyDescent="0.35"/>
    <row r="230" spans="14:14" ht="21.75" customHeight="1" x14ac:dyDescent="0.35"/>
    <row r="231" spans="14:14" ht="16.5" customHeight="1" x14ac:dyDescent="0.35"/>
    <row r="232" spans="14:14" ht="29.25" customHeight="1" x14ac:dyDescent="0.35"/>
    <row r="233" spans="14:14" ht="24.75" customHeight="1" x14ac:dyDescent="0.35"/>
    <row r="234" spans="14:14" ht="33" customHeight="1" x14ac:dyDescent="0.35"/>
    <row r="236" spans="14:14" ht="15" customHeight="1" x14ac:dyDescent="0.35"/>
    <row r="237" spans="14:14" ht="25.5" customHeight="1" x14ac:dyDescent="0.35"/>
  </sheetData>
  <sheetProtection formatCells="0" formatColumns="0" formatRows="0"/>
  <mergeCells count="51">
    <mergeCell ref="J175:N175"/>
    <mergeCell ref="J186:N186"/>
    <mergeCell ref="N187:N188"/>
    <mergeCell ref="I11:N11"/>
    <mergeCell ref="I130:N130"/>
    <mergeCell ref="J131:N131"/>
    <mergeCell ref="J142:N142"/>
    <mergeCell ref="J153:N153"/>
    <mergeCell ref="J164:N164"/>
    <mergeCell ref="J83:N83"/>
    <mergeCell ref="I95:N95"/>
    <mergeCell ref="J96:N96"/>
    <mergeCell ref="J107:N107"/>
    <mergeCell ref="J118:N118"/>
    <mergeCell ref="J38:N38"/>
    <mergeCell ref="J49:N49"/>
    <mergeCell ref="I60:N60"/>
    <mergeCell ref="J61:N61"/>
    <mergeCell ref="J72:N72"/>
    <mergeCell ref="N13:N14"/>
    <mergeCell ref="I15:N15"/>
    <mergeCell ref="J16:N16"/>
    <mergeCell ref="J27:N27"/>
    <mergeCell ref="C2:F2"/>
    <mergeCell ref="C11:F11"/>
    <mergeCell ref="B15:G15"/>
    <mergeCell ref="C16:G16"/>
    <mergeCell ref="J10:N10"/>
    <mergeCell ref="C10:G10"/>
    <mergeCell ref="B60:G60"/>
    <mergeCell ref="G13:G14"/>
    <mergeCell ref="C5:G5"/>
    <mergeCell ref="C27:G27"/>
    <mergeCell ref="C38:G38"/>
    <mergeCell ref="C49:G49"/>
    <mergeCell ref="C175:G175"/>
    <mergeCell ref="C6:J9"/>
    <mergeCell ref="G187:G188"/>
    <mergeCell ref="C153:G153"/>
    <mergeCell ref="C164:G164"/>
    <mergeCell ref="C142:G142"/>
    <mergeCell ref="C61:G61"/>
    <mergeCell ref="C96:G96"/>
    <mergeCell ref="C107:G107"/>
    <mergeCell ref="C118:G118"/>
    <mergeCell ref="C186:G186"/>
    <mergeCell ref="B130:G130"/>
    <mergeCell ref="C131:G131"/>
    <mergeCell ref="C72:G72"/>
    <mergeCell ref="C83:G83"/>
    <mergeCell ref="B95:G95"/>
  </mergeCells>
  <conditionalFormatting sqref="D25">
    <cfRule type="cellIs" dxfId="65" priority="57" operator="notEqual">
      <formula>$D$17</formula>
    </cfRule>
  </conditionalFormatting>
  <conditionalFormatting sqref="D36">
    <cfRule type="cellIs" dxfId="64" priority="56" operator="notEqual">
      <formula>$D$28</formula>
    </cfRule>
  </conditionalFormatting>
  <conditionalFormatting sqref="D47">
    <cfRule type="cellIs" dxfId="63" priority="55" operator="notEqual">
      <formula>$D$39</formula>
    </cfRule>
  </conditionalFormatting>
  <conditionalFormatting sqref="D58">
    <cfRule type="cellIs" dxfId="62" priority="36" operator="notEqual">
      <formula>$D$50</formula>
    </cfRule>
  </conditionalFormatting>
  <conditionalFormatting sqref="D70">
    <cfRule type="cellIs" dxfId="61" priority="54" operator="notEqual">
      <formula>$D$62</formula>
    </cfRule>
  </conditionalFormatting>
  <conditionalFormatting sqref="D81">
    <cfRule type="cellIs" dxfId="60" priority="53" operator="notEqual">
      <formula>$D$73</formula>
    </cfRule>
  </conditionalFormatting>
  <conditionalFormatting sqref="D92">
    <cfRule type="cellIs" dxfId="59" priority="52" operator="notEqual">
      <formula>$D$84</formula>
    </cfRule>
  </conditionalFormatting>
  <conditionalFormatting sqref="D105">
    <cfRule type="cellIs" dxfId="58" priority="49" operator="notEqual">
      <formula>$D$97</formula>
    </cfRule>
  </conditionalFormatting>
  <conditionalFormatting sqref="D116">
    <cfRule type="cellIs" dxfId="57" priority="48" operator="notEqual">
      <formula>$D$108</formula>
    </cfRule>
  </conditionalFormatting>
  <conditionalFormatting sqref="D127">
    <cfRule type="cellIs" dxfId="56" priority="47" operator="notEqual">
      <formula>$D$119</formula>
    </cfRule>
  </conditionalFormatting>
  <conditionalFormatting sqref="D140">
    <cfRule type="cellIs" dxfId="55" priority="45" operator="notEqual">
      <formula>$D$132</formula>
    </cfRule>
  </conditionalFormatting>
  <conditionalFormatting sqref="D151">
    <cfRule type="cellIs" dxfId="54" priority="44" operator="notEqual">
      <formula>$D$143</formula>
    </cfRule>
  </conditionalFormatting>
  <conditionalFormatting sqref="D162">
    <cfRule type="cellIs" dxfId="53" priority="43" operator="notEqual">
      <formula>$D$154</formula>
    </cfRule>
  </conditionalFormatting>
  <conditionalFormatting sqref="D173">
    <cfRule type="cellIs" dxfId="52" priority="42" operator="notEqual">
      <formula>$D$165</formula>
    </cfRule>
  </conditionalFormatting>
  <conditionalFormatting sqref="D184">
    <cfRule type="cellIs" dxfId="51" priority="41" operator="notEqual">
      <formula>$D$176</formula>
    </cfRule>
  </conditionalFormatting>
  <conditionalFormatting sqref="E47">
    <cfRule type="cellIs" dxfId="50" priority="40" operator="notEqual">
      <formula>$E$39</formula>
    </cfRule>
  </conditionalFormatting>
  <conditionalFormatting sqref="E58">
    <cfRule type="cellIs" dxfId="49" priority="35" operator="notEqual">
      <formula>$E$39</formula>
    </cfRule>
  </conditionalFormatting>
  <conditionalFormatting sqref="F47">
    <cfRule type="cellIs" dxfId="48" priority="39" operator="notEqual">
      <formula>$F$39</formula>
    </cfRule>
  </conditionalFormatting>
  <conditionalFormatting sqref="F58">
    <cfRule type="cellIs" dxfId="47" priority="34" operator="notEqual">
      <formula>$F$39</formula>
    </cfRule>
  </conditionalFormatting>
  <conditionalFormatting sqref="G25">
    <cfRule type="cellIs" dxfId="46" priority="74" operator="notEqual">
      <formula>$G$17</formula>
    </cfRule>
  </conditionalFormatting>
  <conditionalFormatting sqref="G36">
    <cfRule type="cellIs" dxfId="45" priority="73" operator="notEqual">
      <formula>$G$28</formula>
    </cfRule>
  </conditionalFormatting>
  <conditionalFormatting sqref="G70">
    <cfRule type="cellIs" dxfId="44" priority="71" operator="notEqual">
      <formula>$G$62</formula>
    </cfRule>
  </conditionalFormatting>
  <conditionalFormatting sqref="G81">
    <cfRule type="cellIs" dxfId="43" priority="70" operator="notEqual">
      <formula>$G$73</formula>
    </cfRule>
  </conditionalFormatting>
  <conditionalFormatting sqref="G92">
    <cfRule type="cellIs" dxfId="42" priority="69" operator="notEqual">
      <formula>$G$84</formula>
    </cfRule>
  </conditionalFormatting>
  <conditionalFormatting sqref="G105">
    <cfRule type="cellIs" dxfId="41" priority="66" operator="notEqual">
      <formula>$G$97</formula>
    </cfRule>
  </conditionalFormatting>
  <conditionalFormatting sqref="G116">
    <cfRule type="cellIs" dxfId="40" priority="65" operator="notEqual">
      <formula>$G$108</formula>
    </cfRule>
  </conditionalFormatting>
  <conditionalFormatting sqref="G127">
    <cfRule type="cellIs" dxfId="39" priority="64" operator="notEqual">
      <formula>$G$119</formula>
    </cfRule>
  </conditionalFormatting>
  <conditionalFormatting sqref="G140">
    <cfRule type="cellIs" dxfId="38" priority="62" operator="notEqual">
      <formula>$G$132</formula>
    </cfRule>
  </conditionalFormatting>
  <conditionalFormatting sqref="G151">
    <cfRule type="cellIs" dxfId="37" priority="61" operator="notEqual">
      <formula>$G$143</formula>
    </cfRule>
  </conditionalFormatting>
  <conditionalFormatting sqref="G162">
    <cfRule type="cellIs" dxfId="36" priority="60" operator="notEqual">
      <formula>$G$154</formula>
    </cfRule>
  </conditionalFormatting>
  <conditionalFormatting sqref="G173">
    <cfRule type="cellIs" dxfId="35" priority="59" operator="notEqual">
      <formula>$G$165</formula>
    </cfRule>
  </conditionalFormatting>
  <conditionalFormatting sqref="G184">
    <cfRule type="cellIs" dxfId="34" priority="58" operator="notEqual">
      <formula>$G$176</formula>
    </cfRule>
  </conditionalFormatting>
  <conditionalFormatting sqref="K58">
    <cfRule type="cellIs" dxfId="33" priority="28" operator="notEqual">
      <formula>$D$50</formula>
    </cfRule>
  </conditionalFormatting>
  <conditionalFormatting sqref="K105">
    <cfRule type="cellIs" dxfId="32" priority="9" operator="notEqual">
      <formula>$D$97</formula>
    </cfRule>
  </conditionalFormatting>
  <conditionalFormatting sqref="K116">
    <cfRule type="cellIs" dxfId="31" priority="8" operator="notEqual">
      <formula>$D$108</formula>
    </cfRule>
  </conditionalFormatting>
  <conditionalFormatting sqref="K127">
    <cfRule type="cellIs" dxfId="30" priority="7" operator="notEqual">
      <formula>$D$119</formula>
    </cfRule>
  </conditionalFormatting>
  <conditionalFormatting sqref="K140">
    <cfRule type="cellIs" dxfId="29" priority="6" operator="notEqual">
      <formula>$D$132</formula>
    </cfRule>
  </conditionalFormatting>
  <conditionalFormatting sqref="K151">
    <cfRule type="cellIs" dxfId="28" priority="5" operator="notEqual">
      <formula>$D$143</formula>
    </cfRule>
  </conditionalFormatting>
  <conditionalFormatting sqref="K162">
    <cfRule type="cellIs" dxfId="27" priority="4" operator="notEqual">
      <formula>$D$154</formula>
    </cfRule>
  </conditionalFormatting>
  <conditionalFormatting sqref="K173">
    <cfRule type="cellIs" dxfId="26" priority="3" operator="notEqual">
      <formula>$D$165</formula>
    </cfRule>
  </conditionalFormatting>
  <conditionalFormatting sqref="L47">
    <cfRule type="cellIs" dxfId="25" priority="30" operator="notEqual">
      <formula>$E$39</formula>
    </cfRule>
  </conditionalFormatting>
  <conditionalFormatting sqref="L58">
    <cfRule type="cellIs" dxfId="24" priority="27" operator="notEqual">
      <formula>$E$39</formula>
    </cfRule>
  </conditionalFormatting>
  <conditionalFormatting sqref="M47">
    <cfRule type="cellIs" dxfId="23" priority="29" operator="notEqual">
      <formula>$F$39</formula>
    </cfRule>
  </conditionalFormatting>
  <conditionalFormatting sqref="M58">
    <cfRule type="cellIs" dxfId="22" priority="26" operator="notEqual">
      <formula>$F$39</formula>
    </cfRule>
  </conditionalFormatting>
  <conditionalFormatting sqref="N105">
    <cfRule type="cellIs" dxfId="21" priority="16" operator="notEqual">
      <formula>$G$97</formula>
    </cfRule>
  </conditionalFormatting>
  <conditionalFormatting sqref="N116">
    <cfRule type="cellIs" dxfId="20" priority="15" operator="notEqual">
      <formula>$G$108</formula>
    </cfRule>
  </conditionalFormatting>
  <conditionalFormatting sqref="N127">
    <cfRule type="cellIs" dxfId="19" priority="14" operator="notEqual">
      <formula>$G$119</formula>
    </cfRule>
  </conditionalFormatting>
  <conditionalFormatting sqref="N140">
    <cfRule type="cellIs" dxfId="18" priority="13" operator="notEqual">
      <formula>$G$132</formula>
    </cfRule>
  </conditionalFormatting>
  <conditionalFormatting sqref="N151">
    <cfRule type="cellIs" dxfId="17" priority="12" operator="notEqual">
      <formula>$G$143</formula>
    </cfRule>
  </conditionalFormatting>
  <conditionalFormatting sqref="N162">
    <cfRule type="cellIs" dxfId="16" priority="11" operator="notEqual">
      <formula>$G$154</formula>
    </cfRule>
  </conditionalFormatting>
  <conditionalFormatting sqref="N173">
    <cfRule type="cellIs" dxfId="15" priority="10" operator="notEqual">
      <formula>$G$165</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24 C172 C35 C46 C57 C69 C80 C91 C104 C115 C126 C139 C150 C161 C183 C195"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3 C171 C34 C45 C56 C68 C79 C90 C103 C114 C125 C138 C149 C160 C182 C194" xr:uid="{9DD30DAD-252C-43C8-B2D2-D70E24558917}"/>
    <dataValidation allowBlank="1" showInputMessage="1" showErrorMessage="1" prompt="Services contracted by an organization which follow the normal procurement processes." sqref="C21 C169 C32 C43 C54 C66 C77 C88 C101 C112 C123 C136 C147 C158 C180 C192" xr:uid="{D2D4883A-DF6E-4599-89E1-C25704DD6B71}"/>
    <dataValidation allowBlank="1" showInputMessage="1" showErrorMessage="1" prompt="Includes staff and non-staff travel paid for by the organization directly related to a project." sqref="C22 C170 C33 C44 C55 C67 C78 C89 C102 C113 C124 C137 C148 C159 C181 C193"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20 C168 C31 C42 C53 C65 C76 C87 C100 C111 C122 C135 C146 C157 C179 C191"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9 C167 C30 C41 C52 C64 C75 C86 C99 C110 C121 C134 C145 C156 C178 C190" xr:uid="{F098AF50-6738-49DD-B927-47F3EEE74261}"/>
    <dataValidation allowBlank="1" showInputMessage="1" showErrorMessage="1" prompt="Includes all related staff and temporary staff costs including base salary, post adjustment and all staff entitlements." sqref="C18 C166 C29 C40 C51 C63 C74 C85 C98 C109 C120 C133 C144 C155 C177 C189" xr:uid="{340B5EBB-3C3E-458C-BC5F-57C720FFB61A}"/>
    <dataValidation allowBlank="1" showInputMessage="1" showErrorMessage="1" prompt="Output totals must match the original total from Table 1, and will show as red if not. " sqref="G25" xr:uid="{CB4E1972-F42E-40FE-9670-1760DDE11E59}"/>
  </dataValidations>
  <pageMargins left="0.7" right="0.7" top="0.75" bottom="0.75" header="0.3" footer="0.3"/>
  <pageSetup scale="74" orientation="landscape" r:id="rId1"/>
  <rowBreaks count="1" manualBreakCount="1">
    <brk id="7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0" tint="-0.34998626667073579"/>
  </sheetPr>
  <dimension ref="B2:B15"/>
  <sheetViews>
    <sheetView showGridLines="0" topLeftCell="A7" workbookViewId="0">
      <selection activeCell="G9" sqref="G9"/>
    </sheetView>
  </sheetViews>
  <sheetFormatPr baseColWidth="10" defaultColWidth="8.90625" defaultRowHeight="14.5" x14ac:dyDescent="0.35"/>
  <cols>
    <col min="1" max="1" width="9" customWidth="1"/>
    <col min="2" max="2" width="73.36328125" customWidth="1"/>
  </cols>
  <sheetData>
    <row r="2" spans="2:2" ht="15" thickBot="1" x14ac:dyDescent="0.4"/>
    <row r="3" spans="2:2" ht="15" thickBot="1" x14ac:dyDescent="0.4">
      <c r="B3" s="80" t="s">
        <v>420</v>
      </c>
    </row>
    <row r="4" spans="2:2" ht="54" customHeight="1" x14ac:dyDescent="0.35">
      <c r="B4" s="81" t="s">
        <v>460</v>
      </c>
    </row>
    <row r="5" spans="2:2" ht="63.75" customHeight="1" x14ac:dyDescent="0.35">
      <c r="B5" s="78" t="s">
        <v>424</v>
      </c>
    </row>
    <row r="6" spans="2:2" x14ac:dyDescent="0.35">
      <c r="B6" s="78"/>
    </row>
    <row r="7" spans="2:2" ht="58" x14ac:dyDescent="0.35">
      <c r="B7" s="77" t="s">
        <v>421</v>
      </c>
    </row>
    <row r="8" spans="2:2" x14ac:dyDescent="0.35">
      <c r="B8" s="78"/>
    </row>
    <row r="9" spans="2:2" ht="72.5" x14ac:dyDescent="0.35">
      <c r="B9" s="77" t="s">
        <v>461</v>
      </c>
    </row>
    <row r="10" spans="2:2" x14ac:dyDescent="0.35">
      <c r="B10" s="78"/>
    </row>
    <row r="11" spans="2:2" ht="29" x14ac:dyDescent="0.35">
      <c r="B11" s="78" t="s">
        <v>422</v>
      </c>
    </row>
    <row r="12" spans="2:2" x14ac:dyDescent="0.35">
      <c r="B12" s="78"/>
    </row>
    <row r="13" spans="2:2" ht="72.5" x14ac:dyDescent="0.35">
      <c r="B13" s="77" t="s">
        <v>462</v>
      </c>
    </row>
    <row r="14" spans="2:2" x14ac:dyDescent="0.35">
      <c r="B14" s="78"/>
    </row>
    <row r="15" spans="2:2" ht="58.5" thickBot="1" x14ac:dyDescent="0.4">
      <c r="B15" s="79" t="s">
        <v>423</v>
      </c>
    </row>
  </sheetData>
  <sheetProtection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0" tint="-0.34998626667073579"/>
  </sheetPr>
  <dimension ref="B1:D47"/>
  <sheetViews>
    <sheetView showGridLines="0" showZeros="0" topLeftCell="A36" zoomScale="80" zoomScaleNormal="80" zoomScaleSheetLayoutView="70" workbookViewId="0">
      <selection activeCell="D11" sqref="D11"/>
    </sheetView>
  </sheetViews>
  <sheetFormatPr baseColWidth="10" defaultColWidth="8.90625" defaultRowHeight="14.5" x14ac:dyDescent="0.35"/>
  <cols>
    <col min="2" max="2" width="61.90625" customWidth="1"/>
    <col min="4" max="4" width="17.90625" customWidth="1"/>
  </cols>
  <sheetData>
    <row r="1" spans="2:4" ht="15" thickBot="1" x14ac:dyDescent="0.4"/>
    <row r="2" spans="2:4" x14ac:dyDescent="0.35">
      <c r="B2" s="484" t="s">
        <v>371</v>
      </c>
      <c r="C2" s="485"/>
      <c r="D2" s="486"/>
    </row>
    <row r="3" spans="2:4" ht="15" thickBot="1" x14ac:dyDescent="0.4">
      <c r="B3" s="487"/>
      <c r="C3" s="488"/>
      <c r="D3" s="489"/>
    </row>
    <row r="4" spans="2:4" ht="15" thickBot="1" x14ac:dyDescent="0.4"/>
    <row r="5" spans="2:4" x14ac:dyDescent="0.35">
      <c r="B5" s="495" t="s">
        <v>20</v>
      </c>
      <c r="C5" s="496"/>
      <c r="D5" s="497"/>
    </row>
    <row r="6" spans="2:4" ht="15" thickBot="1" x14ac:dyDescent="0.4">
      <c r="B6" s="492"/>
      <c r="C6" s="493"/>
      <c r="D6" s="494"/>
    </row>
    <row r="7" spans="2:4" x14ac:dyDescent="0.35">
      <c r="B7" s="49" t="s">
        <v>21</v>
      </c>
      <c r="C7" s="490">
        <f>SUM('1) Tableau budgétaire 1'!D34:F34,'1) Tableau budgétaire 1'!D44:F44,'1) Tableau budgétaire 1'!D64:F64)</f>
        <v>894034.50718181813</v>
      </c>
      <c r="D7" s="491"/>
    </row>
    <row r="8" spans="2:4" x14ac:dyDescent="0.35">
      <c r="B8" s="49" t="s">
        <v>368</v>
      </c>
      <c r="C8" s="498">
        <f>SUM(D10:D14)</f>
        <v>0</v>
      </c>
      <c r="D8" s="499"/>
    </row>
    <row r="9" spans="2:4" x14ac:dyDescent="0.35">
      <c r="B9" s="50" t="s">
        <v>362</v>
      </c>
      <c r="C9" s="51" t="s">
        <v>363</v>
      </c>
      <c r="D9" s="52" t="s">
        <v>364</v>
      </c>
    </row>
    <row r="10" spans="2:4" ht="35.15" customHeight="1" x14ac:dyDescent="0.35">
      <c r="B10" s="63"/>
      <c r="C10" s="54"/>
      <c r="D10" s="55">
        <f>$C$7*C10</f>
        <v>0</v>
      </c>
    </row>
    <row r="11" spans="2:4" ht="35.15" customHeight="1" x14ac:dyDescent="0.35">
      <c r="B11" s="63"/>
      <c r="C11" s="54"/>
      <c r="D11" s="55">
        <f>C7*C11</f>
        <v>0</v>
      </c>
    </row>
    <row r="12" spans="2:4" ht="35.15" customHeight="1" x14ac:dyDescent="0.35">
      <c r="B12" s="64"/>
      <c r="C12" s="54"/>
      <c r="D12" s="55">
        <f>C7*C12</f>
        <v>0</v>
      </c>
    </row>
    <row r="13" spans="2:4" ht="35.15" customHeight="1" x14ac:dyDescent="0.35">
      <c r="B13" s="64"/>
      <c r="C13" s="54"/>
      <c r="D13" s="55">
        <f>C7*C13</f>
        <v>0</v>
      </c>
    </row>
    <row r="14" spans="2:4" ht="35.15" customHeight="1" thickBot="1" x14ac:dyDescent="0.4">
      <c r="B14" s="65"/>
      <c r="C14" s="59"/>
      <c r="D14" s="60">
        <f>C7*C14</f>
        <v>0</v>
      </c>
    </row>
    <row r="15" spans="2:4" ht="15" thickBot="1" x14ac:dyDescent="0.4"/>
    <row r="16" spans="2:4" x14ac:dyDescent="0.35">
      <c r="B16" s="495" t="s">
        <v>365</v>
      </c>
      <c r="C16" s="496"/>
      <c r="D16" s="497"/>
    </row>
    <row r="17" spans="2:4" ht="15" thickBot="1" x14ac:dyDescent="0.4">
      <c r="B17" s="500"/>
      <c r="C17" s="501"/>
      <c r="D17" s="502"/>
    </row>
    <row r="18" spans="2:4" x14ac:dyDescent="0.35">
      <c r="B18" s="49" t="s">
        <v>21</v>
      </c>
      <c r="C18" s="490">
        <f>SUM('1) Tableau budgétaire 1'!D159:F159,'1) Tableau budgétaire 1'!D167:F167,'1) Tableau budgétaire 1'!D178:F178,)</f>
        <v>86772.727272727236</v>
      </c>
      <c r="D18" s="491"/>
    </row>
    <row r="19" spans="2:4" x14ac:dyDescent="0.35">
      <c r="B19" s="49" t="s">
        <v>368</v>
      </c>
      <c r="C19" s="498">
        <f>SUM(D21:D25)</f>
        <v>0</v>
      </c>
      <c r="D19" s="499"/>
    </row>
    <row r="20" spans="2:4" x14ac:dyDescent="0.35">
      <c r="B20" s="50" t="s">
        <v>362</v>
      </c>
      <c r="C20" s="51" t="s">
        <v>363</v>
      </c>
      <c r="D20" s="52" t="s">
        <v>364</v>
      </c>
    </row>
    <row r="21" spans="2:4" ht="35.15" customHeight="1" x14ac:dyDescent="0.35">
      <c r="B21" s="53"/>
      <c r="C21" s="54"/>
      <c r="D21" s="55">
        <f>$C$18*C21</f>
        <v>0</v>
      </c>
    </row>
    <row r="22" spans="2:4" ht="35.15" customHeight="1" x14ac:dyDescent="0.35">
      <c r="B22" s="56"/>
      <c r="C22" s="54"/>
      <c r="D22" s="55">
        <f t="shared" ref="D22:D25" si="0">$C$18*C22</f>
        <v>0</v>
      </c>
    </row>
    <row r="23" spans="2:4" ht="35.15" customHeight="1" x14ac:dyDescent="0.35">
      <c r="B23" s="57"/>
      <c r="C23" s="54"/>
      <c r="D23" s="55">
        <f t="shared" si="0"/>
        <v>0</v>
      </c>
    </row>
    <row r="24" spans="2:4" ht="35.15" customHeight="1" x14ac:dyDescent="0.35">
      <c r="B24" s="57"/>
      <c r="C24" s="54"/>
      <c r="D24" s="55">
        <f t="shared" si="0"/>
        <v>0</v>
      </c>
    </row>
    <row r="25" spans="2:4" ht="35.15" customHeight="1" thickBot="1" x14ac:dyDescent="0.4">
      <c r="B25" s="58"/>
      <c r="C25" s="59"/>
      <c r="D25" s="55">
        <f t="shared" si="0"/>
        <v>0</v>
      </c>
    </row>
    <row r="26" spans="2:4" ht="15" thickBot="1" x14ac:dyDescent="0.4"/>
    <row r="27" spans="2:4" x14ac:dyDescent="0.35">
      <c r="B27" s="495" t="s">
        <v>366</v>
      </c>
      <c r="C27" s="496"/>
      <c r="D27" s="497"/>
    </row>
    <row r="28" spans="2:4" ht="15" thickBot="1" x14ac:dyDescent="0.4">
      <c r="B28" s="492"/>
      <c r="C28" s="493"/>
      <c r="D28" s="494"/>
    </row>
    <row r="29" spans="2:4" x14ac:dyDescent="0.35">
      <c r="B29" s="49" t="s">
        <v>21</v>
      </c>
      <c r="C29" s="490">
        <f>SUM('1) Tableau budgétaire 1'!D219:F219,'1) Tableau budgétaire 1'!D246:F246,'1) Tableau budgétaire 1'!D258:F258)</f>
        <v>0</v>
      </c>
      <c r="D29" s="491"/>
    </row>
    <row r="30" spans="2:4" x14ac:dyDescent="0.35">
      <c r="B30" s="49" t="s">
        <v>368</v>
      </c>
      <c r="C30" s="498">
        <f>SUM(D32:D36)</f>
        <v>0</v>
      </c>
      <c r="D30" s="499"/>
    </row>
    <row r="31" spans="2:4" x14ac:dyDescent="0.35">
      <c r="B31" s="50" t="s">
        <v>362</v>
      </c>
      <c r="C31" s="51" t="s">
        <v>363</v>
      </c>
      <c r="D31" s="52" t="s">
        <v>364</v>
      </c>
    </row>
    <row r="32" spans="2:4" ht="35.15" customHeight="1" x14ac:dyDescent="0.35">
      <c r="B32" s="53"/>
      <c r="C32" s="54"/>
      <c r="D32" s="55">
        <f>$C$29*C32</f>
        <v>0</v>
      </c>
    </row>
    <row r="33" spans="2:4" ht="35.15" customHeight="1" x14ac:dyDescent="0.35">
      <c r="B33" s="56"/>
      <c r="C33" s="54"/>
      <c r="D33" s="55">
        <f t="shared" ref="D33:D36" si="1">$C$29*C33</f>
        <v>0</v>
      </c>
    </row>
    <row r="34" spans="2:4" ht="35.15" customHeight="1" x14ac:dyDescent="0.35">
      <c r="B34" s="57"/>
      <c r="C34" s="54"/>
      <c r="D34" s="55">
        <f t="shared" si="1"/>
        <v>0</v>
      </c>
    </row>
    <row r="35" spans="2:4" ht="35.15" customHeight="1" x14ac:dyDescent="0.35">
      <c r="B35" s="57"/>
      <c r="C35" s="54"/>
      <c r="D35" s="55">
        <f t="shared" si="1"/>
        <v>0</v>
      </c>
    </row>
    <row r="36" spans="2:4" ht="35.15" customHeight="1" thickBot="1" x14ac:dyDescent="0.4">
      <c r="B36" s="58"/>
      <c r="C36" s="59"/>
      <c r="D36" s="55">
        <f t="shared" si="1"/>
        <v>0</v>
      </c>
    </row>
    <row r="37" spans="2:4" ht="15" thickBot="1" x14ac:dyDescent="0.4"/>
    <row r="38" spans="2:4" x14ac:dyDescent="0.35">
      <c r="B38" s="495" t="s">
        <v>367</v>
      </c>
      <c r="C38" s="496"/>
      <c r="D38" s="497"/>
    </row>
    <row r="39" spans="2:4" ht="15" thickBot="1" x14ac:dyDescent="0.4">
      <c r="B39" s="492"/>
      <c r="C39" s="493"/>
      <c r="D39" s="494"/>
    </row>
    <row r="40" spans="2:4" x14ac:dyDescent="0.35">
      <c r="B40" s="49" t="s">
        <v>21</v>
      </c>
      <c r="C40" s="490">
        <f>SUM('1) Tableau budgétaire 1'!D287:F287,'1) Tableau budgétaire 1'!D314:F314,'1) Tableau budgétaire 1'!D342:F342,'1) Tableau budgétaire 1'!D354:F354)</f>
        <v>0</v>
      </c>
      <c r="D40" s="491"/>
    </row>
    <row r="41" spans="2:4" x14ac:dyDescent="0.35">
      <c r="B41" s="49" t="s">
        <v>368</v>
      </c>
      <c r="C41" s="498">
        <f>SUM(D43:D47)</f>
        <v>0</v>
      </c>
      <c r="D41" s="499"/>
    </row>
    <row r="42" spans="2:4" x14ac:dyDescent="0.35">
      <c r="B42" s="50" t="s">
        <v>362</v>
      </c>
      <c r="C42" s="51" t="s">
        <v>363</v>
      </c>
      <c r="D42" s="52" t="s">
        <v>364</v>
      </c>
    </row>
    <row r="43" spans="2:4" ht="35.15" customHeight="1" x14ac:dyDescent="0.35">
      <c r="B43" s="53"/>
      <c r="C43" s="54"/>
      <c r="D43" s="55">
        <f>$C$40*C43</f>
        <v>0</v>
      </c>
    </row>
    <row r="44" spans="2:4" ht="35.15" customHeight="1" x14ac:dyDescent="0.35">
      <c r="B44" s="56"/>
      <c r="C44" s="54"/>
      <c r="D44" s="55">
        <f t="shared" ref="D44:D47" si="2">$C$40*C44</f>
        <v>0</v>
      </c>
    </row>
    <row r="45" spans="2:4" ht="35.15" customHeight="1" x14ac:dyDescent="0.35">
      <c r="B45" s="57"/>
      <c r="C45" s="54"/>
      <c r="D45" s="55">
        <f t="shared" si="2"/>
        <v>0</v>
      </c>
    </row>
    <row r="46" spans="2:4" ht="35.15" customHeight="1" x14ac:dyDescent="0.35">
      <c r="B46" s="57"/>
      <c r="C46" s="54"/>
      <c r="D46" s="55">
        <f t="shared" si="2"/>
        <v>0</v>
      </c>
    </row>
    <row r="47" spans="2:4" ht="35.15" customHeight="1" thickBot="1" x14ac:dyDescent="0.4">
      <c r="B47" s="58"/>
      <c r="C47" s="59"/>
      <c r="D47" s="60">
        <f t="shared" si="2"/>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14" priority="4" operator="greaterThan">
      <formula>$C$7</formula>
    </cfRule>
  </conditionalFormatting>
  <conditionalFormatting sqref="C19:D19">
    <cfRule type="cellIs" dxfId="13" priority="3" operator="greaterThan">
      <formula>$C$18</formula>
    </cfRule>
  </conditionalFormatting>
  <conditionalFormatting sqref="C30:D30">
    <cfRule type="cellIs" dxfId="12" priority="2" operator="greaterThan">
      <formula>$C$29</formula>
    </cfRule>
  </conditionalFormatting>
  <conditionalFormatting sqref="C41:D41">
    <cfRule type="cellIs" dxfId="1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FAA82D-1219-4AF1-90B6-46166E5347E9}">
          <x14:formula1>
            <xm:f>Sheet2!$A$1:$A$170</xm:f>
          </x14:formula1>
          <xm:sqref>B10:B14 B21:B25 B32:B36 B43:B47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0" tint="-0.34998626667073579"/>
    <pageSetUpPr fitToPage="1"/>
  </sheetPr>
  <dimension ref="B1:P24"/>
  <sheetViews>
    <sheetView showGridLines="0" showZeros="0" zoomScale="80" zoomScaleNormal="80" workbookViewId="0">
      <selection activeCell="C29" sqref="C29"/>
    </sheetView>
  </sheetViews>
  <sheetFormatPr baseColWidth="10" defaultColWidth="8.90625" defaultRowHeight="14.5" x14ac:dyDescent="0.35"/>
  <cols>
    <col min="1" max="1" width="12.453125" customWidth="1"/>
    <col min="2" max="2" width="36.90625" customWidth="1"/>
    <col min="3" max="3" width="25.453125" customWidth="1"/>
    <col min="4" max="5" width="25.453125" hidden="1" customWidth="1"/>
    <col min="6" max="6" width="24.453125" customWidth="1"/>
    <col min="7" max="7" width="7.36328125" customWidth="1"/>
    <col min="8" max="8" width="38.36328125" customWidth="1"/>
    <col min="9" max="9" width="20.36328125" customWidth="1"/>
    <col min="10" max="10" width="0.90625" hidden="1" customWidth="1"/>
    <col min="11" max="11" width="11.08984375" hidden="1" customWidth="1"/>
    <col min="12" max="12" width="18.453125" customWidth="1"/>
    <col min="15" max="15" width="17.36328125" customWidth="1"/>
  </cols>
  <sheetData>
    <row r="1" spans="2:16" ht="15" thickBot="1" x14ac:dyDescent="0.4"/>
    <row r="2" spans="2:16" s="43" customFormat="1" ht="15.5" x14ac:dyDescent="0.35">
      <c r="B2" s="505" t="s">
        <v>13</v>
      </c>
      <c r="C2" s="506"/>
      <c r="D2" s="506"/>
      <c r="E2" s="506"/>
      <c r="F2" s="507"/>
      <c r="G2" s="119"/>
      <c r="H2" s="103" t="s">
        <v>13</v>
      </c>
      <c r="I2" s="104"/>
      <c r="J2" s="104"/>
      <c r="K2" s="104"/>
      <c r="L2" s="105"/>
    </row>
    <row r="3" spans="2:16" s="43" customFormat="1" ht="16" thickBot="1" x14ac:dyDescent="0.4">
      <c r="B3" s="508"/>
      <c r="C3" s="509"/>
      <c r="D3" s="509"/>
      <c r="E3" s="509"/>
      <c r="F3" s="510"/>
      <c r="G3" s="119"/>
      <c r="H3" s="106"/>
      <c r="I3" s="107"/>
      <c r="J3" s="107"/>
      <c r="K3" s="107"/>
      <c r="L3" s="108"/>
    </row>
    <row r="4" spans="2:16" s="43" customFormat="1" ht="19" thickBot="1" x14ac:dyDescent="0.5">
      <c r="B4" s="516" t="s">
        <v>612</v>
      </c>
      <c r="C4" s="516"/>
      <c r="D4" s="516"/>
      <c r="E4" s="516"/>
      <c r="F4" s="516"/>
      <c r="G4" s="119"/>
      <c r="H4" s="515" t="s">
        <v>613</v>
      </c>
      <c r="I4" s="515"/>
      <c r="J4" s="515"/>
      <c r="K4" s="515"/>
      <c r="L4" s="515"/>
    </row>
    <row r="5" spans="2:16" s="43" customFormat="1" ht="16" thickBot="1" x14ac:dyDescent="0.4">
      <c r="B5" s="468" t="s">
        <v>7</v>
      </c>
      <c r="C5" s="511"/>
      <c r="D5" s="511"/>
      <c r="E5" s="511"/>
      <c r="F5" s="512"/>
      <c r="G5" s="119"/>
      <c r="H5" s="468" t="s">
        <v>7</v>
      </c>
      <c r="I5" s="511"/>
      <c r="J5" s="511"/>
      <c r="K5" s="511"/>
      <c r="L5" s="512"/>
    </row>
    <row r="6" spans="2:16" s="43" customFormat="1" ht="48.75" customHeight="1" x14ac:dyDescent="0.35">
      <c r="B6" s="42"/>
      <c r="C6" s="70" t="s">
        <v>489</v>
      </c>
      <c r="D6" s="69" t="s">
        <v>14</v>
      </c>
      <c r="E6" s="30" t="s">
        <v>15</v>
      </c>
      <c r="F6" s="513" t="s">
        <v>7</v>
      </c>
      <c r="G6" s="119"/>
      <c r="H6" s="42"/>
      <c r="I6" s="70" t="s">
        <v>489</v>
      </c>
      <c r="J6" s="69" t="s">
        <v>14</v>
      </c>
      <c r="K6" s="30" t="s">
        <v>15</v>
      </c>
      <c r="L6" s="513" t="s">
        <v>7</v>
      </c>
    </row>
    <row r="7" spans="2:16" s="43" customFormat="1" ht="15.5" x14ac:dyDescent="0.35">
      <c r="B7" s="42"/>
      <c r="C7" s="71" t="str">
        <f>'1) Tableau budgétaire 1'!D13</f>
        <v>UNFPA</v>
      </c>
      <c r="D7" s="71">
        <f>'1) Tableau budgétaire 1'!E13</f>
        <v>0</v>
      </c>
      <c r="E7" s="71">
        <f>'1) Tableau budgétaire 1'!F13</f>
        <v>0</v>
      </c>
      <c r="F7" s="514"/>
      <c r="G7" s="119"/>
      <c r="H7" s="42"/>
      <c r="I7" s="71" t="s">
        <v>490</v>
      </c>
      <c r="J7" s="71">
        <v>0</v>
      </c>
      <c r="K7" s="71">
        <v>0</v>
      </c>
      <c r="L7" s="514"/>
    </row>
    <row r="8" spans="2:16" s="43" customFormat="1" ht="30" customHeight="1" x14ac:dyDescent="0.5">
      <c r="B8" s="6" t="s">
        <v>0</v>
      </c>
      <c r="C8" s="356">
        <f>'2) Tableau budgétaire 2'!D189</f>
        <v>511540.8</v>
      </c>
      <c r="D8" s="357">
        <f>'2) Tableau budgétaire 2'!E189</f>
        <v>0</v>
      </c>
      <c r="E8" s="358">
        <f>'2) Tableau budgétaire 2'!F189</f>
        <v>0</v>
      </c>
      <c r="F8" s="359">
        <f t="shared" ref="F8:F14" si="0">SUM(C8:E8)</f>
        <v>511540.8</v>
      </c>
      <c r="G8" s="119"/>
      <c r="H8" s="6" t="s">
        <v>0</v>
      </c>
      <c r="I8" s="356">
        <f>'2) Tableau budgétaire 2'!K189</f>
        <v>1160894.8</v>
      </c>
      <c r="J8" s="357">
        <v>0</v>
      </c>
      <c r="K8" s="358">
        <v>0</v>
      </c>
      <c r="L8" s="359">
        <f>SUM(I8:K8)</f>
        <v>1160894.8</v>
      </c>
      <c r="O8" s="373"/>
      <c r="P8" s="374"/>
    </row>
    <row r="9" spans="2:16" s="43" customFormat="1" ht="30" customHeight="1" x14ac:dyDescent="0.5">
      <c r="B9" s="6" t="s">
        <v>1</v>
      </c>
      <c r="C9" s="356">
        <f>'2) Tableau budgétaire 2'!D190</f>
        <v>0</v>
      </c>
      <c r="D9" s="357">
        <f>'2) Tableau budgétaire 2'!E190</f>
        <v>0</v>
      </c>
      <c r="E9" s="358">
        <f>'2) Tableau budgétaire 2'!F190</f>
        <v>0</v>
      </c>
      <c r="F9" s="369">
        <f t="shared" si="0"/>
        <v>0</v>
      </c>
      <c r="G9" s="119"/>
      <c r="H9" s="6" t="s">
        <v>1</v>
      </c>
      <c r="I9" s="356">
        <f>'2) Tableau budgétaire 2'!K190</f>
        <v>12000</v>
      </c>
      <c r="J9" s="357">
        <v>0</v>
      </c>
      <c r="K9" s="358">
        <v>0</v>
      </c>
      <c r="L9" s="359">
        <f t="shared" ref="L9:L16" si="1">SUM(I9:K9)</f>
        <v>12000</v>
      </c>
      <c r="O9" s="373"/>
      <c r="P9" s="374"/>
    </row>
    <row r="10" spans="2:16" s="43" customFormat="1" ht="33" customHeight="1" x14ac:dyDescent="0.5">
      <c r="B10" s="6" t="s">
        <v>2</v>
      </c>
      <c r="C10" s="356">
        <f>'2) Tableau budgétaire 2'!D191</f>
        <v>17000</v>
      </c>
      <c r="D10" s="357">
        <f>'2) Tableau budgétaire 2'!E191</f>
        <v>0</v>
      </c>
      <c r="E10" s="358">
        <f>'2) Tableau budgétaire 2'!F191</f>
        <v>0</v>
      </c>
      <c r="F10" s="369">
        <f t="shared" si="0"/>
        <v>17000</v>
      </c>
      <c r="G10" s="119"/>
      <c r="H10" s="6" t="s">
        <v>2</v>
      </c>
      <c r="I10" s="356">
        <f>'2) Tableau budgétaire 2'!K191</f>
        <v>187000</v>
      </c>
      <c r="J10" s="357">
        <v>0</v>
      </c>
      <c r="K10" s="358">
        <v>0</v>
      </c>
      <c r="L10" s="359">
        <f t="shared" si="1"/>
        <v>187000</v>
      </c>
      <c r="O10" s="373"/>
      <c r="P10" s="374"/>
    </row>
    <row r="11" spans="2:16" s="43" customFormat="1" ht="30" customHeight="1" x14ac:dyDescent="0.5">
      <c r="B11" s="14" t="s">
        <v>3</v>
      </c>
      <c r="C11" s="356">
        <f>'2) Tableau budgétaire 2'!D192</f>
        <v>366063.62181818183</v>
      </c>
      <c r="D11" s="357">
        <f>'2) Tableau budgétaire 2'!E192</f>
        <v>0</v>
      </c>
      <c r="E11" s="358">
        <f>'2) Tableau budgétaire 2'!F192</f>
        <v>0</v>
      </c>
      <c r="F11" s="369">
        <f t="shared" si="0"/>
        <v>366063.62181818183</v>
      </c>
      <c r="G11" s="119"/>
      <c r="H11" s="14" t="s">
        <v>3</v>
      </c>
      <c r="I11" s="356">
        <f>'2) Tableau budgétaire 2'!K192</f>
        <v>1003932.6218181818</v>
      </c>
      <c r="J11" s="357">
        <v>0</v>
      </c>
      <c r="K11" s="358">
        <v>0</v>
      </c>
      <c r="L11" s="359">
        <f t="shared" si="1"/>
        <v>1003932.6218181818</v>
      </c>
      <c r="O11" s="373"/>
      <c r="P11" s="374"/>
    </row>
    <row r="12" spans="2:16" s="43" customFormat="1" ht="30" customHeight="1" x14ac:dyDescent="0.5">
      <c r="B12" s="6" t="s">
        <v>6</v>
      </c>
      <c r="C12" s="356">
        <f>'2) Tableau budgétaire 2'!D193</f>
        <v>22522.272727272728</v>
      </c>
      <c r="D12" s="357">
        <f>'2) Tableau budgétaire 2'!E193</f>
        <v>0</v>
      </c>
      <c r="E12" s="358">
        <f>'2) Tableau budgétaire 2'!F193</f>
        <v>0</v>
      </c>
      <c r="F12" s="369">
        <f t="shared" si="0"/>
        <v>22522.272727272728</v>
      </c>
      <c r="G12" s="119"/>
      <c r="H12" s="6" t="s">
        <v>6</v>
      </c>
      <c r="I12" s="356">
        <f>'2) Tableau budgétaire 2'!K193</f>
        <v>137522.27272727274</v>
      </c>
      <c r="J12" s="357">
        <v>0</v>
      </c>
      <c r="K12" s="358">
        <v>0</v>
      </c>
      <c r="L12" s="359">
        <f t="shared" si="1"/>
        <v>137522.27272727274</v>
      </c>
      <c r="O12" s="373"/>
      <c r="P12" s="374"/>
    </row>
    <row r="13" spans="2:16" s="43" customFormat="1" ht="35" customHeight="1" x14ac:dyDescent="0.5">
      <c r="B13" s="6" t="s">
        <v>4</v>
      </c>
      <c r="C13" s="356">
        <f>'2) Tableau budgétaire 2'!D194</f>
        <v>121974.54090909089</v>
      </c>
      <c r="D13" s="357">
        <f>'2) Tableau budgétaire 2'!E194</f>
        <v>0</v>
      </c>
      <c r="E13" s="358">
        <f>'2) Tableau budgétaire 2'!F194</f>
        <v>0</v>
      </c>
      <c r="F13" s="369">
        <f t="shared" si="0"/>
        <v>121974.54090909089</v>
      </c>
      <c r="G13" s="119"/>
      <c r="H13" s="6" t="s">
        <v>4</v>
      </c>
      <c r="I13" s="356">
        <f>'2) Tableau budgétaire 2'!K194</f>
        <v>606807.87424242427</v>
      </c>
      <c r="J13" s="357">
        <v>0</v>
      </c>
      <c r="K13" s="358">
        <v>0</v>
      </c>
      <c r="L13" s="359">
        <f t="shared" si="1"/>
        <v>606807.87424242427</v>
      </c>
      <c r="O13" s="373"/>
      <c r="P13" s="374"/>
    </row>
    <row r="14" spans="2:16" s="43" customFormat="1" ht="30" customHeight="1" thickBot="1" x14ac:dyDescent="0.55000000000000004">
      <c r="B14" s="13" t="s">
        <v>18</v>
      </c>
      <c r="C14" s="360">
        <f>'2) Tableau budgétaire 2'!D195</f>
        <v>91739.889909090911</v>
      </c>
      <c r="D14" s="361">
        <f>'2) Tableau budgétaire 2'!E195</f>
        <v>0</v>
      </c>
      <c r="E14" s="362">
        <f>'2) Tableau budgétaire 2'!F195</f>
        <v>0</v>
      </c>
      <c r="F14" s="370">
        <f t="shared" si="0"/>
        <v>91739.889909090911</v>
      </c>
      <c r="G14" s="119"/>
      <c r="H14" s="13" t="s">
        <v>18</v>
      </c>
      <c r="I14" s="360">
        <f>'2) Tableau budgétaire 2'!K195</f>
        <v>197739.88990909091</v>
      </c>
      <c r="J14" s="361">
        <v>0</v>
      </c>
      <c r="K14" s="362">
        <v>0</v>
      </c>
      <c r="L14" s="359">
        <f t="shared" si="1"/>
        <v>197739.88990909091</v>
      </c>
      <c r="O14" s="373"/>
      <c r="P14" s="374"/>
    </row>
    <row r="15" spans="2:16" s="43" customFormat="1" ht="30" customHeight="1" x14ac:dyDescent="0.5">
      <c r="B15" s="98" t="s">
        <v>466</v>
      </c>
      <c r="C15" s="363">
        <f>SUM(C8:C14)</f>
        <v>1130841.1253636363</v>
      </c>
      <c r="D15" s="364">
        <f>SUM(D8:D14)</f>
        <v>0</v>
      </c>
      <c r="E15" s="364">
        <f t="shared" ref="E15" si="2">SUM(E8:E14)</f>
        <v>0</v>
      </c>
      <c r="F15" s="371">
        <f>SUM(C15:E15)</f>
        <v>1130841.1253636363</v>
      </c>
      <c r="G15" s="119"/>
      <c r="H15" s="98" t="s">
        <v>466</v>
      </c>
      <c r="I15" s="363">
        <f>SUM(I8:I14)</f>
        <v>3305897.4586969703</v>
      </c>
      <c r="J15" s="364">
        <v>0</v>
      </c>
      <c r="K15" s="364">
        <v>0</v>
      </c>
      <c r="L15" s="359">
        <f t="shared" si="1"/>
        <v>3305897.4586969703</v>
      </c>
      <c r="O15" s="373"/>
      <c r="P15" s="374"/>
    </row>
    <row r="16" spans="2:16" s="43" customFormat="1" ht="30" customHeight="1" thickBot="1" x14ac:dyDescent="0.55000000000000004">
      <c r="B16" s="99" t="s">
        <v>465</v>
      </c>
      <c r="C16" s="365">
        <f>C15*0.07</f>
        <v>79158.878775454548</v>
      </c>
      <c r="D16" s="365">
        <f>D15*0.07</f>
        <v>0</v>
      </c>
      <c r="E16" s="365">
        <f>E15*0.07</f>
        <v>0</v>
      </c>
      <c r="F16" s="372">
        <f>F15*0.07</f>
        <v>79158.878775454548</v>
      </c>
      <c r="G16" s="119"/>
      <c r="H16" s="99" t="s">
        <v>465</v>
      </c>
      <c r="I16" s="365">
        <f>I15*0.07</f>
        <v>231412.82210878795</v>
      </c>
      <c r="J16" s="365">
        <v>0</v>
      </c>
      <c r="K16" s="365">
        <v>0</v>
      </c>
      <c r="L16" s="359">
        <f t="shared" si="1"/>
        <v>231412.82210878795</v>
      </c>
      <c r="O16" s="373"/>
      <c r="P16" s="374"/>
    </row>
    <row r="17" spans="2:16" s="43" customFormat="1" ht="30" customHeight="1" thickBot="1" x14ac:dyDescent="0.55000000000000004">
      <c r="B17" s="100" t="s">
        <v>12</v>
      </c>
      <c r="C17" s="368">
        <f>SUM(C15:C16)</f>
        <v>1210000.0041390909</v>
      </c>
      <c r="D17" s="368">
        <f>SUM(D15:D16)</f>
        <v>0</v>
      </c>
      <c r="E17" s="368">
        <f>SUM(E15:E16)</f>
        <v>0</v>
      </c>
      <c r="F17" s="368">
        <f t="shared" ref="F17" si="3">F15+F16</f>
        <v>1210000.0041390909</v>
      </c>
      <c r="G17" s="119"/>
      <c r="H17" s="100" t="s">
        <v>12</v>
      </c>
      <c r="I17" s="366">
        <f>SUM(I15:I16)</f>
        <v>3537310.2808057582</v>
      </c>
      <c r="J17" s="367">
        <v>0</v>
      </c>
      <c r="K17" s="368">
        <v>0</v>
      </c>
      <c r="L17" s="359">
        <f>SUM(I17:K17)</f>
        <v>3537310.2808057582</v>
      </c>
      <c r="O17" s="373"/>
      <c r="P17" s="374"/>
    </row>
    <row r="18" spans="2:16" s="43" customFormat="1" ht="16" thickBot="1" x14ac:dyDescent="0.4">
      <c r="G18" s="119"/>
    </row>
    <row r="19" spans="2:16" s="43" customFormat="1" ht="15.75" customHeight="1" x14ac:dyDescent="0.35">
      <c r="B19" s="503" t="s">
        <v>8</v>
      </c>
      <c r="C19" s="504"/>
      <c r="D19" s="504"/>
      <c r="E19" s="504"/>
      <c r="F19" s="466"/>
      <c r="G19" s="119"/>
      <c r="H19" s="503" t="s">
        <v>8</v>
      </c>
      <c r="I19" s="504"/>
      <c r="J19" s="504"/>
      <c r="K19" s="504"/>
      <c r="L19" s="466"/>
    </row>
    <row r="20" spans="2:16" ht="51" customHeight="1" x14ac:dyDescent="0.35">
      <c r="B20" s="11"/>
      <c r="C20" s="9" t="s">
        <v>489</v>
      </c>
      <c r="D20" s="9" t="s">
        <v>16</v>
      </c>
      <c r="E20" s="9" t="s">
        <v>17</v>
      </c>
      <c r="F20" s="12" t="s">
        <v>10</v>
      </c>
      <c r="G20" s="120"/>
      <c r="H20" s="11"/>
      <c r="I20" s="9" t="s">
        <v>489</v>
      </c>
      <c r="J20" s="9" t="s">
        <v>16</v>
      </c>
      <c r="K20" s="9" t="s">
        <v>17</v>
      </c>
      <c r="L20" s="12" t="s">
        <v>10</v>
      </c>
    </row>
    <row r="21" spans="2:16" ht="15.5" x14ac:dyDescent="0.35">
      <c r="B21" s="11"/>
      <c r="C21" s="9" t="str">
        <f>'1) Tableau budgétaire 1'!D13</f>
        <v>UNFPA</v>
      </c>
      <c r="D21" s="9">
        <f>'1) Tableau budgétaire 1'!E13</f>
        <v>0</v>
      </c>
      <c r="E21" s="9">
        <f>'1) Tableau budgétaire 1'!F13</f>
        <v>0</v>
      </c>
      <c r="F21" s="12"/>
      <c r="G21" s="120"/>
      <c r="H21" s="11"/>
      <c r="I21" s="9" t="s">
        <v>490</v>
      </c>
      <c r="J21" s="9">
        <v>0</v>
      </c>
      <c r="K21" s="9">
        <v>0</v>
      </c>
      <c r="L21" s="12"/>
    </row>
    <row r="22" spans="2:16" ht="30" customHeight="1" x14ac:dyDescent="0.35">
      <c r="B22" s="10" t="s">
        <v>9</v>
      </c>
      <c r="C22" s="101">
        <f>'1) Tableau budgétaire 1'!D393</f>
        <v>847000.00289736362</v>
      </c>
      <c r="D22" s="101">
        <f>'1) Tableau budgétaire 1'!E393</f>
        <v>0</v>
      </c>
      <c r="E22" s="101">
        <f>'1) Tableau budgétaire 1'!F393</f>
        <v>0</v>
      </c>
      <c r="F22" s="2">
        <f>'1) Tableau budgétaire 1'!H393</f>
        <v>0.7</v>
      </c>
      <c r="G22" s="120"/>
      <c r="H22" s="10" t="s">
        <v>369</v>
      </c>
      <c r="I22" s="101">
        <f>'1) Tableau budgétaire 1'!R395</f>
        <v>1163655.1383333334</v>
      </c>
      <c r="J22" s="101">
        <v>0</v>
      </c>
      <c r="K22" s="101">
        <v>0</v>
      </c>
      <c r="L22" s="2">
        <v>0.5</v>
      </c>
    </row>
    <row r="23" spans="2:16" ht="30" customHeight="1" x14ac:dyDescent="0.35">
      <c r="B23" s="10" t="s">
        <v>11</v>
      </c>
      <c r="C23" s="101">
        <f>'1) Tableau budgétaire 1'!D394</f>
        <v>363000.00124172727</v>
      </c>
      <c r="D23" s="101">
        <f>'1) Tableau budgétaire 1'!E394</f>
        <v>0</v>
      </c>
      <c r="E23" s="101">
        <f>'1) Tableau budgétaire 1'!F394</f>
        <v>0</v>
      </c>
      <c r="F23" s="2">
        <f>'1) Tableau budgétaire 1'!H394</f>
        <v>0.3</v>
      </c>
      <c r="G23" s="120"/>
      <c r="H23" s="10" t="s">
        <v>660</v>
      </c>
      <c r="I23" s="101">
        <f>'1) Tableau budgétaire 1'!R396</f>
        <v>1163655.1383333334</v>
      </c>
      <c r="J23" s="101">
        <v>0</v>
      </c>
      <c r="K23" s="101">
        <v>0</v>
      </c>
      <c r="L23" s="2">
        <v>0.5</v>
      </c>
    </row>
    <row r="24" spans="2:16" ht="24.75" hidden="1" customHeight="1" thickBot="1" x14ac:dyDescent="0.4">
      <c r="B24" s="3" t="s">
        <v>369</v>
      </c>
      <c r="C24" s="102">
        <f>'1) Tableau budgétaire 1'!D395</f>
        <v>0</v>
      </c>
      <c r="D24" s="102">
        <f>'1) Tableau budgétaire 1'!E395</f>
        <v>0</v>
      </c>
      <c r="E24" s="102">
        <f>'1) Tableau budgétaire 1'!F395</f>
        <v>0</v>
      </c>
      <c r="F24" s="4">
        <f>'1) Tableau budgétaire 1'!H395</f>
        <v>0</v>
      </c>
    </row>
  </sheetData>
  <sheetProtection formatCells="0" formatColumns="0" formatRows="0"/>
  <mergeCells count="9">
    <mergeCell ref="B19:F19"/>
    <mergeCell ref="B2:F3"/>
    <mergeCell ref="B5:F5"/>
    <mergeCell ref="F6:F7"/>
    <mergeCell ref="H5:L5"/>
    <mergeCell ref="L6:L7"/>
    <mergeCell ref="H19:L19"/>
    <mergeCell ref="H4:L4"/>
    <mergeCell ref="B4:F4"/>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0866141732283472" right="0.70866141732283472" top="0.74803149606299213" bottom="0.74803149606299213" header="0.31496062992125984" footer="0.31496062992125984"/>
  <pageSetup paperSize="9" scale="87" orientation="portrait" r:id="rId1"/>
  <extLst>
    <ext xmlns:x14="http://schemas.microsoft.com/office/spreadsheetml/2009/9/main" uri="{78C0D931-6437-407d-A8EE-F0AAD7539E65}">
      <x14:conditionalFormattings>
        <x14:conditionalFormatting xmlns:xm="http://schemas.microsoft.com/office/excel/2006/main">
          <x14:cfRule type="cellIs" priority="7" operator="notEqual" id="{30940866-0873-4B4C-8F9A-D7E39227A56A}">
            <xm:f>'1) Tableau budgétaire 1'!$D$387</xm:f>
            <x14:dxf>
              <font>
                <color rgb="FF9C0006"/>
              </font>
              <fill>
                <patternFill>
                  <bgColor rgb="FFFFC7CE"/>
                </patternFill>
              </fill>
            </x14:dxf>
          </x14:cfRule>
          <xm:sqref>C17</xm:sqref>
        </x14:conditionalFormatting>
        <x14:conditionalFormatting xmlns:xm="http://schemas.microsoft.com/office/excel/2006/main">
          <x14:cfRule type="cellIs" priority="6" operator="notEqual" id="{C66B9EC7-1980-420F-A913-A8ABF227E4A5}">
            <xm:f>'1) Tableau budgétaire 1'!$E$387</xm:f>
            <x14:dxf>
              <font>
                <color rgb="FF9C0006"/>
              </font>
              <fill>
                <patternFill>
                  <bgColor rgb="FFFFC7CE"/>
                </patternFill>
              </fill>
            </x14:dxf>
          </x14:cfRule>
          <xm:sqref>D17</xm:sqref>
        </x14:conditionalFormatting>
        <x14:conditionalFormatting xmlns:xm="http://schemas.microsoft.com/office/excel/2006/main">
          <x14:cfRule type="cellIs" priority="5" operator="notEqual" id="{8C965A6A-9090-45DA-8790-2BD3637164FB}">
            <xm:f>'1) Tableau budgétaire 1'!$F$387</xm:f>
            <x14:dxf>
              <font>
                <color rgb="FF9C0006"/>
              </font>
              <fill>
                <patternFill>
                  <bgColor rgb="FFFFC7CE"/>
                </patternFill>
              </fill>
            </x14:dxf>
          </x14:cfRule>
          <xm:sqref>E17</xm:sqref>
        </x14:conditionalFormatting>
        <x14:conditionalFormatting xmlns:xm="http://schemas.microsoft.com/office/excel/2006/main">
          <x14:cfRule type="cellIs" priority="3" operator="notEqual" id="{EDC83885-0558-4EE8-97E4-76E085EEC7F3}">
            <xm:f>'1) Tableau budgétaire 1'!$E$387</xm:f>
            <x14:dxf>
              <font>
                <color rgb="FF9C0006"/>
              </font>
              <fill>
                <patternFill>
                  <bgColor rgb="FFFFC7CE"/>
                </patternFill>
              </fill>
            </x14:dxf>
          </x14:cfRule>
          <xm:sqref>J17</xm:sqref>
        </x14:conditionalFormatting>
        <x14:conditionalFormatting xmlns:xm="http://schemas.microsoft.com/office/excel/2006/main">
          <x14:cfRule type="cellIs" priority="2" operator="notEqual" id="{FD534CB3-D37A-4336-A93A-7BD992F00F01}">
            <xm:f>'1) Tableau budgétaire 1'!$F$387</xm:f>
            <x14:dxf>
              <font>
                <color rgb="FF9C0006"/>
              </font>
              <fill>
                <patternFill>
                  <bgColor rgb="FFFFC7CE"/>
                </patternFill>
              </fill>
            </x14:dxf>
          </x14:cfRule>
          <xm:sqref>K17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A543F-6805-4D80-8DB0-BB3DB83E4885}">
  <sheetPr>
    <tabColor rgb="FFFFFF00"/>
    <pageSetUpPr fitToPage="1"/>
  </sheetPr>
  <dimension ref="A1:Z409"/>
  <sheetViews>
    <sheetView showGridLines="0" showZeros="0" topLeftCell="G355" zoomScale="70" zoomScaleNormal="70" workbookViewId="0">
      <selection activeCell="U357" sqref="U357:U373"/>
    </sheetView>
  </sheetViews>
  <sheetFormatPr baseColWidth="10" defaultColWidth="38.90625" defaultRowHeight="24.75" customHeight="1" x14ac:dyDescent="0.35"/>
  <cols>
    <col min="1" max="1" width="1.453125" style="124" customWidth="1"/>
    <col min="2" max="2" width="34.6328125" style="124" customWidth="1"/>
    <col min="3" max="3" width="38.90625" style="293"/>
    <col min="4" max="4" width="15.08984375" style="293" customWidth="1"/>
    <col min="5" max="6" width="38.90625" style="124" hidden="1" customWidth="1"/>
    <col min="7" max="7" width="15.453125" style="124" customWidth="1"/>
    <col min="8" max="8" width="14.453125" style="124" customWidth="1"/>
    <col min="9" max="9" width="13.453125" style="169" customWidth="1"/>
    <col min="10" max="10" width="9.90625" style="124" customWidth="1"/>
    <col min="11" max="11" width="10.08984375" style="228" hidden="1" customWidth="1"/>
    <col min="12" max="12" width="6" style="124" customWidth="1"/>
    <col min="13" max="13" width="33.54296875" style="124" customWidth="1"/>
    <col min="14" max="14" width="45.6328125" style="124" customWidth="1"/>
    <col min="15" max="15" width="14.54296875" style="168" customWidth="1"/>
    <col min="16" max="17" width="0" style="124" hidden="1" customWidth="1"/>
    <col min="18" max="18" width="15" style="124" customWidth="1"/>
    <col min="19" max="19" width="15.08984375" style="124" customWidth="1"/>
    <col min="20" max="20" width="22" style="124" customWidth="1"/>
    <col min="21" max="21" width="23" style="169" customWidth="1"/>
    <col min="22" max="22" width="33.90625" style="124" customWidth="1"/>
    <col min="23" max="23" width="11.6328125" style="124" hidden="1" customWidth="1"/>
    <col min="24" max="24" width="10.6328125" style="124" customWidth="1"/>
    <col min="25" max="25" width="38.90625" style="123"/>
    <col min="26" max="16384" width="38.90625" style="124"/>
  </cols>
  <sheetData>
    <row r="1" spans="1:24" ht="24.75" hidden="1" customHeight="1" x14ac:dyDescent="0.35">
      <c r="K1" s="124"/>
    </row>
    <row r="2" spans="1:24" ht="24.75" customHeight="1" x14ac:dyDescent="0.35">
      <c r="B2" s="427" t="s">
        <v>418</v>
      </c>
      <c r="C2" s="427"/>
      <c r="D2" s="427"/>
      <c r="E2" s="427"/>
      <c r="F2" s="170"/>
      <c r="G2" s="170"/>
      <c r="K2" s="124"/>
    </row>
    <row r="3" spans="1:24" ht="24.75" customHeight="1" thickBot="1" x14ac:dyDescent="0.4">
      <c r="B3" s="354" t="s">
        <v>585</v>
      </c>
      <c r="C3" s="294"/>
      <c r="D3" s="294"/>
      <c r="K3" s="124"/>
    </row>
    <row r="4" spans="1:24" ht="24.75" hidden="1" customHeight="1" thickBot="1" x14ac:dyDescent="0.4">
      <c r="B4" s="170"/>
      <c r="K4" s="124"/>
    </row>
    <row r="5" spans="1:24" ht="24.75" hidden="1" customHeight="1" x14ac:dyDescent="0.35">
      <c r="B5" s="171" t="s">
        <v>5</v>
      </c>
      <c r="C5" s="295"/>
      <c r="D5" s="295"/>
      <c r="E5" s="172"/>
      <c r="F5" s="172"/>
      <c r="G5" s="172"/>
      <c r="H5" s="172"/>
      <c r="I5" s="173"/>
      <c r="J5" s="172"/>
      <c r="K5" s="174"/>
      <c r="U5" s="173"/>
    </row>
    <row r="6" spans="1:24" ht="96.65" hidden="1" customHeight="1" thickBot="1" x14ac:dyDescent="0.4">
      <c r="B6" s="434" t="s">
        <v>650</v>
      </c>
      <c r="C6" s="435"/>
      <c r="D6" s="435"/>
      <c r="E6" s="435"/>
      <c r="F6" s="435"/>
      <c r="G6" s="435"/>
      <c r="H6" s="435"/>
      <c r="I6" s="435"/>
      <c r="J6" s="435"/>
      <c r="K6" s="436"/>
      <c r="U6" s="124"/>
    </row>
    <row r="7" spans="1:24" ht="24.75" hidden="1" customHeight="1" x14ac:dyDescent="0.35">
      <c r="B7" s="170"/>
      <c r="K7" s="124"/>
    </row>
    <row r="8" spans="1:24" ht="24.75" hidden="1" customHeight="1" thickBot="1" x14ac:dyDescent="0.4">
      <c r="K8" s="124"/>
    </row>
    <row r="9" spans="1:24" ht="33" customHeight="1" thickBot="1" x14ac:dyDescent="0.4">
      <c r="B9" s="428" t="s">
        <v>419</v>
      </c>
      <c r="C9" s="429"/>
      <c r="D9" s="429"/>
      <c r="E9" s="429"/>
      <c r="F9" s="429"/>
      <c r="G9" s="429"/>
      <c r="H9" s="430"/>
      <c r="I9" s="175"/>
      <c r="K9" s="124"/>
      <c r="U9" s="175"/>
    </row>
    <row r="10" spans="1:24" ht="24.75" hidden="1" customHeight="1" x14ac:dyDescent="0.35">
      <c r="K10" s="124"/>
    </row>
    <row r="11" spans="1:24" ht="19.5" customHeight="1" x14ac:dyDescent="0.35">
      <c r="A11" s="350"/>
      <c r="B11" s="351" t="s">
        <v>612</v>
      </c>
      <c r="C11" s="352"/>
      <c r="D11" s="352"/>
      <c r="E11" s="350"/>
      <c r="F11" s="350"/>
      <c r="G11" s="350"/>
      <c r="H11" s="350"/>
      <c r="I11" s="353"/>
      <c r="J11" s="350"/>
      <c r="K11" s="128"/>
      <c r="M11" s="347" t="s">
        <v>613</v>
      </c>
      <c r="N11" s="339"/>
      <c r="O11" s="348"/>
      <c r="P11" s="339"/>
      <c r="Q11" s="339"/>
      <c r="R11" s="339"/>
      <c r="S11" s="339"/>
      <c r="T11" s="339"/>
      <c r="U11" s="349"/>
      <c r="V11" s="339"/>
      <c r="W11" s="339"/>
      <c r="X11" s="339"/>
    </row>
    <row r="12" spans="1:24" ht="161.4" customHeight="1" x14ac:dyDescent="0.35">
      <c r="B12" s="129" t="s">
        <v>372</v>
      </c>
      <c r="C12" s="296" t="s">
        <v>389</v>
      </c>
      <c r="D12" s="296" t="s">
        <v>646</v>
      </c>
      <c r="E12" s="129" t="s">
        <v>643</v>
      </c>
      <c r="F12" s="129" t="s">
        <v>484</v>
      </c>
      <c r="G12" s="129" t="s">
        <v>12</v>
      </c>
      <c r="H12" s="284" t="s">
        <v>413</v>
      </c>
      <c r="I12" s="284" t="s">
        <v>467</v>
      </c>
      <c r="J12" s="284" t="s">
        <v>373</v>
      </c>
      <c r="K12" s="130" t="s">
        <v>487</v>
      </c>
      <c r="L12" s="122"/>
      <c r="M12" s="129" t="s">
        <v>372</v>
      </c>
      <c r="N12" s="129" t="s">
        <v>389</v>
      </c>
      <c r="O12" s="285" t="s">
        <v>492</v>
      </c>
      <c r="P12" s="129"/>
      <c r="Q12" s="129" t="s">
        <v>484</v>
      </c>
      <c r="R12" s="355" t="s">
        <v>370</v>
      </c>
      <c r="S12" s="334" t="s">
        <v>661</v>
      </c>
      <c r="T12" s="284" t="s">
        <v>664</v>
      </c>
      <c r="U12" s="284" t="s">
        <v>467</v>
      </c>
      <c r="V12" s="284" t="s">
        <v>373</v>
      </c>
      <c r="W12" s="130" t="s">
        <v>487</v>
      </c>
      <c r="X12" s="131"/>
    </row>
    <row r="13" spans="1:24" ht="17.25" customHeight="1" x14ac:dyDescent="0.35">
      <c r="B13" s="177"/>
      <c r="C13" s="321"/>
      <c r="D13" s="297" t="s">
        <v>490</v>
      </c>
      <c r="E13" s="178"/>
      <c r="F13" s="178"/>
      <c r="G13" s="178"/>
      <c r="H13" s="177"/>
      <c r="I13" s="135"/>
      <c r="J13" s="177"/>
      <c r="K13" s="177"/>
      <c r="L13" s="122"/>
      <c r="M13" s="177"/>
      <c r="N13" s="177"/>
      <c r="O13" s="132" t="s">
        <v>490</v>
      </c>
      <c r="P13" s="178"/>
      <c r="Q13" s="178" t="s">
        <v>645</v>
      </c>
      <c r="R13" s="178"/>
      <c r="S13" s="335" t="s">
        <v>609</v>
      </c>
      <c r="T13" s="177"/>
      <c r="U13" s="135"/>
      <c r="V13" s="177"/>
      <c r="W13" s="177"/>
      <c r="X13" s="179" t="s">
        <v>609</v>
      </c>
    </row>
    <row r="14" spans="1:24" ht="24.75" customHeight="1" x14ac:dyDescent="0.35">
      <c r="B14" s="180" t="s">
        <v>374</v>
      </c>
      <c r="C14" s="437" t="s">
        <v>526</v>
      </c>
      <c r="D14" s="438"/>
      <c r="E14" s="438"/>
      <c r="F14" s="438"/>
      <c r="G14" s="438"/>
      <c r="H14" s="438"/>
      <c r="I14" s="438"/>
      <c r="J14" s="438"/>
      <c r="K14" s="439"/>
      <c r="L14" s="122"/>
      <c r="M14" s="180">
        <v>0</v>
      </c>
      <c r="N14" s="401" t="s">
        <v>526</v>
      </c>
      <c r="O14" s="401"/>
      <c r="P14" s="401"/>
      <c r="Q14" s="401"/>
      <c r="R14" s="401"/>
      <c r="S14" s="401"/>
      <c r="T14" s="401"/>
      <c r="U14" s="401"/>
      <c r="V14" s="401"/>
      <c r="W14" s="401"/>
    </row>
    <row r="15" spans="1:24" ht="24.75" customHeight="1" x14ac:dyDescent="0.35">
      <c r="B15" s="153" t="s">
        <v>375</v>
      </c>
      <c r="C15" s="402" t="s">
        <v>514</v>
      </c>
      <c r="D15" s="402"/>
      <c r="E15" s="402"/>
      <c r="F15" s="402"/>
      <c r="G15" s="402"/>
      <c r="H15" s="402"/>
      <c r="I15" s="402"/>
      <c r="J15" s="402"/>
      <c r="K15" s="402"/>
      <c r="L15" s="122"/>
      <c r="M15" s="153" t="s">
        <v>375</v>
      </c>
      <c r="N15" s="402" t="s">
        <v>514</v>
      </c>
      <c r="O15" s="402"/>
      <c r="P15" s="402"/>
      <c r="Q15" s="402"/>
      <c r="R15" s="402"/>
      <c r="S15" s="402"/>
      <c r="T15" s="402"/>
      <c r="U15" s="402"/>
      <c r="V15" s="402"/>
      <c r="W15" s="402"/>
    </row>
    <row r="16" spans="1:24" ht="24.75" customHeight="1" x14ac:dyDescent="0.35">
      <c r="B16" s="386" t="s">
        <v>673</v>
      </c>
      <c r="C16" s="322" t="s">
        <v>574</v>
      </c>
      <c r="D16" s="298"/>
      <c r="E16" s="134"/>
      <c r="F16" s="134"/>
      <c r="G16" s="135">
        <f>D16+E16+F16</f>
        <v>0</v>
      </c>
      <c r="H16" s="136"/>
      <c r="I16" s="137"/>
      <c r="J16" s="138"/>
      <c r="K16" s="139"/>
      <c r="L16" s="122"/>
      <c r="M16" s="386" t="s">
        <v>527</v>
      </c>
      <c r="N16" s="133" t="s">
        <v>574</v>
      </c>
      <c r="O16" s="125"/>
      <c r="P16" s="134"/>
      <c r="Q16" s="134"/>
      <c r="R16" s="140">
        <f>O16+P16+Q16</f>
        <v>0</v>
      </c>
      <c r="S16" s="341">
        <f t="shared" ref="S16:S32" si="0">+R16-G16</f>
        <v>0</v>
      </c>
      <c r="T16" s="136"/>
      <c r="U16" s="383">
        <f>272253+288634.5+69274.46+133340.48+30800+16482.27+8315.44</f>
        <v>819100.14999999991</v>
      </c>
      <c r="V16" s="138"/>
      <c r="W16" s="139"/>
      <c r="X16" s="141"/>
    </row>
    <row r="17" spans="2:24" ht="24.75" customHeight="1" x14ac:dyDescent="0.35">
      <c r="B17" s="396"/>
      <c r="C17" s="322" t="s">
        <v>575</v>
      </c>
      <c r="D17" s="298">
        <v>476216</v>
      </c>
      <c r="E17" s="134"/>
      <c r="F17" s="134"/>
      <c r="G17" s="135">
        <f t="shared" ref="G17:G32" si="1">D17+E17+F17</f>
        <v>476216</v>
      </c>
      <c r="H17" s="136"/>
      <c r="I17" s="137"/>
      <c r="J17" s="138"/>
      <c r="K17" s="139">
        <v>1</v>
      </c>
      <c r="L17" s="122"/>
      <c r="M17" s="396"/>
      <c r="N17" s="133" t="s">
        <v>575</v>
      </c>
      <c r="O17" s="126">
        <v>1082664</v>
      </c>
      <c r="P17" s="134"/>
      <c r="Q17" s="126"/>
      <c r="R17" s="142">
        <f>O17+P17+Q17</f>
        <v>1082664</v>
      </c>
      <c r="S17" s="341">
        <f>+R17-G17</f>
        <v>606448</v>
      </c>
      <c r="T17" s="136"/>
      <c r="U17" s="384"/>
      <c r="V17" s="138"/>
      <c r="W17" s="139">
        <v>1</v>
      </c>
      <c r="X17" s="143">
        <f>R17/G17</f>
        <v>2.2734725418717558</v>
      </c>
    </row>
    <row r="18" spans="2:24" ht="31.5" customHeight="1" x14ac:dyDescent="0.35">
      <c r="B18" s="396"/>
      <c r="C18" s="322" t="s">
        <v>515</v>
      </c>
      <c r="D18" s="298">
        <f>55000*2</f>
        <v>110000</v>
      </c>
      <c r="E18" s="134"/>
      <c r="F18" s="134"/>
      <c r="G18" s="135">
        <f t="shared" si="1"/>
        <v>110000</v>
      </c>
      <c r="H18" s="136"/>
      <c r="I18" s="137"/>
      <c r="J18" s="138"/>
      <c r="K18" s="139">
        <v>4</v>
      </c>
      <c r="L18" s="122"/>
      <c r="M18" s="396"/>
      <c r="N18" s="133" t="s">
        <v>515</v>
      </c>
      <c r="O18" s="126">
        <v>255000</v>
      </c>
      <c r="P18" s="134"/>
      <c r="Q18" s="126"/>
      <c r="R18" s="142">
        <f>O18+P18+Q18</f>
        <v>255000</v>
      </c>
      <c r="S18" s="341">
        <f t="shared" si="0"/>
        <v>145000</v>
      </c>
      <c r="T18" s="136"/>
      <c r="U18" s="384"/>
      <c r="V18" s="138"/>
      <c r="W18" s="139">
        <v>4</v>
      </c>
      <c r="X18" s="143">
        <f>R18/G18</f>
        <v>2.3181818181818183</v>
      </c>
    </row>
    <row r="19" spans="2:24" ht="24.75" customHeight="1" x14ac:dyDescent="0.35">
      <c r="B19" s="396"/>
      <c r="C19" s="322" t="s">
        <v>516</v>
      </c>
      <c r="D19" s="298">
        <f>(1286000+33000+30000)*24/550</f>
        <v>58865.454545454544</v>
      </c>
      <c r="E19" s="134"/>
      <c r="F19" s="134"/>
      <c r="G19" s="135">
        <f t="shared" si="1"/>
        <v>58865.454545454544</v>
      </c>
      <c r="H19" s="136"/>
      <c r="I19" s="137"/>
      <c r="J19" s="138"/>
      <c r="K19" s="139">
        <v>4</v>
      </c>
      <c r="L19" s="122"/>
      <c r="M19" s="396"/>
      <c r="N19" s="133" t="s">
        <v>516</v>
      </c>
      <c r="O19" s="126">
        <v>171066.45454545453</v>
      </c>
      <c r="P19" s="134"/>
      <c r="Q19" s="126"/>
      <c r="R19" s="142">
        <f t="shared" ref="R19:R31" si="2">O19+P19+Q19</f>
        <v>171066.45454545453</v>
      </c>
      <c r="S19" s="341">
        <f t="shared" si="0"/>
        <v>112200.99999999999</v>
      </c>
      <c r="T19" s="136"/>
      <c r="U19" s="384"/>
      <c r="V19" s="138"/>
      <c r="W19" s="139">
        <v>4</v>
      </c>
      <c r="X19" s="143">
        <f>R19/G19</f>
        <v>2.9060585001235482</v>
      </c>
    </row>
    <row r="20" spans="2:24" ht="24.75" customHeight="1" x14ac:dyDescent="0.35">
      <c r="B20" s="396"/>
      <c r="C20" s="322" t="s">
        <v>588</v>
      </c>
      <c r="D20" s="298">
        <f>(680583*24)/550</f>
        <v>29698.167272727274</v>
      </c>
      <c r="E20" s="134"/>
      <c r="F20" s="134"/>
      <c r="G20" s="135">
        <f t="shared" si="1"/>
        <v>29698.167272727274</v>
      </c>
      <c r="H20" s="136"/>
      <c r="I20" s="137"/>
      <c r="J20" s="138"/>
      <c r="K20" s="139">
        <v>4</v>
      </c>
      <c r="L20" s="122"/>
      <c r="M20" s="396"/>
      <c r="N20" s="133" t="s">
        <v>588</v>
      </c>
      <c r="O20" s="126">
        <v>62671.167272727274</v>
      </c>
      <c r="P20" s="134"/>
      <c r="Q20" s="126"/>
      <c r="R20" s="142">
        <f t="shared" si="2"/>
        <v>62671.167272727274</v>
      </c>
      <c r="S20" s="341">
        <f t="shared" si="0"/>
        <v>32973</v>
      </c>
      <c r="T20" s="136"/>
      <c r="U20" s="384"/>
      <c r="V20" s="138"/>
      <c r="W20" s="139">
        <v>4</v>
      </c>
      <c r="X20" s="143">
        <f t="shared" ref="X20:X33" si="3">R20/G20</f>
        <v>2.1102705327638214</v>
      </c>
    </row>
    <row r="21" spans="2:24" ht="24.75" customHeight="1" x14ac:dyDescent="0.35">
      <c r="B21" s="396"/>
      <c r="C21" s="322"/>
      <c r="D21" s="298">
        <v>0</v>
      </c>
      <c r="E21" s="134"/>
      <c r="F21" s="134"/>
      <c r="G21" s="135">
        <f t="shared" si="1"/>
        <v>0</v>
      </c>
      <c r="H21" s="136"/>
      <c r="I21" s="137"/>
      <c r="J21" s="138"/>
      <c r="K21" s="139"/>
      <c r="L21" s="122"/>
      <c r="M21" s="396"/>
      <c r="N21" s="144" t="s">
        <v>614</v>
      </c>
      <c r="O21" s="126">
        <v>123395</v>
      </c>
      <c r="P21" s="145"/>
      <c r="Q21" s="126"/>
      <c r="R21" s="142">
        <f t="shared" si="2"/>
        <v>123395</v>
      </c>
      <c r="S21" s="341">
        <f t="shared" si="0"/>
        <v>123395</v>
      </c>
      <c r="T21" s="146">
        <v>1</v>
      </c>
      <c r="U21" s="385"/>
      <c r="V21" s="148" t="s">
        <v>666</v>
      </c>
      <c r="W21" s="149">
        <v>4</v>
      </c>
      <c r="X21" s="143"/>
    </row>
    <row r="22" spans="2:24" ht="24.75" hidden="1" customHeight="1" x14ac:dyDescent="0.35">
      <c r="B22" s="396"/>
      <c r="C22" s="322"/>
      <c r="D22" s="298"/>
      <c r="E22" s="134"/>
      <c r="F22" s="134"/>
      <c r="G22" s="135">
        <f t="shared" si="1"/>
        <v>0</v>
      </c>
      <c r="H22" s="136"/>
      <c r="I22" s="137"/>
      <c r="J22" s="138"/>
      <c r="K22" s="139">
        <v>1</v>
      </c>
      <c r="L22" s="122"/>
      <c r="M22" s="396"/>
      <c r="N22" s="144"/>
      <c r="O22" s="126">
        <v>0</v>
      </c>
      <c r="P22" s="145"/>
      <c r="Q22" s="126"/>
      <c r="R22" s="140">
        <f t="shared" si="2"/>
        <v>0</v>
      </c>
      <c r="S22" s="337">
        <f t="shared" si="0"/>
        <v>0</v>
      </c>
      <c r="T22" s="146"/>
      <c r="U22" s="377"/>
      <c r="V22" s="138"/>
      <c r="W22" s="139">
        <v>1</v>
      </c>
      <c r="X22" s="143" t="e">
        <f t="shared" si="3"/>
        <v>#DIV/0!</v>
      </c>
    </row>
    <row r="23" spans="2:24" ht="24.75" hidden="1" customHeight="1" x14ac:dyDescent="0.35">
      <c r="B23" s="387"/>
      <c r="C23" s="322"/>
      <c r="D23" s="298"/>
      <c r="E23" s="137"/>
      <c r="F23" s="137"/>
      <c r="G23" s="135">
        <f t="shared" si="1"/>
        <v>0</v>
      </c>
      <c r="H23" s="136"/>
      <c r="I23" s="137"/>
      <c r="J23" s="152"/>
      <c r="K23" s="139">
        <v>1</v>
      </c>
      <c r="L23" s="122"/>
      <c r="M23" s="387"/>
      <c r="N23" s="133"/>
      <c r="O23" s="126">
        <v>0</v>
      </c>
      <c r="P23" s="137"/>
      <c r="Q23" s="181"/>
      <c r="R23" s="140">
        <f t="shared" si="2"/>
        <v>0</v>
      </c>
      <c r="S23" s="336">
        <f t="shared" si="0"/>
        <v>0</v>
      </c>
      <c r="T23" s="136"/>
      <c r="U23" s="377"/>
      <c r="V23" s="152"/>
      <c r="W23" s="139">
        <v>1</v>
      </c>
      <c r="X23" s="143" t="e">
        <f t="shared" si="3"/>
        <v>#DIV/0!</v>
      </c>
    </row>
    <row r="24" spans="2:24" ht="24.75" hidden="1" customHeight="1" x14ac:dyDescent="0.35">
      <c r="B24" s="433"/>
      <c r="C24" s="322"/>
      <c r="D24" s="299"/>
      <c r="E24" s="134"/>
      <c r="F24" s="134"/>
      <c r="G24" s="135">
        <f t="shared" si="1"/>
        <v>0</v>
      </c>
      <c r="H24" s="136"/>
      <c r="I24" s="137"/>
      <c r="J24" s="138"/>
      <c r="K24" s="139"/>
      <c r="L24" s="122"/>
      <c r="M24" s="433"/>
      <c r="N24" s="133"/>
      <c r="O24" s="145">
        <v>0</v>
      </c>
      <c r="P24" s="134"/>
      <c r="Q24" s="182"/>
      <c r="R24" s="140">
        <f t="shared" si="2"/>
        <v>0</v>
      </c>
      <c r="S24" s="336">
        <f t="shared" si="0"/>
        <v>0</v>
      </c>
      <c r="T24" s="136"/>
      <c r="U24" s="377"/>
      <c r="V24" s="138"/>
      <c r="W24" s="139"/>
      <c r="X24" s="143" t="e">
        <f t="shared" si="3"/>
        <v>#DIV/0!</v>
      </c>
    </row>
    <row r="25" spans="2:24" ht="24.75" hidden="1" customHeight="1" x14ac:dyDescent="0.35">
      <c r="B25" s="433"/>
      <c r="C25" s="322"/>
      <c r="D25" s="299"/>
      <c r="E25" s="134"/>
      <c r="F25" s="134"/>
      <c r="G25" s="135">
        <f t="shared" si="1"/>
        <v>0</v>
      </c>
      <c r="H25" s="136"/>
      <c r="I25" s="137"/>
      <c r="J25" s="138"/>
      <c r="K25" s="139"/>
      <c r="L25" s="122"/>
      <c r="M25" s="433"/>
      <c r="N25" s="155"/>
      <c r="O25" s="145">
        <v>0</v>
      </c>
      <c r="P25" s="134"/>
      <c r="Q25" s="182"/>
      <c r="R25" s="140">
        <f t="shared" si="2"/>
        <v>0</v>
      </c>
      <c r="S25" s="336">
        <f t="shared" si="0"/>
        <v>0</v>
      </c>
      <c r="T25" s="136"/>
      <c r="U25" s="377"/>
      <c r="V25" s="138"/>
      <c r="W25" s="139"/>
      <c r="X25" s="143" t="e">
        <f t="shared" si="3"/>
        <v>#DIV/0!</v>
      </c>
    </row>
    <row r="26" spans="2:24" ht="24.75" hidden="1" customHeight="1" x14ac:dyDescent="0.35">
      <c r="B26" s="433"/>
      <c r="C26" s="322"/>
      <c r="D26" s="299"/>
      <c r="E26" s="134"/>
      <c r="F26" s="134"/>
      <c r="G26" s="135">
        <f t="shared" si="1"/>
        <v>0</v>
      </c>
      <c r="H26" s="136"/>
      <c r="I26" s="137"/>
      <c r="J26" s="134"/>
      <c r="K26" s="139"/>
      <c r="L26" s="122"/>
      <c r="M26" s="433"/>
      <c r="N26" s="155"/>
      <c r="O26" s="145">
        <v>0</v>
      </c>
      <c r="P26" s="134"/>
      <c r="Q26" s="182"/>
      <c r="R26" s="140">
        <f t="shared" si="2"/>
        <v>0</v>
      </c>
      <c r="S26" s="336">
        <f t="shared" si="0"/>
        <v>0</v>
      </c>
      <c r="T26" s="136"/>
      <c r="U26" s="377"/>
      <c r="V26" s="134"/>
      <c r="W26" s="139"/>
      <c r="X26" s="143" t="e">
        <f t="shared" si="3"/>
        <v>#DIV/0!</v>
      </c>
    </row>
    <row r="27" spans="2:24" ht="24.75" hidden="1" customHeight="1" x14ac:dyDescent="0.35">
      <c r="B27" s="433"/>
      <c r="C27" s="322"/>
      <c r="D27" s="299"/>
      <c r="E27" s="134"/>
      <c r="F27" s="134"/>
      <c r="G27" s="135">
        <f t="shared" si="1"/>
        <v>0</v>
      </c>
      <c r="H27" s="136"/>
      <c r="I27" s="137"/>
      <c r="J27" s="138"/>
      <c r="K27" s="139"/>
      <c r="L27" s="122"/>
      <c r="M27" s="433"/>
      <c r="N27" s="155"/>
      <c r="O27" s="145">
        <v>0</v>
      </c>
      <c r="P27" s="134"/>
      <c r="Q27" s="182"/>
      <c r="R27" s="140">
        <f t="shared" si="2"/>
        <v>0</v>
      </c>
      <c r="S27" s="336">
        <f t="shared" si="0"/>
        <v>0</v>
      </c>
      <c r="T27" s="136"/>
      <c r="U27" s="377"/>
      <c r="V27" s="138"/>
      <c r="W27" s="139"/>
      <c r="X27" s="143" t="e">
        <f t="shared" si="3"/>
        <v>#DIV/0!</v>
      </c>
    </row>
    <row r="28" spans="2:24" ht="24.75" hidden="1" customHeight="1" x14ac:dyDescent="0.35">
      <c r="B28" s="433"/>
      <c r="C28" s="322"/>
      <c r="D28" s="299"/>
      <c r="E28" s="134"/>
      <c r="F28" s="134"/>
      <c r="G28" s="135">
        <f t="shared" si="1"/>
        <v>0</v>
      </c>
      <c r="H28" s="136"/>
      <c r="I28" s="137"/>
      <c r="J28" s="138"/>
      <c r="K28" s="139"/>
      <c r="L28" s="122"/>
      <c r="M28" s="433"/>
      <c r="N28" s="155"/>
      <c r="O28" s="145">
        <v>0</v>
      </c>
      <c r="P28" s="134"/>
      <c r="Q28" s="182"/>
      <c r="R28" s="140">
        <f t="shared" si="2"/>
        <v>0</v>
      </c>
      <c r="S28" s="336">
        <f t="shared" si="0"/>
        <v>0</v>
      </c>
      <c r="T28" s="136"/>
      <c r="U28" s="377"/>
      <c r="V28" s="138"/>
      <c r="W28" s="139"/>
      <c r="X28" s="143" t="e">
        <f t="shared" si="3"/>
        <v>#DIV/0!</v>
      </c>
    </row>
    <row r="29" spans="2:24" ht="24.75" hidden="1" customHeight="1" x14ac:dyDescent="0.35">
      <c r="B29" s="433"/>
      <c r="C29" s="322"/>
      <c r="D29" s="299"/>
      <c r="E29" s="134"/>
      <c r="F29" s="134"/>
      <c r="G29" s="135">
        <f t="shared" si="1"/>
        <v>0</v>
      </c>
      <c r="H29" s="136"/>
      <c r="I29" s="137"/>
      <c r="J29" s="138"/>
      <c r="K29" s="139"/>
      <c r="L29" s="122"/>
      <c r="M29" s="433"/>
      <c r="N29" s="155"/>
      <c r="O29" s="145">
        <v>0</v>
      </c>
      <c r="P29" s="134"/>
      <c r="Q29" s="182"/>
      <c r="R29" s="140">
        <f t="shared" si="2"/>
        <v>0</v>
      </c>
      <c r="S29" s="336">
        <f t="shared" si="0"/>
        <v>0</v>
      </c>
      <c r="T29" s="136"/>
      <c r="U29" s="377"/>
      <c r="V29" s="138"/>
      <c r="W29" s="139"/>
      <c r="X29" s="143" t="e">
        <f t="shared" si="3"/>
        <v>#DIV/0!</v>
      </c>
    </row>
    <row r="30" spans="2:24" ht="24.75" hidden="1" customHeight="1" x14ac:dyDescent="0.35">
      <c r="B30" s="433"/>
      <c r="C30" s="322"/>
      <c r="D30" s="299"/>
      <c r="E30" s="134"/>
      <c r="F30" s="134"/>
      <c r="G30" s="135">
        <f t="shared" si="1"/>
        <v>0</v>
      </c>
      <c r="H30" s="136"/>
      <c r="I30" s="137"/>
      <c r="J30" s="138"/>
      <c r="K30" s="139"/>
      <c r="L30" s="122"/>
      <c r="M30" s="433"/>
      <c r="N30" s="155"/>
      <c r="O30" s="145">
        <v>0</v>
      </c>
      <c r="P30" s="134"/>
      <c r="Q30" s="182"/>
      <c r="R30" s="140">
        <f t="shared" si="2"/>
        <v>0</v>
      </c>
      <c r="S30" s="336">
        <f t="shared" si="0"/>
        <v>0</v>
      </c>
      <c r="T30" s="136"/>
      <c r="U30" s="377"/>
      <c r="V30" s="138"/>
      <c r="W30" s="139"/>
      <c r="X30" s="143" t="e">
        <f t="shared" si="3"/>
        <v>#DIV/0!</v>
      </c>
    </row>
    <row r="31" spans="2:24" ht="24.75" hidden="1" customHeight="1" x14ac:dyDescent="0.35">
      <c r="B31" s="433"/>
      <c r="C31" s="322"/>
      <c r="D31" s="299"/>
      <c r="E31" s="134"/>
      <c r="F31" s="134"/>
      <c r="G31" s="135">
        <f t="shared" si="1"/>
        <v>0</v>
      </c>
      <c r="H31" s="136"/>
      <c r="I31" s="137"/>
      <c r="J31" s="138"/>
      <c r="K31" s="139"/>
      <c r="L31" s="122"/>
      <c r="M31" s="433"/>
      <c r="N31" s="155"/>
      <c r="O31" s="145">
        <v>0</v>
      </c>
      <c r="P31" s="134"/>
      <c r="Q31" s="182"/>
      <c r="R31" s="140">
        <f t="shared" si="2"/>
        <v>0</v>
      </c>
      <c r="S31" s="336">
        <f t="shared" si="0"/>
        <v>0</v>
      </c>
      <c r="T31" s="136"/>
      <c r="U31" s="377"/>
      <c r="V31" s="138"/>
      <c r="W31" s="139"/>
      <c r="X31" s="143" t="e">
        <f t="shared" si="3"/>
        <v>#DIV/0!</v>
      </c>
    </row>
    <row r="32" spans="2:24" ht="44.25" customHeight="1" x14ac:dyDescent="0.35">
      <c r="B32" s="150" t="s">
        <v>571</v>
      </c>
      <c r="C32" s="322" t="s">
        <v>561</v>
      </c>
      <c r="D32" s="299">
        <v>10000</v>
      </c>
      <c r="E32" s="137"/>
      <c r="F32" s="137"/>
      <c r="G32" s="135">
        <f t="shared" si="1"/>
        <v>10000</v>
      </c>
      <c r="H32" s="136">
        <v>0.5</v>
      </c>
      <c r="I32" s="137"/>
      <c r="J32" s="127"/>
      <c r="K32" s="139">
        <v>4</v>
      </c>
      <c r="L32" s="122"/>
      <c r="M32" s="394" t="s">
        <v>571</v>
      </c>
      <c r="N32" s="133" t="s">
        <v>615</v>
      </c>
      <c r="O32" s="126">
        <v>25000</v>
      </c>
      <c r="P32" s="137"/>
      <c r="Q32" s="126"/>
      <c r="R32" s="142">
        <f>O32+P32+Q32</f>
        <v>25000</v>
      </c>
      <c r="S32" s="341">
        <f t="shared" si="0"/>
        <v>15000</v>
      </c>
      <c r="T32" s="136">
        <v>0.5</v>
      </c>
      <c r="U32" s="377"/>
      <c r="V32" s="375" t="s">
        <v>667</v>
      </c>
      <c r="W32" s="139">
        <v>4</v>
      </c>
      <c r="X32" s="143">
        <f t="shared" si="3"/>
        <v>2.5</v>
      </c>
    </row>
    <row r="33" spans="1:25" ht="24.75" hidden="1" customHeight="1" x14ac:dyDescent="0.35">
      <c r="B33" s="150"/>
      <c r="C33" s="322"/>
      <c r="D33" s="299"/>
      <c r="E33" s="137"/>
      <c r="F33" s="137"/>
      <c r="G33" s="135"/>
      <c r="H33" s="136"/>
      <c r="I33" s="137"/>
      <c r="K33" s="139"/>
      <c r="L33" s="122"/>
      <c r="M33" s="395"/>
      <c r="N33" s="133"/>
      <c r="O33" s="151"/>
      <c r="P33" s="137"/>
      <c r="Q33" s="125"/>
      <c r="R33" s="140"/>
      <c r="S33" s="336"/>
      <c r="T33" s="136"/>
      <c r="U33" s="377"/>
      <c r="V33" s="152"/>
      <c r="W33" s="139"/>
      <c r="X33" s="143" t="e">
        <f t="shared" si="3"/>
        <v>#DIV/0!</v>
      </c>
    </row>
    <row r="34" spans="1:25" ht="24.75" customHeight="1" x14ac:dyDescent="0.35">
      <c r="A34" s="128"/>
      <c r="C34" s="296" t="s">
        <v>378</v>
      </c>
      <c r="D34" s="300">
        <f>SUM(D16:D33)</f>
        <v>684779.62181818183</v>
      </c>
      <c r="E34" s="184">
        <f>SUM(E16:E33)</f>
        <v>0</v>
      </c>
      <c r="F34" s="184">
        <f>SUM(F16:F33)</f>
        <v>0</v>
      </c>
      <c r="G34" s="184">
        <f>SUM(G16:G33)</f>
        <v>684779.62181818183</v>
      </c>
      <c r="H34" s="185">
        <f>(H26*G26)+(H27*G27)+(H28*G28)+(H29*G29)+(H30*G30)+(H31*G31)+(H32*G32)</f>
        <v>5000</v>
      </c>
      <c r="I34" s="184">
        <v>587106.46</v>
      </c>
      <c r="J34" s="186"/>
      <c r="K34" s="187"/>
      <c r="L34" s="122"/>
      <c r="N34" s="129" t="s">
        <v>378</v>
      </c>
      <c r="O34" s="188">
        <f>SUM(O16:O33)</f>
        <v>1719796.6218181818</v>
      </c>
      <c r="P34" s="184">
        <f>SUM(P16:P33)</f>
        <v>0</v>
      </c>
      <c r="Q34" s="189">
        <f>SUM(Q16:Q33)</f>
        <v>0</v>
      </c>
      <c r="R34" s="188">
        <f>SUM(R16:R33)</f>
        <v>1719796.6218181818</v>
      </c>
      <c r="S34" s="338">
        <f>SUM(S16:S33)</f>
        <v>1035017</v>
      </c>
      <c r="T34" s="188">
        <f>(T26*R26)+(T27*R27)+(T28*R28)+(T29*R29)+(T30*R30)+(T31*R31)+(T32*R32)+(R21*T21)</f>
        <v>135895</v>
      </c>
      <c r="U34" s="378">
        <f>SUM(U16:U33)</f>
        <v>819100.14999999991</v>
      </c>
      <c r="V34" s="186"/>
      <c r="W34" s="187"/>
      <c r="X34" s="143">
        <f>R34/G34</f>
        <v>2.5114599894954392</v>
      </c>
    </row>
    <row r="35" spans="1:25" ht="92.4" customHeight="1" x14ac:dyDescent="0.35">
      <c r="A35" s="128"/>
      <c r="B35" s="153" t="s">
        <v>376</v>
      </c>
      <c r="C35" s="431" t="s">
        <v>528</v>
      </c>
      <c r="D35" s="432"/>
      <c r="E35" s="432"/>
      <c r="F35" s="432"/>
      <c r="G35" s="432"/>
      <c r="H35" s="432"/>
      <c r="I35" s="432"/>
      <c r="J35" s="432"/>
      <c r="K35" s="432"/>
      <c r="L35" s="122"/>
      <c r="M35" s="153" t="s">
        <v>376</v>
      </c>
      <c r="N35" s="431" t="s">
        <v>528</v>
      </c>
      <c r="O35" s="432"/>
      <c r="P35" s="432"/>
      <c r="Q35" s="432"/>
      <c r="R35" s="432"/>
      <c r="S35" s="432"/>
      <c r="T35" s="432"/>
      <c r="U35" s="432"/>
      <c r="V35" s="432"/>
      <c r="W35" s="432"/>
    </row>
    <row r="36" spans="1:25" ht="58.5" customHeight="1" x14ac:dyDescent="0.35">
      <c r="A36" s="128"/>
      <c r="B36" s="286" t="s">
        <v>529</v>
      </c>
      <c r="C36" s="322" t="s">
        <v>518</v>
      </c>
      <c r="D36" s="299">
        <v>0</v>
      </c>
      <c r="E36" s="137"/>
      <c r="F36" s="137"/>
      <c r="G36" s="135">
        <f>D36+E36+F36</f>
        <v>0</v>
      </c>
      <c r="H36" s="136"/>
      <c r="I36" s="137"/>
      <c r="J36" s="152"/>
      <c r="K36" s="139">
        <v>4</v>
      </c>
      <c r="L36" s="122"/>
      <c r="M36" s="154" t="s">
        <v>529</v>
      </c>
      <c r="N36" s="155" t="s">
        <v>518</v>
      </c>
      <c r="O36" s="126">
        <v>5800</v>
      </c>
      <c r="P36" s="137"/>
      <c r="Q36" s="126"/>
      <c r="R36" s="142">
        <f>O36+P36+Q36</f>
        <v>5800</v>
      </c>
      <c r="S36" s="341">
        <f t="shared" ref="S36:S43" si="4">+R36-G36</f>
        <v>5800</v>
      </c>
      <c r="T36" s="136">
        <v>0.5</v>
      </c>
      <c r="U36" s="377"/>
      <c r="V36" s="375" t="s">
        <v>668</v>
      </c>
      <c r="W36" s="139">
        <v>4</v>
      </c>
      <c r="X36" s="143"/>
    </row>
    <row r="37" spans="1:25" ht="126" customHeight="1" x14ac:dyDescent="0.35">
      <c r="A37" s="128"/>
      <c r="B37" s="288" t="s">
        <v>530</v>
      </c>
      <c r="C37" s="322" t="s">
        <v>519</v>
      </c>
      <c r="D37" s="299">
        <v>10000</v>
      </c>
      <c r="E37" s="137"/>
      <c r="F37" s="137"/>
      <c r="G37" s="135">
        <f t="shared" ref="G37:G42" si="5">D37+E37+F37</f>
        <v>10000</v>
      </c>
      <c r="H37" s="136">
        <v>0.5</v>
      </c>
      <c r="I37" s="137"/>
      <c r="J37" s="152" t="s">
        <v>579</v>
      </c>
      <c r="K37" s="139">
        <v>4</v>
      </c>
      <c r="L37" s="122"/>
      <c r="M37" s="150" t="s">
        <v>530</v>
      </c>
      <c r="N37" s="155" t="s">
        <v>616</v>
      </c>
      <c r="O37" s="126">
        <v>30000</v>
      </c>
      <c r="P37" s="137"/>
      <c r="Q37" s="126"/>
      <c r="R37" s="142">
        <f t="shared" ref="R37:R43" si="6">O37+P37+Q37</f>
        <v>30000</v>
      </c>
      <c r="S37" s="341">
        <f t="shared" si="4"/>
        <v>20000</v>
      </c>
      <c r="T37" s="136">
        <v>0.5</v>
      </c>
      <c r="U37" s="377"/>
      <c r="V37" s="152" t="s">
        <v>579</v>
      </c>
      <c r="W37" s="139">
        <v>4</v>
      </c>
      <c r="X37" s="143">
        <f>R37/G37</f>
        <v>3</v>
      </c>
    </row>
    <row r="38" spans="1:25" ht="57.75" customHeight="1" x14ac:dyDescent="0.35">
      <c r="A38" s="128"/>
      <c r="B38" s="286" t="s">
        <v>531</v>
      </c>
      <c r="C38" s="322" t="s">
        <v>557</v>
      </c>
      <c r="D38" s="301">
        <v>0</v>
      </c>
      <c r="E38" s="137"/>
      <c r="F38" s="137"/>
      <c r="G38" s="135">
        <f t="shared" si="5"/>
        <v>0</v>
      </c>
      <c r="H38" s="136">
        <v>0.5</v>
      </c>
      <c r="I38" s="137"/>
      <c r="J38" s="152" t="s">
        <v>580</v>
      </c>
      <c r="K38" s="139">
        <v>6</v>
      </c>
      <c r="L38" s="122"/>
      <c r="M38" s="154" t="s">
        <v>531</v>
      </c>
      <c r="N38" s="133" t="s">
        <v>637</v>
      </c>
      <c r="O38" s="126">
        <v>50000</v>
      </c>
      <c r="P38" s="137"/>
      <c r="Q38" s="157"/>
      <c r="R38" s="142">
        <f t="shared" si="6"/>
        <v>50000</v>
      </c>
      <c r="S38" s="341">
        <f t="shared" si="4"/>
        <v>50000</v>
      </c>
      <c r="T38" s="158">
        <v>0.5</v>
      </c>
      <c r="U38" s="377"/>
      <c r="V38" s="152" t="s">
        <v>580</v>
      </c>
      <c r="W38" s="139">
        <v>6</v>
      </c>
      <c r="X38" s="143"/>
    </row>
    <row r="39" spans="1:25" ht="123" customHeight="1" x14ac:dyDescent="0.35">
      <c r="A39" s="128"/>
      <c r="B39" s="154" t="s">
        <v>679</v>
      </c>
      <c r="C39" s="322" t="s">
        <v>590</v>
      </c>
      <c r="D39" s="299">
        <v>51090.909090909103</v>
      </c>
      <c r="E39" s="137"/>
      <c r="F39" s="137"/>
      <c r="G39" s="135">
        <f t="shared" si="5"/>
        <v>51090.909090909103</v>
      </c>
      <c r="H39" s="136">
        <v>0.5</v>
      </c>
      <c r="I39" s="137"/>
      <c r="J39" s="152" t="s">
        <v>591</v>
      </c>
      <c r="K39" s="139">
        <v>6</v>
      </c>
      <c r="L39" s="122"/>
      <c r="M39" s="154" t="s">
        <v>532</v>
      </c>
      <c r="N39" s="155" t="s">
        <v>617</v>
      </c>
      <c r="O39" s="126">
        <f>+D39+195000</f>
        <v>246090.90909090912</v>
      </c>
      <c r="P39" s="137"/>
      <c r="Q39" s="157"/>
      <c r="R39" s="142">
        <f t="shared" si="6"/>
        <v>246090.90909090912</v>
      </c>
      <c r="S39" s="341">
        <f t="shared" si="4"/>
        <v>195000</v>
      </c>
      <c r="T39" s="136">
        <v>0.5</v>
      </c>
      <c r="U39" s="377">
        <f>34052.12+2394.91</f>
        <v>36447.03</v>
      </c>
      <c r="V39" s="152" t="s">
        <v>665</v>
      </c>
      <c r="W39" s="139">
        <v>6</v>
      </c>
      <c r="X39" s="143">
        <f>R39/G39</f>
        <v>4.8167259786476864</v>
      </c>
      <c r="Y39" s="340">
        <f>+S39-195000</f>
        <v>0</v>
      </c>
    </row>
    <row r="40" spans="1:25" ht="24.75" customHeight="1" x14ac:dyDescent="0.35">
      <c r="A40" s="128"/>
      <c r="B40" s="386" t="s">
        <v>533</v>
      </c>
      <c r="C40" s="322" t="s">
        <v>577</v>
      </c>
      <c r="D40" s="301">
        <v>0</v>
      </c>
      <c r="E40" s="137"/>
      <c r="F40" s="137"/>
      <c r="G40" s="135">
        <f t="shared" si="5"/>
        <v>0</v>
      </c>
      <c r="H40" s="136"/>
      <c r="I40" s="137"/>
      <c r="J40" s="399" t="s">
        <v>593</v>
      </c>
      <c r="K40" s="139">
        <v>4</v>
      </c>
      <c r="L40" s="122"/>
      <c r="M40" s="397" t="s">
        <v>533</v>
      </c>
      <c r="N40" s="133" t="s">
        <v>577</v>
      </c>
      <c r="O40" s="126">
        <v>0</v>
      </c>
      <c r="P40" s="137"/>
      <c r="Q40" s="159"/>
      <c r="R40" s="142">
        <f t="shared" si="6"/>
        <v>0</v>
      </c>
      <c r="S40" s="341">
        <f t="shared" si="4"/>
        <v>0</v>
      </c>
      <c r="T40" s="136"/>
      <c r="U40" s="377"/>
      <c r="V40" s="160"/>
      <c r="W40" s="139">
        <v>4</v>
      </c>
      <c r="X40" s="143"/>
    </row>
    <row r="41" spans="1:25" ht="32.25" customHeight="1" x14ac:dyDescent="0.35">
      <c r="A41" s="128"/>
      <c r="B41" s="387"/>
      <c r="C41" s="322"/>
      <c r="D41" s="301"/>
      <c r="E41" s="137"/>
      <c r="F41" s="137"/>
      <c r="G41" s="135"/>
      <c r="H41" s="136"/>
      <c r="I41" s="137"/>
      <c r="J41" s="400"/>
      <c r="K41" s="139"/>
      <c r="L41" s="122"/>
      <c r="M41" s="398"/>
      <c r="N41" s="133"/>
      <c r="O41" s="126">
        <v>0</v>
      </c>
      <c r="P41" s="137"/>
      <c r="Q41" s="161"/>
      <c r="R41" s="142">
        <f t="shared" si="6"/>
        <v>0</v>
      </c>
      <c r="S41" s="341">
        <f t="shared" si="4"/>
        <v>0</v>
      </c>
      <c r="T41" s="136"/>
      <c r="U41" s="377"/>
      <c r="V41" s="160"/>
      <c r="W41" s="139"/>
      <c r="X41" s="143"/>
    </row>
    <row r="42" spans="1:25" ht="72.75" customHeight="1" x14ac:dyDescent="0.35">
      <c r="A42" s="128"/>
      <c r="B42" s="150" t="s">
        <v>550</v>
      </c>
      <c r="C42" s="322" t="s">
        <v>520</v>
      </c>
      <c r="D42" s="299">
        <v>0</v>
      </c>
      <c r="E42" s="137"/>
      <c r="F42" s="137"/>
      <c r="G42" s="135">
        <f t="shared" si="5"/>
        <v>0</v>
      </c>
      <c r="H42" s="136"/>
      <c r="I42" s="137"/>
      <c r="J42" s="152"/>
      <c r="K42" s="139">
        <v>4</v>
      </c>
      <c r="L42" s="122"/>
      <c r="M42" s="162" t="s">
        <v>550</v>
      </c>
      <c r="N42" s="133" t="s">
        <v>520</v>
      </c>
      <c r="O42" s="126">
        <v>10000</v>
      </c>
      <c r="P42" s="137"/>
      <c r="Q42" s="126"/>
      <c r="R42" s="142">
        <f t="shared" si="6"/>
        <v>10000</v>
      </c>
      <c r="S42" s="341">
        <f t="shared" si="4"/>
        <v>10000</v>
      </c>
      <c r="T42" s="136"/>
      <c r="U42" s="377"/>
      <c r="V42" s="152"/>
      <c r="W42" s="139">
        <v>4</v>
      </c>
      <c r="X42" s="143"/>
    </row>
    <row r="43" spans="1:25" ht="42" customHeight="1" x14ac:dyDescent="0.35">
      <c r="A43" s="128"/>
      <c r="B43" s="150"/>
      <c r="C43" s="322"/>
      <c r="D43" s="299"/>
      <c r="E43" s="137"/>
      <c r="F43" s="137"/>
      <c r="G43" s="135"/>
      <c r="H43" s="136"/>
      <c r="I43" s="137"/>
      <c r="J43" s="152"/>
      <c r="K43" s="139"/>
      <c r="L43" s="122"/>
      <c r="M43" s="190" t="s">
        <v>654</v>
      </c>
      <c r="N43" s="191" t="s">
        <v>630</v>
      </c>
      <c r="O43" s="126">
        <v>7500</v>
      </c>
      <c r="P43" s="192"/>
      <c r="Q43" s="126"/>
      <c r="R43" s="142">
        <f t="shared" si="6"/>
        <v>7500</v>
      </c>
      <c r="S43" s="341">
        <f t="shared" si="4"/>
        <v>7500</v>
      </c>
      <c r="T43" s="136">
        <v>0.5</v>
      </c>
      <c r="U43" s="379"/>
      <c r="V43" s="376" t="s">
        <v>669</v>
      </c>
      <c r="W43" s="139">
        <v>4</v>
      </c>
      <c r="X43" s="143"/>
    </row>
    <row r="44" spans="1:25" ht="24.75" customHeight="1" x14ac:dyDescent="0.35">
      <c r="A44" s="128"/>
      <c r="C44" s="323" t="s">
        <v>377</v>
      </c>
      <c r="D44" s="302">
        <f>SUM(D36:D42)</f>
        <v>61090.909090909103</v>
      </c>
      <c r="E44" s="193">
        <f>SUM(E36:E42)</f>
        <v>0</v>
      </c>
      <c r="F44" s="193">
        <f>SUM(F36:F42)</f>
        <v>0</v>
      </c>
      <c r="G44" s="193">
        <f>SUM(G36:G42)</f>
        <v>61090.909090909103</v>
      </c>
      <c r="H44" s="185">
        <f>(H36*G36)+(H37*G37)+(H38*G38)+(H39*G39)+(H40*G40)+(H41*G41)+(H42*G42)</f>
        <v>30545.454545454551</v>
      </c>
      <c r="I44" s="193">
        <v>34052.120000000003</v>
      </c>
      <c r="J44" s="194"/>
      <c r="K44" s="195"/>
      <c r="L44" s="122"/>
      <c r="N44" s="196" t="s">
        <v>377</v>
      </c>
      <c r="O44" s="188">
        <f>SUM(O36:O43)</f>
        <v>349390.90909090912</v>
      </c>
      <c r="P44" s="197">
        <f>SUM(P36:P42)</f>
        <v>0</v>
      </c>
      <c r="Q44" s="189">
        <f>SUM(Q36:Q43)</f>
        <v>0</v>
      </c>
      <c r="R44" s="188">
        <f>SUM(R36:R43)</f>
        <v>349390.90909090912</v>
      </c>
      <c r="S44" s="338">
        <f>SUM(S36:S43)</f>
        <v>288300</v>
      </c>
      <c r="T44" s="188">
        <f>(T36*R36)+(T37*R37)+(T38*R38)+(T39*R39)+(T40*R40)+(T41*R41)+(T42*R42)</f>
        <v>165945.45454545456</v>
      </c>
      <c r="U44" s="380">
        <f>SUM(U36:U43)</f>
        <v>36447.03</v>
      </c>
      <c r="V44" s="198"/>
      <c r="W44" s="195"/>
      <c r="X44" s="143">
        <f>R44/G44</f>
        <v>5.7191964285714283</v>
      </c>
    </row>
    <row r="45" spans="1:25" ht="24.75" customHeight="1" x14ac:dyDescent="0.35">
      <c r="B45" s="153" t="s">
        <v>379</v>
      </c>
      <c r="C45" s="402" t="s">
        <v>534</v>
      </c>
      <c r="D45" s="402"/>
      <c r="E45" s="402"/>
      <c r="F45" s="402"/>
      <c r="G45" s="402"/>
      <c r="H45" s="402"/>
      <c r="I45" s="402"/>
      <c r="J45" s="402"/>
      <c r="K45" s="402"/>
      <c r="L45" s="122"/>
      <c r="M45" s="153" t="s">
        <v>379</v>
      </c>
      <c r="N45" s="402" t="s">
        <v>534</v>
      </c>
      <c r="O45" s="402"/>
      <c r="P45" s="402"/>
      <c r="Q45" s="402"/>
      <c r="R45" s="402"/>
      <c r="S45" s="402"/>
      <c r="T45" s="402"/>
      <c r="U45" s="402"/>
      <c r="V45" s="402"/>
      <c r="W45" s="402"/>
      <c r="X45" s="143"/>
    </row>
    <row r="46" spans="1:25" ht="73.5" customHeight="1" x14ac:dyDescent="0.35">
      <c r="B46" s="287" t="s">
        <v>680</v>
      </c>
      <c r="C46" s="322" t="s">
        <v>562</v>
      </c>
      <c r="D46" s="301">
        <v>0</v>
      </c>
      <c r="E46" s="137"/>
      <c r="F46" s="137"/>
      <c r="G46" s="135">
        <f>D46+E46+F46</f>
        <v>0</v>
      </c>
      <c r="H46" s="136"/>
      <c r="I46" s="137"/>
      <c r="J46" s="152"/>
      <c r="K46" s="139">
        <v>4</v>
      </c>
      <c r="L46" s="122"/>
      <c r="M46" s="150" t="s">
        <v>551</v>
      </c>
      <c r="N46" s="133" t="s">
        <v>618</v>
      </c>
      <c r="O46" s="126">
        <v>10000</v>
      </c>
      <c r="P46" s="137"/>
      <c r="Q46" s="126"/>
      <c r="R46" s="142">
        <f>O46+P46+Q46</f>
        <v>10000</v>
      </c>
      <c r="S46" s="341">
        <f t="shared" ref="S46:S63" si="7">+R46-G46</f>
        <v>10000</v>
      </c>
      <c r="T46" s="136">
        <v>0.5</v>
      </c>
      <c r="U46" s="383">
        <f>83133.11+39267.21+10727.86+1121.61+875.15+2163.95+1124.92</f>
        <v>138413.81</v>
      </c>
      <c r="V46" s="375" t="s">
        <v>670</v>
      </c>
      <c r="W46" s="139">
        <v>4</v>
      </c>
      <c r="X46" s="143"/>
    </row>
    <row r="47" spans="1:25" ht="98.4" customHeight="1" x14ac:dyDescent="0.35">
      <c r="B47" s="150" t="s">
        <v>681</v>
      </c>
      <c r="C47" s="322" t="s">
        <v>521</v>
      </c>
      <c r="D47" s="301">
        <v>15000</v>
      </c>
      <c r="E47" s="137"/>
      <c r="F47" s="137"/>
      <c r="G47" s="135">
        <f t="shared" ref="G47:G60" si="8">D47+E47+F47</f>
        <v>15000</v>
      </c>
      <c r="H47" s="136">
        <v>0.5</v>
      </c>
      <c r="I47" s="137"/>
      <c r="J47" s="152" t="s">
        <v>517</v>
      </c>
      <c r="K47" s="139">
        <v>6</v>
      </c>
      <c r="L47" s="122"/>
      <c r="M47" s="150" t="s">
        <v>552</v>
      </c>
      <c r="N47" s="133" t="s">
        <v>521</v>
      </c>
      <c r="O47" s="126">
        <v>35000</v>
      </c>
      <c r="P47" s="137"/>
      <c r="Q47" s="126"/>
      <c r="R47" s="142">
        <f t="shared" ref="R47:R60" si="9">O47+P47+Q47</f>
        <v>35000</v>
      </c>
      <c r="S47" s="341">
        <f t="shared" si="7"/>
        <v>20000</v>
      </c>
      <c r="T47" s="136">
        <v>0.5</v>
      </c>
      <c r="U47" s="384"/>
      <c r="V47" s="163" t="s">
        <v>517</v>
      </c>
      <c r="W47" s="139">
        <v>6</v>
      </c>
      <c r="X47" s="143">
        <f t="shared" ref="X47:X54" si="10">R47/G47</f>
        <v>2.3333333333333335</v>
      </c>
    </row>
    <row r="48" spans="1:25" ht="24.75" hidden="1" customHeight="1" x14ac:dyDescent="0.35">
      <c r="B48" s="167"/>
      <c r="C48" s="322"/>
      <c r="D48" s="301"/>
      <c r="E48" s="137"/>
      <c r="F48" s="137"/>
      <c r="G48" s="135">
        <f t="shared" si="8"/>
        <v>0</v>
      </c>
      <c r="H48" s="136"/>
      <c r="I48" s="137"/>
      <c r="J48" s="152"/>
      <c r="K48" s="139"/>
      <c r="L48" s="122"/>
      <c r="M48" s="167"/>
      <c r="N48" s="155"/>
      <c r="O48" s="147">
        <v>0</v>
      </c>
      <c r="P48" s="137"/>
      <c r="Q48" s="161"/>
      <c r="R48" s="135">
        <f t="shared" si="9"/>
        <v>0</v>
      </c>
      <c r="S48" s="336">
        <f t="shared" si="7"/>
        <v>0</v>
      </c>
      <c r="T48" s="136"/>
      <c r="U48" s="384"/>
      <c r="V48" s="152"/>
      <c r="W48" s="139"/>
      <c r="X48" s="143" t="e">
        <f t="shared" si="10"/>
        <v>#DIV/0!</v>
      </c>
    </row>
    <row r="49" spans="2:24" ht="24.75" hidden="1" customHeight="1" x14ac:dyDescent="0.35">
      <c r="B49" s="167"/>
      <c r="C49" s="322"/>
      <c r="D49" s="301"/>
      <c r="E49" s="137"/>
      <c r="F49" s="137"/>
      <c r="G49" s="135">
        <f t="shared" si="8"/>
        <v>0</v>
      </c>
      <c r="H49" s="136"/>
      <c r="I49" s="137"/>
      <c r="J49" s="152"/>
      <c r="K49" s="139"/>
      <c r="L49" s="122"/>
      <c r="M49" s="167"/>
      <c r="N49" s="155"/>
      <c r="O49" s="147">
        <v>0</v>
      </c>
      <c r="P49" s="137"/>
      <c r="Q49" s="161"/>
      <c r="R49" s="135">
        <f t="shared" si="9"/>
        <v>0</v>
      </c>
      <c r="S49" s="336">
        <f t="shared" si="7"/>
        <v>0</v>
      </c>
      <c r="T49" s="136"/>
      <c r="U49" s="384"/>
      <c r="V49" s="152"/>
      <c r="W49" s="139"/>
      <c r="X49" s="143" t="e">
        <f t="shared" si="10"/>
        <v>#DIV/0!</v>
      </c>
    </row>
    <row r="50" spans="2:24" ht="24.75" hidden="1" customHeight="1" x14ac:dyDescent="0.35">
      <c r="B50" s="199"/>
      <c r="C50" s="322"/>
      <c r="D50" s="301"/>
      <c r="E50" s="137"/>
      <c r="F50" s="137"/>
      <c r="G50" s="135">
        <f t="shared" si="8"/>
        <v>0</v>
      </c>
      <c r="H50" s="136"/>
      <c r="I50" s="137"/>
      <c r="J50" s="152"/>
      <c r="K50" s="139"/>
      <c r="L50" s="122"/>
      <c r="M50" s="199"/>
      <c r="N50" s="155"/>
      <c r="O50" s="147">
        <v>0</v>
      </c>
      <c r="P50" s="137"/>
      <c r="Q50" s="161"/>
      <c r="R50" s="135">
        <f t="shared" si="9"/>
        <v>0</v>
      </c>
      <c r="S50" s="336">
        <f t="shared" si="7"/>
        <v>0</v>
      </c>
      <c r="T50" s="136"/>
      <c r="U50" s="384"/>
      <c r="V50" s="152"/>
      <c r="W50" s="139"/>
      <c r="X50" s="143" t="e">
        <f t="shared" si="10"/>
        <v>#DIV/0!</v>
      </c>
    </row>
    <row r="51" spans="2:24" ht="45" customHeight="1" x14ac:dyDescent="0.35">
      <c r="B51" s="386" t="s">
        <v>682</v>
      </c>
      <c r="C51" s="322" t="s">
        <v>522</v>
      </c>
      <c r="D51" s="303">
        <f>(3*10*2*2*69700)/550</f>
        <v>15207.272727272728</v>
      </c>
      <c r="E51" s="137"/>
      <c r="F51" s="137"/>
      <c r="G51" s="135">
        <f t="shared" si="8"/>
        <v>15207.272727272728</v>
      </c>
      <c r="H51" s="136">
        <v>0.4</v>
      </c>
      <c r="I51" s="137"/>
      <c r="J51" s="399" t="s">
        <v>578</v>
      </c>
      <c r="K51" s="139">
        <v>5</v>
      </c>
      <c r="L51" s="122"/>
      <c r="M51" s="386" t="s">
        <v>566</v>
      </c>
      <c r="N51" s="155" t="s">
        <v>522</v>
      </c>
      <c r="O51" s="126">
        <v>30207.272727272728</v>
      </c>
      <c r="P51" s="137"/>
      <c r="Q51" s="126"/>
      <c r="R51" s="142">
        <f t="shared" si="9"/>
        <v>30207.272727272728</v>
      </c>
      <c r="S51" s="341">
        <f t="shared" si="7"/>
        <v>15000</v>
      </c>
      <c r="T51" s="136">
        <v>0.4</v>
      </c>
      <c r="U51" s="384"/>
      <c r="V51" s="399" t="s">
        <v>653</v>
      </c>
      <c r="W51" s="139">
        <v>5</v>
      </c>
      <c r="X51" s="143">
        <f t="shared" si="10"/>
        <v>1.9863701578192252</v>
      </c>
    </row>
    <row r="52" spans="2:24" ht="63.65" customHeight="1" x14ac:dyDescent="0.35">
      <c r="B52" s="387"/>
      <c r="C52" s="322" t="s">
        <v>523</v>
      </c>
      <c r="D52" s="304">
        <f>(3*10*2*2*30000)/550+2065.45</f>
        <v>8610.9045454545449</v>
      </c>
      <c r="E52" s="137"/>
      <c r="F52" s="137"/>
      <c r="G52" s="135">
        <f t="shared" si="8"/>
        <v>8610.9045454545449</v>
      </c>
      <c r="H52" s="136">
        <v>0.4</v>
      </c>
      <c r="I52" s="137"/>
      <c r="J52" s="400"/>
      <c r="K52" s="139">
        <v>6</v>
      </c>
      <c r="L52" s="122"/>
      <c r="M52" s="387"/>
      <c r="N52" s="155" t="s">
        <v>642</v>
      </c>
      <c r="O52" s="126">
        <v>18610.904545454545</v>
      </c>
      <c r="P52" s="137"/>
      <c r="Q52" s="157"/>
      <c r="R52" s="142">
        <f t="shared" si="9"/>
        <v>18610.904545454545</v>
      </c>
      <c r="S52" s="341">
        <f t="shared" si="7"/>
        <v>10000</v>
      </c>
      <c r="T52" s="136">
        <v>0.4</v>
      </c>
      <c r="U52" s="384"/>
      <c r="V52" s="400"/>
      <c r="W52" s="139">
        <v>6</v>
      </c>
      <c r="X52" s="143">
        <f t="shared" si="10"/>
        <v>2.161318180594479</v>
      </c>
    </row>
    <row r="53" spans="2:24" ht="38.4" customHeight="1" x14ac:dyDescent="0.35">
      <c r="B53" s="397" t="s">
        <v>677</v>
      </c>
      <c r="C53" s="322" t="s">
        <v>595</v>
      </c>
      <c r="D53" s="303">
        <f>1185+845.799</f>
        <v>2030.799</v>
      </c>
      <c r="E53" s="151"/>
      <c r="F53" s="151"/>
      <c r="G53" s="135">
        <f t="shared" si="8"/>
        <v>2030.799</v>
      </c>
      <c r="H53" s="200">
        <v>0.35</v>
      </c>
      <c r="I53" s="151"/>
      <c r="J53" s="201" t="s">
        <v>596</v>
      </c>
      <c r="K53" s="139">
        <v>7</v>
      </c>
      <c r="L53" s="122"/>
      <c r="M53" s="397" t="s">
        <v>607</v>
      </c>
      <c r="N53" s="133" t="s">
        <v>595</v>
      </c>
      <c r="O53" s="126">
        <v>2030.799</v>
      </c>
      <c r="P53" s="151"/>
      <c r="Q53" s="202"/>
      <c r="R53" s="142">
        <f t="shared" si="9"/>
        <v>2030.799</v>
      </c>
      <c r="S53" s="341">
        <f t="shared" si="7"/>
        <v>0</v>
      </c>
      <c r="T53" s="200">
        <v>0.35</v>
      </c>
      <c r="U53" s="384"/>
      <c r="V53" s="201" t="s">
        <v>596</v>
      </c>
      <c r="W53" s="139">
        <v>7</v>
      </c>
      <c r="X53" s="143">
        <f t="shared" si="10"/>
        <v>1</v>
      </c>
    </row>
    <row r="54" spans="2:24" ht="65.400000000000006" customHeight="1" x14ac:dyDescent="0.35">
      <c r="B54" s="398"/>
      <c r="C54" s="322" t="s">
        <v>597</v>
      </c>
      <c r="D54" s="299">
        <v>7315</v>
      </c>
      <c r="E54" s="151"/>
      <c r="F54" s="151"/>
      <c r="G54" s="135">
        <f t="shared" si="8"/>
        <v>7315</v>
      </c>
      <c r="H54" s="200">
        <v>0.35</v>
      </c>
      <c r="I54" s="151"/>
      <c r="J54" s="201" t="s">
        <v>598</v>
      </c>
      <c r="K54" s="139">
        <v>5</v>
      </c>
      <c r="L54" s="122"/>
      <c r="M54" s="398"/>
      <c r="N54" s="133" t="s">
        <v>597</v>
      </c>
      <c r="O54" s="126">
        <v>7315</v>
      </c>
      <c r="P54" s="151"/>
      <c r="Q54" s="202"/>
      <c r="R54" s="142">
        <f t="shared" si="9"/>
        <v>7315</v>
      </c>
      <c r="S54" s="341">
        <f t="shared" si="7"/>
        <v>0</v>
      </c>
      <c r="T54" s="200">
        <v>0.35</v>
      </c>
      <c r="U54" s="384"/>
      <c r="V54" s="201" t="s">
        <v>598</v>
      </c>
      <c r="W54" s="139">
        <v>5</v>
      </c>
      <c r="X54" s="143">
        <f t="shared" si="10"/>
        <v>1</v>
      </c>
    </row>
    <row r="55" spans="2:24" ht="69.75" customHeight="1" x14ac:dyDescent="0.35">
      <c r="B55" s="150" t="s">
        <v>600</v>
      </c>
      <c r="C55" s="322" t="s">
        <v>601</v>
      </c>
      <c r="D55" s="301">
        <v>0</v>
      </c>
      <c r="E55" s="137"/>
      <c r="F55" s="137"/>
      <c r="G55" s="135">
        <f t="shared" si="8"/>
        <v>0</v>
      </c>
      <c r="H55" s="136"/>
      <c r="I55" s="137"/>
      <c r="J55" s="152" t="s">
        <v>602</v>
      </c>
      <c r="K55" s="139"/>
      <c r="L55" s="122"/>
      <c r="M55" s="150" t="s">
        <v>600</v>
      </c>
      <c r="N55" s="155" t="s">
        <v>601</v>
      </c>
      <c r="O55" s="126">
        <v>0</v>
      </c>
      <c r="P55" s="137"/>
      <c r="Q55" s="165"/>
      <c r="R55" s="142">
        <f t="shared" si="9"/>
        <v>0</v>
      </c>
      <c r="S55" s="341">
        <f t="shared" si="7"/>
        <v>0</v>
      </c>
      <c r="T55" s="136"/>
      <c r="U55" s="384"/>
      <c r="V55" s="152" t="s">
        <v>602</v>
      </c>
      <c r="W55" s="139"/>
      <c r="X55" s="143"/>
    </row>
    <row r="56" spans="2:24" ht="131.4" customHeight="1" x14ac:dyDescent="0.35">
      <c r="B56" s="150" t="s">
        <v>603</v>
      </c>
      <c r="C56" s="322" t="s">
        <v>524</v>
      </c>
      <c r="D56" s="301">
        <v>0</v>
      </c>
      <c r="E56" s="137"/>
      <c r="F56" s="137"/>
      <c r="G56" s="135">
        <f t="shared" si="8"/>
        <v>0</v>
      </c>
      <c r="H56" s="136"/>
      <c r="I56" s="137"/>
      <c r="J56" s="152" t="s">
        <v>599</v>
      </c>
      <c r="K56" s="139"/>
      <c r="L56" s="122"/>
      <c r="M56" s="150" t="s">
        <v>603</v>
      </c>
      <c r="N56" s="155" t="s">
        <v>524</v>
      </c>
      <c r="O56" s="126">
        <v>0</v>
      </c>
      <c r="P56" s="137"/>
      <c r="Q56" s="165"/>
      <c r="R56" s="142">
        <f t="shared" si="9"/>
        <v>0</v>
      </c>
      <c r="S56" s="341">
        <f t="shared" si="7"/>
        <v>0</v>
      </c>
      <c r="T56" s="136"/>
      <c r="U56" s="384"/>
      <c r="V56" s="152" t="s">
        <v>599</v>
      </c>
      <c r="W56" s="139"/>
      <c r="X56" s="143"/>
    </row>
    <row r="57" spans="2:24" ht="39.75" customHeight="1" x14ac:dyDescent="0.35">
      <c r="B57" s="150" t="s">
        <v>604</v>
      </c>
      <c r="C57" s="322" t="s">
        <v>535</v>
      </c>
      <c r="D57" s="301">
        <v>0</v>
      </c>
      <c r="E57" s="137"/>
      <c r="F57" s="137"/>
      <c r="G57" s="135">
        <f t="shared" si="8"/>
        <v>0</v>
      </c>
      <c r="H57" s="136"/>
      <c r="I57" s="137"/>
      <c r="J57" s="152"/>
      <c r="K57" s="139"/>
      <c r="L57" s="122"/>
      <c r="M57" s="150" t="s">
        <v>604</v>
      </c>
      <c r="N57" s="155" t="s">
        <v>535</v>
      </c>
      <c r="O57" s="126">
        <v>0</v>
      </c>
      <c r="P57" s="137"/>
      <c r="Q57" s="165"/>
      <c r="R57" s="142">
        <f t="shared" si="9"/>
        <v>0</v>
      </c>
      <c r="S57" s="341">
        <f t="shared" si="7"/>
        <v>0</v>
      </c>
      <c r="T57" s="136"/>
      <c r="U57" s="384"/>
      <c r="V57" s="152"/>
      <c r="W57" s="139"/>
      <c r="X57" s="143"/>
    </row>
    <row r="58" spans="2:24" ht="61.5" customHeight="1" x14ac:dyDescent="0.35">
      <c r="B58" s="154" t="s">
        <v>683</v>
      </c>
      <c r="C58" s="322" t="s">
        <v>656</v>
      </c>
      <c r="D58" s="301">
        <f>50000*2</f>
        <v>100000</v>
      </c>
      <c r="E58" s="137"/>
      <c r="F58" s="137"/>
      <c r="G58" s="135">
        <f t="shared" si="8"/>
        <v>100000</v>
      </c>
      <c r="H58" s="136">
        <v>0.5</v>
      </c>
      <c r="I58" s="137"/>
      <c r="J58" s="152" t="s">
        <v>581</v>
      </c>
      <c r="K58" s="139">
        <v>4</v>
      </c>
      <c r="L58" s="122"/>
      <c r="M58" s="154" t="s">
        <v>605</v>
      </c>
      <c r="N58" s="155" t="s">
        <v>619</v>
      </c>
      <c r="O58" s="126">
        <v>200000</v>
      </c>
      <c r="P58" s="137"/>
      <c r="Q58" s="126"/>
      <c r="R58" s="142">
        <f t="shared" si="9"/>
        <v>200000</v>
      </c>
      <c r="S58" s="341">
        <f t="shared" si="7"/>
        <v>100000</v>
      </c>
      <c r="T58" s="136">
        <v>0.5</v>
      </c>
      <c r="U58" s="384"/>
      <c r="V58" s="152" t="s">
        <v>581</v>
      </c>
      <c r="W58" s="139">
        <v>4</v>
      </c>
      <c r="X58" s="143">
        <f>R58/G58</f>
        <v>2</v>
      </c>
    </row>
    <row r="59" spans="2:24" ht="79.5" customHeight="1" x14ac:dyDescent="0.35">
      <c r="B59" s="150" t="s">
        <v>606</v>
      </c>
      <c r="C59" s="322" t="s">
        <v>558</v>
      </c>
      <c r="D59" s="301">
        <v>0</v>
      </c>
      <c r="E59" s="137"/>
      <c r="F59" s="137"/>
      <c r="G59" s="135">
        <f t="shared" si="8"/>
        <v>0</v>
      </c>
      <c r="H59" s="136"/>
      <c r="I59" s="137"/>
      <c r="J59" s="152"/>
      <c r="K59" s="139">
        <v>4</v>
      </c>
      <c r="L59" s="122"/>
      <c r="M59" s="150" t="s">
        <v>606</v>
      </c>
      <c r="N59" s="155" t="s">
        <v>558</v>
      </c>
      <c r="O59" s="126">
        <v>0</v>
      </c>
      <c r="P59" s="137"/>
      <c r="Q59" s="161"/>
      <c r="R59" s="142">
        <f t="shared" si="9"/>
        <v>0</v>
      </c>
      <c r="S59" s="341">
        <f t="shared" si="7"/>
        <v>0</v>
      </c>
      <c r="T59" s="136"/>
      <c r="U59" s="384"/>
      <c r="V59" s="152"/>
      <c r="W59" s="139">
        <v>4</v>
      </c>
      <c r="X59" s="143"/>
    </row>
    <row r="60" spans="2:24" ht="33.75" customHeight="1" x14ac:dyDescent="0.35">
      <c r="B60" s="150" t="s">
        <v>553</v>
      </c>
      <c r="C60" s="322" t="s">
        <v>535</v>
      </c>
      <c r="D60" s="301">
        <v>0</v>
      </c>
      <c r="E60" s="137"/>
      <c r="F60" s="137"/>
      <c r="G60" s="135">
        <f t="shared" si="8"/>
        <v>0</v>
      </c>
      <c r="H60" s="136"/>
      <c r="I60" s="137"/>
      <c r="J60" s="152"/>
      <c r="K60" s="139"/>
      <c r="L60" s="122"/>
      <c r="M60" s="150" t="s">
        <v>553</v>
      </c>
      <c r="N60" s="155" t="s">
        <v>535</v>
      </c>
      <c r="O60" s="126">
        <v>0</v>
      </c>
      <c r="P60" s="137"/>
      <c r="Q60" s="137"/>
      <c r="R60" s="142">
        <f t="shared" si="9"/>
        <v>0</v>
      </c>
      <c r="S60" s="341">
        <f t="shared" si="7"/>
        <v>0</v>
      </c>
      <c r="T60" s="136"/>
      <c r="U60" s="385"/>
      <c r="V60" s="152"/>
      <c r="W60" s="139"/>
      <c r="X60" s="143" t="e">
        <f t="shared" ref="X60:X65" si="11">R60/G60</f>
        <v>#DIV/0!</v>
      </c>
    </row>
    <row r="61" spans="2:24" ht="24.75" hidden="1" customHeight="1" x14ac:dyDescent="0.35">
      <c r="B61" s="167"/>
      <c r="C61" s="322"/>
      <c r="D61" s="301"/>
      <c r="E61" s="137"/>
      <c r="F61" s="137"/>
      <c r="G61" s="135"/>
      <c r="H61" s="136"/>
      <c r="I61" s="137"/>
      <c r="J61" s="152"/>
      <c r="K61" s="164"/>
      <c r="L61" s="122"/>
      <c r="M61" s="167"/>
      <c r="N61" s="155"/>
      <c r="O61" s="156"/>
      <c r="P61" s="137"/>
      <c r="Q61" s="137"/>
      <c r="R61" s="135"/>
      <c r="S61" s="336">
        <f t="shared" si="7"/>
        <v>0</v>
      </c>
      <c r="T61" s="136"/>
      <c r="U61" s="377"/>
      <c r="V61" s="152"/>
      <c r="W61" s="164"/>
      <c r="X61" s="143" t="e">
        <f t="shared" si="11"/>
        <v>#DIV/0!</v>
      </c>
    </row>
    <row r="62" spans="2:24" ht="24.75" hidden="1" customHeight="1" x14ac:dyDescent="0.35">
      <c r="B62" s="167"/>
      <c r="C62" s="322"/>
      <c r="D62" s="301"/>
      <c r="E62" s="137"/>
      <c r="F62" s="137"/>
      <c r="G62" s="135"/>
      <c r="H62" s="136"/>
      <c r="I62" s="137"/>
      <c r="J62" s="152"/>
      <c r="K62" s="164"/>
      <c r="L62" s="122"/>
      <c r="M62" s="167"/>
      <c r="N62" s="155"/>
      <c r="O62" s="156"/>
      <c r="P62" s="137"/>
      <c r="Q62" s="137"/>
      <c r="R62" s="135"/>
      <c r="S62" s="336">
        <f t="shared" si="7"/>
        <v>0</v>
      </c>
      <c r="T62" s="136"/>
      <c r="U62" s="377"/>
      <c r="V62" s="152"/>
      <c r="W62" s="164"/>
      <c r="X62" s="143" t="e">
        <f t="shared" si="11"/>
        <v>#DIV/0!</v>
      </c>
    </row>
    <row r="63" spans="2:24" ht="24.75" hidden="1" customHeight="1" x14ac:dyDescent="0.35">
      <c r="B63" s="199"/>
      <c r="C63" s="322"/>
      <c r="D63" s="301"/>
      <c r="E63" s="137"/>
      <c r="F63" s="137"/>
      <c r="G63" s="135">
        <f t="shared" ref="G63" si="12">D63+E63+F63</f>
        <v>0</v>
      </c>
      <c r="H63" s="136"/>
      <c r="I63" s="137"/>
      <c r="J63" s="152"/>
      <c r="K63" s="164"/>
      <c r="L63" s="122"/>
      <c r="M63" s="199"/>
      <c r="N63" s="155"/>
      <c r="O63" s="156"/>
      <c r="P63" s="137"/>
      <c r="Q63" s="137"/>
      <c r="R63" s="135">
        <f t="shared" ref="R63" si="13">O63+P63+Q63</f>
        <v>0</v>
      </c>
      <c r="S63" s="336">
        <f t="shared" si="7"/>
        <v>0</v>
      </c>
      <c r="T63" s="136"/>
      <c r="U63" s="377"/>
      <c r="V63" s="152"/>
      <c r="W63" s="164"/>
      <c r="X63" s="143" t="e">
        <f t="shared" si="11"/>
        <v>#DIV/0!</v>
      </c>
    </row>
    <row r="64" spans="2:24" ht="24.75" customHeight="1" x14ac:dyDescent="0.35">
      <c r="C64" s="296" t="s">
        <v>380</v>
      </c>
      <c r="D64" s="300">
        <f>SUM(D46:D63)</f>
        <v>148163.97627272728</v>
      </c>
      <c r="E64" s="184">
        <f>SUM(E46:E63)</f>
        <v>0</v>
      </c>
      <c r="F64" s="184">
        <f>SUM(F46:F63)</f>
        <v>0</v>
      </c>
      <c r="G64" s="184">
        <f>SUM(G46:G63)</f>
        <v>148163.97627272728</v>
      </c>
      <c r="H64" s="184">
        <f>(H46*G46)+(H47*G47)+(H48*G48)+(H49*G49)+(H50*G50)+(H51*G51)+(H52*G52)+(H53*G53)+(H54*G54)+(H55*G55)+(H56*G56)+(H57*G57)+(H58*G58)+(H59*G59)+(H60*G60)+(H61*G61)+(H62*G62)+(H63*G63)</f>
        <v>70298.300559090916</v>
      </c>
      <c r="I64" s="184">
        <v>126115.35</v>
      </c>
      <c r="J64" s="186"/>
      <c r="K64" s="195"/>
      <c r="L64" s="122"/>
      <c r="N64" s="129" t="s">
        <v>380</v>
      </c>
      <c r="O64" s="189">
        <f>SUM(O46:O63)</f>
        <v>303163.97627272725</v>
      </c>
      <c r="P64" s="184">
        <f>SUM(P46:P63)</f>
        <v>0</v>
      </c>
      <c r="Q64" s="189">
        <f>SUM(Q46:Q63)</f>
        <v>0</v>
      </c>
      <c r="R64" s="188">
        <f>SUM(R46:R63)</f>
        <v>303163.97627272725</v>
      </c>
      <c r="S64" s="338">
        <f>SUM(S46:S63)</f>
        <v>155000</v>
      </c>
      <c r="T64" s="188">
        <f>(T46*R46)+(T47*R47)+(T48*R48)+(T49*R49)+(T50*R50)+(T51*R51)+(T52*R52)+(T53*R53)+(T54*R54)+(T55*R55)+(T56*R56)+(T57*R57)+(T58*R58)+(T59*R59)+(T60*R60)+(T61*R61)+(T62*R62)+(T63*R63)</f>
        <v>145298.30055909092</v>
      </c>
      <c r="U64" s="378">
        <f>U46</f>
        <v>138413.81</v>
      </c>
      <c r="V64" s="186"/>
      <c r="W64" s="195"/>
      <c r="X64" s="143">
        <f t="shared" si="11"/>
        <v>2.0461382307578568</v>
      </c>
    </row>
    <row r="65" spans="2:24" ht="24.75" customHeight="1" x14ac:dyDescent="0.35">
      <c r="B65" s="203"/>
      <c r="C65" s="324"/>
      <c r="D65" s="305"/>
      <c r="E65" s="205"/>
      <c r="F65" s="205"/>
      <c r="G65" s="205"/>
      <c r="H65" s="205"/>
      <c r="I65" s="205"/>
      <c r="J65" s="205"/>
      <c r="K65" s="206"/>
      <c r="L65" s="122"/>
      <c r="M65" s="203"/>
      <c r="N65" s="203"/>
      <c r="O65" s="204"/>
      <c r="P65" s="205"/>
      <c r="Q65" s="207"/>
      <c r="R65" s="205">
        <f>+R64+R44+R34</f>
        <v>2372351.5071818181</v>
      </c>
      <c r="S65" s="205">
        <f>+S64+S44+S34</f>
        <v>1478317</v>
      </c>
      <c r="T65" s="205"/>
      <c r="U65" s="205"/>
      <c r="V65" s="205"/>
      <c r="W65" s="206"/>
      <c r="X65" s="143" t="e">
        <f t="shared" si="11"/>
        <v>#DIV/0!</v>
      </c>
    </row>
    <row r="66" spans="2:24" ht="37.5" customHeight="1" x14ac:dyDescent="0.35">
      <c r="B66" s="180" t="s">
        <v>381</v>
      </c>
      <c r="C66" s="401" t="s">
        <v>536</v>
      </c>
      <c r="D66" s="401"/>
      <c r="E66" s="401"/>
      <c r="F66" s="401"/>
      <c r="G66" s="401"/>
      <c r="H66" s="401"/>
      <c r="I66" s="401"/>
      <c r="J66" s="401"/>
      <c r="K66" s="401"/>
      <c r="L66" s="122"/>
      <c r="M66" s="180" t="s">
        <v>381</v>
      </c>
      <c r="N66" s="401" t="s">
        <v>536</v>
      </c>
      <c r="O66" s="401"/>
      <c r="P66" s="401"/>
      <c r="Q66" s="401"/>
      <c r="R66" s="401"/>
      <c r="S66" s="401"/>
      <c r="T66" s="401"/>
      <c r="U66" s="401"/>
      <c r="V66" s="401"/>
      <c r="W66" s="401"/>
      <c r="X66" s="143"/>
    </row>
    <row r="67" spans="2:24" ht="37.5" customHeight="1" x14ac:dyDescent="0.35">
      <c r="B67" s="153" t="s">
        <v>382</v>
      </c>
      <c r="C67" s="402" t="s">
        <v>537</v>
      </c>
      <c r="D67" s="402"/>
      <c r="E67" s="402"/>
      <c r="F67" s="402"/>
      <c r="G67" s="402"/>
      <c r="H67" s="402"/>
      <c r="I67" s="402"/>
      <c r="J67" s="402"/>
      <c r="K67" s="402"/>
      <c r="L67" s="122"/>
      <c r="M67" s="153" t="s">
        <v>382</v>
      </c>
      <c r="N67" s="402" t="s">
        <v>537</v>
      </c>
      <c r="O67" s="402"/>
      <c r="P67" s="402"/>
      <c r="Q67" s="402"/>
      <c r="R67" s="402"/>
      <c r="S67" s="402"/>
      <c r="T67" s="402"/>
      <c r="U67" s="402"/>
      <c r="V67" s="402"/>
      <c r="W67" s="402"/>
      <c r="X67" s="143"/>
    </row>
    <row r="68" spans="2:24" ht="95.4" customHeight="1" x14ac:dyDescent="0.35">
      <c r="B68" s="154" t="s">
        <v>674</v>
      </c>
      <c r="C68" s="322" t="s">
        <v>569</v>
      </c>
      <c r="D68" s="299">
        <v>32727.272727272699</v>
      </c>
      <c r="E68" s="137"/>
      <c r="F68" s="137"/>
      <c r="G68" s="135">
        <f t="shared" ref="G68:G131" si="14">D68+E68+F68</f>
        <v>32727.272727272699</v>
      </c>
      <c r="H68" s="136">
        <v>0.5</v>
      </c>
      <c r="I68" s="137"/>
      <c r="J68" s="152" t="s">
        <v>592</v>
      </c>
      <c r="K68" s="164">
        <v>6</v>
      </c>
      <c r="L68" s="122"/>
      <c r="M68" s="154" t="s">
        <v>538</v>
      </c>
      <c r="N68" s="155" t="s">
        <v>569</v>
      </c>
      <c r="O68" s="126">
        <v>86893.939393939363</v>
      </c>
      <c r="P68" s="137"/>
      <c r="Q68" s="157"/>
      <c r="R68" s="142">
        <f t="shared" ref="R68:R69" si="15">O68+P68+Q68</f>
        <v>86893.939393939363</v>
      </c>
      <c r="S68" s="341">
        <f t="shared" ref="S68:S131" si="16">+R68-G68</f>
        <v>54166.666666666664</v>
      </c>
      <c r="T68" s="136">
        <v>0.5</v>
      </c>
      <c r="U68" s="383">
        <f>11712.13+15284.4+112.53+158.88+162.68+951.67+3088</f>
        <v>31470.289999999997</v>
      </c>
      <c r="V68" s="152" t="s">
        <v>652</v>
      </c>
      <c r="W68" s="164">
        <v>6</v>
      </c>
      <c r="X68" s="143">
        <f t="shared" ref="X68:X73" si="17">R68/G68</f>
        <v>2.6550925925925939</v>
      </c>
    </row>
    <row r="69" spans="2:24" ht="70.75" customHeight="1" x14ac:dyDescent="0.35">
      <c r="B69" s="154" t="s">
        <v>676</v>
      </c>
      <c r="C69" s="322" t="s">
        <v>570</v>
      </c>
      <c r="D69" s="299">
        <f>1200000*3/550</f>
        <v>6545.454545454545</v>
      </c>
      <c r="E69" s="137"/>
      <c r="F69" s="137"/>
      <c r="G69" s="135">
        <f t="shared" si="14"/>
        <v>6545.454545454545</v>
      </c>
      <c r="H69" s="136">
        <v>0.5</v>
      </c>
      <c r="I69" s="137"/>
      <c r="J69" s="152" t="s">
        <v>594</v>
      </c>
      <c r="K69" s="164">
        <v>6</v>
      </c>
      <c r="L69" s="122"/>
      <c r="M69" s="154" t="s">
        <v>539</v>
      </c>
      <c r="N69" s="155" t="s">
        <v>620</v>
      </c>
      <c r="O69" s="126">
        <v>32212.121212121212</v>
      </c>
      <c r="P69" s="137"/>
      <c r="Q69" s="157"/>
      <c r="R69" s="142">
        <f t="shared" si="15"/>
        <v>32212.121212121212</v>
      </c>
      <c r="S69" s="341">
        <f t="shared" si="16"/>
        <v>25666.666666666668</v>
      </c>
      <c r="T69" s="136">
        <v>0.5</v>
      </c>
      <c r="U69" s="384"/>
      <c r="V69" s="152" t="s">
        <v>651</v>
      </c>
      <c r="W69" s="164">
        <v>6</v>
      </c>
      <c r="X69" s="143">
        <f t="shared" si="17"/>
        <v>4.9212962962962967</v>
      </c>
    </row>
    <row r="70" spans="2:24" ht="24.75" hidden="1" customHeight="1" x14ac:dyDescent="0.35">
      <c r="B70" s="154"/>
      <c r="C70" s="322"/>
      <c r="D70" s="299"/>
      <c r="E70" s="151"/>
      <c r="F70" s="151"/>
      <c r="G70" s="135"/>
      <c r="H70" s="200"/>
      <c r="I70" s="151"/>
      <c r="J70" s="208"/>
      <c r="K70" s="164"/>
      <c r="L70" s="122"/>
      <c r="M70" s="154"/>
      <c r="N70" s="133"/>
      <c r="O70" s="145"/>
      <c r="P70" s="151"/>
      <c r="Q70" s="202"/>
      <c r="R70" s="135"/>
      <c r="S70" s="336">
        <f t="shared" si="16"/>
        <v>0</v>
      </c>
      <c r="T70" s="200"/>
      <c r="U70" s="384"/>
      <c r="V70" s="208"/>
      <c r="W70" s="164"/>
      <c r="X70" s="143" t="e">
        <f t="shared" si="17"/>
        <v>#DIV/0!</v>
      </c>
    </row>
    <row r="71" spans="2:24" ht="24.75" hidden="1" customHeight="1" x14ac:dyDescent="0.35">
      <c r="B71" s="167"/>
      <c r="C71" s="322"/>
      <c r="D71" s="299"/>
      <c r="E71" s="137"/>
      <c r="F71" s="137"/>
      <c r="G71" s="135"/>
      <c r="H71" s="136"/>
      <c r="I71" s="137"/>
      <c r="J71" s="152"/>
      <c r="K71" s="164"/>
      <c r="L71" s="122"/>
      <c r="M71" s="167"/>
      <c r="N71" s="155"/>
      <c r="O71" s="145"/>
      <c r="P71" s="137"/>
      <c r="Q71" s="165"/>
      <c r="R71" s="135"/>
      <c r="S71" s="336">
        <f t="shared" si="16"/>
        <v>0</v>
      </c>
      <c r="T71" s="136"/>
      <c r="U71" s="384"/>
      <c r="V71" s="152"/>
      <c r="W71" s="164"/>
      <c r="X71" s="143" t="e">
        <f t="shared" si="17"/>
        <v>#DIV/0!</v>
      </c>
    </row>
    <row r="72" spans="2:24" ht="24.75" hidden="1" customHeight="1" x14ac:dyDescent="0.35">
      <c r="B72" s="167"/>
      <c r="C72" s="322"/>
      <c r="D72" s="301"/>
      <c r="E72" s="137"/>
      <c r="F72" s="137"/>
      <c r="G72" s="135">
        <f t="shared" si="14"/>
        <v>0</v>
      </c>
      <c r="H72" s="136"/>
      <c r="I72" s="137"/>
      <c r="J72" s="152"/>
      <c r="K72" s="164"/>
      <c r="L72" s="122"/>
      <c r="M72" s="167"/>
      <c r="N72" s="155"/>
      <c r="O72" s="147">
        <v>0</v>
      </c>
      <c r="P72" s="137"/>
      <c r="Q72" s="165"/>
      <c r="R72" s="135">
        <f t="shared" ref="R72:R135" si="18">O72+P72+Q72</f>
        <v>0</v>
      </c>
      <c r="S72" s="336">
        <f t="shared" si="16"/>
        <v>0</v>
      </c>
      <c r="T72" s="136"/>
      <c r="U72" s="384"/>
      <c r="V72" s="152"/>
      <c r="W72" s="164"/>
      <c r="X72" s="143" t="e">
        <f t="shared" si="17"/>
        <v>#DIV/0!</v>
      </c>
    </row>
    <row r="73" spans="2:24" ht="24.75" hidden="1" customHeight="1" x14ac:dyDescent="0.35">
      <c r="B73" s="199"/>
      <c r="C73" s="322"/>
      <c r="D73" s="301"/>
      <c r="E73" s="137"/>
      <c r="F73" s="137"/>
      <c r="G73" s="135">
        <f t="shared" si="14"/>
        <v>0</v>
      </c>
      <c r="H73" s="136"/>
      <c r="I73" s="137"/>
      <c r="J73" s="152"/>
      <c r="K73" s="164"/>
      <c r="L73" s="122"/>
      <c r="M73" s="199"/>
      <c r="N73" s="155"/>
      <c r="O73" s="147">
        <v>0</v>
      </c>
      <c r="P73" s="137"/>
      <c r="Q73" s="165"/>
      <c r="R73" s="135">
        <f t="shared" si="18"/>
        <v>0</v>
      </c>
      <c r="S73" s="336">
        <f t="shared" si="16"/>
        <v>0</v>
      </c>
      <c r="T73" s="136"/>
      <c r="U73" s="384"/>
      <c r="V73" s="152"/>
      <c r="W73" s="164"/>
      <c r="X73" s="143" t="e">
        <f t="shared" si="17"/>
        <v>#DIV/0!</v>
      </c>
    </row>
    <row r="74" spans="2:24" ht="53.25" customHeight="1" x14ac:dyDescent="0.35">
      <c r="B74" s="150" t="s">
        <v>563</v>
      </c>
      <c r="C74" s="322" t="s">
        <v>586</v>
      </c>
      <c r="D74" s="299">
        <v>0</v>
      </c>
      <c r="E74" s="137"/>
      <c r="F74" s="137"/>
      <c r="G74" s="135">
        <f t="shared" si="14"/>
        <v>0</v>
      </c>
      <c r="H74" s="136"/>
      <c r="I74" s="137"/>
      <c r="J74" s="152" t="s">
        <v>525</v>
      </c>
      <c r="K74" s="164">
        <v>6</v>
      </c>
      <c r="L74" s="122"/>
      <c r="M74" s="150" t="s">
        <v>563</v>
      </c>
      <c r="N74" s="155" t="s">
        <v>586</v>
      </c>
      <c r="O74" s="126">
        <v>0</v>
      </c>
      <c r="P74" s="137"/>
      <c r="Q74" s="157"/>
      <c r="R74" s="142">
        <f t="shared" si="18"/>
        <v>0</v>
      </c>
      <c r="S74" s="341">
        <f t="shared" si="16"/>
        <v>0</v>
      </c>
      <c r="T74" s="136"/>
      <c r="U74" s="385"/>
      <c r="V74" s="152" t="s">
        <v>525</v>
      </c>
      <c r="W74" s="164">
        <v>6</v>
      </c>
      <c r="X74" s="143"/>
    </row>
    <row r="75" spans="2:24" ht="24.75" hidden="1" customHeight="1" x14ac:dyDescent="0.35">
      <c r="B75" s="167"/>
      <c r="C75" s="322"/>
      <c r="D75" s="301"/>
      <c r="E75" s="137"/>
      <c r="F75" s="137"/>
      <c r="G75" s="135">
        <f t="shared" si="14"/>
        <v>0</v>
      </c>
      <c r="H75" s="136"/>
      <c r="I75" s="137"/>
      <c r="J75" s="152"/>
      <c r="K75" s="164"/>
      <c r="L75" s="122"/>
      <c r="M75" s="167"/>
      <c r="N75" s="155"/>
      <c r="O75" s="147"/>
      <c r="P75" s="137"/>
      <c r="Q75" s="161"/>
      <c r="R75" s="135">
        <f t="shared" si="18"/>
        <v>0</v>
      </c>
      <c r="S75" s="336">
        <f t="shared" si="16"/>
        <v>0</v>
      </c>
      <c r="T75" s="136"/>
      <c r="U75" s="377"/>
      <c r="V75" s="152"/>
      <c r="W75" s="164"/>
      <c r="X75" s="143" t="e">
        <f t="shared" ref="X75:X138" si="19">R75/G75</f>
        <v>#DIV/0!</v>
      </c>
    </row>
    <row r="76" spans="2:24" ht="24.75" hidden="1" customHeight="1" x14ac:dyDescent="0.35">
      <c r="B76" s="167"/>
      <c r="C76" s="322"/>
      <c r="D76" s="301"/>
      <c r="E76" s="137"/>
      <c r="F76" s="137"/>
      <c r="G76" s="135">
        <f t="shared" si="14"/>
        <v>0</v>
      </c>
      <c r="H76" s="136"/>
      <c r="I76" s="137"/>
      <c r="J76" s="152"/>
      <c r="K76" s="164"/>
      <c r="L76" s="122"/>
      <c r="M76" s="167"/>
      <c r="N76" s="155"/>
      <c r="O76" s="147"/>
      <c r="P76" s="137"/>
      <c r="Q76" s="161"/>
      <c r="R76" s="135">
        <f t="shared" si="18"/>
        <v>0</v>
      </c>
      <c r="S76" s="336">
        <f t="shared" si="16"/>
        <v>0</v>
      </c>
      <c r="T76" s="136"/>
      <c r="U76" s="377"/>
      <c r="V76" s="152"/>
      <c r="W76" s="164"/>
      <c r="X76" s="143" t="e">
        <f t="shared" si="19"/>
        <v>#DIV/0!</v>
      </c>
    </row>
    <row r="77" spans="2:24" ht="24.75" hidden="1" customHeight="1" x14ac:dyDescent="0.35">
      <c r="B77" s="167"/>
      <c r="C77" s="322"/>
      <c r="D77" s="301"/>
      <c r="E77" s="137"/>
      <c r="F77" s="137"/>
      <c r="G77" s="135">
        <f t="shared" si="14"/>
        <v>0</v>
      </c>
      <c r="H77" s="136"/>
      <c r="I77" s="137"/>
      <c r="J77" s="152"/>
      <c r="K77" s="164"/>
      <c r="L77" s="122"/>
      <c r="M77" s="167"/>
      <c r="N77" s="155"/>
      <c r="O77" s="147"/>
      <c r="P77" s="137"/>
      <c r="Q77" s="161"/>
      <c r="R77" s="135">
        <f t="shared" si="18"/>
        <v>0</v>
      </c>
      <c r="S77" s="336">
        <f t="shared" si="16"/>
        <v>0</v>
      </c>
      <c r="T77" s="136"/>
      <c r="U77" s="377"/>
      <c r="V77" s="152"/>
      <c r="W77" s="164"/>
      <c r="X77" s="143" t="e">
        <f t="shared" si="19"/>
        <v>#DIV/0!</v>
      </c>
    </row>
    <row r="78" spans="2:24" ht="24.75" hidden="1" customHeight="1" x14ac:dyDescent="0.35">
      <c r="B78" s="199"/>
      <c r="C78" s="322"/>
      <c r="D78" s="301"/>
      <c r="E78" s="137"/>
      <c r="F78" s="137"/>
      <c r="G78" s="135">
        <f t="shared" si="14"/>
        <v>0</v>
      </c>
      <c r="H78" s="136"/>
      <c r="I78" s="137"/>
      <c r="J78" s="152"/>
      <c r="K78" s="164"/>
      <c r="L78" s="122"/>
      <c r="M78" s="199"/>
      <c r="N78" s="155"/>
      <c r="O78" s="147"/>
      <c r="P78" s="137"/>
      <c r="Q78" s="161"/>
      <c r="R78" s="135">
        <f t="shared" si="18"/>
        <v>0</v>
      </c>
      <c r="S78" s="336">
        <f t="shared" si="16"/>
        <v>0</v>
      </c>
      <c r="T78" s="136"/>
      <c r="U78" s="377"/>
      <c r="V78" s="152"/>
      <c r="W78" s="164"/>
      <c r="X78" s="143" t="e">
        <f t="shared" si="19"/>
        <v>#DIV/0!</v>
      </c>
    </row>
    <row r="79" spans="2:24" ht="24.75" hidden="1" customHeight="1" x14ac:dyDescent="0.35">
      <c r="B79" s="386" t="s">
        <v>493</v>
      </c>
      <c r="C79" s="322"/>
      <c r="D79" s="301"/>
      <c r="E79" s="137"/>
      <c r="F79" s="137"/>
      <c r="G79" s="135">
        <f t="shared" si="14"/>
        <v>0</v>
      </c>
      <c r="H79" s="136"/>
      <c r="I79" s="137"/>
      <c r="J79" s="152"/>
      <c r="K79" s="164"/>
      <c r="L79" s="122"/>
      <c r="M79" s="386" t="s">
        <v>493</v>
      </c>
      <c r="N79" s="155"/>
      <c r="O79" s="147"/>
      <c r="P79" s="137"/>
      <c r="Q79" s="161"/>
      <c r="R79" s="135">
        <f t="shared" si="18"/>
        <v>0</v>
      </c>
      <c r="S79" s="336">
        <f t="shared" si="16"/>
        <v>0</v>
      </c>
      <c r="T79" s="136"/>
      <c r="U79" s="377"/>
      <c r="V79" s="152"/>
      <c r="W79" s="164"/>
      <c r="X79" s="143" t="e">
        <f t="shared" si="19"/>
        <v>#DIV/0!</v>
      </c>
    </row>
    <row r="80" spans="2:24" ht="24.75" hidden="1" customHeight="1" x14ac:dyDescent="0.35">
      <c r="B80" s="396"/>
      <c r="C80" s="322"/>
      <c r="D80" s="301"/>
      <c r="E80" s="137"/>
      <c r="F80" s="137"/>
      <c r="G80" s="135">
        <f t="shared" si="14"/>
        <v>0</v>
      </c>
      <c r="H80" s="136"/>
      <c r="I80" s="137"/>
      <c r="J80" s="152"/>
      <c r="K80" s="164"/>
      <c r="L80" s="122"/>
      <c r="M80" s="396"/>
      <c r="N80" s="155"/>
      <c r="O80" s="147"/>
      <c r="P80" s="137"/>
      <c r="Q80" s="161"/>
      <c r="R80" s="135">
        <f t="shared" si="18"/>
        <v>0</v>
      </c>
      <c r="S80" s="336">
        <f t="shared" si="16"/>
        <v>0</v>
      </c>
      <c r="T80" s="136"/>
      <c r="U80" s="377"/>
      <c r="V80" s="152"/>
      <c r="W80" s="164"/>
      <c r="X80" s="143" t="e">
        <f t="shared" si="19"/>
        <v>#DIV/0!</v>
      </c>
    </row>
    <row r="81" spans="2:24" ht="24.75" hidden="1" customHeight="1" x14ac:dyDescent="0.35">
      <c r="B81" s="396"/>
      <c r="D81" s="301"/>
      <c r="E81" s="137"/>
      <c r="F81" s="137"/>
      <c r="G81" s="135">
        <f t="shared" si="14"/>
        <v>0</v>
      </c>
      <c r="H81" s="136"/>
      <c r="I81" s="137"/>
      <c r="J81" s="152"/>
      <c r="K81" s="164"/>
      <c r="L81" s="122"/>
      <c r="M81" s="396"/>
      <c r="O81" s="147"/>
      <c r="P81" s="137"/>
      <c r="Q81" s="161"/>
      <c r="R81" s="135">
        <f t="shared" si="18"/>
        <v>0</v>
      </c>
      <c r="S81" s="336">
        <f t="shared" si="16"/>
        <v>0</v>
      </c>
      <c r="T81" s="136"/>
      <c r="U81" s="377"/>
      <c r="V81" s="152"/>
      <c r="W81" s="164"/>
      <c r="X81" s="143" t="e">
        <f t="shared" si="19"/>
        <v>#DIV/0!</v>
      </c>
    </row>
    <row r="82" spans="2:24" ht="24.75" hidden="1" customHeight="1" x14ac:dyDescent="0.35">
      <c r="B82" s="396"/>
      <c r="C82" s="322"/>
      <c r="D82" s="301"/>
      <c r="E82" s="137"/>
      <c r="F82" s="137"/>
      <c r="G82" s="135">
        <f t="shared" si="14"/>
        <v>0</v>
      </c>
      <c r="H82" s="136"/>
      <c r="I82" s="137"/>
      <c r="J82" s="152"/>
      <c r="K82" s="164"/>
      <c r="L82" s="122"/>
      <c r="M82" s="396"/>
      <c r="N82" s="155"/>
      <c r="O82" s="147"/>
      <c r="P82" s="137"/>
      <c r="Q82" s="161"/>
      <c r="R82" s="135">
        <f t="shared" si="18"/>
        <v>0</v>
      </c>
      <c r="S82" s="336">
        <f t="shared" si="16"/>
        <v>0</v>
      </c>
      <c r="T82" s="136"/>
      <c r="U82" s="377"/>
      <c r="V82" s="152"/>
      <c r="W82" s="164"/>
      <c r="X82" s="143" t="e">
        <f t="shared" si="19"/>
        <v>#DIV/0!</v>
      </c>
    </row>
    <row r="83" spans="2:24" ht="24.75" hidden="1" customHeight="1" x14ac:dyDescent="0.35">
      <c r="B83" s="387"/>
      <c r="C83" s="322"/>
      <c r="D83" s="301"/>
      <c r="E83" s="137"/>
      <c r="F83" s="137"/>
      <c r="G83" s="135">
        <f t="shared" si="14"/>
        <v>0</v>
      </c>
      <c r="H83" s="136"/>
      <c r="I83" s="137"/>
      <c r="J83" s="152"/>
      <c r="K83" s="164"/>
      <c r="L83" s="122"/>
      <c r="M83" s="387"/>
      <c r="N83" s="155"/>
      <c r="O83" s="147"/>
      <c r="P83" s="137"/>
      <c r="Q83" s="161"/>
      <c r="R83" s="135">
        <f t="shared" si="18"/>
        <v>0</v>
      </c>
      <c r="S83" s="336">
        <f t="shared" si="16"/>
        <v>0</v>
      </c>
      <c r="T83" s="136"/>
      <c r="U83" s="377"/>
      <c r="V83" s="152"/>
      <c r="W83" s="164"/>
      <c r="X83" s="143" t="e">
        <f t="shared" si="19"/>
        <v>#DIV/0!</v>
      </c>
    </row>
    <row r="84" spans="2:24" ht="24.75" hidden="1" customHeight="1" x14ac:dyDescent="0.35">
      <c r="B84" s="386" t="s">
        <v>494</v>
      </c>
      <c r="C84" s="322"/>
      <c r="D84" s="301"/>
      <c r="E84" s="134"/>
      <c r="F84" s="137"/>
      <c r="G84" s="135">
        <f t="shared" si="14"/>
        <v>0</v>
      </c>
      <c r="H84" s="136"/>
      <c r="I84" s="137"/>
      <c r="J84" s="152"/>
      <c r="K84" s="164"/>
      <c r="L84" s="122"/>
      <c r="M84" s="386" t="s">
        <v>494</v>
      </c>
      <c r="N84" s="155"/>
      <c r="O84" s="147"/>
      <c r="P84" s="134"/>
      <c r="Q84" s="161"/>
      <c r="R84" s="135">
        <f t="shared" si="18"/>
        <v>0</v>
      </c>
      <c r="S84" s="336">
        <f t="shared" si="16"/>
        <v>0</v>
      </c>
      <c r="T84" s="136"/>
      <c r="U84" s="377"/>
      <c r="V84" s="152"/>
      <c r="W84" s="164"/>
      <c r="X84" s="143" t="e">
        <f t="shared" si="19"/>
        <v>#DIV/0!</v>
      </c>
    </row>
    <row r="85" spans="2:24" ht="24.75" hidden="1" customHeight="1" x14ac:dyDescent="0.35">
      <c r="B85" s="396"/>
      <c r="C85" s="322"/>
      <c r="D85" s="301"/>
      <c r="E85" s="137"/>
      <c r="F85" s="137"/>
      <c r="G85" s="135">
        <f t="shared" si="14"/>
        <v>0</v>
      </c>
      <c r="H85" s="136"/>
      <c r="I85" s="137"/>
      <c r="J85" s="152"/>
      <c r="K85" s="164"/>
      <c r="L85" s="122"/>
      <c r="M85" s="396"/>
      <c r="N85" s="155"/>
      <c r="O85" s="147"/>
      <c r="P85" s="137"/>
      <c r="Q85" s="161"/>
      <c r="R85" s="135">
        <f t="shared" si="18"/>
        <v>0</v>
      </c>
      <c r="S85" s="336">
        <f t="shared" si="16"/>
        <v>0</v>
      </c>
      <c r="T85" s="136"/>
      <c r="U85" s="377"/>
      <c r="V85" s="152"/>
      <c r="W85" s="164"/>
      <c r="X85" s="143" t="e">
        <f t="shared" si="19"/>
        <v>#DIV/0!</v>
      </c>
    </row>
    <row r="86" spans="2:24" ht="24.75" hidden="1" customHeight="1" x14ac:dyDescent="0.35">
      <c r="B86" s="396"/>
      <c r="C86" s="322"/>
      <c r="D86" s="301"/>
      <c r="E86" s="137"/>
      <c r="F86" s="137"/>
      <c r="G86" s="135">
        <f t="shared" si="14"/>
        <v>0</v>
      </c>
      <c r="H86" s="136"/>
      <c r="I86" s="137"/>
      <c r="J86" s="152"/>
      <c r="K86" s="164"/>
      <c r="L86" s="122"/>
      <c r="M86" s="396"/>
      <c r="N86" s="155"/>
      <c r="O86" s="147"/>
      <c r="P86" s="137"/>
      <c r="Q86" s="161"/>
      <c r="R86" s="135">
        <f t="shared" si="18"/>
        <v>0</v>
      </c>
      <c r="S86" s="336">
        <f t="shared" si="16"/>
        <v>0</v>
      </c>
      <c r="T86" s="136"/>
      <c r="U86" s="377"/>
      <c r="V86" s="152"/>
      <c r="W86" s="164"/>
      <c r="X86" s="143" t="e">
        <f t="shared" si="19"/>
        <v>#DIV/0!</v>
      </c>
    </row>
    <row r="87" spans="2:24" ht="24.75" hidden="1" customHeight="1" x14ac:dyDescent="0.35">
      <c r="B87" s="396"/>
      <c r="C87" s="322"/>
      <c r="D87" s="301"/>
      <c r="E87" s="137"/>
      <c r="F87" s="137"/>
      <c r="G87" s="135">
        <f t="shared" si="14"/>
        <v>0</v>
      </c>
      <c r="H87" s="136"/>
      <c r="I87" s="137"/>
      <c r="J87" s="152"/>
      <c r="K87" s="164"/>
      <c r="L87" s="122"/>
      <c r="M87" s="396"/>
      <c r="N87" s="155"/>
      <c r="O87" s="147"/>
      <c r="P87" s="137"/>
      <c r="Q87" s="161"/>
      <c r="R87" s="135">
        <f t="shared" si="18"/>
        <v>0</v>
      </c>
      <c r="S87" s="336">
        <f t="shared" si="16"/>
        <v>0</v>
      </c>
      <c r="T87" s="136"/>
      <c r="U87" s="377"/>
      <c r="V87" s="152"/>
      <c r="W87" s="164"/>
      <c r="X87" s="143" t="e">
        <f t="shared" si="19"/>
        <v>#DIV/0!</v>
      </c>
    </row>
    <row r="88" spans="2:24" ht="24.75" hidden="1" customHeight="1" x14ac:dyDescent="0.35">
      <c r="B88" s="387"/>
      <c r="C88" s="322"/>
      <c r="D88" s="301"/>
      <c r="E88" s="137"/>
      <c r="F88" s="137"/>
      <c r="G88" s="135">
        <f t="shared" si="14"/>
        <v>0</v>
      </c>
      <c r="H88" s="136"/>
      <c r="I88" s="137"/>
      <c r="J88" s="152"/>
      <c r="K88" s="164"/>
      <c r="L88" s="122"/>
      <c r="M88" s="387"/>
      <c r="N88" s="155"/>
      <c r="O88" s="147"/>
      <c r="P88" s="137"/>
      <c r="Q88" s="161"/>
      <c r="R88" s="135">
        <f t="shared" si="18"/>
        <v>0</v>
      </c>
      <c r="S88" s="336">
        <f t="shared" si="16"/>
        <v>0</v>
      </c>
      <c r="T88" s="136"/>
      <c r="U88" s="377"/>
      <c r="V88" s="152"/>
      <c r="W88" s="164"/>
      <c r="X88" s="143" t="e">
        <f t="shared" si="19"/>
        <v>#DIV/0!</v>
      </c>
    </row>
    <row r="89" spans="2:24" ht="24.75" hidden="1" customHeight="1" x14ac:dyDescent="0.35">
      <c r="B89" s="386"/>
      <c r="C89" s="322"/>
      <c r="D89" s="301"/>
      <c r="E89" s="134"/>
      <c r="F89" s="137"/>
      <c r="G89" s="135">
        <f t="shared" si="14"/>
        <v>0</v>
      </c>
      <c r="H89" s="136"/>
      <c r="I89" s="137"/>
      <c r="J89" s="152"/>
      <c r="K89" s="164"/>
      <c r="L89" s="122"/>
      <c r="M89" s="386"/>
      <c r="N89" s="155"/>
      <c r="O89" s="147"/>
      <c r="P89" s="134"/>
      <c r="Q89" s="161"/>
      <c r="R89" s="135">
        <f t="shared" si="18"/>
        <v>0</v>
      </c>
      <c r="S89" s="336">
        <f t="shared" si="16"/>
        <v>0</v>
      </c>
      <c r="T89" s="136"/>
      <c r="U89" s="377"/>
      <c r="V89" s="152"/>
      <c r="W89" s="164"/>
      <c r="X89" s="143" t="e">
        <f t="shared" si="19"/>
        <v>#DIV/0!</v>
      </c>
    </row>
    <row r="90" spans="2:24" ht="24.75" hidden="1" customHeight="1" x14ac:dyDescent="0.35">
      <c r="B90" s="396"/>
      <c r="C90" s="322"/>
      <c r="D90" s="301"/>
      <c r="E90" s="134"/>
      <c r="F90" s="137"/>
      <c r="G90" s="135">
        <f t="shared" si="14"/>
        <v>0</v>
      </c>
      <c r="H90" s="136"/>
      <c r="I90" s="137"/>
      <c r="J90" s="152"/>
      <c r="K90" s="164"/>
      <c r="L90" s="122"/>
      <c r="M90" s="396"/>
      <c r="N90" s="155"/>
      <c r="O90" s="147"/>
      <c r="P90" s="134"/>
      <c r="Q90" s="161"/>
      <c r="R90" s="135">
        <f t="shared" si="18"/>
        <v>0</v>
      </c>
      <c r="S90" s="336">
        <f t="shared" si="16"/>
        <v>0</v>
      </c>
      <c r="T90" s="136"/>
      <c r="U90" s="377"/>
      <c r="V90" s="152"/>
      <c r="W90" s="164"/>
      <c r="X90" s="143" t="e">
        <f t="shared" si="19"/>
        <v>#DIV/0!</v>
      </c>
    </row>
    <row r="91" spans="2:24" ht="24.75" hidden="1" customHeight="1" x14ac:dyDescent="0.35">
      <c r="B91" s="396"/>
      <c r="C91" s="322"/>
      <c r="D91" s="301"/>
      <c r="E91" s="134"/>
      <c r="F91" s="137"/>
      <c r="G91" s="135">
        <f t="shared" si="14"/>
        <v>0</v>
      </c>
      <c r="H91" s="136"/>
      <c r="I91" s="137"/>
      <c r="J91" s="152"/>
      <c r="K91" s="164"/>
      <c r="L91" s="122"/>
      <c r="M91" s="396"/>
      <c r="N91" s="155"/>
      <c r="O91" s="147"/>
      <c r="P91" s="134"/>
      <c r="Q91" s="161"/>
      <c r="R91" s="135">
        <f t="shared" si="18"/>
        <v>0</v>
      </c>
      <c r="S91" s="336">
        <f t="shared" si="16"/>
        <v>0</v>
      </c>
      <c r="T91" s="136"/>
      <c r="U91" s="377"/>
      <c r="V91" s="152"/>
      <c r="W91" s="164"/>
      <c r="X91" s="143" t="e">
        <f t="shared" si="19"/>
        <v>#DIV/0!</v>
      </c>
    </row>
    <row r="92" spans="2:24" ht="24.75" hidden="1" customHeight="1" x14ac:dyDescent="0.35">
      <c r="B92" s="396"/>
      <c r="C92" s="322"/>
      <c r="D92" s="301"/>
      <c r="E92" s="137"/>
      <c r="F92" s="137"/>
      <c r="G92" s="135">
        <f t="shared" si="14"/>
        <v>0</v>
      </c>
      <c r="H92" s="136"/>
      <c r="I92" s="137"/>
      <c r="J92" s="152"/>
      <c r="K92" s="164"/>
      <c r="L92" s="122"/>
      <c r="M92" s="396"/>
      <c r="N92" s="155"/>
      <c r="O92" s="147"/>
      <c r="P92" s="137"/>
      <c r="Q92" s="161"/>
      <c r="R92" s="135">
        <f t="shared" si="18"/>
        <v>0</v>
      </c>
      <c r="S92" s="336">
        <f t="shared" si="16"/>
        <v>0</v>
      </c>
      <c r="T92" s="136"/>
      <c r="U92" s="377"/>
      <c r="V92" s="152"/>
      <c r="W92" s="164"/>
      <c r="X92" s="143" t="e">
        <f t="shared" si="19"/>
        <v>#DIV/0!</v>
      </c>
    </row>
    <row r="93" spans="2:24" ht="24.75" hidden="1" customHeight="1" x14ac:dyDescent="0.35">
      <c r="B93" s="387"/>
      <c r="C93" s="322"/>
      <c r="D93" s="301"/>
      <c r="E93" s="137"/>
      <c r="F93" s="137"/>
      <c r="G93" s="135">
        <f t="shared" si="14"/>
        <v>0</v>
      </c>
      <c r="H93" s="136"/>
      <c r="I93" s="137"/>
      <c r="J93" s="152"/>
      <c r="K93" s="164"/>
      <c r="L93" s="122"/>
      <c r="M93" s="387"/>
      <c r="N93" s="155"/>
      <c r="O93" s="147"/>
      <c r="P93" s="137"/>
      <c r="Q93" s="161"/>
      <c r="R93" s="135">
        <f t="shared" si="18"/>
        <v>0</v>
      </c>
      <c r="S93" s="336">
        <f t="shared" si="16"/>
        <v>0</v>
      </c>
      <c r="T93" s="136"/>
      <c r="U93" s="377"/>
      <c r="V93" s="152"/>
      <c r="W93" s="164"/>
      <c r="X93" s="143" t="e">
        <f t="shared" si="19"/>
        <v>#DIV/0!</v>
      </c>
    </row>
    <row r="94" spans="2:24" ht="24.75" hidden="1" customHeight="1" x14ac:dyDescent="0.35">
      <c r="B94" s="386"/>
      <c r="C94" s="322"/>
      <c r="D94" s="301"/>
      <c r="E94" s="134"/>
      <c r="F94" s="137"/>
      <c r="G94" s="135">
        <f t="shared" si="14"/>
        <v>0</v>
      </c>
      <c r="H94" s="136"/>
      <c r="I94" s="137"/>
      <c r="J94" s="152"/>
      <c r="K94" s="164"/>
      <c r="L94" s="122"/>
      <c r="M94" s="386"/>
      <c r="N94" s="155"/>
      <c r="O94" s="147"/>
      <c r="P94" s="134"/>
      <c r="Q94" s="161"/>
      <c r="R94" s="135">
        <f t="shared" si="18"/>
        <v>0</v>
      </c>
      <c r="S94" s="336">
        <f t="shared" si="16"/>
        <v>0</v>
      </c>
      <c r="T94" s="136"/>
      <c r="U94" s="377"/>
      <c r="V94" s="152"/>
      <c r="W94" s="164"/>
      <c r="X94" s="143" t="e">
        <f t="shared" si="19"/>
        <v>#DIV/0!</v>
      </c>
    </row>
    <row r="95" spans="2:24" ht="24.75" hidden="1" customHeight="1" x14ac:dyDescent="0.35">
      <c r="B95" s="396"/>
      <c r="C95" s="322"/>
      <c r="D95" s="301"/>
      <c r="E95" s="134"/>
      <c r="F95" s="137"/>
      <c r="G95" s="135">
        <f t="shared" si="14"/>
        <v>0</v>
      </c>
      <c r="H95" s="136"/>
      <c r="I95" s="137"/>
      <c r="J95" s="152"/>
      <c r="K95" s="164"/>
      <c r="L95" s="122"/>
      <c r="M95" s="396"/>
      <c r="N95" s="155"/>
      <c r="O95" s="147"/>
      <c r="P95" s="134"/>
      <c r="Q95" s="161"/>
      <c r="R95" s="135">
        <f t="shared" si="18"/>
        <v>0</v>
      </c>
      <c r="S95" s="336">
        <f t="shared" si="16"/>
        <v>0</v>
      </c>
      <c r="T95" s="136"/>
      <c r="U95" s="377"/>
      <c r="V95" s="152"/>
      <c r="W95" s="164"/>
      <c r="X95" s="143" t="e">
        <f t="shared" si="19"/>
        <v>#DIV/0!</v>
      </c>
    </row>
    <row r="96" spans="2:24" ht="24.75" hidden="1" customHeight="1" x14ac:dyDescent="0.35">
      <c r="B96" s="396"/>
      <c r="C96" s="322"/>
      <c r="D96" s="301"/>
      <c r="E96" s="134"/>
      <c r="F96" s="137"/>
      <c r="G96" s="135">
        <f t="shared" si="14"/>
        <v>0</v>
      </c>
      <c r="H96" s="136"/>
      <c r="I96" s="137"/>
      <c r="J96" s="152"/>
      <c r="K96" s="164"/>
      <c r="L96" s="122"/>
      <c r="M96" s="396"/>
      <c r="N96" s="155"/>
      <c r="O96" s="147"/>
      <c r="P96" s="134"/>
      <c r="Q96" s="161"/>
      <c r="R96" s="135">
        <f t="shared" si="18"/>
        <v>0</v>
      </c>
      <c r="S96" s="336">
        <f t="shared" si="16"/>
        <v>0</v>
      </c>
      <c r="T96" s="136"/>
      <c r="U96" s="377"/>
      <c r="V96" s="152"/>
      <c r="W96" s="164"/>
      <c r="X96" s="143" t="e">
        <f t="shared" si="19"/>
        <v>#DIV/0!</v>
      </c>
    </row>
    <row r="97" spans="2:24" ht="24.75" hidden="1" customHeight="1" x14ac:dyDescent="0.35">
      <c r="B97" s="396"/>
      <c r="C97" s="322"/>
      <c r="D97" s="301"/>
      <c r="E97" s="137"/>
      <c r="F97" s="137"/>
      <c r="G97" s="135">
        <f t="shared" si="14"/>
        <v>0</v>
      </c>
      <c r="H97" s="136"/>
      <c r="I97" s="137"/>
      <c r="J97" s="152"/>
      <c r="K97" s="164"/>
      <c r="L97" s="122"/>
      <c r="M97" s="396"/>
      <c r="N97" s="155"/>
      <c r="O97" s="147"/>
      <c r="P97" s="137"/>
      <c r="Q97" s="161"/>
      <c r="R97" s="135">
        <f t="shared" si="18"/>
        <v>0</v>
      </c>
      <c r="S97" s="336">
        <f t="shared" si="16"/>
        <v>0</v>
      </c>
      <c r="T97" s="136"/>
      <c r="U97" s="377"/>
      <c r="V97" s="152"/>
      <c r="W97" s="164"/>
      <c r="X97" s="143" t="e">
        <f t="shared" si="19"/>
        <v>#DIV/0!</v>
      </c>
    </row>
    <row r="98" spans="2:24" ht="24.75" hidden="1" customHeight="1" x14ac:dyDescent="0.35">
      <c r="B98" s="387"/>
      <c r="C98" s="322"/>
      <c r="D98" s="301"/>
      <c r="E98" s="137"/>
      <c r="F98" s="137"/>
      <c r="G98" s="135">
        <f t="shared" si="14"/>
        <v>0</v>
      </c>
      <c r="H98" s="136"/>
      <c r="I98" s="137"/>
      <c r="J98" s="152"/>
      <c r="K98" s="164"/>
      <c r="L98" s="122"/>
      <c r="M98" s="387"/>
      <c r="N98" s="155"/>
      <c r="O98" s="147"/>
      <c r="P98" s="137"/>
      <c r="Q98" s="161"/>
      <c r="R98" s="135">
        <f t="shared" si="18"/>
        <v>0</v>
      </c>
      <c r="S98" s="336">
        <f t="shared" si="16"/>
        <v>0</v>
      </c>
      <c r="T98" s="136"/>
      <c r="U98" s="377"/>
      <c r="V98" s="152"/>
      <c r="W98" s="164"/>
      <c r="X98" s="143" t="e">
        <f t="shared" si="19"/>
        <v>#DIV/0!</v>
      </c>
    </row>
    <row r="99" spans="2:24" ht="24.75" hidden="1" customHeight="1" x14ac:dyDescent="0.35">
      <c r="B99" s="386"/>
      <c r="C99" s="322"/>
      <c r="D99" s="301"/>
      <c r="E99" s="134"/>
      <c r="F99" s="137"/>
      <c r="G99" s="135">
        <f t="shared" si="14"/>
        <v>0</v>
      </c>
      <c r="H99" s="136"/>
      <c r="I99" s="137"/>
      <c r="J99" s="152"/>
      <c r="K99" s="164"/>
      <c r="L99" s="122"/>
      <c r="M99" s="386"/>
      <c r="N99" s="155"/>
      <c r="O99" s="147"/>
      <c r="P99" s="134"/>
      <c r="Q99" s="161"/>
      <c r="R99" s="135">
        <f t="shared" si="18"/>
        <v>0</v>
      </c>
      <c r="S99" s="336">
        <f t="shared" si="16"/>
        <v>0</v>
      </c>
      <c r="T99" s="136"/>
      <c r="U99" s="377"/>
      <c r="V99" s="152"/>
      <c r="W99" s="164"/>
      <c r="X99" s="143" t="e">
        <f t="shared" si="19"/>
        <v>#DIV/0!</v>
      </c>
    </row>
    <row r="100" spans="2:24" ht="24.75" hidden="1" customHeight="1" x14ac:dyDescent="0.35">
      <c r="B100" s="396"/>
      <c r="C100" s="322"/>
      <c r="D100" s="301"/>
      <c r="E100" s="134"/>
      <c r="F100" s="137"/>
      <c r="G100" s="135">
        <f t="shared" si="14"/>
        <v>0</v>
      </c>
      <c r="H100" s="136"/>
      <c r="J100" s="152"/>
      <c r="K100" s="164"/>
      <c r="L100" s="122"/>
      <c r="M100" s="396"/>
      <c r="N100" s="155"/>
      <c r="O100" s="147"/>
      <c r="P100" s="134"/>
      <c r="Q100" s="161"/>
      <c r="R100" s="135">
        <f t="shared" si="18"/>
        <v>0</v>
      </c>
      <c r="S100" s="336">
        <f t="shared" si="16"/>
        <v>0</v>
      </c>
      <c r="T100" s="136"/>
      <c r="U100" s="381"/>
      <c r="V100" s="152"/>
      <c r="W100" s="164"/>
      <c r="X100" s="143" t="e">
        <f t="shared" si="19"/>
        <v>#DIV/0!</v>
      </c>
    </row>
    <row r="101" spans="2:24" ht="24.75" hidden="1" customHeight="1" x14ac:dyDescent="0.35">
      <c r="B101" s="396"/>
      <c r="C101" s="322"/>
      <c r="D101" s="301"/>
      <c r="E101" s="134"/>
      <c r="F101" s="137"/>
      <c r="G101" s="135">
        <f t="shared" si="14"/>
        <v>0</v>
      </c>
      <c r="H101" s="136"/>
      <c r="I101" s="137"/>
      <c r="J101" s="152"/>
      <c r="K101" s="164"/>
      <c r="L101" s="122"/>
      <c r="M101" s="396"/>
      <c r="N101" s="155"/>
      <c r="O101" s="147"/>
      <c r="P101" s="134"/>
      <c r="Q101" s="161"/>
      <c r="R101" s="135">
        <f t="shared" si="18"/>
        <v>0</v>
      </c>
      <c r="S101" s="336">
        <f t="shared" si="16"/>
        <v>0</v>
      </c>
      <c r="T101" s="136"/>
      <c r="U101" s="377"/>
      <c r="V101" s="152"/>
      <c r="W101" s="164"/>
      <c r="X101" s="143" t="e">
        <f t="shared" si="19"/>
        <v>#DIV/0!</v>
      </c>
    </row>
    <row r="102" spans="2:24" ht="24.75" hidden="1" customHeight="1" x14ac:dyDescent="0.35">
      <c r="B102" s="396"/>
      <c r="C102" s="322"/>
      <c r="D102" s="301"/>
      <c r="E102" s="137"/>
      <c r="F102" s="137"/>
      <c r="G102" s="135">
        <f t="shared" si="14"/>
        <v>0</v>
      </c>
      <c r="H102" s="136"/>
      <c r="I102" s="137"/>
      <c r="J102" s="152"/>
      <c r="K102" s="164"/>
      <c r="L102" s="122"/>
      <c r="M102" s="396"/>
      <c r="N102" s="155"/>
      <c r="O102" s="147"/>
      <c r="P102" s="137"/>
      <c r="Q102" s="161"/>
      <c r="R102" s="135">
        <f t="shared" si="18"/>
        <v>0</v>
      </c>
      <c r="S102" s="336">
        <f t="shared" si="16"/>
        <v>0</v>
      </c>
      <c r="T102" s="136"/>
      <c r="U102" s="377"/>
      <c r="V102" s="152"/>
      <c r="W102" s="164"/>
      <c r="X102" s="143" t="e">
        <f t="shared" si="19"/>
        <v>#DIV/0!</v>
      </c>
    </row>
    <row r="103" spans="2:24" ht="24.75" hidden="1" customHeight="1" x14ac:dyDescent="0.35">
      <c r="B103" s="387"/>
      <c r="C103" s="322"/>
      <c r="D103" s="301"/>
      <c r="E103" s="137"/>
      <c r="F103" s="137"/>
      <c r="G103" s="135">
        <f t="shared" si="14"/>
        <v>0</v>
      </c>
      <c r="H103" s="136"/>
      <c r="I103" s="137"/>
      <c r="J103" s="152"/>
      <c r="K103" s="164"/>
      <c r="L103" s="122"/>
      <c r="M103" s="387"/>
      <c r="N103" s="155"/>
      <c r="O103" s="147"/>
      <c r="P103" s="137"/>
      <c r="Q103" s="161"/>
      <c r="R103" s="135">
        <f t="shared" si="18"/>
        <v>0</v>
      </c>
      <c r="S103" s="336">
        <f t="shared" si="16"/>
        <v>0</v>
      </c>
      <c r="T103" s="136"/>
      <c r="U103" s="377"/>
      <c r="V103" s="152"/>
      <c r="W103" s="164"/>
      <c r="X103" s="143" t="e">
        <f t="shared" si="19"/>
        <v>#DIV/0!</v>
      </c>
    </row>
    <row r="104" spans="2:24" ht="24.75" hidden="1" customHeight="1" x14ac:dyDescent="0.35">
      <c r="B104" s="386"/>
      <c r="C104" s="322"/>
      <c r="D104" s="301"/>
      <c r="E104" s="134"/>
      <c r="F104" s="137"/>
      <c r="G104" s="135">
        <f t="shared" si="14"/>
        <v>0</v>
      </c>
      <c r="H104" s="136"/>
      <c r="I104" s="137"/>
      <c r="J104" s="152"/>
      <c r="K104" s="164"/>
      <c r="L104" s="122"/>
      <c r="M104" s="386"/>
      <c r="N104" s="155"/>
      <c r="O104" s="147"/>
      <c r="P104" s="134"/>
      <c r="Q104" s="161"/>
      <c r="R104" s="135">
        <f t="shared" si="18"/>
        <v>0</v>
      </c>
      <c r="S104" s="336">
        <f t="shared" si="16"/>
        <v>0</v>
      </c>
      <c r="T104" s="136"/>
      <c r="U104" s="377"/>
      <c r="V104" s="152"/>
      <c r="W104" s="164"/>
      <c r="X104" s="143" t="e">
        <f t="shared" si="19"/>
        <v>#DIV/0!</v>
      </c>
    </row>
    <row r="105" spans="2:24" ht="24.75" hidden="1" customHeight="1" x14ac:dyDescent="0.35">
      <c r="B105" s="396"/>
      <c r="C105" s="322"/>
      <c r="D105" s="301"/>
      <c r="E105" s="134"/>
      <c r="F105" s="137"/>
      <c r="G105" s="135">
        <f t="shared" si="14"/>
        <v>0</v>
      </c>
      <c r="H105" s="136"/>
      <c r="I105" s="137"/>
      <c r="J105" s="152"/>
      <c r="K105" s="164"/>
      <c r="L105" s="122"/>
      <c r="M105" s="396"/>
      <c r="N105" s="155"/>
      <c r="O105" s="147"/>
      <c r="P105" s="134"/>
      <c r="Q105" s="161"/>
      <c r="R105" s="135">
        <f t="shared" si="18"/>
        <v>0</v>
      </c>
      <c r="S105" s="336">
        <f t="shared" si="16"/>
        <v>0</v>
      </c>
      <c r="T105" s="136"/>
      <c r="U105" s="377"/>
      <c r="V105" s="152"/>
      <c r="W105" s="164"/>
      <c r="X105" s="143" t="e">
        <f t="shared" si="19"/>
        <v>#DIV/0!</v>
      </c>
    </row>
    <row r="106" spans="2:24" ht="24.75" hidden="1" customHeight="1" x14ac:dyDescent="0.35">
      <c r="B106" s="396"/>
      <c r="C106" s="322"/>
      <c r="D106" s="301"/>
      <c r="E106" s="134"/>
      <c r="F106" s="137"/>
      <c r="G106" s="135">
        <f t="shared" si="14"/>
        <v>0</v>
      </c>
      <c r="H106" s="136"/>
      <c r="I106" s="137"/>
      <c r="J106" s="152"/>
      <c r="K106" s="164"/>
      <c r="L106" s="122"/>
      <c r="M106" s="396"/>
      <c r="N106" s="155"/>
      <c r="O106" s="147"/>
      <c r="P106" s="134"/>
      <c r="Q106" s="161"/>
      <c r="R106" s="135">
        <f t="shared" si="18"/>
        <v>0</v>
      </c>
      <c r="S106" s="336">
        <f t="shared" si="16"/>
        <v>0</v>
      </c>
      <c r="T106" s="136"/>
      <c r="U106" s="377"/>
      <c r="V106" s="152"/>
      <c r="W106" s="164"/>
      <c r="X106" s="143" t="e">
        <f t="shared" si="19"/>
        <v>#DIV/0!</v>
      </c>
    </row>
    <row r="107" spans="2:24" ht="24.75" hidden="1" customHeight="1" x14ac:dyDescent="0.35">
      <c r="B107" s="396"/>
      <c r="C107" s="322"/>
      <c r="D107" s="301"/>
      <c r="E107" s="137"/>
      <c r="F107" s="137"/>
      <c r="G107" s="135">
        <f t="shared" si="14"/>
        <v>0</v>
      </c>
      <c r="H107" s="136"/>
      <c r="I107" s="137"/>
      <c r="J107" s="152"/>
      <c r="K107" s="164"/>
      <c r="L107" s="122"/>
      <c r="M107" s="396"/>
      <c r="N107" s="155"/>
      <c r="O107" s="147"/>
      <c r="P107" s="137"/>
      <c r="Q107" s="161"/>
      <c r="R107" s="135">
        <f t="shared" si="18"/>
        <v>0</v>
      </c>
      <c r="S107" s="336">
        <f t="shared" si="16"/>
        <v>0</v>
      </c>
      <c r="T107" s="136"/>
      <c r="U107" s="377"/>
      <c r="V107" s="152"/>
      <c r="W107" s="164"/>
      <c r="X107" s="143" t="e">
        <f t="shared" si="19"/>
        <v>#DIV/0!</v>
      </c>
    </row>
    <row r="108" spans="2:24" ht="24.75" hidden="1" customHeight="1" x14ac:dyDescent="0.35">
      <c r="B108" s="387"/>
      <c r="C108" s="322"/>
      <c r="D108" s="301"/>
      <c r="E108" s="137"/>
      <c r="F108" s="137"/>
      <c r="G108" s="135">
        <f t="shared" si="14"/>
        <v>0</v>
      </c>
      <c r="H108" s="136"/>
      <c r="I108" s="137"/>
      <c r="J108" s="152"/>
      <c r="K108" s="164"/>
      <c r="L108" s="122"/>
      <c r="M108" s="387"/>
      <c r="N108" s="155"/>
      <c r="O108" s="147"/>
      <c r="P108" s="137"/>
      <c r="Q108" s="161"/>
      <c r="R108" s="135">
        <f t="shared" si="18"/>
        <v>0</v>
      </c>
      <c r="S108" s="336">
        <f t="shared" si="16"/>
        <v>0</v>
      </c>
      <c r="T108" s="136"/>
      <c r="U108" s="377"/>
      <c r="V108" s="152"/>
      <c r="W108" s="164"/>
      <c r="X108" s="143" t="e">
        <f t="shared" si="19"/>
        <v>#DIV/0!</v>
      </c>
    </row>
    <row r="109" spans="2:24" ht="24.75" hidden="1" customHeight="1" x14ac:dyDescent="0.35">
      <c r="B109" s="386"/>
      <c r="C109" s="322"/>
      <c r="D109" s="301"/>
      <c r="E109" s="134"/>
      <c r="F109" s="137"/>
      <c r="G109" s="135">
        <f t="shared" si="14"/>
        <v>0</v>
      </c>
      <c r="H109" s="136"/>
      <c r="I109" s="137"/>
      <c r="J109" s="152"/>
      <c r="K109" s="164"/>
      <c r="L109" s="122"/>
      <c r="M109" s="386"/>
      <c r="N109" s="155"/>
      <c r="O109" s="147"/>
      <c r="P109" s="134"/>
      <c r="Q109" s="161"/>
      <c r="R109" s="135">
        <f t="shared" si="18"/>
        <v>0</v>
      </c>
      <c r="S109" s="336">
        <f t="shared" si="16"/>
        <v>0</v>
      </c>
      <c r="T109" s="136"/>
      <c r="U109" s="377"/>
      <c r="V109" s="152"/>
      <c r="W109" s="164"/>
      <c r="X109" s="143" t="e">
        <f t="shared" si="19"/>
        <v>#DIV/0!</v>
      </c>
    </row>
    <row r="110" spans="2:24" ht="24.75" hidden="1" customHeight="1" x14ac:dyDescent="0.35">
      <c r="B110" s="396"/>
      <c r="C110" s="322"/>
      <c r="D110" s="301"/>
      <c r="E110" s="134"/>
      <c r="F110" s="137"/>
      <c r="G110" s="135">
        <f t="shared" si="14"/>
        <v>0</v>
      </c>
      <c r="H110" s="136"/>
      <c r="I110" s="137"/>
      <c r="J110" s="152"/>
      <c r="K110" s="164"/>
      <c r="L110" s="122"/>
      <c r="M110" s="396"/>
      <c r="N110" s="155"/>
      <c r="O110" s="147"/>
      <c r="P110" s="134"/>
      <c r="Q110" s="161"/>
      <c r="R110" s="135">
        <f t="shared" si="18"/>
        <v>0</v>
      </c>
      <c r="S110" s="336">
        <f t="shared" si="16"/>
        <v>0</v>
      </c>
      <c r="T110" s="136"/>
      <c r="U110" s="377"/>
      <c r="V110" s="152"/>
      <c r="W110" s="164"/>
      <c r="X110" s="143" t="e">
        <f t="shared" si="19"/>
        <v>#DIV/0!</v>
      </c>
    </row>
    <row r="111" spans="2:24" ht="24.75" hidden="1" customHeight="1" x14ac:dyDescent="0.35">
      <c r="B111" s="396"/>
      <c r="C111" s="322"/>
      <c r="D111" s="301"/>
      <c r="E111" s="137"/>
      <c r="F111" s="137"/>
      <c r="G111" s="135">
        <f t="shared" si="14"/>
        <v>0</v>
      </c>
      <c r="H111" s="136"/>
      <c r="I111" s="137"/>
      <c r="J111" s="152"/>
      <c r="K111" s="164"/>
      <c r="L111" s="122"/>
      <c r="M111" s="396"/>
      <c r="N111" s="155"/>
      <c r="O111" s="147"/>
      <c r="P111" s="137"/>
      <c r="Q111" s="161"/>
      <c r="R111" s="135">
        <f t="shared" si="18"/>
        <v>0</v>
      </c>
      <c r="S111" s="336">
        <f t="shared" si="16"/>
        <v>0</v>
      </c>
      <c r="T111" s="136"/>
      <c r="U111" s="377"/>
      <c r="V111" s="152"/>
      <c r="W111" s="164"/>
      <c r="X111" s="143" t="e">
        <f t="shared" si="19"/>
        <v>#DIV/0!</v>
      </c>
    </row>
    <row r="112" spans="2:24" ht="24.75" hidden="1" customHeight="1" x14ac:dyDescent="0.35">
      <c r="B112" s="396"/>
      <c r="C112" s="322"/>
      <c r="D112" s="301"/>
      <c r="E112" s="137"/>
      <c r="F112" s="137"/>
      <c r="G112" s="135">
        <f t="shared" si="14"/>
        <v>0</v>
      </c>
      <c r="H112" s="136"/>
      <c r="I112" s="137"/>
      <c r="J112" s="152"/>
      <c r="K112" s="164"/>
      <c r="L112" s="122"/>
      <c r="M112" s="396"/>
      <c r="N112" s="155"/>
      <c r="O112" s="147"/>
      <c r="P112" s="137"/>
      <c r="Q112" s="161"/>
      <c r="R112" s="135">
        <f t="shared" si="18"/>
        <v>0</v>
      </c>
      <c r="S112" s="336">
        <f t="shared" si="16"/>
        <v>0</v>
      </c>
      <c r="T112" s="136"/>
      <c r="U112" s="377"/>
      <c r="V112" s="152"/>
      <c r="W112" s="164"/>
      <c r="X112" s="143" t="e">
        <f t="shared" si="19"/>
        <v>#DIV/0!</v>
      </c>
    </row>
    <row r="113" spans="2:24" ht="24.75" hidden="1" customHeight="1" x14ac:dyDescent="0.35">
      <c r="B113" s="387"/>
      <c r="C113" s="322"/>
      <c r="D113" s="301"/>
      <c r="E113" s="137"/>
      <c r="F113" s="137"/>
      <c r="G113" s="135">
        <f t="shared" si="14"/>
        <v>0</v>
      </c>
      <c r="H113" s="136"/>
      <c r="I113" s="137"/>
      <c r="J113" s="152"/>
      <c r="K113" s="164"/>
      <c r="L113" s="122"/>
      <c r="M113" s="387"/>
      <c r="N113" s="155"/>
      <c r="O113" s="147"/>
      <c r="P113" s="137"/>
      <c r="Q113" s="161"/>
      <c r="R113" s="135">
        <f t="shared" si="18"/>
        <v>0</v>
      </c>
      <c r="S113" s="336">
        <f t="shared" si="16"/>
        <v>0</v>
      </c>
      <c r="T113" s="136"/>
      <c r="U113" s="377"/>
      <c r="V113" s="152"/>
      <c r="W113" s="164"/>
      <c r="X113" s="143" t="e">
        <f t="shared" si="19"/>
        <v>#DIV/0!</v>
      </c>
    </row>
    <row r="114" spans="2:24" ht="24.75" hidden="1" customHeight="1" x14ac:dyDescent="0.35">
      <c r="B114" s="386"/>
      <c r="C114" s="322"/>
      <c r="D114" s="301"/>
      <c r="E114" s="134"/>
      <c r="F114" s="137"/>
      <c r="G114" s="135">
        <f t="shared" si="14"/>
        <v>0</v>
      </c>
      <c r="H114" s="136"/>
      <c r="I114" s="137"/>
      <c r="J114" s="152"/>
      <c r="K114" s="164"/>
      <c r="L114" s="122"/>
      <c r="M114" s="386"/>
      <c r="N114" s="155"/>
      <c r="O114" s="147"/>
      <c r="P114" s="134"/>
      <c r="Q114" s="161"/>
      <c r="R114" s="135">
        <f t="shared" si="18"/>
        <v>0</v>
      </c>
      <c r="S114" s="336">
        <f t="shared" si="16"/>
        <v>0</v>
      </c>
      <c r="T114" s="136"/>
      <c r="U114" s="377"/>
      <c r="V114" s="152"/>
      <c r="W114" s="164"/>
      <c r="X114" s="143" t="e">
        <f t="shared" si="19"/>
        <v>#DIV/0!</v>
      </c>
    </row>
    <row r="115" spans="2:24" ht="24.75" hidden="1" customHeight="1" x14ac:dyDescent="0.35">
      <c r="B115" s="396"/>
      <c r="C115" s="322"/>
      <c r="D115" s="301"/>
      <c r="E115" s="134"/>
      <c r="F115" s="137"/>
      <c r="G115" s="135">
        <f t="shared" si="14"/>
        <v>0</v>
      </c>
      <c r="H115" s="136"/>
      <c r="I115" s="137"/>
      <c r="J115" s="152"/>
      <c r="K115" s="164"/>
      <c r="L115" s="122"/>
      <c r="M115" s="396"/>
      <c r="N115" s="155"/>
      <c r="O115" s="147"/>
      <c r="P115" s="134"/>
      <c r="Q115" s="161"/>
      <c r="R115" s="135">
        <f t="shared" si="18"/>
        <v>0</v>
      </c>
      <c r="S115" s="336">
        <f t="shared" si="16"/>
        <v>0</v>
      </c>
      <c r="T115" s="136"/>
      <c r="U115" s="377"/>
      <c r="V115" s="152"/>
      <c r="W115" s="164"/>
      <c r="X115" s="143" t="e">
        <f t="shared" si="19"/>
        <v>#DIV/0!</v>
      </c>
    </row>
    <row r="116" spans="2:24" ht="24.75" hidden="1" customHeight="1" x14ac:dyDescent="0.35">
      <c r="B116" s="396"/>
      <c r="C116" s="322"/>
      <c r="D116" s="301"/>
      <c r="E116" s="134"/>
      <c r="F116" s="137"/>
      <c r="G116" s="135">
        <f t="shared" si="14"/>
        <v>0</v>
      </c>
      <c r="H116" s="136"/>
      <c r="I116" s="137"/>
      <c r="J116" s="152"/>
      <c r="K116" s="164"/>
      <c r="L116" s="122"/>
      <c r="M116" s="396"/>
      <c r="N116" s="155"/>
      <c r="O116" s="147"/>
      <c r="P116" s="134"/>
      <c r="Q116" s="161"/>
      <c r="R116" s="135">
        <f t="shared" si="18"/>
        <v>0</v>
      </c>
      <c r="S116" s="336">
        <f t="shared" si="16"/>
        <v>0</v>
      </c>
      <c r="T116" s="136"/>
      <c r="U116" s="377"/>
      <c r="V116" s="152"/>
      <c r="W116" s="164"/>
      <c r="X116" s="143" t="e">
        <f t="shared" si="19"/>
        <v>#DIV/0!</v>
      </c>
    </row>
    <row r="117" spans="2:24" ht="24.75" hidden="1" customHeight="1" x14ac:dyDescent="0.35">
      <c r="B117" s="396"/>
      <c r="C117" s="322"/>
      <c r="D117" s="301"/>
      <c r="E117" s="134"/>
      <c r="F117" s="137"/>
      <c r="G117" s="135">
        <f t="shared" si="14"/>
        <v>0</v>
      </c>
      <c r="H117" s="136"/>
      <c r="I117" s="137"/>
      <c r="J117" s="152"/>
      <c r="K117" s="164"/>
      <c r="L117" s="122"/>
      <c r="M117" s="396"/>
      <c r="N117" s="155"/>
      <c r="O117" s="147"/>
      <c r="P117" s="134"/>
      <c r="Q117" s="161"/>
      <c r="R117" s="135">
        <f t="shared" si="18"/>
        <v>0</v>
      </c>
      <c r="S117" s="336">
        <f t="shared" si="16"/>
        <v>0</v>
      </c>
      <c r="T117" s="136"/>
      <c r="U117" s="377"/>
      <c r="V117" s="152"/>
      <c r="W117" s="164"/>
      <c r="X117" s="143" t="e">
        <f t="shared" si="19"/>
        <v>#DIV/0!</v>
      </c>
    </row>
    <row r="118" spans="2:24" ht="24.75" hidden="1" customHeight="1" x14ac:dyDescent="0.35">
      <c r="B118" s="387"/>
      <c r="C118" s="322"/>
      <c r="D118" s="301"/>
      <c r="E118" s="137"/>
      <c r="F118" s="137"/>
      <c r="G118" s="135">
        <f t="shared" si="14"/>
        <v>0</v>
      </c>
      <c r="H118" s="136"/>
      <c r="I118" s="137"/>
      <c r="J118" s="152"/>
      <c r="K118" s="164"/>
      <c r="L118" s="122"/>
      <c r="M118" s="387"/>
      <c r="N118" s="155"/>
      <c r="O118" s="147"/>
      <c r="P118" s="137"/>
      <c r="Q118" s="161"/>
      <c r="R118" s="135">
        <f t="shared" si="18"/>
        <v>0</v>
      </c>
      <c r="S118" s="336">
        <f t="shared" si="16"/>
        <v>0</v>
      </c>
      <c r="T118" s="136"/>
      <c r="U118" s="377"/>
      <c r="V118" s="152"/>
      <c r="W118" s="164"/>
      <c r="X118" s="143" t="e">
        <f t="shared" si="19"/>
        <v>#DIV/0!</v>
      </c>
    </row>
    <row r="119" spans="2:24" ht="24.75" hidden="1" customHeight="1" x14ac:dyDescent="0.35">
      <c r="B119" s="386"/>
      <c r="C119" s="322"/>
      <c r="D119" s="301"/>
      <c r="E119" s="134"/>
      <c r="F119" s="137"/>
      <c r="G119" s="135">
        <f t="shared" si="14"/>
        <v>0</v>
      </c>
      <c r="H119" s="136"/>
      <c r="I119" s="137"/>
      <c r="J119" s="152"/>
      <c r="K119" s="164"/>
      <c r="L119" s="122"/>
      <c r="M119" s="386"/>
      <c r="N119" s="155"/>
      <c r="O119" s="147"/>
      <c r="P119" s="134"/>
      <c r="Q119" s="161"/>
      <c r="R119" s="135">
        <f t="shared" si="18"/>
        <v>0</v>
      </c>
      <c r="S119" s="336">
        <f t="shared" si="16"/>
        <v>0</v>
      </c>
      <c r="T119" s="136"/>
      <c r="U119" s="377"/>
      <c r="V119" s="152"/>
      <c r="W119" s="164"/>
      <c r="X119" s="143" t="e">
        <f t="shared" si="19"/>
        <v>#DIV/0!</v>
      </c>
    </row>
    <row r="120" spans="2:24" ht="24.75" hidden="1" customHeight="1" x14ac:dyDescent="0.35">
      <c r="B120" s="396"/>
      <c r="C120" s="322"/>
      <c r="D120" s="301"/>
      <c r="E120" s="134"/>
      <c r="F120" s="137"/>
      <c r="G120" s="135">
        <f t="shared" si="14"/>
        <v>0</v>
      </c>
      <c r="H120" s="136"/>
      <c r="I120" s="137"/>
      <c r="J120" s="152"/>
      <c r="K120" s="164"/>
      <c r="L120" s="122"/>
      <c r="M120" s="396"/>
      <c r="N120" s="155"/>
      <c r="O120" s="147"/>
      <c r="P120" s="134"/>
      <c r="Q120" s="161"/>
      <c r="R120" s="135">
        <f t="shared" si="18"/>
        <v>0</v>
      </c>
      <c r="S120" s="336">
        <f t="shared" si="16"/>
        <v>0</v>
      </c>
      <c r="T120" s="136"/>
      <c r="U120" s="377"/>
      <c r="V120" s="152"/>
      <c r="W120" s="164"/>
      <c r="X120" s="143" t="e">
        <f t="shared" si="19"/>
        <v>#DIV/0!</v>
      </c>
    </row>
    <row r="121" spans="2:24" ht="24.75" hidden="1" customHeight="1" x14ac:dyDescent="0.35">
      <c r="B121" s="396"/>
      <c r="C121" s="322"/>
      <c r="D121" s="301"/>
      <c r="E121" s="134"/>
      <c r="F121" s="137"/>
      <c r="G121" s="135">
        <f t="shared" si="14"/>
        <v>0</v>
      </c>
      <c r="H121" s="136"/>
      <c r="I121" s="137"/>
      <c r="J121" s="152"/>
      <c r="K121" s="164"/>
      <c r="L121" s="122"/>
      <c r="M121" s="396"/>
      <c r="N121" s="155"/>
      <c r="O121" s="147"/>
      <c r="P121" s="134"/>
      <c r="Q121" s="161"/>
      <c r="R121" s="135">
        <f t="shared" si="18"/>
        <v>0</v>
      </c>
      <c r="S121" s="336">
        <f t="shared" si="16"/>
        <v>0</v>
      </c>
      <c r="T121" s="136"/>
      <c r="U121" s="377"/>
      <c r="V121" s="152"/>
      <c r="W121" s="164"/>
      <c r="X121" s="143" t="e">
        <f t="shared" si="19"/>
        <v>#DIV/0!</v>
      </c>
    </row>
    <row r="122" spans="2:24" ht="24.75" hidden="1" customHeight="1" x14ac:dyDescent="0.35">
      <c r="B122" s="396"/>
      <c r="C122" s="322"/>
      <c r="D122" s="301"/>
      <c r="E122" s="134"/>
      <c r="F122" s="137"/>
      <c r="G122" s="135">
        <f t="shared" si="14"/>
        <v>0</v>
      </c>
      <c r="H122" s="136"/>
      <c r="I122" s="137"/>
      <c r="J122" s="152"/>
      <c r="K122" s="164"/>
      <c r="L122" s="122"/>
      <c r="M122" s="396"/>
      <c r="N122" s="155"/>
      <c r="O122" s="147"/>
      <c r="P122" s="134"/>
      <c r="Q122" s="161"/>
      <c r="R122" s="135">
        <f t="shared" si="18"/>
        <v>0</v>
      </c>
      <c r="S122" s="336">
        <f t="shared" si="16"/>
        <v>0</v>
      </c>
      <c r="T122" s="136"/>
      <c r="U122" s="377"/>
      <c r="V122" s="152"/>
      <c r="W122" s="164"/>
      <c r="X122" s="143" t="e">
        <f t="shared" si="19"/>
        <v>#DIV/0!</v>
      </c>
    </row>
    <row r="123" spans="2:24" ht="24.75" hidden="1" customHeight="1" x14ac:dyDescent="0.35">
      <c r="B123" s="387"/>
      <c r="C123" s="322"/>
      <c r="D123" s="301"/>
      <c r="E123" s="137"/>
      <c r="F123" s="137"/>
      <c r="G123" s="135">
        <f t="shared" si="14"/>
        <v>0</v>
      </c>
      <c r="H123" s="136"/>
      <c r="I123" s="137"/>
      <c r="J123" s="152"/>
      <c r="K123" s="164"/>
      <c r="L123" s="122"/>
      <c r="M123" s="387"/>
      <c r="N123" s="155"/>
      <c r="O123" s="147"/>
      <c r="P123" s="137"/>
      <c r="Q123" s="161"/>
      <c r="R123" s="135">
        <f t="shared" si="18"/>
        <v>0</v>
      </c>
      <c r="S123" s="336">
        <f t="shared" si="16"/>
        <v>0</v>
      </c>
      <c r="T123" s="136"/>
      <c r="U123" s="377"/>
      <c r="V123" s="152"/>
      <c r="W123" s="164"/>
      <c r="X123" s="143" t="e">
        <f t="shared" si="19"/>
        <v>#DIV/0!</v>
      </c>
    </row>
    <row r="124" spans="2:24" ht="24.75" hidden="1" customHeight="1" x14ac:dyDescent="0.35">
      <c r="B124" s="386"/>
      <c r="C124" s="322"/>
      <c r="D124" s="301"/>
      <c r="E124" s="134"/>
      <c r="F124" s="137"/>
      <c r="G124" s="135">
        <f t="shared" si="14"/>
        <v>0</v>
      </c>
      <c r="H124" s="136"/>
      <c r="I124" s="137"/>
      <c r="J124" s="152"/>
      <c r="K124" s="164"/>
      <c r="L124" s="122"/>
      <c r="M124" s="386"/>
      <c r="N124" s="155"/>
      <c r="O124" s="147"/>
      <c r="P124" s="134"/>
      <c r="Q124" s="161"/>
      <c r="R124" s="135">
        <f t="shared" si="18"/>
        <v>0</v>
      </c>
      <c r="S124" s="336">
        <f t="shared" si="16"/>
        <v>0</v>
      </c>
      <c r="T124" s="136"/>
      <c r="U124" s="377"/>
      <c r="V124" s="152"/>
      <c r="W124" s="164"/>
      <c r="X124" s="143" t="e">
        <f t="shared" si="19"/>
        <v>#DIV/0!</v>
      </c>
    </row>
    <row r="125" spans="2:24" ht="24.75" hidden="1" customHeight="1" x14ac:dyDescent="0.35">
      <c r="B125" s="396"/>
      <c r="C125" s="322"/>
      <c r="D125" s="301"/>
      <c r="E125" s="137"/>
      <c r="F125" s="137"/>
      <c r="G125" s="135">
        <f t="shared" si="14"/>
        <v>0</v>
      </c>
      <c r="H125" s="136"/>
      <c r="I125" s="137"/>
      <c r="J125" s="152"/>
      <c r="K125" s="164"/>
      <c r="L125" s="122"/>
      <c r="M125" s="396"/>
      <c r="N125" s="155"/>
      <c r="O125" s="147"/>
      <c r="P125" s="137"/>
      <c r="Q125" s="161"/>
      <c r="R125" s="135">
        <f t="shared" si="18"/>
        <v>0</v>
      </c>
      <c r="S125" s="336">
        <f t="shared" si="16"/>
        <v>0</v>
      </c>
      <c r="T125" s="136"/>
      <c r="U125" s="377"/>
      <c r="V125" s="152"/>
      <c r="W125" s="164"/>
      <c r="X125" s="143" t="e">
        <f t="shared" si="19"/>
        <v>#DIV/0!</v>
      </c>
    </row>
    <row r="126" spans="2:24" ht="24.75" hidden="1" customHeight="1" x14ac:dyDescent="0.35">
      <c r="B126" s="396"/>
      <c r="C126" s="322"/>
      <c r="D126" s="301"/>
      <c r="E126" s="137"/>
      <c r="F126" s="137"/>
      <c r="G126" s="135">
        <f t="shared" si="14"/>
        <v>0</v>
      </c>
      <c r="H126" s="136"/>
      <c r="I126" s="137"/>
      <c r="J126" s="152"/>
      <c r="K126" s="164"/>
      <c r="L126" s="122"/>
      <c r="M126" s="396"/>
      <c r="N126" s="155"/>
      <c r="O126" s="147"/>
      <c r="P126" s="137"/>
      <c r="Q126" s="161"/>
      <c r="R126" s="135">
        <f t="shared" si="18"/>
        <v>0</v>
      </c>
      <c r="S126" s="336">
        <f t="shared" si="16"/>
        <v>0</v>
      </c>
      <c r="T126" s="136"/>
      <c r="U126" s="377"/>
      <c r="V126" s="152"/>
      <c r="W126" s="164"/>
      <c r="X126" s="143" t="e">
        <f t="shared" si="19"/>
        <v>#DIV/0!</v>
      </c>
    </row>
    <row r="127" spans="2:24" ht="24.75" hidden="1" customHeight="1" x14ac:dyDescent="0.35">
      <c r="B127" s="396"/>
      <c r="C127" s="322"/>
      <c r="D127" s="301"/>
      <c r="E127" s="137"/>
      <c r="F127" s="137"/>
      <c r="G127" s="135">
        <f t="shared" si="14"/>
        <v>0</v>
      </c>
      <c r="H127" s="136"/>
      <c r="I127" s="137"/>
      <c r="J127" s="152"/>
      <c r="K127" s="164"/>
      <c r="L127" s="122"/>
      <c r="M127" s="396"/>
      <c r="N127" s="155"/>
      <c r="O127" s="147"/>
      <c r="P127" s="137"/>
      <c r="Q127" s="161"/>
      <c r="R127" s="135">
        <f t="shared" si="18"/>
        <v>0</v>
      </c>
      <c r="S127" s="336">
        <f t="shared" si="16"/>
        <v>0</v>
      </c>
      <c r="T127" s="136"/>
      <c r="U127" s="377"/>
      <c r="V127" s="152"/>
      <c r="W127" s="164"/>
      <c r="X127" s="143" t="e">
        <f t="shared" si="19"/>
        <v>#DIV/0!</v>
      </c>
    </row>
    <row r="128" spans="2:24" ht="24.75" hidden="1" customHeight="1" x14ac:dyDescent="0.35">
      <c r="B128" s="387"/>
      <c r="C128" s="322"/>
      <c r="D128" s="301"/>
      <c r="E128" s="137"/>
      <c r="F128" s="137"/>
      <c r="G128" s="135">
        <f t="shared" si="14"/>
        <v>0</v>
      </c>
      <c r="H128" s="136"/>
      <c r="I128" s="137"/>
      <c r="J128" s="152"/>
      <c r="K128" s="164"/>
      <c r="L128" s="122"/>
      <c r="M128" s="387"/>
      <c r="N128" s="155"/>
      <c r="O128" s="147"/>
      <c r="P128" s="137"/>
      <c r="Q128" s="161"/>
      <c r="R128" s="135">
        <f t="shared" si="18"/>
        <v>0</v>
      </c>
      <c r="S128" s="336">
        <f t="shared" si="16"/>
        <v>0</v>
      </c>
      <c r="T128" s="136"/>
      <c r="U128" s="377"/>
      <c r="V128" s="152"/>
      <c r="W128" s="164"/>
      <c r="X128" s="143" t="e">
        <f t="shared" si="19"/>
        <v>#DIV/0!</v>
      </c>
    </row>
    <row r="129" spans="2:24" ht="24.75" hidden="1" customHeight="1" x14ac:dyDescent="0.35">
      <c r="B129" s="386"/>
      <c r="C129" s="322"/>
      <c r="D129" s="301"/>
      <c r="E129" s="134"/>
      <c r="F129" s="137"/>
      <c r="G129" s="135">
        <f t="shared" si="14"/>
        <v>0</v>
      </c>
      <c r="H129" s="136"/>
      <c r="I129" s="137"/>
      <c r="J129" s="152"/>
      <c r="K129" s="164"/>
      <c r="L129" s="122"/>
      <c r="M129" s="386"/>
      <c r="N129" s="155"/>
      <c r="O129" s="147"/>
      <c r="P129" s="134"/>
      <c r="Q129" s="161"/>
      <c r="R129" s="135">
        <f t="shared" si="18"/>
        <v>0</v>
      </c>
      <c r="S129" s="336">
        <f t="shared" si="16"/>
        <v>0</v>
      </c>
      <c r="T129" s="136"/>
      <c r="U129" s="377"/>
      <c r="V129" s="152"/>
      <c r="W129" s="164"/>
      <c r="X129" s="143" t="e">
        <f t="shared" si="19"/>
        <v>#DIV/0!</v>
      </c>
    </row>
    <row r="130" spans="2:24" ht="24.75" hidden="1" customHeight="1" x14ac:dyDescent="0.35">
      <c r="B130" s="396"/>
      <c r="C130" s="322"/>
      <c r="D130" s="301"/>
      <c r="E130" s="137"/>
      <c r="F130" s="137"/>
      <c r="G130" s="135">
        <f t="shared" si="14"/>
        <v>0</v>
      </c>
      <c r="H130" s="136"/>
      <c r="I130" s="137"/>
      <c r="J130" s="152"/>
      <c r="K130" s="164"/>
      <c r="L130" s="122"/>
      <c r="M130" s="396"/>
      <c r="N130" s="155"/>
      <c r="O130" s="147"/>
      <c r="P130" s="137"/>
      <c r="Q130" s="161"/>
      <c r="R130" s="135">
        <f t="shared" si="18"/>
        <v>0</v>
      </c>
      <c r="S130" s="336">
        <f t="shared" si="16"/>
        <v>0</v>
      </c>
      <c r="T130" s="136"/>
      <c r="U130" s="377"/>
      <c r="V130" s="152"/>
      <c r="W130" s="164"/>
      <c r="X130" s="143" t="e">
        <f t="shared" si="19"/>
        <v>#DIV/0!</v>
      </c>
    </row>
    <row r="131" spans="2:24" ht="24.75" hidden="1" customHeight="1" x14ac:dyDescent="0.35">
      <c r="B131" s="396"/>
      <c r="C131" s="322"/>
      <c r="D131" s="301"/>
      <c r="E131" s="137"/>
      <c r="F131" s="137"/>
      <c r="G131" s="135">
        <f t="shared" si="14"/>
        <v>0</v>
      </c>
      <c r="H131" s="136"/>
      <c r="I131" s="137"/>
      <c r="J131" s="152"/>
      <c r="K131" s="164"/>
      <c r="L131" s="122"/>
      <c r="M131" s="396"/>
      <c r="N131" s="155"/>
      <c r="O131" s="147"/>
      <c r="P131" s="137"/>
      <c r="Q131" s="161"/>
      <c r="R131" s="135">
        <f t="shared" si="18"/>
        <v>0</v>
      </c>
      <c r="S131" s="336">
        <f t="shared" si="16"/>
        <v>0</v>
      </c>
      <c r="T131" s="136"/>
      <c r="U131" s="377"/>
      <c r="V131" s="152"/>
      <c r="W131" s="164"/>
      <c r="X131" s="143" t="e">
        <f t="shared" si="19"/>
        <v>#DIV/0!</v>
      </c>
    </row>
    <row r="132" spans="2:24" ht="24.75" hidden="1" customHeight="1" x14ac:dyDescent="0.35">
      <c r="B132" s="396"/>
      <c r="C132" s="322"/>
      <c r="D132" s="301"/>
      <c r="E132" s="137"/>
      <c r="F132" s="137"/>
      <c r="G132" s="135">
        <f t="shared" ref="G132:G158" si="20">D132+E132+F132</f>
        <v>0</v>
      </c>
      <c r="H132" s="136"/>
      <c r="I132" s="137"/>
      <c r="J132" s="152"/>
      <c r="K132" s="164"/>
      <c r="L132" s="122"/>
      <c r="M132" s="396"/>
      <c r="N132" s="155"/>
      <c r="O132" s="147"/>
      <c r="P132" s="137"/>
      <c r="Q132" s="161"/>
      <c r="R132" s="135">
        <f t="shared" si="18"/>
        <v>0</v>
      </c>
      <c r="S132" s="336">
        <f t="shared" ref="S132:S158" si="21">+R132-G132</f>
        <v>0</v>
      </c>
      <c r="T132" s="136"/>
      <c r="U132" s="377"/>
      <c r="V132" s="152"/>
      <c r="W132" s="164"/>
      <c r="X132" s="143" t="e">
        <f t="shared" si="19"/>
        <v>#DIV/0!</v>
      </c>
    </row>
    <row r="133" spans="2:24" ht="24.75" hidden="1" customHeight="1" x14ac:dyDescent="0.35">
      <c r="B133" s="387"/>
      <c r="C133" s="322"/>
      <c r="D133" s="301"/>
      <c r="E133" s="137"/>
      <c r="F133" s="137"/>
      <c r="G133" s="135">
        <f t="shared" si="20"/>
        <v>0</v>
      </c>
      <c r="H133" s="136"/>
      <c r="I133" s="137"/>
      <c r="J133" s="152"/>
      <c r="K133" s="164"/>
      <c r="L133" s="122"/>
      <c r="M133" s="387"/>
      <c r="N133" s="155"/>
      <c r="O133" s="147"/>
      <c r="P133" s="137"/>
      <c r="Q133" s="161"/>
      <c r="R133" s="135">
        <f t="shared" si="18"/>
        <v>0</v>
      </c>
      <c r="S133" s="336">
        <f t="shared" si="21"/>
        <v>0</v>
      </c>
      <c r="T133" s="136"/>
      <c r="U133" s="377"/>
      <c r="V133" s="152"/>
      <c r="W133" s="164"/>
      <c r="X133" s="143" t="e">
        <f t="shared" si="19"/>
        <v>#DIV/0!</v>
      </c>
    </row>
    <row r="134" spans="2:24" ht="24.75" hidden="1" customHeight="1" x14ac:dyDescent="0.35">
      <c r="B134" s="433"/>
      <c r="C134" s="322"/>
      <c r="D134" s="301"/>
      <c r="E134" s="134"/>
      <c r="F134" s="137"/>
      <c r="G134" s="135">
        <f t="shared" si="20"/>
        <v>0</v>
      </c>
      <c r="H134" s="136"/>
      <c r="I134" s="137"/>
      <c r="J134" s="152"/>
      <c r="K134" s="164"/>
      <c r="L134" s="122"/>
      <c r="M134" s="433"/>
      <c r="N134" s="155"/>
      <c r="O134" s="147"/>
      <c r="P134" s="134"/>
      <c r="Q134" s="161"/>
      <c r="R134" s="135">
        <f t="shared" si="18"/>
        <v>0</v>
      </c>
      <c r="S134" s="336">
        <f t="shared" si="21"/>
        <v>0</v>
      </c>
      <c r="T134" s="136"/>
      <c r="U134" s="377"/>
      <c r="V134" s="152"/>
      <c r="W134" s="164"/>
      <c r="X134" s="143" t="e">
        <f t="shared" si="19"/>
        <v>#DIV/0!</v>
      </c>
    </row>
    <row r="135" spans="2:24" ht="24.75" hidden="1" customHeight="1" x14ac:dyDescent="0.35">
      <c r="B135" s="433"/>
      <c r="C135" s="322"/>
      <c r="D135" s="301"/>
      <c r="E135" s="134"/>
      <c r="F135" s="137"/>
      <c r="G135" s="135">
        <f t="shared" si="20"/>
        <v>0</v>
      </c>
      <c r="H135" s="136"/>
      <c r="I135" s="137"/>
      <c r="J135" s="152"/>
      <c r="K135" s="164"/>
      <c r="L135" s="122"/>
      <c r="M135" s="433"/>
      <c r="N135" s="155"/>
      <c r="O135" s="147"/>
      <c r="P135" s="134"/>
      <c r="Q135" s="161"/>
      <c r="R135" s="135">
        <f t="shared" si="18"/>
        <v>0</v>
      </c>
      <c r="S135" s="336">
        <f t="shared" si="21"/>
        <v>0</v>
      </c>
      <c r="T135" s="136"/>
      <c r="U135" s="377"/>
      <c r="V135" s="152"/>
      <c r="W135" s="164"/>
      <c r="X135" s="143" t="e">
        <f t="shared" si="19"/>
        <v>#DIV/0!</v>
      </c>
    </row>
    <row r="136" spans="2:24" ht="24.75" hidden="1" customHeight="1" x14ac:dyDescent="0.35">
      <c r="B136" s="433"/>
      <c r="C136" s="322"/>
      <c r="D136" s="301"/>
      <c r="E136" s="134"/>
      <c r="F136" s="137"/>
      <c r="G136" s="135">
        <f t="shared" si="20"/>
        <v>0</v>
      </c>
      <c r="H136" s="136"/>
      <c r="I136" s="137"/>
      <c r="J136" s="152"/>
      <c r="K136" s="164"/>
      <c r="L136" s="122"/>
      <c r="M136" s="433"/>
      <c r="N136" s="155"/>
      <c r="O136" s="147"/>
      <c r="P136" s="134"/>
      <c r="Q136" s="161"/>
      <c r="R136" s="135">
        <f t="shared" ref="R136:R158" si="22">O136+P136+Q136</f>
        <v>0</v>
      </c>
      <c r="S136" s="336">
        <f t="shared" si="21"/>
        <v>0</v>
      </c>
      <c r="T136" s="136"/>
      <c r="U136" s="377"/>
      <c r="V136" s="152"/>
      <c r="W136" s="164"/>
      <c r="X136" s="143" t="e">
        <f t="shared" si="19"/>
        <v>#DIV/0!</v>
      </c>
    </row>
    <row r="137" spans="2:24" ht="24.75" hidden="1" customHeight="1" x14ac:dyDescent="0.35">
      <c r="B137" s="433"/>
      <c r="C137" s="322"/>
      <c r="D137" s="301"/>
      <c r="E137" s="134"/>
      <c r="F137" s="137"/>
      <c r="G137" s="135">
        <f t="shared" si="20"/>
        <v>0</v>
      </c>
      <c r="H137" s="136"/>
      <c r="I137" s="137"/>
      <c r="J137" s="155"/>
      <c r="K137" s="164"/>
      <c r="L137" s="122"/>
      <c r="M137" s="433"/>
      <c r="N137" s="155"/>
      <c r="O137" s="147"/>
      <c r="P137" s="134"/>
      <c r="Q137" s="161"/>
      <c r="R137" s="135">
        <f t="shared" si="22"/>
        <v>0</v>
      </c>
      <c r="S137" s="336">
        <f t="shared" si="21"/>
        <v>0</v>
      </c>
      <c r="T137" s="136"/>
      <c r="U137" s="377"/>
      <c r="V137" s="155"/>
      <c r="W137" s="164"/>
      <c r="X137" s="143" t="e">
        <f t="shared" si="19"/>
        <v>#DIV/0!</v>
      </c>
    </row>
    <row r="138" spans="2:24" ht="24.75" hidden="1" customHeight="1" x14ac:dyDescent="0.35">
      <c r="B138" s="433"/>
      <c r="C138" s="322"/>
      <c r="D138" s="301"/>
      <c r="E138" s="134"/>
      <c r="F138" s="137"/>
      <c r="G138" s="135">
        <f t="shared" si="20"/>
        <v>0</v>
      </c>
      <c r="H138" s="136"/>
      <c r="I138" s="137"/>
      <c r="J138" s="152"/>
      <c r="K138" s="164"/>
      <c r="L138" s="122"/>
      <c r="M138" s="433"/>
      <c r="N138" s="155"/>
      <c r="O138" s="147"/>
      <c r="P138" s="134"/>
      <c r="Q138" s="161"/>
      <c r="R138" s="135">
        <f t="shared" si="22"/>
        <v>0</v>
      </c>
      <c r="S138" s="336">
        <f t="shared" si="21"/>
        <v>0</v>
      </c>
      <c r="T138" s="136"/>
      <c r="U138" s="377"/>
      <c r="V138" s="152"/>
      <c r="W138" s="164"/>
      <c r="X138" s="143" t="e">
        <f t="shared" si="19"/>
        <v>#DIV/0!</v>
      </c>
    </row>
    <row r="139" spans="2:24" ht="24.75" hidden="1" customHeight="1" x14ac:dyDescent="0.35">
      <c r="B139" s="386"/>
      <c r="C139" s="322"/>
      <c r="D139" s="301"/>
      <c r="E139" s="134"/>
      <c r="F139" s="137"/>
      <c r="G139" s="135">
        <f t="shared" si="20"/>
        <v>0</v>
      </c>
      <c r="H139" s="136"/>
      <c r="I139" s="137"/>
      <c r="J139" s="152"/>
      <c r="K139" s="164"/>
      <c r="L139" s="122"/>
      <c r="M139" s="386"/>
      <c r="N139" s="155"/>
      <c r="O139" s="147"/>
      <c r="P139" s="134"/>
      <c r="Q139" s="161"/>
      <c r="R139" s="135">
        <f t="shared" si="22"/>
        <v>0</v>
      </c>
      <c r="S139" s="336">
        <f t="shared" si="21"/>
        <v>0</v>
      </c>
      <c r="T139" s="136"/>
      <c r="U139" s="377"/>
      <c r="V139" s="152"/>
      <c r="W139" s="164"/>
      <c r="X139" s="143" t="e">
        <f t="shared" ref="X139:X159" si="23">R139/G139</f>
        <v>#DIV/0!</v>
      </c>
    </row>
    <row r="140" spans="2:24" ht="24.75" hidden="1" customHeight="1" x14ac:dyDescent="0.35">
      <c r="B140" s="396"/>
      <c r="C140" s="322"/>
      <c r="D140" s="301"/>
      <c r="E140" s="134"/>
      <c r="F140" s="137"/>
      <c r="G140" s="135">
        <f t="shared" si="20"/>
        <v>0</v>
      </c>
      <c r="H140" s="136"/>
      <c r="I140" s="137"/>
      <c r="J140" s="152"/>
      <c r="K140" s="164"/>
      <c r="L140" s="122"/>
      <c r="M140" s="396"/>
      <c r="N140" s="155"/>
      <c r="O140" s="147"/>
      <c r="P140" s="134"/>
      <c r="Q140" s="161"/>
      <c r="R140" s="135">
        <f t="shared" si="22"/>
        <v>0</v>
      </c>
      <c r="S140" s="336">
        <f t="shared" si="21"/>
        <v>0</v>
      </c>
      <c r="T140" s="136"/>
      <c r="U140" s="377"/>
      <c r="V140" s="152"/>
      <c r="W140" s="164"/>
      <c r="X140" s="143" t="e">
        <f t="shared" si="23"/>
        <v>#DIV/0!</v>
      </c>
    </row>
    <row r="141" spans="2:24" ht="24.75" hidden="1" customHeight="1" x14ac:dyDescent="0.35">
      <c r="B141" s="396"/>
      <c r="C141" s="322"/>
      <c r="D141" s="301"/>
      <c r="E141" s="134"/>
      <c r="F141" s="137"/>
      <c r="G141" s="135">
        <f t="shared" si="20"/>
        <v>0</v>
      </c>
      <c r="H141" s="136"/>
      <c r="I141" s="137"/>
      <c r="J141" s="152"/>
      <c r="K141" s="164"/>
      <c r="L141" s="122"/>
      <c r="M141" s="396"/>
      <c r="N141" s="155"/>
      <c r="O141" s="147"/>
      <c r="P141" s="134"/>
      <c r="Q141" s="161"/>
      <c r="R141" s="135">
        <f t="shared" si="22"/>
        <v>0</v>
      </c>
      <c r="S141" s="336">
        <f t="shared" si="21"/>
        <v>0</v>
      </c>
      <c r="T141" s="136"/>
      <c r="U141" s="377"/>
      <c r="V141" s="152"/>
      <c r="W141" s="164"/>
      <c r="X141" s="143" t="e">
        <f t="shared" si="23"/>
        <v>#DIV/0!</v>
      </c>
    </row>
    <row r="142" spans="2:24" ht="24.75" hidden="1" customHeight="1" x14ac:dyDescent="0.35">
      <c r="B142" s="396"/>
      <c r="C142" s="322"/>
      <c r="D142" s="301"/>
      <c r="E142" s="134"/>
      <c r="F142" s="137"/>
      <c r="G142" s="135">
        <f t="shared" si="20"/>
        <v>0</v>
      </c>
      <c r="H142" s="136"/>
      <c r="I142" s="137"/>
      <c r="J142" s="152"/>
      <c r="K142" s="164"/>
      <c r="L142" s="122"/>
      <c r="M142" s="396"/>
      <c r="N142" s="155"/>
      <c r="O142" s="147"/>
      <c r="P142" s="134"/>
      <c r="Q142" s="161"/>
      <c r="R142" s="135">
        <f t="shared" si="22"/>
        <v>0</v>
      </c>
      <c r="S142" s="336">
        <f t="shared" si="21"/>
        <v>0</v>
      </c>
      <c r="T142" s="136"/>
      <c r="U142" s="377"/>
      <c r="V142" s="152"/>
      <c r="W142" s="164"/>
      <c r="X142" s="143" t="e">
        <f t="shared" si="23"/>
        <v>#DIV/0!</v>
      </c>
    </row>
    <row r="143" spans="2:24" ht="24.75" hidden="1" customHeight="1" x14ac:dyDescent="0.35">
      <c r="B143" s="387"/>
      <c r="C143" s="322"/>
      <c r="D143" s="301"/>
      <c r="E143" s="137"/>
      <c r="F143" s="137"/>
      <c r="G143" s="135">
        <f t="shared" si="20"/>
        <v>0</v>
      </c>
      <c r="H143" s="136"/>
      <c r="I143" s="137"/>
      <c r="J143" s="152"/>
      <c r="K143" s="164"/>
      <c r="L143" s="122"/>
      <c r="M143" s="387"/>
      <c r="N143" s="155"/>
      <c r="O143" s="147"/>
      <c r="P143" s="137"/>
      <c r="Q143" s="161"/>
      <c r="R143" s="135">
        <f t="shared" si="22"/>
        <v>0</v>
      </c>
      <c r="S143" s="336">
        <f t="shared" si="21"/>
        <v>0</v>
      </c>
      <c r="T143" s="136"/>
      <c r="U143" s="377"/>
      <c r="V143" s="152"/>
      <c r="W143" s="164"/>
      <c r="X143" s="143" t="e">
        <f t="shared" si="23"/>
        <v>#DIV/0!</v>
      </c>
    </row>
    <row r="144" spans="2:24" ht="24.75" hidden="1" customHeight="1" x14ac:dyDescent="0.35">
      <c r="B144" s="433"/>
      <c r="C144" s="322"/>
      <c r="D144" s="301"/>
      <c r="E144" s="134"/>
      <c r="F144" s="137"/>
      <c r="G144" s="135">
        <f t="shared" si="20"/>
        <v>0</v>
      </c>
      <c r="H144" s="136"/>
      <c r="I144" s="137"/>
      <c r="J144" s="152"/>
      <c r="K144" s="164"/>
      <c r="L144" s="122"/>
      <c r="M144" s="433"/>
      <c r="N144" s="155"/>
      <c r="O144" s="147"/>
      <c r="P144" s="134"/>
      <c r="Q144" s="161"/>
      <c r="R144" s="135">
        <f t="shared" si="22"/>
        <v>0</v>
      </c>
      <c r="S144" s="336">
        <f t="shared" si="21"/>
        <v>0</v>
      </c>
      <c r="T144" s="136"/>
      <c r="U144" s="377"/>
      <c r="V144" s="152"/>
      <c r="W144" s="164"/>
      <c r="X144" s="143" t="e">
        <f t="shared" si="23"/>
        <v>#DIV/0!</v>
      </c>
    </row>
    <row r="145" spans="1:25" ht="24.75" hidden="1" customHeight="1" x14ac:dyDescent="0.35">
      <c r="B145" s="433"/>
      <c r="C145" s="322"/>
      <c r="D145" s="301"/>
      <c r="E145" s="134"/>
      <c r="F145" s="137"/>
      <c r="G145" s="135">
        <f t="shared" si="20"/>
        <v>0</v>
      </c>
      <c r="H145" s="136"/>
      <c r="I145" s="137"/>
      <c r="J145" s="152"/>
      <c r="K145" s="164"/>
      <c r="L145" s="122"/>
      <c r="M145" s="433"/>
      <c r="N145" s="155"/>
      <c r="O145" s="147"/>
      <c r="P145" s="134"/>
      <c r="Q145" s="161"/>
      <c r="R145" s="135">
        <f t="shared" si="22"/>
        <v>0</v>
      </c>
      <c r="S145" s="336">
        <f t="shared" si="21"/>
        <v>0</v>
      </c>
      <c r="T145" s="136"/>
      <c r="U145" s="377"/>
      <c r="V145" s="152"/>
      <c r="W145" s="164"/>
      <c r="X145" s="143" t="e">
        <f t="shared" si="23"/>
        <v>#DIV/0!</v>
      </c>
    </row>
    <row r="146" spans="1:25" ht="24.75" hidden="1" customHeight="1" x14ac:dyDescent="0.35">
      <c r="B146" s="433"/>
      <c r="C146" s="322"/>
      <c r="D146" s="301"/>
      <c r="E146" s="137"/>
      <c r="F146" s="137"/>
      <c r="G146" s="135">
        <f t="shared" si="20"/>
        <v>0</v>
      </c>
      <c r="H146" s="136"/>
      <c r="I146" s="137"/>
      <c r="J146" s="152"/>
      <c r="K146" s="164"/>
      <c r="L146" s="122"/>
      <c r="M146" s="433"/>
      <c r="N146" s="155"/>
      <c r="O146" s="147"/>
      <c r="P146" s="137"/>
      <c r="Q146" s="161"/>
      <c r="R146" s="135">
        <f t="shared" si="22"/>
        <v>0</v>
      </c>
      <c r="S146" s="336">
        <f t="shared" si="21"/>
        <v>0</v>
      </c>
      <c r="T146" s="136"/>
      <c r="U146" s="377"/>
      <c r="V146" s="152"/>
      <c r="W146" s="164"/>
      <c r="X146" s="143" t="e">
        <f t="shared" si="23"/>
        <v>#DIV/0!</v>
      </c>
    </row>
    <row r="147" spans="1:25" ht="24.75" hidden="1" customHeight="1" x14ac:dyDescent="0.35">
      <c r="B147" s="433"/>
      <c r="C147" s="322"/>
      <c r="D147" s="301"/>
      <c r="E147" s="137"/>
      <c r="F147" s="137"/>
      <c r="G147" s="135">
        <f t="shared" si="20"/>
        <v>0</v>
      </c>
      <c r="H147" s="136"/>
      <c r="I147" s="137"/>
      <c r="J147" s="152"/>
      <c r="K147" s="164"/>
      <c r="L147" s="122"/>
      <c r="M147" s="433"/>
      <c r="N147" s="155"/>
      <c r="O147" s="147"/>
      <c r="P147" s="137"/>
      <c r="Q147" s="161"/>
      <c r="R147" s="135">
        <f t="shared" si="22"/>
        <v>0</v>
      </c>
      <c r="S147" s="336">
        <f t="shared" si="21"/>
        <v>0</v>
      </c>
      <c r="T147" s="136"/>
      <c r="U147" s="377"/>
      <c r="V147" s="152"/>
      <c r="W147" s="164"/>
      <c r="X147" s="143" t="e">
        <f t="shared" si="23"/>
        <v>#DIV/0!</v>
      </c>
    </row>
    <row r="148" spans="1:25" ht="24.75" hidden="1" customHeight="1" x14ac:dyDescent="0.35">
      <c r="B148" s="433"/>
      <c r="C148" s="322"/>
      <c r="D148" s="301"/>
      <c r="E148" s="137"/>
      <c r="F148" s="137"/>
      <c r="G148" s="135">
        <f t="shared" si="20"/>
        <v>0</v>
      </c>
      <c r="H148" s="136"/>
      <c r="I148" s="137"/>
      <c r="J148" s="152"/>
      <c r="K148" s="164"/>
      <c r="L148" s="122"/>
      <c r="M148" s="433"/>
      <c r="N148" s="155"/>
      <c r="O148" s="147"/>
      <c r="P148" s="137"/>
      <c r="Q148" s="161"/>
      <c r="R148" s="135">
        <f t="shared" si="22"/>
        <v>0</v>
      </c>
      <c r="S148" s="336">
        <f t="shared" si="21"/>
        <v>0</v>
      </c>
      <c r="T148" s="136"/>
      <c r="U148" s="377"/>
      <c r="V148" s="152"/>
      <c r="W148" s="164"/>
      <c r="X148" s="143" t="e">
        <f t="shared" si="23"/>
        <v>#DIV/0!</v>
      </c>
    </row>
    <row r="149" spans="1:25" ht="24.75" hidden="1" customHeight="1" x14ac:dyDescent="0.35">
      <c r="B149" s="386"/>
      <c r="C149" s="322"/>
      <c r="D149" s="301"/>
      <c r="E149" s="137"/>
      <c r="F149" s="137"/>
      <c r="G149" s="135">
        <f t="shared" si="20"/>
        <v>0</v>
      </c>
      <c r="H149" s="136"/>
      <c r="I149" s="137"/>
      <c r="J149" s="152"/>
      <c r="K149" s="164"/>
      <c r="L149" s="122"/>
      <c r="M149" s="386"/>
      <c r="N149" s="155"/>
      <c r="O149" s="147"/>
      <c r="P149" s="137"/>
      <c r="Q149" s="161"/>
      <c r="R149" s="135">
        <f t="shared" si="22"/>
        <v>0</v>
      </c>
      <c r="S149" s="336">
        <f t="shared" si="21"/>
        <v>0</v>
      </c>
      <c r="T149" s="136"/>
      <c r="U149" s="377"/>
      <c r="V149" s="152"/>
      <c r="W149" s="164"/>
      <c r="X149" s="143" t="e">
        <f t="shared" si="23"/>
        <v>#DIV/0!</v>
      </c>
    </row>
    <row r="150" spans="1:25" ht="24.75" hidden="1" customHeight="1" x14ac:dyDescent="0.35">
      <c r="B150" s="396"/>
      <c r="C150" s="322"/>
      <c r="D150" s="301"/>
      <c r="E150" s="137"/>
      <c r="F150" s="137"/>
      <c r="G150" s="135">
        <f t="shared" si="20"/>
        <v>0</v>
      </c>
      <c r="H150" s="136"/>
      <c r="I150" s="137"/>
      <c r="J150" s="152"/>
      <c r="K150" s="164"/>
      <c r="L150" s="122"/>
      <c r="M150" s="396"/>
      <c r="N150" s="155"/>
      <c r="O150" s="147"/>
      <c r="P150" s="137"/>
      <c r="Q150" s="161"/>
      <c r="R150" s="135">
        <f t="shared" si="22"/>
        <v>0</v>
      </c>
      <c r="S150" s="336">
        <f t="shared" si="21"/>
        <v>0</v>
      </c>
      <c r="T150" s="136"/>
      <c r="U150" s="377"/>
      <c r="V150" s="152"/>
      <c r="W150" s="164"/>
      <c r="X150" s="143" t="e">
        <f t="shared" si="23"/>
        <v>#DIV/0!</v>
      </c>
    </row>
    <row r="151" spans="1:25" ht="24.75" hidden="1" customHeight="1" x14ac:dyDescent="0.35">
      <c r="B151" s="396"/>
      <c r="C151" s="322"/>
      <c r="D151" s="301"/>
      <c r="E151" s="137"/>
      <c r="F151" s="137"/>
      <c r="G151" s="135">
        <f t="shared" si="20"/>
        <v>0</v>
      </c>
      <c r="H151" s="136"/>
      <c r="I151" s="137"/>
      <c r="J151" s="152"/>
      <c r="K151" s="164"/>
      <c r="L151" s="122"/>
      <c r="M151" s="396"/>
      <c r="N151" s="155"/>
      <c r="O151" s="147"/>
      <c r="P151" s="137"/>
      <c r="Q151" s="161"/>
      <c r="R151" s="135">
        <f t="shared" si="22"/>
        <v>0</v>
      </c>
      <c r="S151" s="336">
        <f t="shared" si="21"/>
        <v>0</v>
      </c>
      <c r="T151" s="136"/>
      <c r="U151" s="377"/>
      <c r="V151" s="152"/>
      <c r="W151" s="164"/>
      <c r="X151" s="143" t="e">
        <f t="shared" si="23"/>
        <v>#DIV/0!</v>
      </c>
    </row>
    <row r="152" spans="1:25" ht="24.75" hidden="1" customHeight="1" x14ac:dyDescent="0.35">
      <c r="B152" s="396"/>
      <c r="C152" s="322"/>
      <c r="D152" s="301"/>
      <c r="E152" s="137"/>
      <c r="F152" s="137"/>
      <c r="G152" s="135">
        <f t="shared" si="20"/>
        <v>0</v>
      </c>
      <c r="H152" s="136"/>
      <c r="I152" s="137"/>
      <c r="J152" s="152"/>
      <c r="K152" s="164"/>
      <c r="L152" s="122"/>
      <c r="M152" s="396"/>
      <c r="N152" s="155"/>
      <c r="O152" s="147"/>
      <c r="P152" s="137"/>
      <c r="Q152" s="161"/>
      <c r="R152" s="135">
        <f t="shared" si="22"/>
        <v>0</v>
      </c>
      <c r="S152" s="336">
        <f t="shared" si="21"/>
        <v>0</v>
      </c>
      <c r="T152" s="136"/>
      <c r="U152" s="377"/>
      <c r="V152" s="152"/>
      <c r="W152" s="164"/>
      <c r="X152" s="143" t="e">
        <f t="shared" si="23"/>
        <v>#DIV/0!</v>
      </c>
    </row>
    <row r="153" spans="1:25" ht="24.75" hidden="1" customHeight="1" x14ac:dyDescent="0.35">
      <c r="B153" s="387"/>
      <c r="C153" s="322"/>
      <c r="D153" s="301"/>
      <c r="E153" s="137"/>
      <c r="F153" s="137"/>
      <c r="G153" s="135">
        <f t="shared" si="20"/>
        <v>0</v>
      </c>
      <c r="H153" s="136"/>
      <c r="I153" s="137"/>
      <c r="J153" s="152"/>
      <c r="K153" s="164"/>
      <c r="L153" s="122"/>
      <c r="M153" s="387"/>
      <c r="N153" s="155"/>
      <c r="O153" s="147"/>
      <c r="P153" s="137"/>
      <c r="Q153" s="161"/>
      <c r="R153" s="135">
        <f t="shared" si="22"/>
        <v>0</v>
      </c>
      <c r="S153" s="336">
        <f t="shared" si="21"/>
        <v>0</v>
      </c>
      <c r="T153" s="136"/>
      <c r="U153" s="377"/>
      <c r="V153" s="152"/>
      <c r="W153" s="164"/>
      <c r="X153" s="143" t="e">
        <f t="shared" si="23"/>
        <v>#DIV/0!</v>
      </c>
    </row>
    <row r="154" spans="1:25" ht="24.75" hidden="1" customHeight="1" x14ac:dyDescent="0.35">
      <c r="B154" s="386" t="s">
        <v>486</v>
      </c>
      <c r="C154" s="322"/>
      <c r="D154" s="301"/>
      <c r="E154" s="137"/>
      <c r="F154" s="137"/>
      <c r="G154" s="135">
        <f t="shared" si="20"/>
        <v>0</v>
      </c>
      <c r="H154" s="136"/>
      <c r="I154" s="137"/>
      <c r="J154" s="152"/>
      <c r="K154" s="164"/>
      <c r="L154" s="122"/>
      <c r="M154" s="386" t="s">
        <v>486</v>
      </c>
      <c r="N154" s="155"/>
      <c r="O154" s="147"/>
      <c r="P154" s="137"/>
      <c r="Q154" s="161"/>
      <c r="R154" s="135">
        <f t="shared" si="22"/>
        <v>0</v>
      </c>
      <c r="S154" s="336">
        <f t="shared" si="21"/>
        <v>0</v>
      </c>
      <c r="T154" s="136"/>
      <c r="U154" s="377"/>
      <c r="V154" s="152"/>
      <c r="W154" s="164"/>
      <c r="X154" s="143" t="e">
        <f t="shared" si="23"/>
        <v>#DIV/0!</v>
      </c>
    </row>
    <row r="155" spans="1:25" ht="24.75" hidden="1" customHeight="1" x14ac:dyDescent="0.35">
      <c r="B155" s="396"/>
      <c r="C155" s="322"/>
      <c r="D155" s="301"/>
      <c r="E155" s="137"/>
      <c r="F155" s="137"/>
      <c r="G155" s="135">
        <f t="shared" si="20"/>
        <v>0</v>
      </c>
      <c r="H155" s="136"/>
      <c r="I155" s="137"/>
      <c r="J155" s="152"/>
      <c r="K155" s="164"/>
      <c r="L155" s="122"/>
      <c r="M155" s="396"/>
      <c r="N155" s="155"/>
      <c r="O155" s="147"/>
      <c r="P155" s="137"/>
      <c r="Q155" s="161"/>
      <c r="R155" s="135">
        <f t="shared" si="22"/>
        <v>0</v>
      </c>
      <c r="S155" s="336">
        <f t="shared" si="21"/>
        <v>0</v>
      </c>
      <c r="T155" s="136"/>
      <c r="U155" s="377"/>
      <c r="V155" s="152"/>
      <c r="W155" s="164"/>
      <c r="X155" s="143" t="e">
        <f t="shared" si="23"/>
        <v>#DIV/0!</v>
      </c>
    </row>
    <row r="156" spans="1:25" ht="24.75" hidden="1" customHeight="1" x14ac:dyDescent="0.35">
      <c r="B156" s="396"/>
      <c r="C156" s="322"/>
      <c r="D156" s="301"/>
      <c r="E156" s="137"/>
      <c r="F156" s="137"/>
      <c r="G156" s="135">
        <f t="shared" si="20"/>
        <v>0</v>
      </c>
      <c r="H156" s="136"/>
      <c r="I156" s="137"/>
      <c r="J156" s="152"/>
      <c r="K156" s="164"/>
      <c r="L156" s="122"/>
      <c r="M156" s="396"/>
      <c r="N156" s="155"/>
      <c r="O156" s="147"/>
      <c r="P156" s="137"/>
      <c r="Q156" s="161"/>
      <c r="R156" s="135">
        <f t="shared" si="22"/>
        <v>0</v>
      </c>
      <c r="S156" s="336">
        <f t="shared" si="21"/>
        <v>0</v>
      </c>
      <c r="T156" s="136"/>
      <c r="U156" s="377"/>
      <c r="V156" s="152"/>
      <c r="W156" s="164"/>
      <c r="X156" s="143" t="e">
        <f t="shared" si="23"/>
        <v>#DIV/0!</v>
      </c>
    </row>
    <row r="157" spans="1:25" ht="24.75" hidden="1" customHeight="1" x14ac:dyDescent="0.35">
      <c r="A157" s="128"/>
      <c r="B157" s="396"/>
      <c r="C157" s="325"/>
      <c r="D157" s="306"/>
      <c r="E157" s="211"/>
      <c r="F157" s="211"/>
      <c r="G157" s="135">
        <f t="shared" si="20"/>
        <v>0</v>
      </c>
      <c r="H157" s="212"/>
      <c r="I157" s="211"/>
      <c r="J157" s="186"/>
      <c r="K157" s="164"/>
      <c r="L157" s="122"/>
      <c r="M157" s="396"/>
      <c r="N157" s="209"/>
      <c r="O157" s="213"/>
      <c r="P157" s="211"/>
      <c r="Q157" s="214"/>
      <c r="R157" s="135">
        <f t="shared" si="22"/>
        <v>0</v>
      </c>
      <c r="S157" s="336">
        <f t="shared" si="21"/>
        <v>0</v>
      </c>
      <c r="T157" s="212"/>
      <c r="U157" s="377"/>
      <c r="V157" s="186"/>
      <c r="W157" s="164"/>
      <c r="X157" s="143" t="e">
        <f t="shared" si="23"/>
        <v>#DIV/0!</v>
      </c>
    </row>
    <row r="158" spans="1:25" s="128" customFormat="1" ht="24.75" hidden="1" customHeight="1" x14ac:dyDescent="0.35">
      <c r="B158" s="387"/>
      <c r="C158" s="325"/>
      <c r="D158" s="306"/>
      <c r="E158" s="211"/>
      <c r="F158" s="211"/>
      <c r="G158" s="135">
        <f t="shared" si="20"/>
        <v>0</v>
      </c>
      <c r="H158" s="212"/>
      <c r="I158" s="211"/>
      <c r="J158" s="186"/>
      <c r="K158" s="164"/>
      <c r="L158" s="122"/>
      <c r="M158" s="387"/>
      <c r="N158" s="209"/>
      <c r="O158" s="213"/>
      <c r="P158" s="211"/>
      <c r="Q158" s="214"/>
      <c r="R158" s="135">
        <f t="shared" si="22"/>
        <v>0</v>
      </c>
      <c r="S158" s="336">
        <f t="shared" si="21"/>
        <v>0</v>
      </c>
      <c r="T158" s="212"/>
      <c r="U158" s="377"/>
      <c r="V158" s="186"/>
      <c r="W158" s="164"/>
      <c r="X158" s="143" t="e">
        <f t="shared" si="23"/>
        <v>#DIV/0!</v>
      </c>
      <c r="Y158" s="215"/>
    </row>
    <row r="159" spans="1:25" s="128" customFormat="1" ht="24.75" customHeight="1" x14ac:dyDescent="0.35">
      <c r="A159" s="124"/>
      <c r="B159" s="216"/>
      <c r="C159" s="296" t="s">
        <v>385</v>
      </c>
      <c r="D159" s="300">
        <f>SUM(D68:D158)</f>
        <v>39272.727272727243</v>
      </c>
      <c r="E159" s="184">
        <f>SUM(E68:E158)</f>
        <v>0</v>
      </c>
      <c r="F159" s="184">
        <f>SUM(F68:F158)</f>
        <v>0</v>
      </c>
      <c r="G159" s="184">
        <f>SUM(G68:G158)</f>
        <v>39272.727272727243</v>
      </c>
      <c r="H159" s="217">
        <f>(H68*G68)+(H69*G69)+(H70*G70)+(H71*G71)+(H72*G72)+(H73*G73)+(H74*G74)+(H75*G75)+(H76*G76)+(H77*G77)+(H78*G78)+(H79*G79)+(H80*G80)+(H81*G81)+(H82*G82)+(H83*G83)+(H84*G84)+(H85*G85)+(H86*G86)+(H87*G87)+(H88*G88)+(H89*G89)+(H90*G90)+(H91*G91)+(H92*G92)+(H93*G93)+(H94*G94)+(H95*G95)+(H96*G96)+(H97*G97)+(H98*G98)+(H99*G99)+(H100*G100)+(H101*G101)+(H102*G102)+(H103*G103)+(H104*G104)+(H105*G105)+(H106*G106)+(H107*G107)+(H108*G108)+(H109*G109)+(H110*G110)+(H111*G111)+(H112*G112)+(H113*G113)+(H114*G114)+(H115*G115)+(H116*G116)+(H117*G117)+(H118*G118)+(H119*G119)+(H120*G120)+(H121*G121)+(H122*G122)+(H123*G123)+(H124*G124)+(H125*G125)+(H126*G126)+(H127*G127)+(H128*G128)+(H129*G129)+(H130*G130)+(H131*G131)+(H132*G132)+(H133*G133)+(H134*G134)+(H135*G135)+(H136*G136)+(H137*G137)+(H138*G138)+(H139*G139)+(H140*G140)+(H141*G141)+(H142*G142)+(H143*G143)+(H144*G144)+(H145*G145)+(H146*G146)+(H147*G147)+(H148*G148)+(H149*G149)+(H150*G150)+(H151*G151)+(H152*G152)+(H153*G153)+(H154*G154)+(H155*G155)+(H156*G156)+(H157*G157)+(H158*G158)</f>
        <v>19636.363636363621</v>
      </c>
      <c r="I159" s="184">
        <v>33360.83</v>
      </c>
      <c r="J159" s="186"/>
      <c r="K159" s="195"/>
      <c r="L159" s="122"/>
      <c r="M159" s="216"/>
      <c r="N159" s="129" t="s">
        <v>385</v>
      </c>
      <c r="O159" s="189">
        <f>SUM(O68:O158)</f>
        <v>119106.06060606058</v>
      </c>
      <c r="P159" s="184">
        <f>SUM(P68:P158)</f>
        <v>0</v>
      </c>
      <c r="Q159" s="218">
        <f>SUM(Q68:Q158)</f>
        <v>0</v>
      </c>
      <c r="R159" s="188">
        <f>SUM(R68:R158)</f>
        <v>119106.06060606058</v>
      </c>
      <c r="S159" s="338">
        <f>SUM(S68:S158)</f>
        <v>79833.333333333328</v>
      </c>
      <c r="T159" s="188">
        <f>(T68*R68)+(T69*R69)+(T70*R70)+(T71*R71)+(T72*R72)+(T73*R73)+(T74*R74)+(T75*R75)+(T76*R76)+(T77*R77)+(T78*R78)+(T79*R79)+(T80*R80)+(T81*R81)+(T82*R82)+(T83*R83)+(T84*R84)+(T85*R85)+(T86*R86)+(T87*R87)+(T88*R88)+(T89*R89)+(T90*R90)+(T91*R91)+(T92*R92)+(T93*R93)+(T94*R94)+(T95*R95)+(T96*R96)+(T97*R97)+(T98*R98)+(T99*R99)+(T100*R100)+(T101*R101)+(T102*R102)+(T103*R103)+(T104*R104)+(T105*R105)+(T106*R106)+(T107*R107)+(T108*R108)+(T109*R109)+(T110*R110)+(T111*R111)+(T112*R112)+(T113*R113)+(T114*R114)+(T115*R115)+(T116*R116)+(T117*R117)+(T118*R118)+(T119*R119)+(T120*R120)+(T121*R121)+(T122*R122)+(T123*R123)+(T124*R124)+(T125*R125)+(T126*R126)+(T127*R127)+(T128*R128)+(T129*R129)+(T130*R130)+(T131*R131)+(T132*R132)+(T133*R133)+(T134*R134)+(T135*R135)+(T136*R136)+(T137*R137)+(T138*R138)+(T139*R139)+(T140*R140)+(T141*R141)+(T142*R142)+(T143*R143)+(T144*R144)+(T145*R145)+(T146*R146)+(T147*R147)+(T148*R148)+(T149*R149)+(T150*R150)+(T151*R151)+(T152*R152)+(T153*R153)+(T154*R154)+(T155*R155)+(T156*R156)+(T157*R157)+(T158*R158)</f>
        <v>59553.030303030289</v>
      </c>
      <c r="U159" s="378">
        <f>SUM(U68:U158)</f>
        <v>31470.289999999997</v>
      </c>
      <c r="V159" s="186"/>
      <c r="W159" s="195"/>
      <c r="X159" s="143">
        <f t="shared" si="23"/>
        <v>3.0327932098765449</v>
      </c>
      <c r="Y159" s="215"/>
    </row>
    <row r="160" spans="1:25" ht="48.75" customHeight="1" x14ac:dyDescent="0.35">
      <c r="B160" s="153" t="s">
        <v>383</v>
      </c>
      <c r="C160" s="402" t="s">
        <v>540</v>
      </c>
      <c r="D160" s="402"/>
      <c r="E160" s="402"/>
      <c r="F160" s="402"/>
      <c r="G160" s="402"/>
      <c r="H160" s="402"/>
      <c r="I160" s="402"/>
      <c r="J160" s="402"/>
      <c r="K160" s="402"/>
      <c r="L160" s="122"/>
      <c r="M160" s="153" t="s">
        <v>383</v>
      </c>
      <c r="N160" s="402" t="s">
        <v>540</v>
      </c>
      <c r="O160" s="402"/>
      <c r="P160" s="402"/>
      <c r="Q160" s="402"/>
      <c r="R160" s="402"/>
      <c r="S160" s="402"/>
      <c r="T160" s="402"/>
      <c r="U160" s="402"/>
      <c r="V160" s="402"/>
      <c r="W160" s="402"/>
      <c r="X160" s="143"/>
    </row>
    <row r="161" spans="2:24" ht="45.75" customHeight="1" x14ac:dyDescent="0.35">
      <c r="B161" s="386" t="s">
        <v>541</v>
      </c>
      <c r="C161" s="322" t="s">
        <v>589</v>
      </c>
      <c r="D161" s="299">
        <v>0</v>
      </c>
      <c r="E161" s="137"/>
      <c r="F161" s="137"/>
      <c r="G161" s="135">
        <f>D161+E161+F161</f>
        <v>0</v>
      </c>
      <c r="H161" s="136"/>
      <c r="I161" s="137"/>
      <c r="J161" s="152" t="s">
        <v>567</v>
      </c>
      <c r="K161" s="139">
        <v>6</v>
      </c>
      <c r="L161" s="122"/>
      <c r="M161" s="386" t="s">
        <v>541</v>
      </c>
      <c r="N161" s="155" t="s">
        <v>621</v>
      </c>
      <c r="O161" s="126">
        <v>15000</v>
      </c>
      <c r="P161" s="137"/>
      <c r="Q161" s="126"/>
      <c r="R161" s="142">
        <f>O161+P161+Q161</f>
        <v>15000</v>
      </c>
      <c r="S161" s="341">
        <f t="shared" ref="S161:S166" si="24">+R161-G161</f>
        <v>15000</v>
      </c>
      <c r="T161" s="136">
        <v>0</v>
      </c>
      <c r="U161" s="377"/>
      <c r="V161" s="152" t="s">
        <v>638</v>
      </c>
      <c r="W161" s="139">
        <v>6</v>
      </c>
      <c r="X161" s="143"/>
    </row>
    <row r="162" spans="2:24" ht="60.75" customHeight="1" x14ac:dyDescent="0.35">
      <c r="B162" s="387"/>
      <c r="C162" s="322"/>
      <c r="D162" s="299"/>
      <c r="E162" s="137"/>
      <c r="F162" s="137"/>
      <c r="G162" s="135"/>
      <c r="H162" s="136"/>
      <c r="I162" s="137"/>
      <c r="J162" s="152"/>
      <c r="K162" s="139">
        <v>5</v>
      </c>
      <c r="L162" s="122"/>
      <c r="M162" s="387"/>
      <c r="N162" s="144" t="s">
        <v>659</v>
      </c>
      <c r="O162" s="126">
        <v>100000</v>
      </c>
      <c r="P162" s="147"/>
      <c r="Q162" s="126"/>
      <c r="R162" s="142">
        <f t="shared" ref="R162:R164" si="25">O162+P162+Q162</f>
        <v>100000</v>
      </c>
      <c r="S162" s="341">
        <f t="shared" si="24"/>
        <v>100000</v>
      </c>
      <c r="T162" s="136">
        <v>0.3</v>
      </c>
      <c r="U162" s="377"/>
      <c r="V162" s="152" t="s">
        <v>639</v>
      </c>
      <c r="W162" s="139">
        <v>5</v>
      </c>
      <c r="X162" s="143"/>
    </row>
    <row r="163" spans="2:24" ht="55.5" customHeight="1" x14ac:dyDescent="0.35">
      <c r="B163" s="154" t="s">
        <v>631</v>
      </c>
      <c r="C163" s="322" t="s">
        <v>623</v>
      </c>
      <c r="D163" s="299"/>
      <c r="E163" s="137"/>
      <c r="F163" s="137"/>
      <c r="G163" s="135"/>
      <c r="H163" s="136"/>
      <c r="I163" s="137"/>
      <c r="J163" s="152"/>
      <c r="K163" s="139">
        <v>6</v>
      </c>
      <c r="L163" s="122"/>
      <c r="M163" s="154" t="s">
        <v>631</v>
      </c>
      <c r="N163" s="155" t="s">
        <v>623</v>
      </c>
      <c r="O163" s="126">
        <v>10000</v>
      </c>
      <c r="P163" s="137"/>
      <c r="Q163" s="165"/>
      <c r="R163" s="142">
        <f t="shared" si="25"/>
        <v>10000</v>
      </c>
      <c r="S163" s="341">
        <f t="shared" si="24"/>
        <v>10000</v>
      </c>
      <c r="T163" s="136">
        <v>0.5</v>
      </c>
      <c r="U163" s="377"/>
      <c r="V163" s="152"/>
      <c r="W163" s="164">
        <v>6</v>
      </c>
      <c r="X163" s="143"/>
    </row>
    <row r="164" spans="2:24" ht="56.25" customHeight="1" x14ac:dyDescent="0.35">
      <c r="B164" s="154"/>
      <c r="C164" s="322"/>
      <c r="D164" s="301"/>
      <c r="E164" s="137"/>
      <c r="F164" s="137"/>
      <c r="G164" s="135"/>
      <c r="H164" s="136"/>
      <c r="I164" s="137"/>
      <c r="J164" s="152"/>
      <c r="K164" s="164"/>
      <c r="L164" s="122"/>
      <c r="M164" s="166" t="s">
        <v>632</v>
      </c>
      <c r="N164" s="144" t="s">
        <v>622</v>
      </c>
      <c r="O164" s="126">
        <v>25000</v>
      </c>
      <c r="P164" s="147"/>
      <c r="Q164" s="126"/>
      <c r="R164" s="142">
        <f t="shared" si="25"/>
        <v>25000</v>
      </c>
      <c r="S164" s="341">
        <f>+R164-G163</f>
        <v>25000</v>
      </c>
      <c r="T164" s="136">
        <v>0.5</v>
      </c>
      <c r="U164" s="377"/>
      <c r="V164" s="152"/>
      <c r="W164" s="139">
        <v>6</v>
      </c>
      <c r="X164" s="143"/>
    </row>
    <row r="165" spans="2:24" ht="24.75" hidden="1" customHeight="1" x14ac:dyDescent="0.35">
      <c r="B165" s="154"/>
      <c r="C165" s="322"/>
      <c r="D165" s="301"/>
      <c r="E165" s="137"/>
      <c r="F165" s="137"/>
      <c r="G165" s="135">
        <f t="shared" ref="G165:G166" si="26">D165+E165+F165</f>
        <v>0</v>
      </c>
      <c r="H165" s="136"/>
      <c r="I165" s="137"/>
      <c r="J165" s="152"/>
      <c r="K165" s="139"/>
      <c r="L165" s="122"/>
      <c r="O165" s="220"/>
      <c r="S165" s="339"/>
      <c r="U165" s="382"/>
      <c r="X165" s="143"/>
    </row>
    <row r="166" spans="2:24" ht="24.75" hidden="1" customHeight="1" x14ac:dyDescent="0.35">
      <c r="B166" s="154"/>
      <c r="C166" s="322"/>
      <c r="D166" s="301"/>
      <c r="E166" s="137"/>
      <c r="F166" s="137"/>
      <c r="G166" s="135">
        <f t="shared" si="26"/>
        <v>0</v>
      </c>
      <c r="H166" s="136"/>
      <c r="I166" s="137"/>
      <c r="J166" s="152"/>
      <c r="K166" s="139"/>
      <c r="L166" s="122"/>
      <c r="M166" s="154"/>
      <c r="N166" s="155"/>
      <c r="O166" s="147"/>
      <c r="P166" s="137"/>
      <c r="Q166" s="137"/>
      <c r="R166" s="135">
        <f t="shared" ref="R166" si="27">O166+P166+Q166</f>
        <v>0</v>
      </c>
      <c r="S166" s="336">
        <f t="shared" si="24"/>
        <v>0</v>
      </c>
      <c r="T166" s="136"/>
      <c r="U166" s="377"/>
      <c r="V166" s="152"/>
      <c r="W166" s="219"/>
      <c r="X166" s="143"/>
    </row>
    <row r="167" spans="2:24" ht="24.75" customHeight="1" x14ac:dyDescent="0.35">
      <c r="B167" s="154"/>
      <c r="C167" s="296" t="s">
        <v>384</v>
      </c>
      <c r="D167" s="300">
        <f>SUM(D161:D166)</f>
        <v>0</v>
      </c>
      <c r="E167" s="184">
        <f t="shared" ref="E167:F167" si="28">SUM(E161:E166)</f>
        <v>0</v>
      </c>
      <c r="F167" s="184">
        <f t="shared" si="28"/>
        <v>0</v>
      </c>
      <c r="G167" s="184">
        <f>SUM(G161:G166)</f>
        <v>0</v>
      </c>
      <c r="H167" s="217">
        <f>(H161*G161)+(H162*G162)+(H163*G163)+(H164*G164)+(H165*G165)+(H166*G166)</f>
        <v>0</v>
      </c>
      <c r="I167" s="184"/>
      <c r="J167" s="186"/>
      <c r="K167" s="195"/>
      <c r="L167" s="122"/>
      <c r="M167" s="154"/>
      <c r="N167" s="129" t="s">
        <v>384</v>
      </c>
      <c r="O167" s="189">
        <f>SUM(O161:O166)</f>
        <v>150000</v>
      </c>
      <c r="P167" s="184">
        <f t="shared" ref="P167" si="29">SUM(P161:P166)</f>
        <v>0</v>
      </c>
      <c r="Q167" s="189">
        <f>SUM(Q161:Q166)</f>
        <v>0</v>
      </c>
      <c r="R167" s="188">
        <f>SUM(R161:R166)</f>
        <v>150000</v>
      </c>
      <c r="S167" s="338">
        <f>SUM(S161:S166)</f>
        <v>150000</v>
      </c>
      <c r="T167" s="188">
        <f>(T161*R161)+(T162*R162)+(T163*R163)+(T165*R165)</f>
        <v>35000</v>
      </c>
      <c r="U167" s="380"/>
      <c r="V167" s="186"/>
      <c r="W167" s="195"/>
      <c r="X167" s="143"/>
    </row>
    <row r="168" spans="2:24" ht="42" customHeight="1" x14ac:dyDescent="0.35">
      <c r="B168" s="153" t="s">
        <v>386</v>
      </c>
      <c r="C168" s="402" t="s">
        <v>542</v>
      </c>
      <c r="D168" s="402"/>
      <c r="E168" s="402"/>
      <c r="F168" s="402"/>
      <c r="G168" s="402"/>
      <c r="H168" s="402"/>
      <c r="I168" s="402"/>
      <c r="J168" s="402"/>
      <c r="K168" s="402"/>
      <c r="L168" s="122"/>
      <c r="M168" s="153" t="s">
        <v>386</v>
      </c>
      <c r="N168" s="402" t="s">
        <v>542</v>
      </c>
      <c r="O168" s="402"/>
      <c r="P168" s="402"/>
      <c r="Q168" s="402"/>
      <c r="R168" s="402"/>
      <c r="S168" s="402"/>
      <c r="T168" s="402"/>
      <c r="U168" s="402"/>
      <c r="V168" s="402"/>
      <c r="W168" s="402"/>
      <c r="X168" s="143"/>
    </row>
    <row r="169" spans="2:24" ht="113.4" customHeight="1" x14ac:dyDescent="0.35">
      <c r="B169" s="154" t="s">
        <v>675</v>
      </c>
      <c r="C169" s="322" t="s">
        <v>564</v>
      </c>
      <c r="D169" s="301">
        <v>0</v>
      </c>
      <c r="E169" s="137"/>
      <c r="F169" s="137"/>
      <c r="G169" s="135">
        <f>D169+E169+F169</f>
        <v>0</v>
      </c>
      <c r="H169" s="136"/>
      <c r="I169" s="137"/>
      <c r="J169" s="152"/>
      <c r="K169" s="164">
        <v>7</v>
      </c>
      <c r="L169" s="122"/>
      <c r="M169" s="154" t="s">
        <v>544</v>
      </c>
      <c r="N169" s="155" t="s">
        <v>640</v>
      </c>
      <c r="O169" s="126">
        <v>6000</v>
      </c>
      <c r="P169" s="137"/>
      <c r="Q169" s="126"/>
      <c r="R169" s="142">
        <f>O169+P169+Q169</f>
        <v>6000</v>
      </c>
      <c r="S169" s="341">
        <f t="shared" ref="S169:S177" si="30">+R169-G169</f>
        <v>6000</v>
      </c>
      <c r="T169" s="136">
        <v>0.5</v>
      </c>
      <c r="U169" s="383">
        <f>20882.46+2804.05+12682.97</f>
        <v>36369.479999999996</v>
      </c>
      <c r="V169" s="152" t="s">
        <v>671</v>
      </c>
      <c r="W169" s="164">
        <v>7</v>
      </c>
      <c r="X169" s="143"/>
    </row>
    <row r="170" spans="2:24" ht="88.5" customHeight="1" x14ac:dyDescent="0.35">
      <c r="B170" s="154" t="s">
        <v>545</v>
      </c>
      <c r="C170" s="322" t="s">
        <v>543</v>
      </c>
      <c r="D170" s="301">
        <v>2500</v>
      </c>
      <c r="E170" s="137"/>
      <c r="F170" s="137"/>
      <c r="G170" s="135">
        <f t="shared" ref="G170:G176" si="31">D170+E170+F170</f>
        <v>2500</v>
      </c>
      <c r="H170" s="136">
        <v>0.5</v>
      </c>
      <c r="I170" s="137"/>
      <c r="J170" s="152"/>
      <c r="K170" s="164">
        <v>4</v>
      </c>
      <c r="L170" s="122"/>
      <c r="M170" s="154" t="s">
        <v>545</v>
      </c>
      <c r="N170" s="133" t="s">
        <v>543</v>
      </c>
      <c r="O170" s="125">
        <v>2500</v>
      </c>
      <c r="P170" s="137"/>
      <c r="Q170" s="126"/>
      <c r="R170" s="142">
        <f t="shared" ref="R170:R177" si="32">O170+P170+Q170</f>
        <v>2500</v>
      </c>
      <c r="S170" s="341">
        <f t="shared" si="30"/>
        <v>0</v>
      </c>
      <c r="T170" s="136">
        <v>0.5</v>
      </c>
      <c r="U170" s="384"/>
      <c r="V170" s="152" t="s">
        <v>672</v>
      </c>
      <c r="W170" s="164">
        <v>4</v>
      </c>
      <c r="X170" s="143">
        <f>R170/G170</f>
        <v>1</v>
      </c>
    </row>
    <row r="171" spans="2:24" ht="72.75" customHeight="1" x14ac:dyDescent="0.35">
      <c r="B171" s="154" t="s">
        <v>546</v>
      </c>
      <c r="C171" s="322" t="s">
        <v>584</v>
      </c>
      <c r="D171" s="301">
        <v>5000</v>
      </c>
      <c r="E171" s="137"/>
      <c r="F171" s="137"/>
      <c r="G171" s="135">
        <f t="shared" si="31"/>
        <v>5000</v>
      </c>
      <c r="H171" s="136">
        <v>0.5</v>
      </c>
      <c r="I171" s="137"/>
      <c r="J171" s="152"/>
      <c r="K171" s="164">
        <v>4</v>
      </c>
      <c r="L171" s="122"/>
      <c r="M171" s="154" t="s">
        <v>546</v>
      </c>
      <c r="N171" s="155" t="s">
        <v>584</v>
      </c>
      <c r="O171" s="126">
        <v>13000</v>
      </c>
      <c r="P171" s="137"/>
      <c r="Q171" s="126"/>
      <c r="R171" s="142">
        <f t="shared" si="32"/>
        <v>13000</v>
      </c>
      <c r="S171" s="341">
        <f t="shared" si="30"/>
        <v>8000</v>
      </c>
      <c r="T171" s="136">
        <v>0.5</v>
      </c>
      <c r="U171" s="384"/>
      <c r="V171" s="152"/>
      <c r="W171" s="164">
        <v>4</v>
      </c>
      <c r="X171" s="143">
        <f>R171/G171</f>
        <v>2.6</v>
      </c>
    </row>
    <row r="172" spans="2:24" ht="99.75" customHeight="1" x14ac:dyDescent="0.35">
      <c r="B172" s="154" t="s">
        <v>548</v>
      </c>
      <c r="C172" s="322" t="s">
        <v>547</v>
      </c>
      <c r="D172" s="301">
        <v>0</v>
      </c>
      <c r="E172" s="137"/>
      <c r="F172" s="137"/>
      <c r="G172" s="135">
        <f t="shared" si="31"/>
        <v>0</v>
      </c>
      <c r="H172" s="136"/>
      <c r="I172" s="137"/>
      <c r="J172" s="152"/>
      <c r="K172" s="164"/>
      <c r="L172" s="122"/>
      <c r="M172" s="154" t="s">
        <v>548</v>
      </c>
      <c r="N172" s="155" t="s">
        <v>547</v>
      </c>
      <c r="O172" s="126">
        <v>0</v>
      </c>
      <c r="P172" s="137"/>
      <c r="Q172" s="161"/>
      <c r="R172" s="142">
        <f t="shared" si="32"/>
        <v>0</v>
      </c>
      <c r="S172" s="341">
        <f t="shared" si="30"/>
        <v>0</v>
      </c>
      <c r="T172" s="136"/>
      <c r="U172" s="384"/>
      <c r="V172" s="152"/>
      <c r="W172" s="164"/>
      <c r="X172" s="143"/>
    </row>
    <row r="173" spans="2:24" ht="72" customHeight="1" x14ac:dyDescent="0.35">
      <c r="B173" s="150" t="s">
        <v>549</v>
      </c>
      <c r="C173" s="322" t="s">
        <v>583</v>
      </c>
      <c r="D173" s="301">
        <v>0</v>
      </c>
      <c r="E173" s="137"/>
      <c r="F173" s="137"/>
      <c r="G173" s="135">
        <f t="shared" si="31"/>
        <v>0</v>
      </c>
      <c r="H173" s="136"/>
      <c r="I173" s="137"/>
      <c r="J173" s="152"/>
      <c r="K173" s="164">
        <v>5</v>
      </c>
      <c r="L173" s="122"/>
      <c r="M173" s="150" t="s">
        <v>549</v>
      </c>
      <c r="N173" s="209" t="s">
        <v>583</v>
      </c>
      <c r="O173" s="126">
        <v>0</v>
      </c>
      <c r="P173" s="211"/>
      <c r="Q173" s="126"/>
      <c r="R173" s="142">
        <f t="shared" si="32"/>
        <v>0</v>
      </c>
      <c r="S173" s="341">
        <f t="shared" si="30"/>
        <v>0</v>
      </c>
      <c r="T173" s="136"/>
      <c r="U173" s="384"/>
      <c r="V173" s="152"/>
      <c r="W173" s="164"/>
      <c r="X173" s="143"/>
    </row>
    <row r="174" spans="2:24" ht="33.75" customHeight="1" x14ac:dyDescent="0.35">
      <c r="B174" s="150" t="s">
        <v>633</v>
      </c>
      <c r="C174" s="322" t="s">
        <v>560</v>
      </c>
      <c r="D174" s="301">
        <v>40000</v>
      </c>
      <c r="E174" s="137"/>
      <c r="F174" s="137"/>
      <c r="G174" s="135">
        <f t="shared" si="31"/>
        <v>40000</v>
      </c>
      <c r="H174" s="136">
        <v>0.4</v>
      </c>
      <c r="I174" s="137"/>
      <c r="J174" s="152"/>
      <c r="K174" s="164">
        <v>4</v>
      </c>
      <c r="L174" s="122"/>
      <c r="M174" s="150" t="s">
        <v>633</v>
      </c>
      <c r="N174" s="133" t="s">
        <v>560</v>
      </c>
      <c r="O174" s="126">
        <v>80000</v>
      </c>
      <c r="P174" s="137"/>
      <c r="Q174" s="126"/>
      <c r="R174" s="142">
        <f t="shared" si="32"/>
        <v>80000</v>
      </c>
      <c r="S174" s="341">
        <f t="shared" si="30"/>
        <v>40000</v>
      </c>
      <c r="T174" s="136">
        <v>0.5</v>
      </c>
      <c r="U174" s="384"/>
      <c r="V174" s="152"/>
      <c r="W174" s="164">
        <v>4</v>
      </c>
      <c r="X174" s="143">
        <f>R174/G174</f>
        <v>2</v>
      </c>
    </row>
    <row r="175" spans="2:24" ht="27.75" customHeight="1" x14ac:dyDescent="0.35">
      <c r="B175" s="150" t="s">
        <v>634</v>
      </c>
      <c r="C175" s="322" t="s">
        <v>565</v>
      </c>
      <c r="D175" s="301">
        <v>0</v>
      </c>
      <c r="E175" s="137"/>
      <c r="F175" s="137"/>
      <c r="G175" s="135">
        <f t="shared" si="31"/>
        <v>0</v>
      </c>
      <c r="H175" s="136">
        <v>0.4</v>
      </c>
      <c r="I175" s="137"/>
      <c r="J175" s="152"/>
      <c r="K175" s="164">
        <v>4</v>
      </c>
      <c r="L175" s="122"/>
      <c r="M175" s="150" t="s">
        <v>634</v>
      </c>
      <c r="N175" s="133" t="s">
        <v>565</v>
      </c>
      <c r="O175" s="126">
        <v>8000</v>
      </c>
      <c r="P175" s="137"/>
      <c r="Q175" s="126"/>
      <c r="R175" s="142">
        <f t="shared" si="32"/>
        <v>8000</v>
      </c>
      <c r="S175" s="341">
        <f t="shared" si="30"/>
        <v>8000</v>
      </c>
      <c r="T175" s="136">
        <v>0.5</v>
      </c>
      <c r="U175" s="384"/>
      <c r="V175" s="152"/>
      <c r="W175" s="164">
        <v>4</v>
      </c>
      <c r="X175" s="143"/>
    </row>
    <row r="176" spans="2:24" ht="87.75" customHeight="1" x14ac:dyDescent="0.35">
      <c r="B176" s="167" t="s">
        <v>635</v>
      </c>
      <c r="C176" s="322" t="s">
        <v>556</v>
      </c>
      <c r="D176" s="301">
        <v>0</v>
      </c>
      <c r="E176" s="137"/>
      <c r="F176" s="137"/>
      <c r="G176" s="135">
        <f t="shared" si="31"/>
        <v>0</v>
      </c>
      <c r="H176" s="136"/>
      <c r="I176" s="137"/>
      <c r="J176" s="152"/>
      <c r="K176" s="139">
        <v>6</v>
      </c>
      <c r="L176" s="122"/>
      <c r="M176" s="167" t="s">
        <v>635</v>
      </c>
      <c r="N176" s="133" t="s">
        <v>556</v>
      </c>
      <c r="O176" s="126">
        <v>40000</v>
      </c>
      <c r="P176" s="137"/>
      <c r="Q176" s="126"/>
      <c r="R176" s="142">
        <f t="shared" si="32"/>
        <v>40000</v>
      </c>
      <c r="S176" s="341">
        <f t="shared" si="30"/>
        <v>40000</v>
      </c>
      <c r="T176" s="136">
        <v>0.5</v>
      </c>
      <c r="U176" s="384"/>
      <c r="V176" s="152"/>
      <c r="W176" s="139">
        <v>6</v>
      </c>
      <c r="X176" s="143"/>
    </row>
    <row r="177" spans="2:24" ht="45.75" customHeight="1" x14ac:dyDescent="0.35">
      <c r="B177" s="167"/>
      <c r="C177" s="322"/>
      <c r="D177" s="301"/>
      <c r="E177" s="137"/>
      <c r="F177" s="137"/>
      <c r="G177" s="135"/>
      <c r="H177" s="136"/>
      <c r="I177" s="137"/>
      <c r="J177" s="152"/>
      <c r="K177" s="195"/>
      <c r="L177" s="122"/>
      <c r="M177" s="166" t="s">
        <v>636</v>
      </c>
      <c r="N177" s="144" t="s">
        <v>624</v>
      </c>
      <c r="O177" s="126">
        <v>25000</v>
      </c>
      <c r="P177" s="137"/>
      <c r="Q177" s="126"/>
      <c r="R177" s="142">
        <f t="shared" si="32"/>
        <v>25000</v>
      </c>
      <c r="S177" s="341">
        <f t="shared" si="30"/>
        <v>25000</v>
      </c>
      <c r="T177" s="136">
        <v>0.5</v>
      </c>
      <c r="U177" s="385"/>
      <c r="V177" s="152"/>
      <c r="W177" s="195">
        <v>6</v>
      </c>
      <c r="X177" s="143"/>
    </row>
    <row r="178" spans="2:24" ht="24.75" customHeight="1" x14ac:dyDescent="0.35">
      <c r="B178" s="150"/>
      <c r="C178" s="296" t="s">
        <v>387</v>
      </c>
      <c r="D178" s="300">
        <f>SUM(D169:D176)</f>
        <v>47500</v>
      </c>
      <c r="E178" s="184">
        <f t="shared" ref="E178:F178" si="33">SUM(E169:E176)</f>
        <v>0</v>
      </c>
      <c r="F178" s="184">
        <f t="shared" si="33"/>
        <v>0</v>
      </c>
      <c r="G178" s="184">
        <f>SUM(G169:G176)</f>
        <v>47500</v>
      </c>
      <c r="H178" s="184">
        <f>(H169*G169)+(H170*G170)+(H171*G171)+(H172*G172)+(H173*G173)+(H174*G174)+(H176*G176)</f>
        <v>19750</v>
      </c>
      <c r="I178" s="184">
        <v>36369.480000000003</v>
      </c>
      <c r="J178" s="186"/>
      <c r="K178" s="195"/>
      <c r="L178" s="122"/>
      <c r="M178" s="150"/>
      <c r="N178" s="129" t="s">
        <v>387</v>
      </c>
      <c r="O178" s="189">
        <f>SUM(O169:O177)</f>
        <v>174500</v>
      </c>
      <c r="P178" s="221">
        <f t="shared" ref="P178" si="34">SUM(P169:P177)</f>
        <v>0</v>
      </c>
      <c r="Q178" s="189">
        <f>SUM(Q169:Q177)</f>
        <v>0</v>
      </c>
      <c r="R178" s="188">
        <f>SUM(R169:R177)</f>
        <v>174500</v>
      </c>
      <c r="S178" s="338">
        <f>SUM(S169:S177)</f>
        <v>127000</v>
      </c>
      <c r="T178" s="188">
        <f>(T169*R169)+(T170*R170)+(T171*R171)+(T172*R172)+(T173*R173)+(T174*R174)+(T176*R176)</f>
        <v>70750</v>
      </c>
      <c r="U178" s="378">
        <v>36369.480000000003</v>
      </c>
      <c r="V178" s="186"/>
      <c r="W178" s="195"/>
      <c r="X178" s="143">
        <f t="shared" ref="X178:X241" si="35">R178/G178</f>
        <v>3.6736842105263157</v>
      </c>
    </row>
    <row r="179" spans="2:24" ht="24.75" hidden="1" customHeight="1" x14ac:dyDescent="0.35">
      <c r="B179" s="153" t="s">
        <v>386</v>
      </c>
      <c r="C179" s="402"/>
      <c r="D179" s="402"/>
      <c r="E179" s="402"/>
      <c r="F179" s="402"/>
      <c r="G179" s="402"/>
      <c r="H179" s="402"/>
      <c r="I179" s="402"/>
      <c r="J179" s="402"/>
      <c r="K179" s="402"/>
      <c r="L179" s="122"/>
      <c r="M179" s="153" t="s">
        <v>386</v>
      </c>
      <c r="N179" s="402"/>
      <c r="O179" s="402"/>
      <c r="P179" s="402"/>
      <c r="Q179" s="402"/>
      <c r="R179" s="402"/>
      <c r="S179" s="402"/>
      <c r="T179" s="402"/>
      <c r="U179" s="402"/>
      <c r="V179" s="402"/>
      <c r="W179" s="402"/>
      <c r="X179" s="143" t="e">
        <f t="shared" si="35"/>
        <v>#DIV/0!</v>
      </c>
    </row>
    <row r="180" spans="2:24" ht="24.75" hidden="1" customHeight="1" x14ac:dyDescent="0.35">
      <c r="B180" s="386" t="s">
        <v>468</v>
      </c>
      <c r="C180" s="322"/>
      <c r="D180" s="301"/>
      <c r="E180" s="137"/>
      <c r="F180" s="137"/>
      <c r="G180" s="135">
        <f>D180+E180+F180</f>
        <v>0</v>
      </c>
      <c r="H180" s="136"/>
      <c r="I180" s="137"/>
      <c r="J180" s="152"/>
      <c r="K180" s="164"/>
      <c r="L180" s="122"/>
      <c r="M180" s="386" t="s">
        <v>468</v>
      </c>
      <c r="N180" s="155"/>
      <c r="O180" s="156"/>
      <c r="P180" s="137"/>
      <c r="Q180" s="137"/>
      <c r="R180" s="135">
        <f>O180+P180+Q180</f>
        <v>0</v>
      </c>
      <c r="S180" s="135"/>
      <c r="T180" s="136"/>
      <c r="U180" s="137"/>
      <c r="V180" s="152"/>
      <c r="W180" s="164"/>
      <c r="X180" s="143" t="e">
        <f t="shared" si="35"/>
        <v>#DIV/0!</v>
      </c>
    </row>
    <row r="181" spans="2:24" ht="24.75" hidden="1" customHeight="1" x14ac:dyDescent="0.35">
      <c r="B181" s="396"/>
      <c r="C181" s="322"/>
      <c r="D181" s="301"/>
      <c r="E181" s="137"/>
      <c r="F181" s="137"/>
      <c r="G181" s="135">
        <f t="shared" ref="G181:G189" si="36">D181+E181+F181</f>
        <v>0</v>
      </c>
      <c r="H181" s="136"/>
      <c r="I181" s="137"/>
      <c r="J181" s="152"/>
      <c r="K181" s="164"/>
      <c r="L181" s="122"/>
      <c r="M181" s="396"/>
      <c r="N181" s="155"/>
      <c r="O181" s="156"/>
      <c r="P181" s="137"/>
      <c r="Q181" s="137"/>
      <c r="R181" s="135">
        <f t="shared" ref="R181:R189" si="37">O181+P181+Q181</f>
        <v>0</v>
      </c>
      <c r="S181" s="135"/>
      <c r="T181" s="136"/>
      <c r="U181" s="137"/>
      <c r="V181" s="152"/>
      <c r="W181" s="164"/>
      <c r="X181" s="143" t="e">
        <f t="shared" si="35"/>
        <v>#DIV/0!</v>
      </c>
    </row>
    <row r="182" spans="2:24" ht="24.75" hidden="1" customHeight="1" x14ac:dyDescent="0.35">
      <c r="B182" s="396"/>
      <c r="C182" s="322"/>
      <c r="D182" s="301"/>
      <c r="E182" s="137"/>
      <c r="F182" s="137"/>
      <c r="G182" s="135">
        <f t="shared" si="36"/>
        <v>0</v>
      </c>
      <c r="H182" s="136"/>
      <c r="I182" s="137"/>
      <c r="J182" s="152"/>
      <c r="K182" s="164"/>
      <c r="L182" s="122"/>
      <c r="M182" s="396"/>
      <c r="N182" s="155"/>
      <c r="O182" s="156"/>
      <c r="P182" s="137"/>
      <c r="Q182" s="137"/>
      <c r="R182" s="135">
        <f t="shared" si="37"/>
        <v>0</v>
      </c>
      <c r="S182" s="135"/>
      <c r="T182" s="136"/>
      <c r="U182" s="137"/>
      <c r="V182" s="152"/>
      <c r="W182" s="164"/>
      <c r="X182" s="143" t="e">
        <f t="shared" si="35"/>
        <v>#DIV/0!</v>
      </c>
    </row>
    <row r="183" spans="2:24" ht="24.75" hidden="1" customHeight="1" x14ac:dyDescent="0.35">
      <c r="B183" s="396"/>
      <c r="C183" s="322"/>
      <c r="D183" s="301"/>
      <c r="E183" s="137"/>
      <c r="F183" s="137"/>
      <c r="G183" s="135">
        <f t="shared" si="36"/>
        <v>0</v>
      </c>
      <c r="H183" s="136"/>
      <c r="I183" s="137"/>
      <c r="J183" s="152"/>
      <c r="K183" s="164"/>
      <c r="L183" s="122"/>
      <c r="M183" s="396"/>
      <c r="N183" s="155"/>
      <c r="O183" s="156"/>
      <c r="P183" s="137"/>
      <c r="Q183" s="137"/>
      <c r="R183" s="135">
        <f t="shared" si="37"/>
        <v>0</v>
      </c>
      <c r="S183" s="135"/>
      <c r="T183" s="136"/>
      <c r="U183" s="137"/>
      <c r="V183" s="152"/>
      <c r="W183" s="164"/>
      <c r="X183" s="143" t="e">
        <f t="shared" si="35"/>
        <v>#DIV/0!</v>
      </c>
    </row>
    <row r="184" spans="2:24" ht="24.75" hidden="1" customHeight="1" x14ac:dyDescent="0.35">
      <c r="B184" s="387"/>
      <c r="C184" s="322"/>
      <c r="D184" s="301"/>
      <c r="E184" s="137"/>
      <c r="F184" s="137"/>
      <c r="G184" s="135">
        <f t="shared" si="36"/>
        <v>0</v>
      </c>
      <c r="H184" s="136"/>
      <c r="I184" s="137"/>
      <c r="J184" s="152"/>
      <c r="K184" s="164"/>
      <c r="L184" s="122"/>
      <c r="M184" s="387"/>
      <c r="N184" s="155"/>
      <c r="O184" s="156"/>
      <c r="P184" s="137"/>
      <c r="Q184" s="137"/>
      <c r="R184" s="135">
        <f t="shared" si="37"/>
        <v>0</v>
      </c>
      <c r="S184" s="135"/>
      <c r="T184" s="136"/>
      <c r="U184" s="137"/>
      <c r="V184" s="152"/>
      <c r="W184" s="164"/>
      <c r="X184" s="143" t="e">
        <f t="shared" si="35"/>
        <v>#DIV/0!</v>
      </c>
    </row>
    <row r="185" spans="2:24" ht="24.75" hidden="1" customHeight="1" x14ac:dyDescent="0.35">
      <c r="B185" s="386" t="s">
        <v>469</v>
      </c>
      <c r="C185" s="322"/>
      <c r="D185" s="301"/>
      <c r="E185" s="137"/>
      <c r="F185" s="137"/>
      <c r="G185" s="135">
        <f t="shared" si="36"/>
        <v>0</v>
      </c>
      <c r="H185" s="136"/>
      <c r="I185" s="137"/>
      <c r="J185" s="152"/>
      <c r="K185" s="164"/>
      <c r="L185" s="122"/>
      <c r="M185" s="386" t="s">
        <v>469</v>
      </c>
      <c r="N185" s="155"/>
      <c r="O185" s="156"/>
      <c r="P185" s="137"/>
      <c r="Q185" s="137"/>
      <c r="R185" s="135">
        <f t="shared" si="37"/>
        <v>0</v>
      </c>
      <c r="S185" s="135"/>
      <c r="T185" s="136"/>
      <c r="U185" s="137"/>
      <c r="V185" s="152"/>
      <c r="W185" s="164"/>
      <c r="X185" s="143" t="e">
        <f t="shared" si="35"/>
        <v>#DIV/0!</v>
      </c>
    </row>
    <row r="186" spans="2:24" ht="24.75" hidden="1" customHeight="1" x14ac:dyDescent="0.35">
      <c r="B186" s="396"/>
      <c r="C186" s="322"/>
      <c r="D186" s="301"/>
      <c r="E186" s="137"/>
      <c r="F186" s="137"/>
      <c r="G186" s="135">
        <f t="shared" si="36"/>
        <v>0</v>
      </c>
      <c r="H186" s="136"/>
      <c r="I186" s="137"/>
      <c r="J186" s="152"/>
      <c r="K186" s="164"/>
      <c r="L186" s="122"/>
      <c r="M186" s="396"/>
      <c r="N186" s="155"/>
      <c r="O186" s="156"/>
      <c r="P186" s="137"/>
      <c r="Q186" s="137"/>
      <c r="R186" s="135">
        <f t="shared" si="37"/>
        <v>0</v>
      </c>
      <c r="S186" s="135"/>
      <c r="T186" s="136"/>
      <c r="U186" s="137"/>
      <c r="V186" s="152"/>
      <c r="W186" s="164"/>
      <c r="X186" s="143" t="e">
        <f t="shared" si="35"/>
        <v>#DIV/0!</v>
      </c>
    </row>
    <row r="187" spans="2:24" ht="24.75" hidden="1" customHeight="1" x14ac:dyDescent="0.35">
      <c r="B187" s="396"/>
      <c r="C187" s="322"/>
      <c r="D187" s="301"/>
      <c r="E187" s="137"/>
      <c r="F187" s="137"/>
      <c r="G187" s="135">
        <f t="shared" si="36"/>
        <v>0</v>
      </c>
      <c r="H187" s="136"/>
      <c r="I187" s="137"/>
      <c r="J187" s="152"/>
      <c r="K187" s="164"/>
      <c r="L187" s="122"/>
      <c r="M187" s="396"/>
      <c r="N187" s="155"/>
      <c r="O187" s="156"/>
      <c r="P187" s="137"/>
      <c r="Q187" s="137"/>
      <c r="R187" s="135">
        <f t="shared" si="37"/>
        <v>0</v>
      </c>
      <c r="S187" s="135"/>
      <c r="T187" s="136"/>
      <c r="U187" s="137"/>
      <c r="V187" s="152"/>
      <c r="W187" s="164"/>
      <c r="X187" s="143" t="e">
        <f t="shared" si="35"/>
        <v>#DIV/0!</v>
      </c>
    </row>
    <row r="188" spans="2:24" ht="24.75" hidden="1" customHeight="1" x14ac:dyDescent="0.35">
      <c r="B188" s="396"/>
      <c r="C188" s="322"/>
      <c r="D188" s="301"/>
      <c r="E188" s="137"/>
      <c r="F188" s="137"/>
      <c r="G188" s="135">
        <f t="shared" si="36"/>
        <v>0</v>
      </c>
      <c r="H188" s="136"/>
      <c r="I188" s="137"/>
      <c r="J188" s="152"/>
      <c r="K188" s="164"/>
      <c r="L188" s="122"/>
      <c r="M188" s="396"/>
      <c r="N188" s="155"/>
      <c r="O188" s="156"/>
      <c r="P188" s="137"/>
      <c r="Q188" s="137"/>
      <c r="R188" s="135">
        <f t="shared" si="37"/>
        <v>0</v>
      </c>
      <c r="S188" s="135"/>
      <c r="T188" s="136"/>
      <c r="U188" s="137"/>
      <c r="V188" s="152"/>
      <c r="W188" s="164"/>
      <c r="X188" s="143" t="e">
        <f t="shared" si="35"/>
        <v>#DIV/0!</v>
      </c>
    </row>
    <row r="189" spans="2:24" ht="24.75" hidden="1" customHeight="1" x14ac:dyDescent="0.35">
      <c r="B189" s="387"/>
      <c r="C189" s="322"/>
      <c r="D189" s="301"/>
      <c r="E189" s="137"/>
      <c r="F189" s="137"/>
      <c r="G189" s="135">
        <f t="shared" si="36"/>
        <v>0</v>
      </c>
      <c r="H189" s="136"/>
      <c r="I189" s="137"/>
      <c r="J189" s="152"/>
      <c r="K189" s="164"/>
      <c r="L189" s="122"/>
      <c r="M189" s="387"/>
      <c r="N189" s="155"/>
      <c r="O189" s="156"/>
      <c r="P189" s="137"/>
      <c r="Q189" s="137"/>
      <c r="R189" s="135">
        <f t="shared" si="37"/>
        <v>0</v>
      </c>
      <c r="S189" s="135"/>
      <c r="T189" s="136"/>
      <c r="U189" s="137"/>
      <c r="V189" s="152"/>
      <c r="W189" s="164"/>
      <c r="X189" s="143" t="e">
        <f t="shared" si="35"/>
        <v>#DIV/0!</v>
      </c>
    </row>
    <row r="190" spans="2:24" ht="24.75" hidden="1" customHeight="1" x14ac:dyDescent="0.35">
      <c r="B190" s="216"/>
      <c r="C190" s="296" t="s">
        <v>387</v>
      </c>
      <c r="D190" s="307">
        <f>SUM(D180:D189)</f>
        <v>0</v>
      </c>
      <c r="E190" s="197">
        <f>SUM(E180:E189)</f>
        <v>0</v>
      </c>
      <c r="F190" s="197">
        <f>SUM(F180:F189)</f>
        <v>0</v>
      </c>
      <c r="G190" s="184">
        <f>SUM(G180:G189)</f>
        <v>0</v>
      </c>
      <c r="H190" s="184">
        <f>(H180*G180)+(H181*G181)+(H182*G182)+(H183*G183)+(H184*G184)+(H185*G185)+(H186*G186)+(H187*G187)+(H188*G188)+(H189*G189)</f>
        <v>0</v>
      </c>
      <c r="I190" s="184">
        <f>SUM(I180:I189)</f>
        <v>0</v>
      </c>
      <c r="J190" s="186"/>
      <c r="K190" s="195"/>
      <c r="L190" s="122"/>
      <c r="M190" s="216"/>
      <c r="N190" s="129" t="s">
        <v>387</v>
      </c>
      <c r="O190" s="222">
        <f>SUM(O180:O189)</f>
        <v>0</v>
      </c>
      <c r="P190" s="197">
        <f>SUM(P180:P189)</f>
        <v>0</v>
      </c>
      <c r="Q190" s="197">
        <f>SUM(Q180:Q189)</f>
        <v>0</v>
      </c>
      <c r="R190" s="184">
        <f>SUM(R180:R189)</f>
        <v>0</v>
      </c>
      <c r="S190" s="184"/>
      <c r="T190" s="184">
        <f>(T180*R180)+(T181*R181)+(T182*R182)+(T183*R183)+(T184*R184)+(T185*R185)+(T186*R186)+(T187*R187)+(T188*R188)+(T189*R189)</f>
        <v>0</v>
      </c>
      <c r="U190" s="184">
        <f>SUM(U180:U189)</f>
        <v>0</v>
      </c>
      <c r="V190" s="186"/>
      <c r="W190" s="195"/>
      <c r="X190" s="143" t="e">
        <f t="shared" si="35"/>
        <v>#DIV/0!</v>
      </c>
    </row>
    <row r="191" spans="2:24" ht="24.75" hidden="1" customHeight="1" x14ac:dyDescent="0.35">
      <c r="B191" s="216"/>
      <c r="C191" s="444"/>
      <c r="D191" s="445"/>
      <c r="E191" s="445"/>
      <c r="F191" s="445"/>
      <c r="G191" s="445"/>
      <c r="H191" s="445"/>
      <c r="I191" s="445"/>
      <c r="J191" s="446"/>
      <c r="K191" s="195"/>
      <c r="L191" s="122"/>
      <c r="M191" s="216"/>
      <c r="N191" s="444"/>
      <c r="O191" s="445"/>
      <c r="P191" s="445"/>
      <c r="Q191" s="445"/>
      <c r="R191" s="445"/>
      <c r="S191" s="445"/>
      <c r="T191" s="445"/>
      <c r="U191" s="445"/>
      <c r="V191" s="446"/>
      <c r="W191" s="195"/>
      <c r="X191" s="143" t="e">
        <f t="shared" si="35"/>
        <v>#DIV/0!</v>
      </c>
    </row>
    <row r="192" spans="2:24" ht="24.75" hidden="1" customHeight="1" x14ac:dyDescent="0.35">
      <c r="B192" s="153" t="s">
        <v>388</v>
      </c>
      <c r="C192" s="401"/>
      <c r="D192" s="401"/>
      <c r="E192" s="401"/>
      <c r="F192" s="401"/>
      <c r="G192" s="401"/>
      <c r="H192" s="401"/>
      <c r="I192" s="401"/>
      <c r="J192" s="401"/>
      <c r="K192" s="401"/>
      <c r="L192" s="122"/>
      <c r="M192" s="153" t="s">
        <v>388</v>
      </c>
      <c r="N192" s="401"/>
      <c r="O192" s="401"/>
      <c r="P192" s="401"/>
      <c r="Q192" s="401"/>
      <c r="R192" s="401"/>
      <c r="S192" s="401"/>
      <c r="T192" s="401"/>
      <c r="U192" s="401"/>
      <c r="V192" s="401"/>
      <c r="W192" s="401"/>
      <c r="X192" s="143" t="e">
        <f t="shared" si="35"/>
        <v>#DIV/0!</v>
      </c>
    </row>
    <row r="193" spans="2:24" ht="24.75" hidden="1" customHeight="1" x14ac:dyDescent="0.35">
      <c r="B193" s="153" t="s">
        <v>390</v>
      </c>
      <c r="C193" s="402"/>
      <c r="D193" s="402"/>
      <c r="E193" s="402"/>
      <c r="F193" s="402"/>
      <c r="G193" s="402"/>
      <c r="H193" s="402"/>
      <c r="I193" s="402"/>
      <c r="J193" s="402"/>
      <c r="K193" s="402"/>
      <c r="L193" s="122"/>
      <c r="M193" s="153" t="s">
        <v>390</v>
      </c>
      <c r="N193" s="402"/>
      <c r="O193" s="402"/>
      <c r="P193" s="402"/>
      <c r="Q193" s="402"/>
      <c r="R193" s="402"/>
      <c r="S193" s="402"/>
      <c r="T193" s="402"/>
      <c r="U193" s="402"/>
      <c r="V193" s="402"/>
      <c r="W193" s="402"/>
      <c r="X193" s="143" t="e">
        <f t="shared" si="35"/>
        <v>#DIV/0!</v>
      </c>
    </row>
    <row r="194" spans="2:24" ht="24.75" hidden="1" customHeight="1" x14ac:dyDescent="0.35">
      <c r="B194" s="386" t="s">
        <v>495</v>
      </c>
      <c r="C194" s="301"/>
      <c r="D194" s="301"/>
      <c r="E194" s="137"/>
      <c r="F194" s="137"/>
      <c r="G194" s="135">
        <f>D194+E194+F194</f>
        <v>0</v>
      </c>
      <c r="H194" s="136"/>
      <c r="I194" s="137"/>
      <c r="J194" s="152"/>
      <c r="K194" s="164"/>
      <c r="L194" s="122"/>
      <c r="M194" s="386" t="s">
        <v>495</v>
      </c>
      <c r="N194" s="137"/>
      <c r="O194" s="156"/>
      <c r="P194" s="137"/>
      <c r="Q194" s="137"/>
      <c r="R194" s="135">
        <f>O194+P194+Q194</f>
        <v>0</v>
      </c>
      <c r="S194" s="135"/>
      <c r="T194" s="136"/>
      <c r="U194" s="137"/>
      <c r="V194" s="152"/>
      <c r="W194" s="164"/>
      <c r="X194" s="143" t="e">
        <f t="shared" si="35"/>
        <v>#DIV/0!</v>
      </c>
    </row>
    <row r="195" spans="2:24" ht="24.75" hidden="1" customHeight="1" x14ac:dyDescent="0.35">
      <c r="B195" s="396"/>
      <c r="C195" s="301"/>
      <c r="D195" s="301"/>
      <c r="E195" s="137"/>
      <c r="F195" s="137"/>
      <c r="G195" s="135">
        <f t="shared" ref="G195:G218" si="38">D195+E195+F195</f>
        <v>0</v>
      </c>
      <c r="H195" s="136"/>
      <c r="I195" s="137"/>
      <c r="J195" s="152"/>
      <c r="K195" s="164"/>
      <c r="L195" s="122"/>
      <c r="M195" s="396"/>
      <c r="N195" s="137"/>
      <c r="O195" s="156"/>
      <c r="P195" s="137"/>
      <c r="Q195" s="137"/>
      <c r="R195" s="135">
        <f t="shared" ref="R195:R218" si="39">O195+P195+Q195</f>
        <v>0</v>
      </c>
      <c r="S195" s="135"/>
      <c r="T195" s="136"/>
      <c r="U195" s="137"/>
      <c r="V195" s="152"/>
      <c r="W195" s="164"/>
      <c r="X195" s="143" t="e">
        <f t="shared" si="35"/>
        <v>#DIV/0!</v>
      </c>
    </row>
    <row r="196" spans="2:24" ht="24.75" hidden="1" customHeight="1" x14ac:dyDescent="0.35">
      <c r="B196" s="396"/>
      <c r="C196" s="301"/>
      <c r="D196" s="301"/>
      <c r="E196" s="137"/>
      <c r="F196" s="137"/>
      <c r="G196" s="135">
        <f t="shared" si="38"/>
        <v>0</v>
      </c>
      <c r="H196" s="136"/>
      <c r="I196" s="137"/>
      <c r="J196" s="152"/>
      <c r="K196" s="164"/>
      <c r="L196" s="122"/>
      <c r="M196" s="396"/>
      <c r="N196" s="137"/>
      <c r="O196" s="156"/>
      <c r="P196" s="137"/>
      <c r="Q196" s="137"/>
      <c r="R196" s="135">
        <f t="shared" si="39"/>
        <v>0</v>
      </c>
      <c r="S196" s="135"/>
      <c r="T196" s="136"/>
      <c r="U196" s="137"/>
      <c r="V196" s="152"/>
      <c r="W196" s="164"/>
      <c r="X196" s="143" t="e">
        <f t="shared" si="35"/>
        <v>#DIV/0!</v>
      </c>
    </row>
    <row r="197" spans="2:24" ht="24.75" hidden="1" customHeight="1" x14ac:dyDescent="0.35">
      <c r="B197" s="396"/>
      <c r="C197" s="301"/>
      <c r="D197" s="301"/>
      <c r="E197" s="137"/>
      <c r="F197" s="137"/>
      <c r="G197" s="135">
        <f t="shared" si="38"/>
        <v>0</v>
      </c>
      <c r="H197" s="136"/>
      <c r="I197" s="137"/>
      <c r="J197" s="152"/>
      <c r="K197" s="164"/>
      <c r="L197" s="122"/>
      <c r="M197" s="396"/>
      <c r="N197" s="137"/>
      <c r="O197" s="156"/>
      <c r="P197" s="137"/>
      <c r="Q197" s="137"/>
      <c r="R197" s="135">
        <f t="shared" si="39"/>
        <v>0</v>
      </c>
      <c r="S197" s="135"/>
      <c r="T197" s="136"/>
      <c r="U197" s="137"/>
      <c r="V197" s="152"/>
      <c r="W197" s="164"/>
      <c r="X197" s="143" t="e">
        <f t="shared" si="35"/>
        <v>#DIV/0!</v>
      </c>
    </row>
    <row r="198" spans="2:24" ht="24.75" hidden="1" customHeight="1" x14ac:dyDescent="0.35">
      <c r="B198" s="387"/>
      <c r="C198" s="301"/>
      <c r="D198" s="301"/>
      <c r="E198" s="137"/>
      <c r="F198" s="137"/>
      <c r="G198" s="135">
        <f t="shared" si="38"/>
        <v>0</v>
      </c>
      <c r="H198" s="136"/>
      <c r="I198" s="137"/>
      <c r="J198" s="152"/>
      <c r="K198" s="164"/>
      <c r="L198" s="122"/>
      <c r="M198" s="387"/>
      <c r="N198" s="137"/>
      <c r="O198" s="156"/>
      <c r="P198" s="137"/>
      <c r="Q198" s="137"/>
      <c r="R198" s="135">
        <f t="shared" si="39"/>
        <v>0</v>
      </c>
      <c r="S198" s="135"/>
      <c r="T198" s="136"/>
      <c r="U198" s="137"/>
      <c r="V198" s="152"/>
      <c r="W198" s="164"/>
      <c r="X198" s="143" t="e">
        <f t="shared" si="35"/>
        <v>#DIV/0!</v>
      </c>
    </row>
    <row r="199" spans="2:24" ht="24.75" hidden="1" customHeight="1" x14ac:dyDescent="0.35">
      <c r="B199" s="386" t="s">
        <v>496</v>
      </c>
      <c r="C199" s="301"/>
      <c r="D199" s="301"/>
      <c r="E199" s="137"/>
      <c r="F199" s="137"/>
      <c r="G199" s="135">
        <f t="shared" si="38"/>
        <v>0</v>
      </c>
      <c r="H199" s="136"/>
      <c r="I199" s="137"/>
      <c r="J199" s="152"/>
      <c r="K199" s="164"/>
      <c r="L199" s="122"/>
      <c r="M199" s="386" t="s">
        <v>496</v>
      </c>
      <c r="N199" s="137"/>
      <c r="O199" s="156"/>
      <c r="P199" s="137"/>
      <c r="Q199" s="137"/>
      <c r="R199" s="135">
        <f t="shared" si="39"/>
        <v>0</v>
      </c>
      <c r="S199" s="135"/>
      <c r="T199" s="136"/>
      <c r="U199" s="137"/>
      <c r="V199" s="152"/>
      <c r="W199" s="164"/>
      <c r="X199" s="143" t="e">
        <f t="shared" si="35"/>
        <v>#DIV/0!</v>
      </c>
    </row>
    <row r="200" spans="2:24" ht="24.75" hidden="1" customHeight="1" x14ac:dyDescent="0.35">
      <c r="B200" s="396"/>
      <c r="C200" s="301"/>
      <c r="D200" s="301"/>
      <c r="E200" s="137"/>
      <c r="F200" s="137"/>
      <c r="G200" s="135">
        <f t="shared" si="38"/>
        <v>0</v>
      </c>
      <c r="H200" s="136"/>
      <c r="I200" s="137"/>
      <c r="J200" s="152"/>
      <c r="K200" s="164"/>
      <c r="L200" s="122"/>
      <c r="M200" s="396"/>
      <c r="N200" s="137"/>
      <c r="O200" s="156"/>
      <c r="P200" s="137"/>
      <c r="Q200" s="137"/>
      <c r="R200" s="135">
        <f t="shared" si="39"/>
        <v>0</v>
      </c>
      <c r="S200" s="135"/>
      <c r="T200" s="136"/>
      <c r="U200" s="137"/>
      <c r="V200" s="152"/>
      <c r="W200" s="164"/>
      <c r="X200" s="143" t="e">
        <f t="shared" si="35"/>
        <v>#DIV/0!</v>
      </c>
    </row>
    <row r="201" spans="2:24" ht="24.75" hidden="1" customHeight="1" x14ac:dyDescent="0.35">
      <c r="B201" s="396"/>
      <c r="C201" s="301"/>
      <c r="D201" s="301"/>
      <c r="E201" s="137"/>
      <c r="F201" s="137"/>
      <c r="G201" s="135">
        <f t="shared" si="38"/>
        <v>0</v>
      </c>
      <c r="H201" s="136"/>
      <c r="I201" s="137"/>
      <c r="J201" s="152"/>
      <c r="K201" s="164"/>
      <c r="L201" s="122"/>
      <c r="M201" s="396"/>
      <c r="N201" s="137"/>
      <c r="O201" s="156"/>
      <c r="P201" s="137"/>
      <c r="Q201" s="137"/>
      <c r="R201" s="135">
        <f t="shared" si="39"/>
        <v>0</v>
      </c>
      <c r="S201" s="135"/>
      <c r="T201" s="136"/>
      <c r="U201" s="137"/>
      <c r="V201" s="152"/>
      <c r="W201" s="164"/>
      <c r="X201" s="143" t="e">
        <f t="shared" si="35"/>
        <v>#DIV/0!</v>
      </c>
    </row>
    <row r="202" spans="2:24" ht="24.75" hidden="1" customHeight="1" x14ac:dyDescent="0.35">
      <c r="B202" s="396"/>
      <c r="C202" s="301"/>
      <c r="D202" s="301"/>
      <c r="E202" s="137"/>
      <c r="F202" s="137"/>
      <c r="G202" s="135">
        <f t="shared" si="38"/>
        <v>0</v>
      </c>
      <c r="H202" s="136"/>
      <c r="I202" s="137"/>
      <c r="J202" s="152"/>
      <c r="K202" s="164"/>
      <c r="L202" s="122"/>
      <c r="M202" s="396"/>
      <c r="N202" s="137"/>
      <c r="O202" s="156"/>
      <c r="P202" s="137"/>
      <c r="Q202" s="137"/>
      <c r="R202" s="135">
        <f t="shared" si="39"/>
        <v>0</v>
      </c>
      <c r="S202" s="135"/>
      <c r="T202" s="136"/>
      <c r="U202" s="137"/>
      <c r="V202" s="152"/>
      <c r="W202" s="164"/>
      <c r="X202" s="143" t="e">
        <f t="shared" si="35"/>
        <v>#DIV/0!</v>
      </c>
    </row>
    <row r="203" spans="2:24" ht="24.75" hidden="1" customHeight="1" x14ac:dyDescent="0.35">
      <c r="B203" s="387"/>
      <c r="C203" s="301"/>
      <c r="D203" s="301"/>
      <c r="E203" s="137"/>
      <c r="F203" s="137"/>
      <c r="G203" s="135">
        <f t="shared" si="38"/>
        <v>0</v>
      </c>
      <c r="H203" s="136"/>
      <c r="I203" s="137"/>
      <c r="J203" s="152"/>
      <c r="K203" s="164"/>
      <c r="L203" s="122"/>
      <c r="M203" s="387"/>
      <c r="N203" s="137"/>
      <c r="O203" s="156"/>
      <c r="P203" s="137"/>
      <c r="Q203" s="137"/>
      <c r="R203" s="135">
        <f t="shared" si="39"/>
        <v>0</v>
      </c>
      <c r="S203" s="135"/>
      <c r="T203" s="136"/>
      <c r="U203" s="137"/>
      <c r="V203" s="152"/>
      <c r="W203" s="164"/>
      <c r="X203" s="143" t="e">
        <f t="shared" si="35"/>
        <v>#DIV/0!</v>
      </c>
    </row>
    <row r="204" spans="2:24" ht="24.75" hidden="1" customHeight="1" x14ac:dyDescent="0.35">
      <c r="B204" s="386" t="s">
        <v>497</v>
      </c>
      <c r="C204" s="301"/>
      <c r="D204" s="301"/>
      <c r="E204" s="137"/>
      <c r="F204" s="137"/>
      <c r="G204" s="135">
        <f t="shared" si="38"/>
        <v>0</v>
      </c>
      <c r="H204" s="136"/>
      <c r="I204" s="137"/>
      <c r="J204" s="152"/>
      <c r="K204" s="164"/>
      <c r="L204" s="122"/>
      <c r="M204" s="386" t="s">
        <v>497</v>
      </c>
      <c r="N204" s="137"/>
      <c r="O204" s="156"/>
      <c r="P204" s="137"/>
      <c r="Q204" s="137"/>
      <c r="R204" s="135">
        <f t="shared" si="39"/>
        <v>0</v>
      </c>
      <c r="S204" s="135"/>
      <c r="T204" s="136"/>
      <c r="U204" s="137"/>
      <c r="V204" s="152"/>
      <c r="W204" s="164"/>
      <c r="X204" s="143" t="e">
        <f t="shared" si="35"/>
        <v>#DIV/0!</v>
      </c>
    </row>
    <row r="205" spans="2:24" ht="24.75" hidden="1" customHeight="1" x14ac:dyDescent="0.35">
      <c r="B205" s="396"/>
      <c r="C205" s="301"/>
      <c r="D205" s="301"/>
      <c r="E205" s="137"/>
      <c r="F205" s="137"/>
      <c r="G205" s="135">
        <f t="shared" si="38"/>
        <v>0</v>
      </c>
      <c r="H205" s="136"/>
      <c r="I205" s="137"/>
      <c r="J205" s="152"/>
      <c r="K205" s="164"/>
      <c r="L205" s="122"/>
      <c r="M205" s="396"/>
      <c r="N205" s="137"/>
      <c r="O205" s="156"/>
      <c r="P205" s="137"/>
      <c r="Q205" s="137"/>
      <c r="R205" s="135">
        <f t="shared" si="39"/>
        <v>0</v>
      </c>
      <c r="S205" s="135"/>
      <c r="T205" s="136"/>
      <c r="U205" s="137"/>
      <c r="V205" s="152"/>
      <c r="W205" s="164"/>
      <c r="X205" s="143" t="e">
        <f t="shared" si="35"/>
        <v>#DIV/0!</v>
      </c>
    </row>
    <row r="206" spans="2:24" ht="24.75" hidden="1" customHeight="1" x14ac:dyDescent="0.35">
      <c r="B206" s="396"/>
      <c r="C206" s="301"/>
      <c r="D206" s="301"/>
      <c r="E206" s="137"/>
      <c r="F206" s="137"/>
      <c r="G206" s="135">
        <f t="shared" si="38"/>
        <v>0</v>
      </c>
      <c r="H206" s="136"/>
      <c r="I206" s="137"/>
      <c r="J206" s="152"/>
      <c r="K206" s="164"/>
      <c r="L206" s="122"/>
      <c r="M206" s="396"/>
      <c r="N206" s="137"/>
      <c r="O206" s="156"/>
      <c r="P206" s="137"/>
      <c r="Q206" s="137"/>
      <c r="R206" s="135">
        <f t="shared" si="39"/>
        <v>0</v>
      </c>
      <c r="S206" s="135"/>
      <c r="T206" s="136"/>
      <c r="U206" s="137"/>
      <c r="V206" s="152"/>
      <c r="W206" s="164"/>
      <c r="X206" s="143" t="e">
        <f t="shared" si="35"/>
        <v>#DIV/0!</v>
      </c>
    </row>
    <row r="207" spans="2:24" ht="24.75" hidden="1" customHeight="1" x14ac:dyDescent="0.35">
      <c r="B207" s="396"/>
      <c r="C207" s="301"/>
      <c r="D207" s="301"/>
      <c r="E207" s="137"/>
      <c r="F207" s="137"/>
      <c r="G207" s="135">
        <f t="shared" si="38"/>
        <v>0</v>
      </c>
      <c r="H207" s="136"/>
      <c r="I207" s="137"/>
      <c r="J207" s="152"/>
      <c r="K207" s="164"/>
      <c r="L207" s="122"/>
      <c r="M207" s="396"/>
      <c r="N207" s="137"/>
      <c r="O207" s="156"/>
      <c r="P207" s="137"/>
      <c r="Q207" s="137"/>
      <c r="R207" s="135">
        <f t="shared" si="39"/>
        <v>0</v>
      </c>
      <c r="S207" s="135"/>
      <c r="T207" s="136"/>
      <c r="U207" s="137"/>
      <c r="V207" s="152"/>
      <c r="W207" s="164"/>
      <c r="X207" s="143" t="e">
        <f t="shared" si="35"/>
        <v>#DIV/0!</v>
      </c>
    </row>
    <row r="208" spans="2:24" ht="24.75" hidden="1" customHeight="1" x14ac:dyDescent="0.35">
      <c r="B208" s="387"/>
      <c r="C208" s="301"/>
      <c r="D208" s="301"/>
      <c r="E208" s="137"/>
      <c r="F208" s="137"/>
      <c r="G208" s="135">
        <f t="shared" si="38"/>
        <v>0</v>
      </c>
      <c r="H208" s="136"/>
      <c r="I208" s="137"/>
      <c r="J208" s="152"/>
      <c r="K208" s="164"/>
      <c r="L208" s="122"/>
      <c r="M208" s="387"/>
      <c r="N208" s="137"/>
      <c r="O208" s="156"/>
      <c r="P208" s="137"/>
      <c r="Q208" s="137"/>
      <c r="R208" s="135">
        <f t="shared" si="39"/>
        <v>0</v>
      </c>
      <c r="S208" s="135"/>
      <c r="T208" s="136"/>
      <c r="U208" s="137"/>
      <c r="V208" s="152"/>
      <c r="W208" s="164"/>
      <c r="X208" s="143" t="e">
        <f t="shared" si="35"/>
        <v>#DIV/0!</v>
      </c>
    </row>
    <row r="209" spans="2:24" ht="24.75" hidden="1" customHeight="1" x14ac:dyDescent="0.35">
      <c r="B209" s="386" t="s">
        <v>498</v>
      </c>
      <c r="C209" s="301"/>
      <c r="D209" s="301"/>
      <c r="E209" s="137"/>
      <c r="F209" s="137"/>
      <c r="G209" s="135">
        <f t="shared" si="38"/>
        <v>0</v>
      </c>
      <c r="H209" s="136"/>
      <c r="I209" s="137"/>
      <c r="J209" s="152"/>
      <c r="K209" s="164"/>
      <c r="L209" s="122"/>
      <c r="M209" s="386" t="s">
        <v>498</v>
      </c>
      <c r="N209" s="137"/>
      <c r="O209" s="156"/>
      <c r="P209" s="137"/>
      <c r="Q209" s="137"/>
      <c r="R209" s="135">
        <f t="shared" si="39"/>
        <v>0</v>
      </c>
      <c r="S209" s="135"/>
      <c r="T209" s="136"/>
      <c r="U209" s="137"/>
      <c r="V209" s="152"/>
      <c r="W209" s="164"/>
      <c r="X209" s="143" t="e">
        <f t="shared" si="35"/>
        <v>#DIV/0!</v>
      </c>
    </row>
    <row r="210" spans="2:24" ht="24.75" hidden="1" customHeight="1" x14ac:dyDescent="0.35">
      <c r="B210" s="396"/>
      <c r="C210" s="301"/>
      <c r="D210" s="301"/>
      <c r="E210" s="137"/>
      <c r="F210" s="137"/>
      <c r="G210" s="135">
        <f t="shared" si="38"/>
        <v>0</v>
      </c>
      <c r="H210" s="136"/>
      <c r="I210" s="137"/>
      <c r="J210" s="152"/>
      <c r="K210" s="164"/>
      <c r="L210" s="122"/>
      <c r="M210" s="396"/>
      <c r="N210" s="137"/>
      <c r="O210" s="156"/>
      <c r="P210" s="137"/>
      <c r="Q210" s="137"/>
      <c r="R210" s="135">
        <f t="shared" si="39"/>
        <v>0</v>
      </c>
      <c r="S210" s="135"/>
      <c r="T210" s="136"/>
      <c r="U210" s="137"/>
      <c r="V210" s="152"/>
      <c r="W210" s="164"/>
      <c r="X210" s="143" t="e">
        <f t="shared" si="35"/>
        <v>#DIV/0!</v>
      </c>
    </row>
    <row r="211" spans="2:24" ht="24.75" hidden="1" customHeight="1" x14ac:dyDescent="0.35">
      <c r="B211" s="396"/>
      <c r="C211" s="301"/>
      <c r="D211" s="301"/>
      <c r="E211" s="137"/>
      <c r="F211" s="137"/>
      <c r="G211" s="135">
        <f t="shared" si="38"/>
        <v>0</v>
      </c>
      <c r="H211" s="136"/>
      <c r="I211" s="137"/>
      <c r="J211" s="152"/>
      <c r="K211" s="164"/>
      <c r="L211" s="122"/>
      <c r="M211" s="396"/>
      <c r="N211" s="137"/>
      <c r="O211" s="156"/>
      <c r="P211" s="137"/>
      <c r="Q211" s="137"/>
      <c r="R211" s="135">
        <f t="shared" si="39"/>
        <v>0</v>
      </c>
      <c r="S211" s="135"/>
      <c r="T211" s="136"/>
      <c r="U211" s="137"/>
      <c r="V211" s="152"/>
      <c r="W211" s="164"/>
      <c r="X211" s="143" t="e">
        <f t="shared" si="35"/>
        <v>#DIV/0!</v>
      </c>
    </row>
    <row r="212" spans="2:24" ht="24.75" hidden="1" customHeight="1" x14ac:dyDescent="0.35">
      <c r="B212" s="396"/>
      <c r="C212" s="301"/>
      <c r="D212" s="301"/>
      <c r="E212" s="137"/>
      <c r="F212" s="137"/>
      <c r="G212" s="135">
        <f t="shared" si="38"/>
        <v>0</v>
      </c>
      <c r="H212" s="136"/>
      <c r="I212" s="137"/>
      <c r="J212" s="152"/>
      <c r="K212" s="164"/>
      <c r="L212" s="122"/>
      <c r="M212" s="396"/>
      <c r="N212" s="137"/>
      <c r="O212" s="156"/>
      <c r="P212" s="137"/>
      <c r="Q212" s="137"/>
      <c r="R212" s="135">
        <f t="shared" si="39"/>
        <v>0</v>
      </c>
      <c r="S212" s="135"/>
      <c r="T212" s="136"/>
      <c r="U212" s="137"/>
      <c r="V212" s="152"/>
      <c r="W212" s="164"/>
      <c r="X212" s="143" t="e">
        <f t="shared" si="35"/>
        <v>#DIV/0!</v>
      </c>
    </row>
    <row r="213" spans="2:24" ht="24.75" hidden="1" customHeight="1" x14ac:dyDescent="0.35">
      <c r="B213" s="387"/>
      <c r="C213" s="301"/>
      <c r="D213" s="301"/>
      <c r="E213" s="137"/>
      <c r="F213" s="137"/>
      <c r="G213" s="135">
        <f t="shared" si="38"/>
        <v>0</v>
      </c>
      <c r="H213" s="136"/>
      <c r="I213" s="137"/>
      <c r="J213" s="152"/>
      <c r="K213" s="164"/>
      <c r="L213" s="122"/>
      <c r="M213" s="387"/>
      <c r="N213" s="137"/>
      <c r="O213" s="156"/>
      <c r="P213" s="137"/>
      <c r="Q213" s="137"/>
      <c r="R213" s="135">
        <f t="shared" si="39"/>
        <v>0</v>
      </c>
      <c r="S213" s="135"/>
      <c r="T213" s="136"/>
      <c r="U213" s="137"/>
      <c r="V213" s="152"/>
      <c r="W213" s="164"/>
      <c r="X213" s="143" t="e">
        <f t="shared" si="35"/>
        <v>#DIV/0!</v>
      </c>
    </row>
    <row r="214" spans="2:24" ht="24.75" hidden="1" customHeight="1" x14ac:dyDescent="0.35">
      <c r="B214" s="386" t="s">
        <v>499</v>
      </c>
      <c r="C214" s="322"/>
      <c r="D214" s="301"/>
      <c r="E214" s="137"/>
      <c r="F214" s="137"/>
      <c r="G214" s="135">
        <f t="shared" si="38"/>
        <v>0</v>
      </c>
      <c r="H214" s="136"/>
      <c r="I214" s="137"/>
      <c r="J214" s="152"/>
      <c r="K214" s="164"/>
      <c r="L214" s="122"/>
      <c r="M214" s="386" t="s">
        <v>499</v>
      </c>
      <c r="N214" s="155"/>
      <c r="O214" s="156"/>
      <c r="P214" s="137"/>
      <c r="Q214" s="137"/>
      <c r="R214" s="135">
        <f t="shared" si="39"/>
        <v>0</v>
      </c>
      <c r="S214" s="135"/>
      <c r="T214" s="136"/>
      <c r="U214" s="137"/>
      <c r="V214" s="152"/>
      <c r="W214" s="164"/>
      <c r="X214" s="143" t="e">
        <f t="shared" si="35"/>
        <v>#DIV/0!</v>
      </c>
    </row>
    <row r="215" spans="2:24" ht="24.75" hidden="1" customHeight="1" x14ac:dyDescent="0.35">
      <c r="B215" s="396"/>
      <c r="C215" s="322"/>
      <c r="D215" s="301"/>
      <c r="E215" s="137"/>
      <c r="F215" s="137"/>
      <c r="G215" s="135">
        <f t="shared" si="38"/>
        <v>0</v>
      </c>
      <c r="H215" s="136"/>
      <c r="I215" s="137"/>
      <c r="J215" s="152"/>
      <c r="K215" s="164"/>
      <c r="L215" s="122"/>
      <c r="M215" s="396"/>
      <c r="N215" s="155"/>
      <c r="O215" s="156"/>
      <c r="P215" s="137"/>
      <c r="Q215" s="137"/>
      <c r="R215" s="135">
        <f t="shared" si="39"/>
        <v>0</v>
      </c>
      <c r="S215" s="135"/>
      <c r="T215" s="136"/>
      <c r="U215" s="137"/>
      <c r="V215" s="152"/>
      <c r="W215" s="164"/>
      <c r="X215" s="143" t="e">
        <f t="shared" si="35"/>
        <v>#DIV/0!</v>
      </c>
    </row>
    <row r="216" spans="2:24" ht="24.75" hidden="1" customHeight="1" x14ac:dyDescent="0.35">
      <c r="B216" s="396"/>
      <c r="C216" s="322"/>
      <c r="D216" s="301"/>
      <c r="E216" s="137"/>
      <c r="F216" s="137"/>
      <c r="G216" s="135">
        <f t="shared" si="38"/>
        <v>0</v>
      </c>
      <c r="H216" s="136"/>
      <c r="I216" s="137"/>
      <c r="J216" s="152"/>
      <c r="K216" s="164"/>
      <c r="L216" s="122"/>
      <c r="M216" s="396"/>
      <c r="N216" s="155"/>
      <c r="O216" s="156"/>
      <c r="P216" s="137"/>
      <c r="Q216" s="137"/>
      <c r="R216" s="135">
        <f t="shared" si="39"/>
        <v>0</v>
      </c>
      <c r="S216" s="135"/>
      <c r="T216" s="136"/>
      <c r="U216" s="137"/>
      <c r="V216" s="152"/>
      <c r="W216" s="164"/>
      <c r="X216" s="143" t="e">
        <f t="shared" si="35"/>
        <v>#DIV/0!</v>
      </c>
    </row>
    <row r="217" spans="2:24" ht="24.75" hidden="1" customHeight="1" x14ac:dyDescent="0.35">
      <c r="B217" s="396"/>
      <c r="C217" s="322"/>
      <c r="D217" s="306"/>
      <c r="E217" s="211"/>
      <c r="F217" s="211"/>
      <c r="G217" s="135">
        <f t="shared" si="38"/>
        <v>0</v>
      </c>
      <c r="H217" s="212"/>
      <c r="I217" s="211"/>
      <c r="J217" s="186"/>
      <c r="K217" s="164"/>
      <c r="L217" s="122"/>
      <c r="M217" s="396"/>
      <c r="N217" s="155"/>
      <c r="O217" s="210"/>
      <c r="P217" s="211"/>
      <c r="Q217" s="211"/>
      <c r="R217" s="135">
        <f t="shared" si="39"/>
        <v>0</v>
      </c>
      <c r="S217" s="135"/>
      <c r="T217" s="212"/>
      <c r="U217" s="211"/>
      <c r="V217" s="186"/>
      <c r="W217" s="164"/>
      <c r="X217" s="143" t="e">
        <f t="shared" si="35"/>
        <v>#DIV/0!</v>
      </c>
    </row>
    <row r="218" spans="2:24" ht="24.75" hidden="1" customHeight="1" x14ac:dyDescent="0.35">
      <c r="B218" s="387"/>
      <c r="C218" s="325"/>
      <c r="D218" s="306"/>
      <c r="E218" s="211"/>
      <c r="F218" s="211"/>
      <c r="G218" s="135">
        <f t="shared" si="38"/>
        <v>0</v>
      </c>
      <c r="H218" s="212"/>
      <c r="I218" s="211"/>
      <c r="J218" s="186"/>
      <c r="K218" s="164"/>
      <c r="L218" s="122"/>
      <c r="M218" s="387"/>
      <c r="N218" s="209"/>
      <c r="O218" s="210"/>
      <c r="P218" s="211"/>
      <c r="Q218" s="211"/>
      <c r="R218" s="135">
        <f t="shared" si="39"/>
        <v>0</v>
      </c>
      <c r="S218" s="135"/>
      <c r="T218" s="212"/>
      <c r="U218" s="211"/>
      <c r="V218" s="186"/>
      <c r="W218" s="164"/>
      <c r="X218" s="143" t="e">
        <f t="shared" si="35"/>
        <v>#DIV/0!</v>
      </c>
    </row>
    <row r="219" spans="2:24" ht="24.75" hidden="1" customHeight="1" x14ac:dyDescent="0.35">
      <c r="B219" s="216"/>
      <c r="C219" s="296" t="s">
        <v>391</v>
      </c>
      <c r="D219" s="300">
        <f>SUM(D194:D218)</f>
        <v>0</v>
      </c>
      <c r="E219" s="184">
        <f t="shared" ref="E219:F219" si="40">SUM(E194:E218)</f>
        <v>0</v>
      </c>
      <c r="F219" s="184">
        <f t="shared" si="40"/>
        <v>0</v>
      </c>
      <c r="G219" s="184">
        <f>SUM(G194:G218)</f>
        <v>0</v>
      </c>
      <c r="H219" s="184">
        <f>(H194*G194)+(H195*G195)+(H196*G196)+(H197*G197)+(H198*G198)+(H199*G199)+(H200*G200)+(H201*G201)+(H202*G202)+(H203*G203)+(H204*G204)+(H205*G205)+(H206*G206)+(H207*G207)+(H208*G208)+(H209*G209)+(H210*G210)+(H211*G211)+(H212*G212)+(H213*G213)+(H214*G214)+(H215*G215)+(H216*G216)+(H217*G217)+(H218*G218)</f>
        <v>0</v>
      </c>
      <c r="I219" s="184">
        <f>SUM(I194:I218)</f>
        <v>0</v>
      </c>
      <c r="J219" s="186"/>
      <c r="K219" s="195"/>
      <c r="L219" s="122"/>
      <c r="M219" s="216"/>
      <c r="N219" s="129" t="s">
        <v>391</v>
      </c>
      <c r="O219" s="183">
        <f>SUM(O194:O218)</f>
        <v>0</v>
      </c>
      <c r="P219" s="184">
        <f t="shared" ref="P219:Q219" si="41">SUM(P194:P218)</f>
        <v>0</v>
      </c>
      <c r="Q219" s="184">
        <f t="shared" si="41"/>
        <v>0</v>
      </c>
      <c r="R219" s="184">
        <f>SUM(R194:R218)</f>
        <v>0</v>
      </c>
      <c r="S219" s="184"/>
      <c r="T219" s="184">
        <f>(T194*R194)+(T195*R195)+(T196*R196)+(T197*R197)+(T198*R198)+(T199*R199)+(T200*R200)+(T201*R201)+(T202*R202)+(T203*R203)+(T204*R204)+(T205*R205)+(T206*R206)+(T207*R207)+(T208*R208)+(T209*R209)+(T210*R210)+(T211*R211)+(T212*R212)+(T213*R213)+(T214*R214)+(T215*R215)+(T216*R216)+(T217*R217)+(T218*R218)</f>
        <v>0</v>
      </c>
      <c r="U219" s="184">
        <f>SUM(U194:U218)</f>
        <v>0</v>
      </c>
      <c r="V219" s="186"/>
      <c r="W219" s="195"/>
      <c r="X219" s="143" t="e">
        <f t="shared" si="35"/>
        <v>#DIV/0!</v>
      </c>
    </row>
    <row r="220" spans="2:24" ht="24.75" hidden="1" customHeight="1" x14ac:dyDescent="0.35">
      <c r="B220" s="153" t="s">
        <v>392</v>
      </c>
      <c r="C220" s="440"/>
      <c r="D220" s="441"/>
      <c r="E220" s="441"/>
      <c r="F220" s="441"/>
      <c r="G220" s="441"/>
      <c r="H220" s="441"/>
      <c r="I220" s="441"/>
      <c r="J220" s="441"/>
      <c r="K220" s="441"/>
      <c r="L220" s="122"/>
      <c r="M220" s="153" t="s">
        <v>392</v>
      </c>
      <c r="N220" s="440"/>
      <c r="O220" s="441"/>
      <c r="P220" s="441"/>
      <c r="Q220" s="441"/>
      <c r="R220" s="441"/>
      <c r="S220" s="441"/>
      <c r="T220" s="441"/>
      <c r="U220" s="441"/>
      <c r="V220" s="441"/>
      <c r="W220" s="441"/>
      <c r="X220" s="143" t="e">
        <f t="shared" si="35"/>
        <v>#DIV/0!</v>
      </c>
    </row>
    <row r="221" spans="2:24" ht="24.75" hidden="1" customHeight="1" x14ac:dyDescent="0.35">
      <c r="B221" s="386" t="s">
        <v>500</v>
      </c>
      <c r="C221" s="322"/>
      <c r="D221" s="301"/>
      <c r="E221" s="137"/>
      <c r="F221" s="137"/>
      <c r="G221" s="135">
        <f>D221+E221+F221</f>
        <v>0</v>
      </c>
      <c r="H221" s="136"/>
      <c r="I221" s="137"/>
      <c r="J221" s="152"/>
      <c r="K221" s="164"/>
      <c r="L221" s="122"/>
      <c r="M221" s="386" t="s">
        <v>500</v>
      </c>
      <c r="N221" s="155"/>
      <c r="O221" s="156"/>
      <c r="P221" s="137"/>
      <c r="Q221" s="137"/>
      <c r="R221" s="135">
        <f>O221+P221+Q221</f>
        <v>0</v>
      </c>
      <c r="S221" s="135"/>
      <c r="T221" s="136"/>
      <c r="U221" s="137"/>
      <c r="V221" s="152"/>
      <c r="W221" s="164"/>
      <c r="X221" s="143" t="e">
        <f t="shared" si="35"/>
        <v>#DIV/0!</v>
      </c>
    </row>
    <row r="222" spans="2:24" ht="24.75" hidden="1" customHeight="1" x14ac:dyDescent="0.35">
      <c r="B222" s="396"/>
      <c r="C222" s="322"/>
      <c r="D222" s="301"/>
      <c r="E222" s="137"/>
      <c r="F222" s="137"/>
      <c r="G222" s="135">
        <f t="shared" ref="G222:G234" si="42">D222+E222+F222</f>
        <v>0</v>
      </c>
      <c r="H222" s="136"/>
      <c r="I222" s="137"/>
      <c r="J222" s="152"/>
      <c r="K222" s="164"/>
      <c r="L222" s="122"/>
      <c r="M222" s="396"/>
      <c r="N222" s="155"/>
      <c r="O222" s="156"/>
      <c r="P222" s="137"/>
      <c r="Q222" s="137"/>
      <c r="R222" s="135">
        <f t="shared" ref="R222:R229" si="43">O222+P222+Q222</f>
        <v>0</v>
      </c>
      <c r="S222" s="135"/>
      <c r="T222" s="136"/>
      <c r="U222" s="137"/>
      <c r="V222" s="152"/>
      <c r="W222" s="164"/>
      <c r="X222" s="143" t="e">
        <f t="shared" si="35"/>
        <v>#DIV/0!</v>
      </c>
    </row>
    <row r="223" spans="2:24" ht="24.75" hidden="1" customHeight="1" x14ac:dyDescent="0.35">
      <c r="B223" s="396"/>
      <c r="C223" s="322"/>
      <c r="D223" s="301"/>
      <c r="E223" s="137"/>
      <c r="F223" s="137"/>
      <c r="G223" s="135">
        <f t="shared" si="42"/>
        <v>0</v>
      </c>
      <c r="H223" s="136"/>
      <c r="I223" s="137"/>
      <c r="J223" s="152"/>
      <c r="K223" s="164"/>
      <c r="L223" s="122"/>
      <c r="M223" s="396"/>
      <c r="N223" s="155"/>
      <c r="O223" s="156"/>
      <c r="P223" s="137"/>
      <c r="Q223" s="137"/>
      <c r="R223" s="135">
        <f t="shared" si="43"/>
        <v>0</v>
      </c>
      <c r="S223" s="135"/>
      <c r="T223" s="136"/>
      <c r="U223" s="137"/>
      <c r="V223" s="152"/>
      <c r="W223" s="164"/>
      <c r="X223" s="143" t="e">
        <f t="shared" si="35"/>
        <v>#DIV/0!</v>
      </c>
    </row>
    <row r="224" spans="2:24" ht="24.75" hidden="1" customHeight="1" x14ac:dyDescent="0.35">
      <c r="B224" s="396"/>
      <c r="C224" s="322"/>
      <c r="D224" s="301"/>
      <c r="E224" s="137"/>
      <c r="F224" s="137"/>
      <c r="G224" s="135">
        <f t="shared" si="42"/>
        <v>0</v>
      </c>
      <c r="H224" s="136"/>
      <c r="I224" s="137"/>
      <c r="J224" s="152"/>
      <c r="K224" s="164"/>
      <c r="L224" s="122"/>
      <c r="M224" s="396"/>
      <c r="N224" s="155"/>
      <c r="O224" s="156"/>
      <c r="P224" s="137"/>
      <c r="Q224" s="137"/>
      <c r="R224" s="135">
        <f t="shared" si="43"/>
        <v>0</v>
      </c>
      <c r="S224" s="135"/>
      <c r="T224" s="136"/>
      <c r="U224" s="137"/>
      <c r="V224" s="152"/>
      <c r="W224" s="164"/>
      <c r="X224" s="143" t="e">
        <f t="shared" si="35"/>
        <v>#DIV/0!</v>
      </c>
    </row>
    <row r="225" spans="2:24" ht="24.75" hidden="1" customHeight="1" x14ac:dyDescent="0.35">
      <c r="B225" s="387"/>
      <c r="C225" s="322"/>
      <c r="D225" s="301"/>
      <c r="E225" s="137"/>
      <c r="F225" s="137"/>
      <c r="G225" s="135">
        <f t="shared" si="42"/>
        <v>0</v>
      </c>
      <c r="H225" s="136"/>
      <c r="I225" s="137"/>
      <c r="J225" s="152"/>
      <c r="K225" s="164"/>
      <c r="L225" s="122"/>
      <c r="M225" s="387"/>
      <c r="N225" s="155"/>
      <c r="O225" s="156"/>
      <c r="P225" s="137"/>
      <c r="Q225" s="137"/>
      <c r="R225" s="135">
        <f t="shared" si="43"/>
        <v>0</v>
      </c>
      <c r="S225" s="135"/>
      <c r="T225" s="136"/>
      <c r="U225" s="137"/>
      <c r="V225" s="152"/>
      <c r="W225" s="164"/>
      <c r="X225" s="143" t="e">
        <f t="shared" si="35"/>
        <v>#DIV/0!</v>
      </c>
    </row>
    <row r="226" spans="2:24" ht="24.75" hidden="1" customHeight="1" x14ac:dyDescent="0.35">
      <c r="B226" s="386" t="s">
        <v>501</v>
      </c>
      <c r="C226" s="322"/>
      <c r="D226" s="301"/>
      <c r="E226" s="137"/>
      <c r="F226" s="137"/>
      <c r="G226" s="135">
        <f t="shared" si="42"/>
        <v>0</v>
      </c>
      <c r="H226" s="136"/>
      <c r="I226" s="137"/>
      <c r="J226" s="152"/>
      <c r="K226" s="164"/>
      <c r="L226" s="122"/>
      <c r="M226" s="386" t="s">
        <v>501</v>
      </c>
      <c r="N226" s="155"/>
      <c r="O226" s="156"/>
      <c r="P226" s="137"/>
      <c r="Q226" s="137"/>
      <c r="R226" s="135">
        <f t="shared" si="43"/>
        <v>0</v>
      </c>
      <c r="S226" s="135"/>
      <c r="T226" s="136"/>
      <c r="U226" s="137"/>
      <c r="V226" s="152"/>
      <c r="W226" s="164"/>
      <c r="X226" s="143" t="e">
        <f t="shared" si="35"/>
        <v>#DIV/0!</v>
      </c>
    </row>
    <row r="227" spans="2:24" ht="24.75" hidden="1" customHeight="1" x14ac:dyDescent="0.35">
      <c r="B227" s="396"/>
      <c r="C227" s="322"/>
      <c r="D227" s="301"/>
      <c r="E227" s="137"/>
      <c r="F227" s="137"/>
      <c r="G227" s="135">
        <f t="shared" si="42"/>
        <v>0</v>
      </c>
      <c r="H227" s="136"/>
      <c r="I227" s="137"/>
      <c r="J227" s="152"/>
      <c r="K227" s="164"/>
      <c r="L227" s="122"/>
      <c r="M227" s="396"/>
      <c r="N227" s="155"/>
      <c r="O227" s="156"/>
      <c r="P227" s="137"/>
      <c r="Q227" s="137"/>
      <c r="R227" s="135">
        <f t="shared" si="43"/>
        <v>0</v>
      </c>
      <c r="S227" s="135"/>
      <c r="T227" s="136"/>
      <c r="U227" s="137"/>
      <c r="V227" s="152"/>
      <c r="W227" s="164"/>
      <c r="X227" s="143" t="e">
        <f t="shared" si="35"/>
        <v>#DIV/0!</v>
      </c>
    </row>
    <row r="228" spans="2:24" ht="24.75" hidden="1" customHeight="1" x14ac:dyDescent="0.35">
      <c r="B228" s="396"/>
      <c r="C228" s="322"/>
      <c r="D228" s="301"/>
      <c r="E228" s="137"/>
      <c r="F228" s="137"/>
      <c r="G228" s="135">
        <f t="shared" si="42"/>
        <v>0</v>
      </c>
      <c r="H228" s="136"/>
      <c r="I228" s="137"/>
      <c r="J228" s="152"/>
      <c r="K228" s="164"/>
      <c r="L228" s="122"/>
      <c r="M228" s="396"/>
      <c r="N228" s="155"/>
      <c r="O228" s="156"/>
      <c r="P228" s="137"/>
      <c r="Q228" s="137"/>
      <c r="R228" s="135">
        <f t="shared" si="43"/>
        <v>0</v>
      </c>
      <c r="S228" s="135"/>
      <c r="T228" s="136"/>
      <c r="U228" s="137"/>
      <c r="V228" s="152"/>
      <c r="W228" s="164"/>
      <c r="X228" s="143" t="e">
        <f t="shared" si="35"/>
        <v>#DIV/0!</v>
      </c>
    </row>
    <row r="229" spans="2:24" ht="24.75" hidden="1" customHeight="1" x14ac:dyDescent="0.35">
      <c r="B229" s="396"/>
      <c r="C229" s="322"/>
      <c r="D229" s="301"/>
      <c r="E229" s="211"/>
      <c r="F229" s="211"/>
      <c r="G229" s="135">
        <f t="shared" si="42"/>
        <v>0</v>
      </c>
      <c r="H229" s="136"/>
      <c r="I229" s="137"/>
      <c r="J229" s="186"/>
      <c r="K229" s="164"/>
      <c r="L229" s="122"/>
      <c r="M229" s="396"/>
      <c r="N229" s="155"/>
      <c r="O229" s="156"/>
      <c r="P229" s="211"/>
      <c r="Q229" s="211"/>
      <c r="R229" s="135">
        <f t="shared" si="43"/>
        <v>0</v>
      </c>
      <c r="S229" s="135"/>
      <c r="T229" s="136"/>
      <c r="U229" s="137"/>
      <c r="V229" s="186"/>
      <c r="W229" s="164"/>
      <c r="X229" s="143" t="e">
        <f t="shared" si="35"/>
        <v>#DIV/0!</v>
      </c>
    </row>
    <row r="230" spans="2:24" ht="24.75" hidden="1" customHeight="1" x14ac:dyDescent="0.35">
      <c r="B230" s="387"/>
      <c r="C230" s="322"/>
      <c r="D230" s="301"/>
      <c r="G230" s="135"/>
      <c r="H230" s="136"/>
      <c r="I230" s="137"/>
      <c r="J230" s="152"/>
      <c r="K230" s="164"/>
      <c r="L230" s="122"/>
      <c r="M230" s="387"/>
      <c r="N230" s="155"/>
      <c r="O230" s="156"/>
      <c r="R230" s="135"/>
      <c r="S230" s="135"/>
      <c r="T230" s="136"/>
      <c r="U230" s="137"/>
      <c r="V230" s="152"/>
      <c r="W230" s="164"/>
      <c r="X230" s="143" t="e">
        <f t="shared" si="35"/>
        <v>#DIV/0!</v>
      </c>
    </row>
    <row r="231" spans="2:24" ht="24.75" hidden="1" customHeight="1" x14ac:dyDescent="0.35">
      <c r="B231" s="386" t="s">
        <v>502</v>
      </c>
      <c r="C231" s="322"/>
      <c r="D231" s="301"/>
      <c r="E231" s="137"/>
      <c r="F231" s="137"/>
      <c r="G231" s="135">
        <f>D231+E231+F231</f>
        <v>0</v>
      </c>
      <c r="H231" s="136"/>
      <c r="I231" s="137"/>
      <c r="J231" s="152"/>
      <c r="K231" s="164"/>
      <c r="L231" s="122"/>
      <c r="M231" s="386" t="s">
        <v>502</v>
      </c>
      <c r="N231" s="155"/>
      <c r="O231" s="156"/>
      <c r="P231" s="137"/>
      <c r="Q231" s="137"/>
      <c r="R231" s="135">
        <f>O231+P231+Q231</f>
        <v>0</v>
      </c>
      <c r="S231" s="135"/>
      <c r="T231" s="136"/>
      <c r="U231" s="137"/>
      <c r="V231" s="152"/>
      <c r="W231" s="164"/>
      <c r="X231" s="143" t="e">
        <f t="shared" si="35"/>
        <v>#DIV/0!</v>
      </c>
    </row>
    <row r="232" spans="2:24" ht="24.75" hidden="1" customHeight="1" x14ac:dyDescent="0.35">
      <c r="B232" s="396"/>
      <c r="C232" s="322"/>
      <c r="D232" s="301"/>
      <c r="E232" s="137"/>
      <c r="F232" s="137"/>
      <c r="G232" s="135">
        <f>D232+E232+F232</f>
        <v>0</v>
      </c>
      <c r="H232" s="136"/>
      <c r="I232" s="137"/>
      <c r="J232" s="152"/>
      <c r="K232" s="164"/>
      <c r="L232" s="122"/>
      <c r="M232" s="396"/>
      <c r="N232" s="155"/>
      <c r="O232" s="156"/>
      <c r="P232" s="137"/>
      <c r="Q232" s="137"/>
      <c r="R232" s="135">
        <f>O232+P232+Q232</f>
        <v>0</v>
      </c>
      <c r="S232" s="135"/>
      <c r="T232" s="136"/>
      <c r="U232" s="137"/>
      <c r="V232" s="152"/>
      <c r="W232" s="164"/>
      <c r="X232" s="143" t="e">
        <f t="shared" si="35"/>
        <v>#DIV/0!</v>
      </c>
    </row>
    <row r="233" spans="2:24" ht="24.75" hidden="1" customHeight="1" x14ac:dyDescent="0.35">
      <c r="B233" s="396"/>
      <c r="C233" s="322"/>
      <c r="D233" s="301"/>
      <c r="E233" s="137"/>
      <c r="F233" s="137"/>
      <c r="G233" s="135">
        <f t="shared" ref="G233:G245" si="44">D233+E233+F233</f>
        <v>0</v>
      </c>
      <c r="H233" s="136"/>
      <c r="I233" s="137"/>
      <c r="J233" s="152"/>
      <c r="K233" s="164"/>
      <c r="L233" s="122"/>
      <c r="M233" s="396"/>
      <c r="N233" s="155"/>
      <c r="O233" s="156"/>
      <c r="P233" s="137"/>
      <c r="Q233" s="137"/>
      <c r="R233" s="135">
        <f t="shared" ref="R233:R234" si="45">O233+P233+Q233</f>
        <v>0</v>
      </c>
      <c r="S233" s="135"/>
      <c r="T233" s="136"/>
      <c r="U233" s="137"/>
      <c r="V233" s="152"/>
      <c r="W233" s="164"/>
      <c r="X233" s="143" t="e">
        <f t="shared" si="35"/>
        <v>#DIV/0!</v>
      </c>
    </row>
    <row r="234" spans="2:24" ht="24.75" hidden="1" customHeight="1" x14ac:dyDescent="0.35">
      <c r="B234" s="396"/>
      <c r="C234" s="322"/>
      <c r="D234" s="301"/>
      <c r="E234" s="137"/>
      <c r="F234" s="137"/>
      <c r="G234" s="135">
        <f t="shared" si="42"/>
        <v>0</v>
      </c>
      <c r="H234" s="136"/>
      <c r="I234" s="137"/>
      <c r="J234" s="152"/>
      <c r="K234" s="164"/>
      <c r="L234" s="122"/>
      <c r="M234" s="396"/>
      <c r="N234" s="155"/>
      <c r="O234" s="156"/>
      <c r="P234" s="137"/>
      <c r="Q234" s="137"/>
      <c r="R234" s="135">
        <f t="shared" si="45"/>
        <v>0</v>
      </c>
      <c r="S234" s="135"/>
      <c r="T234" s="136"/>
      <c r="U234" s="137"/>
      <c r="V234" s="152"/>
      <c r="W234" s="164"/>
      <c r="X234" s="143" t="e">
        <f t="shared" si="35"/>
        <v>#DIV/0!</v>
      </c>
    </row>
    <row r="235" spans="2:24" ht="24.75" hidden="1" customHeight="1" x14ac:dyDescent="0.35">
      <c r="B235" s="387"/>
      <c r="C235" s="322"/>
      <c r="D235" s="301"/>
      <c r="E235" s="137"/>
      <c r="F235" s="137"/>
      <c r="G235" s="135">
        <f>D235+E235+F235</f>
        <v>0</v>
      </c>
      <c r="H235" s="136"/>
      <c r="I235" s="137"/>
      <c r="J235" s="152"/>
      <c r="K235" s="164"/>
      <c r="L235" s="122"/>
      <c r="M235" s="387"/>
      <c r="N235" s="155"/>
      <c r="O235" s="156"/>
      <c r="P235" s="137"/>
      <c r="Q235" s="137"/>
      <c r="R235" s="135">
        <f>O235+P235+Q235</f>
        <v>0</v>
      </c>
      <c r="S235" s="135"/>
      <c r="T235" s="136"/>
      <c r="U235" s="137"/>
      <c r="V235" s="152"/>
      <c r="W235" s="164"/>
      <c r="X235" s="143" t="e">
        <f t="shared" si="35"/>
        <v>#DIV/0!</v>
      </c>
    </row>
    <row r="236" spans="2:24" ht="24.75" hidden="1" customHeight="1" x14ac:dyDescent="0.35">
      <c r="B236" s="386" t="s">
        <v>470</v>
      </c>
      <c r="C236" s="322"/>
      <c r="D236" s="301"/>
      <c r="E236" s="137"/>
      <c r="F236" s="137"/>
      <c r="G236" s="135">
        <f t="shared" si="44"/>
        <v>0</v>
      </c>
      <c r="H236" s="136"/>
      <c r="I236" s="137"/>
      <c r="J236" s="152"/>
      <c r="K236" s="164"/>
      <c r="L236" s="122"/>
      <c r="M236" s="386" t="s">
        <v>470</v>
      </c>
      <c r="N236" s="155"/>
      <c r="O236" s="156"/>
      <c r="P236" s="137"/>
      <c r="Q236" s="137"/>
      <c r="R236" s="135">
        <f t="shared" ref="R236:R245" si="46">O236+P236+Q236</f>
        <v>0</v>
      </c>
      <c r="S236" s="135"/>
      <c r="T236" s="136"/>
      <c r="U236" s="137"/>
      <c r="V236" s="152"/>
      <c r="W236" s="164"/>
      <c r="X236" s="143" t="e">
        <f t="shared" si="35"/>
        <v>#DIV/0!</v>
      </c>
    </row>
    <row r="237" spans="2:24" ht="24.75" hidden="1" customHeight="1" x14ac:dyDescent="0.35">
      <c r="B237" s="396"/>
      <c r="C237" s="322"/>
      <c r="D237" s="301"/>
      <c r="E237" s="137"/>
      <c r="F237" s="137"/>
      <c r="G237" s="135">
        <f t="shared" si="44"/>
        <v>0</v>
      </c>
      <c r="H237" s="136"/>
      <c r="I237" s="137"/>
      <c r="J237" s="152"/>
      <c r="K237" s="164"/>
      <c r="L237" s="122"/>
      <c r="M237" s="396"/>
      <c r="N237" s="155"/>
      <c r="O237" s="156"/>
      <c r="P237" s="137"/>
      <c r="Q237" s="137"/>
      <c r="R237" s="135">
        <f t="shared" si="46"/>
        <v>0</v>
      </c>
      <c r="S237" s="135"/>
      <c r="T237" s="136"/>
      <c r="U237" s="137"/>
      <c r="V237" s="152"/>
      <c r="W237" s="164"/>
      <c r="X237" s="143" t="e">
        <f t="shared" si="35"/>
        <v>#DIV/0!</v>
      </c>
    </row>
    <row r="238" spans="2:24" ht="24.75" hidden="1" customHeight="1" x14ac:dyDescent="0.35">
      <c r="B238" s="396"/>
      <c r="C238" s="322"/>
      <c r="D238" s="301"/>
      <c r="E238" s="137"/>
      <c r="F238" s="137"/>
      <c r="G238" s="135">
        <f t="shared" si="44"/>
        <v>0</v>
      </c>
      <c r="H238" s="136"/>
      <c r="I238" s="137"/>
      <c r="J238" s="152"/>
      <c r="K238" s="164"/>
      <c r="L238" s="122"/>
      <c r="M238" s="396"/>
      <c r="N238" s="155"/>
      <c r="O238" s="156"/>
      <c r="P238" s="137"/>
      <c r="Q238" s="137"/>
      <c r="R238" s="135">
        <f t="shared" si="46"/>
        <v>0</v>
      </c>
      <c r="S238" s="135"/>
      <c r="T238" s="136"/>
      <c r="U238" s="137"/>
      <c r="V238" s="152"/>
      <c r="W238" s="164"/>
      <c r="X238" s="143" t="e">
        <f t="shared" si="35"/>
        <v>#DIV/0!</v>
      </c>
    </row>
    <row r="239" spans="2:24" ht="24.75" hidden="1" customHeight="1" x14ac:dyDescent="0.35">
      <c r="B239" s="396"/>
      <c r="C239" s="322"/>
      <c r="D239" s="301"/>
      <c r="E239" s="137"/>
      <c r="F239" s="137"/>
      <c r="G239" s="135">
        <f t="shared" si="44"/>
        <v>0</v>
      </c>
      <c r="H239" s="136"/>
      <c r="I239" s="137"/>
      <c r="J239" s="152"/>
      <c r="K239" s="164"/>
      <c r="L239" s="122"/>
      <c r="M239" s="396"/>
      <c r="N239" s="155"/>
      <c r="O239" s="156"/>
      <c r="P239" s="137"/>
      <c r="Q239" s="137"/>
      <c r="R239" s="135">
        <f t="shared" si="46"/>
        <v>0</v>
      </c>
      <c r="S239" s="135"/>
      <c r="T239" s="136"/>
      <c r="U239" s="137"/>
      <c r="V239" s="152"/>
      <c r="W239" s="164"/>
      <c r="X239" s="143" t="e">
        <f t="shared" si="35"/>
        <v>#DIV/0!</v>
      </c>
    </row>
    <row r="240" spans="2:24" ht="24.75" hidden="1" customHeight="1" x14ac:dyDescent="0.35">
      <c r="B240" s="387"/>
      <c r="C240" s="322"/>
      <c r="D240" s="301"/>
      <c r="E240" s="137"/>
      <c r="F240" s="137"/>
      <c r="G240" s="135">
        <f t="shared" si="44"/>
        <v>0</v>
      </c>
      <c r="H240" s="136"/>
      <c r="I240" s="137"/>
      <c r="J240" s="152"/>
      <c r="K240" s="164"/>
      <c r="L240" s="122"/>
      <c r="M240" s="387"/>
      <c r="N240" s="155"/>
      <c r="O240" s="156"/>
      <c r="P240" s="137"/>
      <c r="Q240" s="137"/>
      <c r="R240" s="135">
        <f t="shared" si="46"/>
        <v>0</v>
      </c>
      <c r="S240" s="135"/>
      <c r="T240" s="136"/>
      <c r="U240" s="137"/>
      <c r="V240" s="152"/>
      <c r="W240" s="164"/>
      <c r="X240" s="143" t="e">
        <f t="shared" si="35"/>
        <v>#DIV/0!</v>
      </c>
    </row>
    <row r="241" spans="2:24" ht="24.75" hidden="1" customHeight="1" x14ac:dyDescent="0.35">
      <c r="B241" s="386" t="s">
        <v>471</v>
      </c>
      <c r="C241" s="322"/>
      <c r="D241" s="301"/>
      <c r="E241" s="137"/>
      <c r="F241" s="137"/>
      <c r="G241" s="135">
        <f t="shared" si="44"/>
        <v>0</v>
      </c>
      <c r="H241" s="136"/>
      <c r="I241" s="137"/>
      <c r="J241" s="152"/>
      <c r="K241" s="164"/>
      <c r="L241" s="122"/>
      <c r="M241" s="386" t="s">
        <v>471</v>
      </c>
      <c r="N241" s="155"/>
      <c r="O241" s="156"/>
      <c r="P241" s="137"/>
      <c r="Q241" s="137"/>
      <c r="R241" s="135">
        <f t="shared" si="46"/>
        <v>0</v>
      </c>
      <c r="S241" s="135"/>
      <c r="T241" s="136"/>
      <c r="U241" s="137"/>
      <c r="V241" s="152"/>
      <c r="W241" s="164"/>
      <c r="X241" s="143" t="e">
        <f t="shared" si="35"/>
        <v>#DIV/0!</v>
      </c>
    </row>
    <row r="242" spans="2:24" ht="24.75" hidden="1" customHeight="1" x14ac:dyDescent="0.35">
      <c r="B242" s="396"/>
      <c r="C242" s="322"/>
      <c r="D242" s="301"/>
      <c r="E242" s="137"/>
      <c r="F242" s="137"/>
      <c r="G242" s="135">
        <f t="shared" si="44"/>
        <v>0</v>
      </c>
      <c r="H242" s="136"/>
      <c r="I242" s="137"/>
      <c r="J242" s="152"/>
      <c r="K242" s="164"/>
      <c r="L242" s="122"/>
      <c r="M242" s="396"/>
      <c r="N242" s="155"/>
      <c r="O242" s="156"/>
      <c r="P242" s="137"/>
      <c r="Q242" s="137"/>
      <c r="R242" s="135">
        <f t="shared" si="46"/>
        <v>0</v>
      </c>
      <c r="S242" s="135"/>
      <c r="T242" s="136"/>
      <c r="U242" s="137"/>
      <c r="V242" s="152"/>
      <c r="W242" s="164"/>
      <c r="X242" s="143" t="e">
        <f t="shared" ref="X242:X305" si="47">R242/G242</f>
        <v>#DIV/0!</v>
      </c>
    </row>
    <row r="243" spans="2:24" ht="24.75" hidden="1" customHeight="1" x14ac:dyDescent="0.35">
      <c r="B243" s="396"/>
      <c r="C243" s="322"/>
      <c r="D243" s="301"/>
      <c r="E243" s="137"/>
      <c r="F243" s="137"/>
      <c r="G243" s="135">
        <f t="shared" si="44"/>
        <v>0</v>
      </c>
      <c r="H243" s="136"/>
      <c r="I243" s="137"/>
      <c r="J243" s="152"/>
      <c r="K243" s="164"/>
      <c r="L243" s="122"/>
      <c r="M243" s="396"/>
      <c r="N243" s="155"/>
      <c r="O243" s="156"/>
      <c r="P243" s="137"/>
      <c r="Q243" s="137"/>
      <c r="R243" s="135">
        <f t="shared" si="46"/>
        <v>0</v>
      </c>
      <c r="S243" s="135"/>
      <c r="T243" s="136"/>
      <c r="U243" s="137"/>
      <c r="V243" s="152"/>
      <c r="W243" s="164"/>
      <c r="X243" s="143" t="e">
        <f t="shared" si="47"/>
        <v>#DIV/0!</v>
      </c>
    </row>
    <row r="244" spans="2:24" ht="24.75" hidden="1" customHeight="1" x14ac:dyDescent="0.35">
      <c r="B244" s="396"/>
      <c r="C244" s="325"/>
      <c r="D244" s="306"/>
      <c r="E244" s="211"/>
      <c r="F244" s="211"/>
      <c r="G244" s="135">
        <f t="shared" si="44"/>
        <v>0</v>
      </c>
      <c r="H244" s="212"/>
      <c r="I244" s="211"/>
      <c r="J244" s="186"/>
      <c r="K244" s="164"/>
      <c r="L244" s="122"/>
      <c r="M244" s="396"/>
      <c r="N244" s="209"/>
      <c r="O244" s="210"/>
      <c r="P244" s="211"/>
      <c r="Q244" s="211"/>
      <c r="R244" s="135">
        <f t="shared" si="46"/>
        <v>0</v>
      </c>
      <c r="S244" s="135"/>
      <c r="T244" s="212"/>
      <c r="U244" s="211"/>
      <c r="V244" s="186"/>
      <c r="W244" s="164"/>
      <c r="X244" s="143" t="e">
        <f t="shared" si="47"/>
        <v>#DIV/0!</v>
      </c>
    </row>
    <row r="245" spans="2:24" ht="24.75" hidden="1" customHeight="1" x14ac:dyDescent="0.35">
      <c r="B245" s="387"/>
      <c r="C245" s="325"/>
      <c r="D245" s="306"/>
      <c r="E245" s="211"/>
      <c r="F245" s="211"/>
      <c r="G245" s="135">
        <f t="shared" si="44"/>
        <v>0</v>
      </c>
      <c r="H245" s="212"/>
      <c r="I245" s="211"/>
      <c r="J245" s="186"/>
      <c r="K245" s="164"/>
      <c r="L245" s="122"/>
      <c r="M245" s="387"/>
      <c r="N245" s="209"/>
      <c r="O245" s="210"/>
      <c r="P245" s="211"/>
      <c r="Q245" s="211"/>
      <c r="R245" s="135">
        <f t="shared" si="46"/>
        <v>0</v>
      </c>
      <c r="S245" s="135"/>
      <c r="T245" s="212"/>
      <c r="U245" s="211"/>
      <c r="V245" s="186"/>
      <c r="W245" s="164"/>
      <c r="X245" s="143" t="e">
        <f t="shared" si="47"/>
        <v>#DIV/0!</v>
      </c>
    </row>
    <row r="246" spans="2:24" ht="24.75" hidden="1" customHeight="1" x14ac:dyDescent="0.35">
      <c r="B246" s="216"/>
      <c r="C246" s="296" t="s">
        <v>393</v>
      </c>
      <c r="D246" s="307">
        <f>SUM(D221:D245)</f>
        <v>0</v>
      </c>
      <c r="E246" s="197">
        <f t="shared" ref="E246:F246" si="48">SUM(E221:E245)</f>
        <v>0</v>
      </c>
      <c r="F246" s="197">
        <f t="shared" si="48"/>
        <v>0</v>
      </c>
      <c r="G246" s="184">
        <f>SUM(G221:G245)</f>
        <v>0</v>
      </c>
      <c r="H246" s="184">
        <f>(H221*G221)+(H222*G222)+(H223*G223)+(H224*G224)+(H225*G225)+(H226*G226)+(H227*G227)+(H228*G228)+(H229*G229)+(H230*G230)+(H231*G231)+(H232*G232)+(H233*G233)+(H234*G234)+(H235*G235)+(H236*G236)+(H237*G237)+(H238*G238)+(H239*G239)+(H240*G240)+(H241*G241)+(H242*G242)+(H243*G243)+(H244*G244)+(H245*G245)</f>
        <v>0</v>
      </c>
      <c r="I246" s="184">
        <f>SUM(I221:I245)</f>
        <v>0</v>
      </c>
      <c r="J246" s="186"/>
      <c r="K246" s="195"/>
      <c r="L246" s="122"/>
      <c r="M246" s="216"/>
      <c r="N246" s="129" t="s">
        <v>393</v>
      </c>
      <c r="O246" s="222">
        <f>SUM(O221:O245)</f>
        <v>0</v>
      </c>
      <c r="P246" s="197">
        <f t="shared" ref="P246:Q246" si="49">SUM(P221:P245)</f>
        <v>0</v>
      </c>
      <c r="Q246" s="197">
        <f t="shared" si="49"/>
        <v>0</v>
      </c>
      <c r="R246" s="184">
        <f>SUM(R221:R245)</f>
        <v>0</v>
      </c>
      <c r="S246" s="184"/>
      <c r="T246" s="184">
        <f>(T221*R221)+(T222*R222)+(T223*R223)+(T224*R224)+(T225*R225)+(T226*R226)+(T227*R227)+(T228*R228)+(T229*R229)+(T230*R230)+(T231*R231)+(T232*R232)+(T233*R233)+(T234*R234)+(T235*R235)+(T236*R236)+(T237*R237)+(T238*R238)+(T239*R239)+(T240*R240)+(T241*R241)+(T242*R242)+(T243*R243)+(T244*R244)+(T245*R245)</f>
        <v>0</v>
      </c>
      <c r="U246" s="184">
        <f>SUM(U221:U245)</f>
        <v>0</v>
      </c>
      <c r="V246" s="186"/>
      <c r="W246" s="195"/>
      <c r="X246" s="143" t="e">
        <f t="shared" si="47"/>
        <v>#DIV/0!</v>
      </c>
    </row>
    <row r="247" spans="2:24" ht="24.75" hidden="1" customHeight="1" x14ac:dyDescent="0.35">
      <c r="B247" s="153" t="s">
        <v>394</v>
      </c>
      <c r="C247" s="416"/>
      <c r="D247" s="416"/>
      <c r="E247" s="416"/>
      <c r="F247" s="416"/>
      <c r="G247" s="416"/>
      <c r="H247" s="416"/>
      <c r="I247" s="417"/>
      <c r="J247" s="416"/>
      <c r="K247" s="195"/>
      <c r="L247" s="122"/>
      <c r="M247" s="153" t="s">
        <v>394</v>
      </c>
      <c r="N247" s="416"/>
      <c r="O247" s="416"/>
      <c r="P247" s="416"/>
      <c r="Q247" s="416"/>
      <c r="R247" s="416"/>
      <c r="S247" s="416"/>
      <c r="T247" s="416"/>
      <c r="U247" s="417"/>
      <c r="V247" s="416"/>
      <c r="W247" s="195"/>
      <c r="X247" s="143" t="e">
        <f t="shared" si="47"/>
        <v>#DIV/0!</v>
      </c>
    </row>
    <row r="248" spans="2:24" ht="24.75" hidden="1" customHeight="1" x14ac:dyDescent="0.35">
      <c r="B248" s="386" t="s">
        <v>472</v>
      </c>
      <c r="C248" s="322"/>
      <c r="D248" s="301"/>
      <c r="E248" s="137"/>
      <c r="F248" s="137"/>
      <c r="G248" s="135">
        <f>D248+E248+F248</f>
        <v>0</v>
      </c>
      <c r="H248" s="136"/>
      <c r="I248" s="137"/>
      <c r="J248" s="152"/>
      <c r="K248" s="164"/>
      <c r="L248" s="122"/>
      <c r="M248" s="386" t="s">
        <v>472</v>
      </c>
      <c r="N248" s="155"/>
      <c r="O248" s="156"/>
      <c r="P248" s="137"/>
      <c r="Q248" s="137"/>
      <c r="R248" s="135">
        <f>O248+P248+Q248</f>
        <v>0</v>
      </c>
      <c r="S248" s="135"/>
      <c r="T248" s="136"/>
      <c r="U248" s="137"/>
      <c r="V248" s="152"/>
      <c r="W248" s="164"/>
      <c r="X248" s="143" t="e">
        <f t="shared" si="47"/>
        <v>#DIV/0!</v>
      </c>
    </row>
    <row r="249" spans="2:24" ht="24.75" hidden="1" customHeight="1" x14ac:dyDescent="0.35">
      <c r="B249" s="396"/>
      <c r="C249" s="322"/>
      <c r="D249" s="301"/>
      <c r="E249" s="137"/>
      <c r="F249" s="137"/>
      <c r="G249" s="135">
        <f t="shared" ref="G249:G257" si="50">D249+E249+F249</f>
        <v>0</v>
      </c>
      <c r="H249" s="136"/>
      <c r="I249" s="137"/>
      <c r="J249" s="152"/>
      <c r="K249" s="164"/>
      <c r="L249" s="122"/>
      <c r="M249" s="396"/>
      <c r="N249" s="155"/>
      <c r="O249" s="156"/>
      <c r="P249" s="137"/>
      <c r="Q249" s="137"/>
      <c r="R249" s="135">
        <f t="shared" ref="R249:R257" si="51">O249+P249+Q249</f>
        <v>0</v>
      </c>
      <c r="S249" s="135"/>
      <c r="T249" s="136"/>
      <c r="U249" s="137"/>
      <c r="V249" s="152"/>
      <c r="W249" s="164"/>
      <c r="X249" s="143" t="e">
        <f t="shared" si="47"/>
        <v>#DIV/0!</v>
      </c>
    </row>
    <row r="250" spans="2:24" ht="24.75" hidden="1" customHeight="1" x14ac:dyDescent="0.35">
      <c r="B250" s="396"/>
      <c r="C250" s="322"/>
      <c r="D250" s="301"/>
      <c r="E250" s="137"/>
      <c r="F250" s="137"/>
      <c r="G250" s="135">
        <f t="shared" si="50"/>
        <v>0</v>
      </c>
      <c r="H250" s="136"/>
      <c r="I250" s="137"/>
      <c r="J250" s="152"/>
      <c r="K250" s="164"/>
      <c r="L250" s="122"/>
      <c r="M250" s="396"/>
      <c r="N250" s="155"/>
      <c r="O250" s="156"/>
      <c r="P250" s="137"/>
      <c r="Q250" s="137"/>
      <c r="R250" s="135">
        <f t="shared" si="51"/>
        <v>0</v>
      </c>
      <c r="S250" s="135"/>
      <c r="T250" s="136"/>
      <c r="U250" s="137"/>
      <c r="V250" s="152"/>
      <c r="W250" s="164"/>
      <c r="X250" s="143" t="e">
        <f t="shared" si="47"/>
        <v>#DIV/0!</v>
      </c>
    </row>
    <row r="251" spans="2:24" ht="24.75" hidden="1" customHeight="1" x14ac:dyDescent="0.35">
      <c r="B251" s="396"/>
      <c r="C251" s="322"/>
      <c r="D251" s="301"/>
      <c r="E251" s="137"/>
      <c r="F251" s="137"/>
      <c r="G251" s="135">
        <f t="shared" si="50"/>
        <v>0</v>
      </c>
      <c r="H251" s="136"/>
      <c r="I251" s="137"/>
      <c r="J251" s="152"/>
      <c r="K251" s="164"/>
      <c r="L251" s="122"/>
      <c r="M251" s="396"/>
      <c r="N251" s="155"/>
      <c r="O251" s="156"/>
      <c r="P251" s="137"/>
      <c r="Q251" s="137"/>
      <c r="R251" s="135">
        <f t="shared" si="51"/>
        <v>0</v>
      </c>
      <c r="S251" s="135"/>
      <c r="T251" s="136"/>
      <c r="U251" s="137"/>
      <c r="V251" s="152"/>
      <c r="W251" s="164"/>
      <c r="X251" s="143" t="e">
        <f t="shared" si="47"/>
        <v>#DIV/0!</v>
      </c>
    </row>
    <row r="252" spans="2:24" ht="24.75" hidden="1" customHeight="1" x14ac:dyDescent="0.35">
      <c r="B252" s="387"/>
      <c r="C252" s="322"/>
      <c r="D252" s="301"/>
      <c r="E252" s="137"/>
      <c r="F252" s="137"/>
      <c r="G252" s="135">
        <f t="shared" si="50"/>
        <v>0</v>
      </c>
      <c r="H252" s="136"/>
      <c r="I252" s="137"/>
      <c r="J252" s="152"/>
      <c r="K252" s="164"/>
      <c r="L252" s="122"/>
      <c r="M252" s="387"/>
      <c r="N252" s="155"/>
      <c r="O252" s="156"/>
      <c r="P252" s="137"/>
      <c r="Q252" s="137"/>
      <c r="R252" s="135">
        <f t="shared" si="51"/>
        <v>0</v>
      </c>
      <c r="S252" s="135"/>
      <c r="T252" s="136"/>
      <c r="U252" s="137"/>
      <c r="V252" s="152"/>
      <c r="W252" s="164"/>
      <c r="X252" s="143" t="e">
        <f t="shared" si="47"/>
        <v>#DIV/0!</v>
      </c>
    </row>
    <row r="253" spans="2:24" ht="24.75" hidden="1" customHeight="1" x14ac:dyDescent="0.35">
      <c r="B253" s="386" t="s">
        <v>473</v>
      </c>
      <c r="C253" s="322"/>
      <c r="D253" s="301"/>
      <c r="E253" s="137"/>
      <c r="F253" s="137"/>
      <c r="G253" s="135">
        <f t="shared" si="50"/>
        <v>0</v>
      </c>
      <c r="H253" s="136"/>
      <c r="I253" s="137"/>
      <c r="J253" s="152"/>
      <c r="K253" s="164"/>
      <c r="L253" s="122"/>
      <c r="M253" s="386" t="s">
        <v>473</v>
      </c>
      <c r="N253" s="155"/>
      <c r="O253" s="156"/>
      <c r="P253" s="137"/>
      <c r="Q253" s="137"/>
      <c r="R253" s="135">
        <f t="shared" si="51"/>
        <v>0</v>
      </c>
      <c r="S253" s="135"/>
      <c r="T253" s="136"/>
      <c r="U253" s="137"/>
      <c r="V253" s="152"/>
      <c r="W253" s="164"/>
      <c r="X253" s="143" t="e">
        <f t="shared" si="47"/>
        <v>#DIV/0!</v>
      </c>
    </row>
    <row r="254" spans="2:24" ht="24.75" hidden="1" customHeight="1" x14ac:dyDescent="0.35">
      <c r="B254" s="396"/>
      <c r="C254" s="322"/>
      <c r="D254" s="301"/>
      <c r="E254" s="137"/>
      <c r="F254" s="137"/>
      <c r="G254" s="135">
        <f t="shared" si="50"/>
        <v>0</v>
      </c>
      <c r="H254" s="136"/>
      <c r="I254" s="137"/>
      <c r="J254" s="152"/>
      <c r="K254" s="164"/>
      <c r="L254" s="122"/>
      <c r="M254" s="396"/>
      <c r="N254" s="155"/>
      <c r="O254" s="156"/>
      <c r="P254" s="137"/>
      <c r="Q254" s="137"/>
      <c r="R254" s="135">
        <f t="shared" si="51"/>
        <v>0</v>
      </c>
      <c r="S254" s="135"/>
      <c r="T254" s="136"/>
      <c r="U254" s="137"/>
      <c r="V254" s="152"/>
      <c r="W254" s="164"/>
      <c r="X254" s="143" t="e">
        <f t="shared" si="47"/>
        <v>#DIV/0!</v>
      </c>
    </row>
    <row r="255" spans="2:24" ht="24.75" hidden="1" customHeight="1" x14ac:dyDescent="0.35">
      <c r="B255" s="396"/>
      <c r="C255" s="322"/>
      <c r="D255" s="301"/>
      <c r="E255" s="137"/>
      <c r="F255" s="137"/>
      <c r="G255" s="135">
        <f t="shared" si="50"/>
        <v>0</v>
      </c>
      <c r="H255" s="136"/>
      <c r="I255" s="137"/>
      <c r="J255" s="152"/>
      <c r="K255" s="164"/>
      <c r="L255" s="122"/>
      <c r="M255" s="396"/>
      <c r="N255" s="155"/>
      <c r="O255" s="156"/>
      <c r="P255" s="137"/>
      <c r="Q255" s="137"/>
      <c r="R255" s="135">
        <f t="shared" si="51"/>
        <v>0</v>
      </c>
      <c r="S255" s="135"/>
      <c r="T255" s="136"/>
      <c r="U255" s="137"/>
      <c r="V255" s="152"/>
      <c r="W255" s="164"/>
      <c r="X255" s="143" t="e">
        <f t="shared" si="47"/>
        <v>#DIV/0!</v>
      </c>
    </row>
    <row r="256" spans="2:24" ht="24.75" hidden="1" customHeight="1" x14ac:dyDescent="0.35">
      <c r="B256" s="396"/>
      <c r="C256" s="322"/>
      <c r="D256" s="301"/>
      <c r="E256" s="137"/>
      <c r="F256" s="137"/>
      <c r="G256" s="135">
        <f t="shared" si="50"/>
        <v>0</v>
      </c>
      <c r="H256" s="136"/>
      <c r="I256" s="137"/>
      <c r="J256" s="152"/>
      <c r="K256" s="164"/>
      <c r="L256" s="122"/>
      <c r="M256" s="396"/>
      <c r="N256" s="155"/>
      <c r="O256" s="156"/>
      <c r="P256" s="137"/>
      <c r="Q256" s="137"/>
      <c r="R256" s="135">
        <f t="shared" si="51"/>
        <v>0</v>
      </c>
      <c r="S256" s="135"/>
      <c r="T256" s="136"/>
      <c r="U256" s="137"/>
      <c r="V256" s="152"/>
      <c r="W256" s="164"/>
      <c r="X256" s="143" t="e">
        <f t="shared" si="47"/>
        <v>#DIV/0!</v>
      </c>
    </row>
    <row r="257" spans="2:24" ht="24.75" hidden="1" customHeight="1" x14ac:dyDescent="0.35">
      <c r="B257" s="387"/>
      <c r="C257" s="322"/>
      <c r="D257" s="301"/>
      <c r="E257" s="137"/>
      <c r="F257" s="137"/>
      <c r="G257" s="135">
        <f t="shared" si="50"/>
        <v>0</v>
      </c>
      <c r="H257" s="136"/>
      <c r="I257" s="137"/>
      <c r="J257" s="152"/>
      <c r="K257" s="164"/>
      <c r="L257" s="122"/>
      <c r="M257" s="387"/>
      <c r="N257" s="155"/>
      <c r="O257" s="156"/>
      <c r="P257" s="137"/>
      <c r="Q257" s="137"/>
      <c r="R257" s="135">
        <f t="shared" si="51"/>
        <v>0</v>
      </c>
      <c r="S257" s="135"/>
      <c r="T257" s="136"/>
      <c r="U257" s="137"/>
      <c r="V257" s="152"/>
      <c r="W257" s="164"/>
      <c r="X257" s="143" t="e">
        <f t="shared" si="47"/>
        <v>#DIV/0!</v>
      </c>
    </row>
    <row r="258" spans="2:24" ht="24.75" hidden="1" customHeight="1" x14ac:dyDescent="0.35">
      <c r="B258" s="216"/>
      <c r="C258" s="296" t="s">
        <v>395</v>
      </c>
      <c r="D258" s="300">
        <f>SUM(D248:D257)</f>
        <v>0</v>
      </c>
      <c r="E258" s="184">
        <f>SUM(E248:E257)</f>
        <v>0</v>
      </c>
      <c r="F258" s="184">
        <f>SUM(F248:F257)</f>
        <v>0</v>
      </c>
      <c r="G258" s="184">
        <f>SUM(G248:G257)</f>
        <v>0</v>
      </c>
      <c r="H258" s="184">
        <f>(H248*G248)+(H249*G249)+(H250*G250)+(H251*G251)+(H252*G252)+(H253*G253)+(H254*G254)+(H255*G255)+(H256*G256)+(H257*G257)</f>
        <v>0</v>
      </c>
      <c r="I258" s="184">
        <f>SUM(I248:I257)</f>
        <v>0</v>
      </c>
      <c r="J258" s="186"/>
      <c r="K258" s="195"/>
      <c r="L258" s="122"/>
      <c r="M258" s="216"/>
      <c r="N258" s="129" t="s">
        <v>395</v>
      </c>
      <c r="O258" s="183">
        <f>SUM(O248:O257)</f>
        <v>0</v>
      </c>
      <c r="P258" s="184">
        <f>SUM(P248:P257)</f>
        <v>0</v>
      </c>
      <c r="Q258" s="184">
        <f>SUM(Q248:Q257)</f>
        <v>0</v>
      </c>
      <c r="R258" s="184">
        <f>SUM(R248:R257)</f>
        <v>0</v>
      </c>
      <c r="S258" s="184"/>
      <c r="T258" s="184">
        <f>(T248*R248)+(T249*R249)+(T250*R250)+(T251*R251)+(T252*R252)+(T253*R253)+(T254*R254)+(T255*R255)+(T256*R256)+(T257*R257)</f>
        <v>0</v>
      </c>
      <c r="U258" s="184">
        <f>SUM(U248:U257)</f>
        <v>0</v>
      </c>
      <c r="V258" s="186"/>
      <c r="W258" s="195"/>
      <c r="X258" s="143" t="e">
        <f t="shared" si="47"/>
        <v>#DIV/0!</v>
      </c>
    </row>
    <row r="259" spans="2:24" ht="24.75" hidden="1" customHeight="1" x14ac:dyDescent="0.35">
      <c r="B259" s="223"/>
      <c r="C259" s="324"/>
      <c r="D259" s="305"/>
      <c r="E259" s="205"/>
      <c r="F259" s="205"/>
      <c r="G259" s="205"/>
      <c r="H259" s="205"/>
      <c r="I259" s="205"/>
      <c r="J259" s="224"/>
      <c r="K259" s="225"/>
      <c r="L259" s="122"/>
      <c r="M259" s="223"/>
      <c r="N259" s="203"/>
      <c r="O259" s="204"/>
      <c r="P259" s="205"/>
      <c r="Q259" s="205"/>
      <c r="R259" s="205"/>
      <c r="S259" s="205"/>
      <c r="T259" s="205"/>
      <c r="U259" s="205"/>
      <c r="V259" s="224"/>
      <c r="W259" s="225"/>
      <c r="X259" s="143" t="e">
        <f t="shared" si="47"/>
        <v>#DIV/0!</v>
      </c>
    </row>
    <row r="260" spans="2:24" ht="24.75" hidden="1" customHeight="1" x14ac:dyDescent="0.35">
      <c r="B260" s="153" t="s">
        <v>396</v>
      </c>
      <c r="C260" s="442"/>
      <c r="D260" s="442"/>
      <c r="E260" s="442"/>
      <c r="F260" s="442"/>
      <c r="G260" s="442"/>
      <c r="H260" s="442"/>
      <c r="I260" s="443"/>
      <c r="J260" s="442"/>
      <c r="K260" s="206"/>
      <c r="L260" s="122"/>
      <c r="M260" s="153" t="s">
        <v>396</v>
      </c>
      <c r="N260" s="442"/>
      <c r="O260" s="442"/>
      <c r="P260" s="442"/>
      <c r="Q260" s="442"/>
      <c r="R260" s="442"/>
      <c r="S260" s="442"/>
      <c r="T260" s="442"/>
      <c r="U260" s="443"/>
      <c r="V260" s="442"/>
      <c r="W260" s="206"/>
      <c r="X260" s="143" t="e">
        <f t="shared" si="47"/>
        <v>#DIV/0!</v>
      </c>
    </row>
    <row r="261" spans="2:24" ht="24.75" hidden="1" customHeight="1" x14ac:dyDescent="0.35">
      <c r="B261" s="153" t="s">
        <v>397</v>
      </c>
      <c r="C261" s="416"/>
      <c r="D261" s="416"/>
      <c r="E261" s="416"/>
      <c r="F261" s="416"/>
      <c r="G261" s="416"/>
      <c r="H261" s="416"/>
      <c r="I261" s="417"/>
      <c r="J261" s="416"/>
      <c r="K261" s="195"/>
      <c r="L261" s="122"/>
      <c r="M261" s="153" t="s">
        <v>397</v>
      </c>
      <c r="N261" s="416"/>
      <c r="O261" s="416"/>
      <c r="P261" s="416"/>
      <c r="Q261" s="416"/>
      <c r="R261" s="416"/>
      <c r="S261" s="416"/>
      <c r="T261" s="416"/>
      <c r="U261" s="417"/>
      <c r="V261" s="416"/>
      <c r="W261" s="195"/>
      <c r="X261" s="143" t="e">
        <f t="shared" si="47"/>
        <v>#DIV/0!</v>
      </c>
    </row>
    <row r="262" spans="2:24" ht="24.75" hidden="1" customHeight="1" x14ac:dyDescent="0.35">
      <c r="B262" s="386" t="s">
        <v>503</v>
      </c>
      <c r="C262" s="322"/>
      <c r="D262" s="301"/>
      <c r="E262" s="137"/>
      <c r="F262" s="137"/>
      <c r="G262" s="135">
        <f>D262+E262+F262</f>
        <v>0</v>
      </c>
      <c r="H262" s="136"/>
      <c r="I262" s="137"/>
      <c r="J262" s="152"/>
      <c r="K262" s="164"/>
      <c r="L262" s="122"/>
      <c r="M262" s="386" t="s">
        <v>503</v>
      </c>
      <c r="N262" s="155"/>
      <c r="O262" s="156"/>
      <c r="P262" s="137"/>
      <c r="Q262" s="137"/>
      <c r="R262" s="135">
        <f>O262+P262+Q262</f>
        <v>0</v>
      </c>
      <c r="S262" s="135"/>
      <c r="T262" s="136"/>
      <c r="U262" s="137"/>
      <c r="V262" s="152"/>
      <c r="W262" s="164"/>
      <c r="X262" s="143" t="e">
        <f t="shared" si="47"/>
        <v>#DIV/0!</v>
      </c>
    </row>
    <row r="263" spans="2:24" ht="24.75" hidden="1" customHeight="1" x14ac:dyDescent="0.35">
      <c r="B263" s="396"/>
      <c r="C263" s="322"/>
      <c r="D263" s="301"/>
      <c r="E263" s="137"/>
      <c r="F263" s="137"/>
      <c r="G263" s="135">
        <f t="shared" ref="G263:G286" si="52">D263+E263+F263</f>
        <v>0</v>
      </c>
      <c r="H263" s="136"/>
      <c r="I263" s="137"/>
      <c r="J263" s="152"/>
      <c r="K263" s="164"/>
      <c r="L263" s="122"/>
      <c r="M263" s="396"/>
      <c r="N263" s="155"/>
      <c r="O263" s="156"/>
      <c r="P263" s="137"/>
      <c r="Q263" s="137"/>
      <c r="R263" s="135">
        <f t="shared" ref="R263:R286" si="53">O263+P263+Q263</f>
        <v>0</v>
      </c>
      <c r="S263" s="135"/>
      <c r="T263" s="136"/>
      <c r="U263" s="137"/>
      <c r="V263" s="152"/>
      <c r="W263" s="164"/>
      <c r="X263" s="143" t="e">
        <f t="shared" si="47"/>
        <v>#DIV/0!</v>
      </c>
    </row>
    <row r="264" spans="2:24" ht="24.75" hidden="1" customHeight="1" x14ac:dyDescent="0.35">
      <c r="B264" s="396"/>
      <c r="C264" s="322"/>
      <c r="D264" s="301"/>
      <c r="E264" s="137"/>
      <c r="F264" s="137"/>
      <c r="G264" s="135">
        <f t="shared" si="52"/>
        <v>0</v>
      </c>
      <c r="H264" s="136"/>
      <c r="I264" s="137"/>
      <c r="J264" s="152"/>
      <c r="K264" s="164"/>
      <c r="L264" s="122"/>
      <c r="M264" s="396"/>
      <c r="N264" s="155"/>
      <c r="O264" s="156"/>
      <c r="P264" s="137"/>
      <c r="Q264" s="137"/>
      <c r="R264" s="135">
        <f t="shared" si="53"/>
        <v>0</v>
      </c>
      <c r="S264" s="135"/>
      <c r="T264" s="136"/>
      <c r="U264" s="137"/>
      <c r="V264" s="152"/>
      <c r="W264" s="164"/>
      <c r="X264" s="143" t="e">
        <f t="shared" si="47"/>
        <v>#DIV/0!</v>
      </c>
    </row>
    <row r="265" spans="2:24" ht="24.75" hidden="1" customHeight="1" x14ac:dyDescent="0.35">
      <c r="B265" s="396"/>
      <c r="C265" s="322"/>
      <c r="D265" s="301"/>
      <c r="E265" s="137"/>
      <c r="F265" s="137"/>
      <c r="G265" s="135">
        <f t="shared" si="52"/>
        <v>0</v>
      </c>
      <c r="H265" s="136"/>
      <c r="I265" s="137"/>
      <c r="J265" s="152"/>
      <c r="K265" s="164"/>
      <c r="L265" s="122"/>
      <c r="M265" s="396"/>
      <c r="N265" s="155"/>
      <c r="O265" s="156"/>
      <c r="P265" s="137"/>
      <c r="Q265" s="137"/>
      <c r="R265" s="135">
        <f t="shared" si="53"/>
        <v>0</v>
      </c>
      <c r="S265" s="135"/>
      <c r="T265" s="136"/>
      <c r="U265" s="137"/>
      <c r="V265" s="152"/>
      <c r="W265" s="164"/>
      <c r="X265" s="143" t="e">
        <f t="shared" si="47"/>
        <v>#DIV/0!</v>
      </c>
    </row>
    <row r="266" spans="2:24" ht="24.75" hidden="1" customHeight="1" x14ac:dyDescent="0.35">
      <c r="B266" s="387"/>
      <c r="C266" s="322"/>
      <c r="D266" s="301"/>
      <c r="E266" s="137"/>
      <c r="F266" s="137"/>
      <c r="G266" s="135">
        <f t="shared" si="52"/>
        <v>0</v>
      </c>
      <c r="H266" s="136"/>
      <c r="I266" s="137"/>
      <c r="J266" s="152"/>
      <c r="K266" s="164"/>
      <c r="L266" s="122"/>
      <c r="M266" s="387"/>
      <c r="N266" s="155"/>
      <c r="O266" s="156"/>
      <c r="P266" s="137"/>
      <c r="Q266" s="137"/>
      <c r="R266" s="135">
        <f t="shared" si="53"/>
        <v>0</v>
      </c>
      <c r="S266" s="135"/>
      <c r="T266" s="136"/>
      <c r="U266" s="137"/>
      <c r="V266" s="152"/>
      <c r="W266" s="164"/>
      <c r="X266" s="143" t="e">
        <f t="shared" si="47"/>
        <v>#DIV/0!</v>
      </c>
    </row>
    <row r="267" spans="2:24" ht="24.75" hidden="1" customHeight="1" x14ac:dyDescent="0.35">
      <c r="B267" s="386" t="s">
        <v>504</v>
      </c>
      <c r="C267" s="322"/>
      <c r="D267" s="301"/>
      <c r="E267" s="137"/>
      <c r="F267" s="137"/>
      <c r="G267" s="135">
        <f t="shared" si="52"/>
        <v>0</v>
      </c>
      <c r="H267" s="136"/>
      <c r="I267" s="137"/>
      <c r="J267" s="152"/>
      <c r="K267" s="164"/>
      <c r="L267" s="122"/>
      <c r="M267" s="386" t="s">
        <v>504</v>
      </c>
      <c r="N267" s="155"/>
      <c r="O267" s="156"/>
      <c r="P267" s="137"/>
      <c r="Q267" s="137"/>
      <c r="R267" s="135">
        <f t="shared" si="53"/>
        <v>0</v>
      </c>
      <c r="S267" s="135"/>
      <c r="T267" s="136"/>
      <c r="U267" s="137"/>
      <c r="V267" s="152"/>
      <c r="W267" s="164"/>
      <c r="X267" s="143" t="e">
        <f t="shared" si="47"/>
        <v>#DIV/0!</v>
      </c>
    </row>
    <row r="268" spans="2:24" ht="24.75" hidden="1" customHeight="1" x14ac:dyDescent="0.35">
      <c r="B268" s="396"/>
      <c r="C268" s="322"/>
      <c r="D268" s="301"/>
      <c r="E268" s="137"/>
      <c r="F268" s="137"/>
      <c r="G268" s="135">
        <f t="shared" si="52"/>
        <v>0</v>
      </c>
      <c r="H268" s="136"/>
      <c r="I268" s="137"/>
      <c r="J268" s="152"/>
      <c r="K268" s="164"/>
      <c r="L268" s="122"/>
      <c r="M268" s="396"/>
      <c r="N268" s="155"/>
      <c r="O268" s="156"/>
      <c r="P268" s="137"/>
      <c r="Q268" s="137"/>
      <c r="R268" s="135">
        <f t="shared" si="53"/>
        <v>0</v>
      </c>
      <c r="S268" s="135"/>
      <c r="T268" s="136"/>
      <c r="U268" s="137"/>
      <c r="V268" s="152"/>
      <c r="W268" s="164"/>
      <c r="X268" s="143" t="e">
        <f t="shared" si="47"/>
        <v>#DIV/0!</v>
      </c>
    </row>
    <row r="269" spans="2:24" ht="24.75" hidden="1" customHeight="1" x14ac:dyDescent="0.35">
      <c r="B269" s="396"/>
      <c r="C269" s="322"/>
      <c r="D269" s="301"/>
      <c r="E269" s="137"/>
      <c r="F269" s="137"/>
      <c r="G269" s="135">
        <f t="shared" si="52"/>
        <v>0</v>
      </c>
      <c r="H269" s="136"/>
      <c r="I269" s="137"/>
      <c r="J269" s="152"/>
      <c r="K269" s="164"/>
      <c r="L269" s="122"/>
      <c r="M269" s="396"/>
      <c r="N269" s="155"/>
      <c r="O269" s="156"/>
      <c r="P269" s="137"/>
      <c r="Q269" s="137"/>
      <c r="R269" s="135">
        <f t="shared" si="53"/>
        <v>0</v>
      </c>
      <c r="S269" s="135"/>
      <c r="T269" s="136"/>
      <c r="U269" s="137"/>
      <c r="V269" s="152"/>
      <c r="W269" s="164"/>
      <c r="X269" s="143" t="e">
        <f t="shared" si="47"/>
        <v>#DIV/0!</v>
      </c>
    </row>
    <row r="270" spans="2:24" ht="24.75" hidden="1" customHeight="1" x14ac:dyDescent="0.35">
      <c r="B270" s="396"/>
      <c r="C270" s="322"/>
      <c r="D270" s="301"/>
      <c r="E270" s="137"/>
      <c r="F270" s="137"/>
      <c r="G270" s="135">
        <f t="shared" si="52"/>
        <v>0</v>
      </c>
      <c r="H270" s="136"/>
      <c r="I270" s="137"/>
      <c r="J270" s="152"/>
      <c r="K270" s="164"/>
      <c r="L270" s="122"/>
      <c r="M270" s="396"/>
      <c r="N270" s="155"/>
      <c r="O270" s="156"/>
      <c r="P270" s="137"/>
      <c r="Q270" s="137"/>
      <c r="R270" s="135">
        <f t="shared" si="53"/>
        <v>0</v>
      </c>
      <c r="S270" s="135"/>
      <c r="T270" s="136"/>
      <c r="U270" s="137"/>
      <c r="V270" s="152"/>
      <c r="W270" s="164"/>
      <c r="X270" s="143" t="e">
        <f t="shared" si="47"/>
        <v>#DIV/0!</v>
      </c>
    </row>
    <row r="271" spans="2:24" ht="24.75" hidden="1" customHeight="1" x14ac:dyDescent="0.35">
      <c r="B271" s="387"/>
      <c r="C271" s="322"/>
      <c r="D271" s="301"/>
      <c r="E271" s="137"/>
      <c r="F271" s="137"/>
      <c r="G271" s="135">
        <f t="shared" si="52"/>
        <v>0</v>
      </c>
      <c r="H271" s="136"/>
      <c r="I271" s="137"/>
      <c r="J271" s="152"/>
      <c r="K271" s="164"/>
      <c r="L271" s="122"/>
      <c r="M271" s="387"/>
      <c r="N271" s="155"/>
      <c r="O271" s="156"/>
      <c r="P271" s="137"/>
      <c r="Q271" s="137"/>
      <c r="R271" s="135">
        <f t="shared" si="53"/>
        <v>0</v>
      </c>
      <c r="S271" s="135"/>
      <c r="T271" s="136"/>
      <c r="U271" s="137"/>
      <c r="V271" s="152"/>
      <c r="W271" s="164"/>
      <c r="X271" s="143" t="e">
        <f t="shared" si="47"/>
        <v>#DIV/0!</v>
      </c>
    </row>
    <row r="272" spans="2:24" ht="24.75" hidden="1" customHeight="1" x14ac:dyDescent="0.35">
      <c r="B272" s="386" t="s">
        <v>505</v>
      </c>
      <c r="C272" s="322"/>
      <c r="D272" s="301"/>
      <c r="E272" s="137"/>
      <c r="F272" s="137"/>
      <c r="G272" s="135">
        <f t="shared" si="52"/>
        <v>0</v>
      </c>
      <c r="H272" s="136"/>
      <c r="I272" s="137"/>
      <c r="J272" s="152"/>
      <c r="K272" s="164"/>
      <c r="L272" s="122"/>
      <c r="M272" s="386" t="s">
        <v>505</v>
      </c>
      <c r="N272" s="155"/>
      <c r="O272" s="156"/>
      <c r="P272" s="137"/>
      <c r="Q272" s="137"/>
      <c r="R272" s="135">
        <f t="shared" si="53"/>
        <v>0</v>
      </c>
      <c r="S272" s="135"/>
      <c r="T272" s="136"/>
      <c r="U272" s="137"/>
      <c r="V272" s="152"/>
      <c r="W272" s="164"/>
      <c r="X272" s="143" t="e">
        <f t="shared" si="47"/>
        <v>#DIV/0!</v>
      </c>
    </row>
    <row r="273" spans="2:24" ht="24.75" hidden="1" customHeight="1" x14ac:dyDescent="0.35">
      <c r="B273" s="396"/>
      <c r="C273" s="322"/>
      <c r="D273" s="301"/>
      <c r="E273" s="137"/>
      <c r="F273" s="137"/>
      <c r="G273" s="135">
        <f t="shared" si="52"/>
        <v>0</v>
      </c>
      <c r="H273" s="136"/>
      <c r="I273" s="137"/>
      <c r="J273" s="152"/>
      <c r="K273" s="164"/>
      <c r="L273" s="122"/>
      <c r="M273" s="396"/>
      <c r="N273" s="155"/>
      <c r="O273" s="156"/>
      <c r="P273" s="137"/>
      <c r="Q273" s="137"/>
      <c r="R273" s="135">
        <f t="shared" si="53"/>
        <v>0</v>
      </c>
      <c r="S273" s="135"/>
      <c r="T273" s="136"/>
      <c r="U273" s="137"/>
      <c r="V273" s="152"/>
      <c r="W273" s="164"/>
      <c r="X273" s="143" t="e">
        <f t="shared" si="47"/>
        <v>#DIV/0!</v>
      </c>
    </row>
    <row r="274" spans="2:24" ht="24.75" hidden="1" customHeight="1" x14ac:dyDescent="0.35">
      <c r="B274" s="396"/>
      <c r="C274" s="322"/>
      <c r="D274" s="301"/>
      <c r="E274" s="137"/>
      <c r="F274" s="137"/>
      <c r="G274" s="135">
        <f t="shared" si="52"/>
        <v>0</v>
      </c>
      <c r="H274" s="136"/>
      <c r="I274" s="137"/>
      <c r="J274" s="152"/>
      <c r="K274" s="164"/>
      <c r="L274" s="122"/>
      <c r="M274" s="396"/>
      <c r="N274" s="155"/>
      <c r="O274" s="156"/>
      <c r="P274" s="137"/>
      <c r="Q274" s="137"/>
      <c r="R274" s="135">
        <f t="shared" si="53"/>
        <v>0</v>
      </c>
      <c r="S274" s="135"/>
      <c r="T274" s="136"/>
      <c r="U274" s="137"/>
      <c r="V274" s="152"/>
      <c r="W274" s="164"/>
      <c r="X274" s="143" t="e">
        <f t="shared" si="47"/>
        <v>#DIV/0!</v>
      </c>
    </row>
    <row r="275" spans="2:24" ht="24.75" hidden="1" customHeight="1" x14ac:dyDescent="0.35">
      <c r="B275" s="396"/>
      <c r="C275" s="322"/>
      <c r="D275" s="301"/>
      <c r="E275" s="137"/>
      <c r="F275" s="137"/>
      <c r="G275" s="135">
        <f t="shared" si="52"/>
        <v>0</v>
      </c>
      <c r="H275" s="136"/>
      <c r="I275" s="137"/>
      <c r="J275" s="152"/>
      <c r="K275" s="164"/>
      <c r="L275" s="122"/>
      <c r="M275" s="396"/>
      <c r="N275" s="155"/>
      <c r="O275" s="156"/>
      <c r="P275" s="137"/>
      <c r="Q275" s="137"/>
      <c r="R275" s="135">
        <f t="shared" si="53"/>
        <v>0</v>
      </c>
      <c r="S275" s="135"/>
      <c r="T275" s="136"/>
      <c r="U275" s="137"/>
      <c r="V275" s="152"/>
      <c r="W275" s="164"/>
      <c r="X275" s="143" t="e">
        <f t="shared" si="47"/>
        <v>#DIV/0!</v>
      </c>
    </row>
    <row r="276" spans="2:24" ht="24.75" hidden="1" customHeight="1" x14ac:dyDescent="0.35">
      <c r="B276" s="387"/>
      <c r="C276" s="322"/>
      <c r="D276" s="301"/>
      <c r="E276" s="137"/>
      <c r="F276" s="137"/>
      <c r="G276" s="135">
        <f t="shared" si="52"/>
        <v>0</v>
      </c>
      <c r="H276" s="136"/>
      <c r="I276" s="137"/>
      <c r="J276" s="152"/>
      <c r="K276" s="164"/>
      <c r="L276" s="122"/>
      <c r="M276" s="387"/>
      <c r="N276" s="155"/>
      <c r="O276" s="156"/>
      <c r="P276" s="137"/>
      <c r="Q276" s="137"/>
      <c r="R276" s="135">
        <f t="shared" si="53"/>
        <v>0</v>
      </c>
      <c r="S276" s="135"/>
      <c r="T276" s="136"/>
      <c r="U276" s="137"/>
      <c r="V276" s="152"/>
      <c r="W276" s="164"/>
      <c r="X276" s="143" t="e">
        <f t="shared" si="47"/>
        <v>#DIV/0!</v>
      </c>
    </row>
    <row r="277" spans="2:24" ht="24.75" hidden="1" customHeight="1" x14ac:dyDescent="0.35">
      <c r="B277" s="386" t="s">
        <v>474</v>
      </c>
      <c r="C277" s="322"/>
      <c r="D277" s="301"/>
      <c r="E277" s="137"/>
      <c r="F277" s="137"/>
      <c r="G277" s="135">
        <f t="shared" si="52"/>
        <v>0</v>
      </c>
      <c r="H277" s="136"/>
      <c r="I277" s="137"/>
      <c r="J277" s="152"/>
      <c r="K277" s="164"/>
      <c r="L277" s="122"/>
      <c r="M277" s="386" t="s">
        <v>474</v>
      </c>
      <c r="N277" s="155"/>
      <c r="O277" s="156"/>
      <c r="P277" s="137"/>
      <c r="Q277" s="137"/>
      <c r="R277" s="135">
        <f t="shared" si="53"/>
        <v>0</v>
      </c>
      <c r="S277" s="135"/>
      <c r="T277" s="136"/>
      <c r="U277" s="137"/>
      <c r="V277" s="152"/>
      <c r="W277" s="164"/>
      <c r="X277" s="143" t="e">
        <f t="shared" si="47"/>
        <v>#DIV/0!</v>
      </c>
    </row>
    <row r="278" spans="2:24" ht="24.75" hidden="1" customHeight="1" x14ac:dyDescent="0.35">
      <c r="B278" s="396"/>
      <c r="C278" s="322"/>
      <c r="D278" s="301"/>
      <c r="E278" s="137"/>
      <c r="F278" s="137"/>
      <c r="G278" s="135">
        <f t="shared" si="52"/>
        <v>0</v>
      </c>
      <c r="H278" s="136"/>
      <c r="I278" s="137"/>
      <c r="J278" s="152"/>
      <c r="K278" s="164"/>
      <c r="L278" s="122"/>
      <c r="M278" s="396"/>
      <c r="N278" s="155"/>
      <c r="O278" s="156"/>
      <c r="P278" s="137"/>
      <c r="Q278" s="137"/>
      <c r="R278" s="135">
        <f t="shared" si="53"/>
        <v>0</v>
      </c>
      <c r="S278" s="135"/>
      <c r="T278" s="136"/>
      <c r="U278" s="137"/>
      <c r="V278" s="152"/>
      <c r="W278" s="164"/>
      <c r="X278" s="143" t="e">
        <f t="shared" si="47"/>
        <v>#DIV/0!</v>
      </c>
    </row>
    <row r="279" spans="2:24" ht="24.75" hidden="1" customHeight="1" x14ac:dyDescent="0.35">
      <c r="B279" s="396"/>
      <c r="C279" s="322"/>
      <c r="D279" s="301"/>
      <c r="E279" s="137"/>
      <c r="F279" s="137"/>
      <c r="G279" s="135">
        <f t="shared" si="52"/>
        <v>0</v>
      </c>
      <c r="H279" s="136"/>
      <c r="I279" s="137"/>
      <c r="J279" s="152"/>
      <c r="K279" s="164"/>
      <c r="L279" s="122"/>
      <c r="M279" s="396"/>
      <c r="N279" s="155"/>
      <c r="O279" s="156"/>
      <c r="P279" s="137"/>
      <c r="Q279" s="137"/>
      <c r="R279" s="135">
        <f t="shared" si="53"/>
        <v>0</v>
      </c>
      <c r="S279" s="135"/>
      <c r="T279" s="136"/>
      <c r="U279" s="137"/>
      <c r="V279" s="152"/>
      <c r="W279" s="164"/>
      <c r="X279" s="143" t="e">
        <f t="shared" si="47"/>
        <v>#DIV/0!</v>
      </c>
    </row>
    <row r="280" spans="2:24" ht="24.75" hidden="1" customHeight="1" x14ac:dyDescent="0.35">
      <c r="B280" s="396"/>
      <c r="C280" s="322"/>
      <c r="D280" s="301"/>
      <c r="E280" s="137"/>
      <c r="F280" s="137"/>
      <c r="G280" s="135">
        <f t="shared" si="52"/>
        <v>0</v>
      </c>
      <c r="H280" s="136"/>
      <c r="I280" s="137"/>
      <c r="J280" s="152"/>
      <c r="K280" s="164"/>
      <c r="L280" s="122"/>
      <c r="M280" s="396"/>
      <c r="N280" s="155"/>
      <c r="O280" s="156"/>
      <c r="P280" s="137"/>
      <c r="Q280" s="137"/>
      <c r="R280" s="135">
        <f t="shared" si="53"/>
        <v>0</v>
      </c>
      <c r="S280" s="135"/>
      <c r="T280" s="136"/>
      <c r="U280" s="137"/>
      <c r="V280" s="152"/>
      <c r="W280" s="164"/>
      <c r="X280" s="143" t="e">
        <f t="shared" si="47"/>
        <v>#DIV/0!</v>
      </c>
    </row>
    <row r="281" spans="2:24" ht="24.75" hidden="1" customHeight="1" x14ac:dyDescent="0.35">
      <c r="B281" s="387"/>
      <c r="C281" s="322"/>
      <c r="D281" s="301"/>
      <c r="E281" s="137"/>
      <c r="F281" s="137"/>
      <c r="G281" s="135">
        <f t="shared" si="52"/>
        <v>0</v>
      </c>
      <c r="H281" s="136"/>
      <c r="I281" s="137"/>
      <c r="J281" s="152"/>
      <c r="K281" s="164"/>
      <c r="L281" s="122"/>
      <c r="M281" s="387"/>
      <c r="N281" s="155"/>
      <c r="O281" s="156"/>
      <c r="P281" s="137"/>
      <c r="Q281" s="137"/>
      <c r="R281" s="135">
        <f t="shared" si="53"/>
        <v>0</v>
      </c>
      <c r="S281" s="135"/>
      <c r="T281" s="136"/>
      <c r="U281" s="137"/>
      <c r="V281" s="152"/>
      <c r="W281" s="164"/>
      <c r="X281" s="143" t="e">
        <f t="shared" si="47"/>
        <v>#DIV/0!</v>
      </c>
    </row>
    <row r="282" spans="2:24" ht="24.75" hidden="1" customHeight="1" x14ac:dyDescent="0.35">
      <c r="B282" s="386" t="s">
        <v>475</v>
      </c>
      <c r="C282" s="322"/>
      <c r="D282" s="301"/>
      <c r="E282" s="137"/>
      <c r="F282" s="137"/>
      <c r="G282" s="135">
        <f t="shared" si="52"/>
        <v>0</v>
      </c>
      <c r="H282" s="136"/>
      <c r="I282" s="137"/>
      <c r="J282" s="152"/>
      <c r="K282" s="164"/>
      <c r="L282" s="122"/>
      <c r="M282" s="386" t="s">
        <v>475</v>
      </c>
      <c r="N282" s="155"/>
      <c r="O282" s="156"/>
      <c r="P282" s="137"/>
      <c r="Q282" s="137"/>
      <c r="R282" s="135">
        <f t="shared" si="53"/>
        <v>0</v>
      </c>
      <c r="S282" s="135"/>
      <c r="T282" s="136"/>
      <c r="U282" s="137"/>
      <c r="V282" s="152"/>
      <c r="W282" s="164"/>
      <c r="X282" s="143" t="e">
        <f t="shared" si="47"/>
        <v>#DIV/0!</v>
      </c>
    </row>
    <row r="283" spans="2:24" ht="24.75" hidden="1" customHeight="1" x14ac:dyDescent="0.35">
      <c r="B283" s="396"/>
      <c r="C283" s="322"/>
      <c r="D283" s="301"/>
      <c r="E283" s="137"/>
      <c r="F283" s="137"/>
      <c r="G283" s="135">
        <f t="shared" si="52"/>
        <v>0</v>
      </c>
      <c r="H283" s="136"/>
      <c r="I283" s="137"/>
      <c r="J283" s="152"/>
      <c r="K283" s="164"/>
      <c r="L283" s="122"/>
      <c r="M283" s="396"/>
      <c r="N283" s="155"/>
      <c r="O283" s="156"/>
      <c r="P283" s="137"/>
      <c r="Q283" s="137"/>
      <c r="R283" s="135">
        <f t="shared" si="53"/>
        <v>0</v>
      </c>
      <c r="S283" s="135"/>
      <c r="T283" s="136"/>
      <c r="U283" s="137"/>
      <c r="V283" s="152"/>
      <c r="W283" s="164"/>
      <c r="X283" s="143" t="e">
        <f t="shared" si="47"/>
        <v>#DIV/0!</v>
      </c>
    </row>
    <row r="284" spans="2:24" ht="24.75" hidden="1" customHeight="1" x14ac:dyDescent="0.35">
      <c r="B284" s="396"/>
      <c r="C284" s="322"/>
      <c r="D284" s="301"/>
      <c r="E284" s="137"/>
      <c r="F284" s="137"/>
      <c r="G284" s="135">
        <f t="shared" si="52"/>
        <v>0</v>
      </c>
      <c r="H284" s="136"/>
      <c r="I284" s="137"/>
      <c r="J284" s="152"/>
      <c r="K284" s="164"/>
      <c r="L284" s="122"/>
      <c r="M284" s="396"/>
      <c r="N284" s="155"/>
      <c r="O284" s="156"/>
      <c r="P284" s="137"/>
      <c r="Q284" s="137"/>
      <c r="R284" s="135">
        <f t="shared" si="53"/>
        <v>0</v>
      </c>
      <c r="S284" s="135"/>
      <c r="T284" s="136"/>
      <c r="U284" s="137"/>
      <c r="V284" s="152"/>
      <c r="W284" s="164"/>
      <c r="X284" s="143" t="e">
        <f t="shared" si="47"/>
        <v>#DIV/0!</v>
      </c>
    </row>
    <row r="285" spans="2:24" ht="24.75" hidden="1" customHeight="1" x14ac:dyDescent="0.35">
      <c r="B285" s="396"/>
      <c r="C285" s="325"/>
      <c r="D285" s="306"/>
      <c r="E285" s="211"/>
      <c r="F285" s="211"/>
      <c r="G285" s="135">
        <f t="shared" si="52"/>
        <v>0</v>
      </c>
      <c r="H285" s="212"/>
      <c r="I285" s="211"/>
      <c r="J285" s="186"/>
      <c r="K285" s="164"/>
      <c r="L285" s="122"/>
      <c r="M285" s="396"/>
      <c r="N285" s="209"/>
      <c r="O285" s="210"/>
      <c r="P285" s="211"/>
      <c r="Q285" s="211"/>
      <c r="R285" s="135">
        <f t="shared" si="53"/>
        <v>0</v>
      </c>
      <c r="S285" s="135"/>
      <c r="T285" s="212"/>
      <c r="U285" s="211"/>
      <c r="V285" s="186"/>
      <c r="W285" s="164"/>
      <c r="X285" s="143" t="e">
        <f t="shared" si="47"/>
        <v>#DIV/0!</v>
      </c>
    </row>
    <row r="286" spans="2:24" ht="24.75" hidden="1" customHeight="1" x14ac:dyDescent="0.35">
      <c r="B286" s="387"/>
      <c r="C286" s="325"/>
      <c r="D286" s="306"/>
      <c r="E286" s="211"/>
      <c r="F286" s="211"/>
      <c r="G286" s="135">
        <f t="shared" si="52"/>
        <v>0</v>
      </c>
      <c r="H286" s="212"/>
      <c r="I286" s="211"/>
      <c r="J286" s="186"/>
      <c r="K286" s="164"/>
      <c r="L286" s="122"/>
      <c r="M286" s="387"/>
      <c r="N286" s="209"/>
      <c r="O286" s="210"/>
      <c r="P286" s="211"/>
      <c r="Q286" s="211"/>
      <c r="R286" s="135">
        <f t="shared" si="53"/>
        <v>0</v>
      </c>
      <c r="S286" s="135"/>
      <c r="T286" s="212"/>
      <c r="U286" s="211"/>
      <c r="V286" s="186"/>
      <c r="W286" s="164"/>
      <c r="X286" s="143" t="e">
        <f t="shared" si="47"/>
        <v>#DIV/0!</v>
      </c>
    </row>
    <row r="287" spans="2:24" ht="24.75" hidden="1" customHeight="1" x14ac:dyDescent="0.35">
      <c r="B287" s="216"/>
      <c r="C287" s="296" t="s">
        <v>398</v>
      </c>
      <c r="D287" s="300">
        <f>SUM(D262:D286)</f>
        <v>0</v>
      </c>
      <c r="E287" s="184">
        <f t="shared" ref="E287:F287" si="54">SUM(E262:E286)</f>
        <v>0</v>
      </c>
      <c r="F287" s="184">
        <f t="shared" si="54"/>
        <v>0</v>
      </c>
      <c r="G287" s="184">
        <f>SUM(G262:G286)</f>
        <v>0</v>
      </c>
      <c r="H287" s="184">
        <f>(H262*G262)+(H263*G263)+(H264*G264)+(H265*G265)+(H266*G266)+(H267*G267)+(H268*G268)+(H269*G269)+(H270*G270)+(H271*G271)+(H272*G272)+(H273*G273)+(H274*G274)+(H275*G275)+(H276*G276)+(H277*G277)+(H278*G278)+(H279*G279)+(H280*G280)+(H281*G281)+(H282*G282)+(H283*G283)+(H284*G284)+(H285*G285)+(H286*G286)</f>
        <v>0</v>
      </c>
      <c r="I287" s="184">
        <f>SUM(I262:I286)</f>
        <v>0</v>
      </c>
      <c r="J287" s="186"/>
      <c r="K287" s="195"/>
      <c r="L287" s="122"/>
      <c r="M287" s="216"/>
      <c r="N287" s="129" t="s">
        <v>398</v>
      </c>
      <c r="O287" s="183">
        <f>SUM(O262:O286)</f>
        <v>0</v>
      </c>
      <c r="P287" s="184">
        <f t="shared" ref="P287:Q287" si="55">SUM(P262:P286)</f>
        <v>0</v>
      </c>
      <c r="Q287" s="184">
        <f t="shared" si="55"/>
        <v>0</v>
      </c>
      <c r="R287" s="184">
        <f>SUM(R262:R286)</f>
        <v>0</v>
      </c>
      <c r="S287" s="184"/>
      <c r="T287" s="184">
        <f>(T262*R262)+(T263*R263)+(T264*R264)+(T265*R265)+(T266*R266)+(T267*R267)+(T268*R268)+(T269*R269)+(T270*R270)+(T271*R271)+(T272*R272)+(T273*R273)+(T274*R274)+(T275*R275)+(T276*R276)+(T277*R277)+(T278*R278)+(T279*R279)+(T280*R280)+(T281*R281)+(T282*R282)+(T283*R283)+(T284*R284)+(T285*R285)+(T286*R286)</f>
        <v>0</v>
      </c>
      <c r="U287" s="184">
        <f>SUM(U262:U286)</f>
        <v>0</v>
      </c>
      <c r="V287" s="186"/>
      <c r="W287" s="195"/>
      <c r="X287" s="143" t="e">
        <f t="shared" si="47"/>
        <v>#DIV/0!</v>
      </c>
    </row>
    <row r="288" spans="2:24" ht="24.75" hidden="1" customHeight="1" x14ac:dyDescent="0.35">
      <c r="B288" s="153" t="s">
        <v>399</v>
      </c>
      <c r="C288" s="416"/>
      <c r="D288" s="416"/>
      <c r="E288" s="416"/>
      <c r="F288" s="416"/>
      <c r="G288" s="416"/>
      <c r="H288" s="416"/>
      <c r="I288" s="417"/>
      <c r="J288" s="416"/>
      <c r="K288" s="195"/>
      <c r="L288" s="122"/>
      <c r="M288" s="153" t="s">
        <v>399</v>
      </c>
      <c r="N288" s="416"/>
      <c r="O288" s="416"/>
      <c r="P288" s="416"/>
      <c r="Q288" s="416"/>
      <c r="R288" s="416"/>
      <c r="S288" s="416"/>
      <c r="T288" s="416"/>
      <c r="U288" s="417"/>
      <c r="V288" s="416"/>
      <c r="W288" s="195"/>
      <c r="X288" s="143" t="e">
        <f t="shared" si="47"/>
        <v>#DIV/0!</v>
      </c>
    </row>
    <row r="289" spans="2:24" ht="24.75" hidden="1" customHeight="1" x14ac:dyDescent="0.35">
      <c r="B289" s="386" t="s">
        <v>506</v>
      </c>
      <c r="C289" s="322"/>
      <c r="D289" s="301"/>
      <c r="E289" s="137"/>
      <c r="F289" s="137"/>
      <c r="G289" s="135">
        <f>D289+E289+F289</f>
        <v>0</v>
      </c>
      <c r="H289" s="136"/>
      <c r="I289" s="137"/>
      <c r="J289" s="152"/>
      <c r="K289" s="164"/>
      <c r="L289" s="122"/>
      <c r="M289" s="386" t="s">
        <v>506</v>
      </c>
      <c r="N289" s="155"/>
      <c r="O289" s="156"/>
      <c r="P289" s="137"/>
      <c r="Q289" s="137"/>
      <c r="R289" s="135">
        <f>O289+P289+Q289</f>
        <v>0</v>
      </c>
      <c r="S289" s="135"/>
      <c r="T289" s="136"/>
      <c r="U289" s="137"/>
      <c r="V289" s="152"/>
      <c r="W289" s="164"/>
      <c r="X289" s="143" t="e">
        <f t="shared" si="47"/>
        <v>#DIV/0!</v>
      </c>
    </row>
    <row r="290" spans="2:24" ht="24.75" hidden="1" customHeight="1" x14ac:dyDescent="0.35">
      <c r="B290" s="396"/>
      <c r="C290" s="322"/>
      <c r="D290" s="301"/>
      <c r="E290" s="137"/>
      <c r="F290" s="137"/>
      <c r="G290" s="135">
        <f t="shared" ref="G290:G313" si="56">D290+E290+F290</f>
        <v>0</v>
      </c>
      <c r="H290" s="136"/>
      <c r="I290" s="137"/>
      <c r="J290" s="152"/>
      <c r="K290" s="164"/>
      <c r="L290" s="122"/>
      <c r="M290" s="396"/>
      <c r="N290" s="155"/>
      <c r="O290" s="156"/>
      <c r="P290" s="137"/>
      <c r="Q290" s="137"/>
      <c r="R290" s="135">
        <f t="shared" ref="R290:R313" si="57">O290+P290+Q290</f>
        <v>0</v>
      </c>
      <c r="S290" s="135"/>
      <c r="T290" s="136"/>
      <c r="U290" s="137"/>
      <c r="V290" s="152"/>
      <c r="W290" s="164"/>
      <c r="X290" s="143" t="e">
        <f t="shared" si="47"/>
        <v>#DIV/0!</v>
      </c>
    </row>
    <row r="291" spans="2:24" ht="24.75" hidden="1" customHeight="1" x14ac:dyDescent="0.35">
      <c r="B291" s="396"/>
      <c r="C291" s="322"/>
      <c r="D291" s="301"/>
      <c r="E291" s="137"/>
      <c r="F291" s="137"/>
      <c r="G291" s="135">
        <f t="shared" si="56"/>
        <v>0</v>
      </c>
      <c r="H291" s="136"/>
      <c r="I291" s="137"/>
      <c r="J291" s="152"/>
      <c r="K291" s="164"/>
      <c r="L291" s="122"/>
      <c r="M291" s="396"/>
      <c r="N291" s="155"/>
      <c r="O291" s="156"/>
      <c r="P291" s="137"/>
      <c r="Q291" s="137"/>
      <c r="R291" s="135">
        <f t="shared" si="57"/>
        <v>0</v>
      </c>
      <c r="S291" s="135"/>
      <c r="T291" s="136"/>
      <c r="U291" s="137"/>
      <c r="V291" s="152"/>
      <c r="W291" s="164"/>
      <c r="X291" s="143" t="e">
        <f t="shared" si="47"/>
        <v>#DIV/0!</v>
      </c>
    </row>
    <row r="292" spans="2:24" ht="24.75" hidden="1" customHeight="1" x14ac:dyDescent="0.35">
      <c r="B292" s="396"/>
      <c r="C292" s="322"/>
      <c r="D292" s="301"/>
      <c r="E292" s="137"/>
      <c r="F292" s="137"/>
      <c r="G292" s="135">
        <f t="shared" si="56"/>
        <v>0</v>
      </c>
      <c r="H292" s="136"/>
      <c r="I292" s="137"/>
      <c r="J292" s="152"/>
      <c r="K292" s="164"/>
      <c r="L292" s="122"/>
      <c r="M292" s="396"/>
      <c r="N292" s="155"/>
      <c r="O292" s="156"/>
      <c r="P292" s="137"/>
      <c r="Q292" s="137"/>
      <c r="R292" s="135">
        <f t="shared" si="57"/>
        <v>0</v>
      </c>
      <c r="S292" s="135"/>
      <c r="T292" s="136"/>
      <c r="U292" s="137"/>
      <c r="V292" s="152"/>
      <c r="W292" s="164"/>
      <c r="X292" s="143" t="e">
        <f t="shared" si="47"/>
        <v>#DIV/0!</v>
      </c>
    </row>
    <row r="293" spans="2:24" ht="24.75" hidden="1" customHeight="1" x14ac:dyDescent="0.35">
      <c r="B293" s="387"/>
      <c r="C293" s="322"/>
      <c r="D293" s="301"/>
      <c r="E293" s="137"/>
      <c r="F293" s="137"/>
      <c r="G293" s="135">
        <f t="shared" si="56"/>
        <v>0</v>
      </c>
      <c r="H293" s="136"/>
      <c r="I293" s="137"/>
      <c r="J293" s="152"/>
      <c r="K293" s="164"/>
      <c r="L293" s="122"/>
      <c r="M293" s="387"/>
      <c r="N293" s="155"/>
      <c r="O293" s="156"/>
      <c r="P293" s="137"/>
      <c r="Q293" s="137"/>
      <c r="R293" s="135">
        <f t="shared" si="57"/>
        <v>0</v>
      </c>
      <c r="S293" s="135"/>
      <c r="T293" s="136"/>
      <c r="U293" s="137"/>
      <c r="V293" s="152"/>
      <c r="W293" s="164"/>
      <c r="X293" s="143" t="e">
        <f t="shared" si="47"/>
        <v>#DIV/0!</v>
      </c>
    </row>
    <row r="294" spans="2:24" ht="24.75" hidden="1" customHeight="1" x14ac:dyDescent="0.35">
      <c r="B294" s="386" t="s">
        <v>507</v>
      </c>
      <c r="C294" s="322"/>
      <c r="D294" s="301"/>
      <c r="E294" s="137"/>
      <c r="F294" s="137"/>
      <c r="G294" s="135">
        <f t="shared" si="56"/>
        <v>0</v>
      </c>
      <c r="H294" s="136"/>
      <c r="I294" s="137"/>
      <c r="J294" s="152"/>
      <c r="K294" s="164"/>
      <c r="L294" s="122"/>
      <c r="M294" s="386" t="s">
        <v>507</v>
      </c>
      <c r="N294" s="155"/>
      <c r="O294" s="156"/>
      <c r="P294" s="137"/>
      <c r="Q294" s="137"/>
      <c r="R294" s="135">
        <f t="shared" si="57"/>
        <v>0</v>
      </c>
      <c r="S294" s="135"/>
      <c r="T294" s="136"/>
      <c r="U294" s="137"/>
      <c r="V294" s="152"/>
      <c r="W294" s="164"/>
      <c r="X294" s="143" t="e">
        <f t="shared" si="47"/>
        <v>#DIV/0!</v>
      </c>
    </row>
    <row r="295" spans="2:24" ht="24.75" hidden="1" customHeight="1" x14ac:dyDescent="0.35">
      <c r="B295" s="396"/>
      <c r="C295" s="322"/>
      <c r="D295" s="301"/>
      <c r="E295" s="137"/>
      <c r="F295" s="137"/>
      <c r="G295" s="135">
        <f t="shared" si="56"/>
        <v>0</v>
      </c>
      <c r="H295" s="136"/>
      <c r="I295" s="137"/>
      <c r="J295" s="152"/>
      <c r="K295" s="164"/>
      <c r="L295" s="122"/>
      <c r="M295" s="396"/>
      <c r="N295" s="155"/>
      <c r="O295" s="156"/>
      <c r="P295" s="137"/>
      <c r="Q295" s="137"/>
      <c r="R295" s="135">
        <f t="shared" si="57"/>
        <v>0</v>
      </c>
      <c r="S295" s="135"/>
      <c r="T295" s="136"/>
      <c r="U295" s="137"/>
      <c r="V295" s="152"/>
      <c r="W295" s="164"/>
      <c r="X295" s="143" t="e">
        <f t="shared" si="47"/>
        <v>#DIV/0!</v>
      </c>
    </row>
    <row r="296" spans="2:24" ht="24.75" hidden="1" customHeight="1" x14ac:dyDescent="0.35">
      <c r="B296" s="396"/>
      <c r="C296" s="322"/>
      <c r="D296" s="301"/>
      <c r="E296" s="137"/>
      <c r="F296" s="137"/>
      <c r="G296" s="135">
        <f t="shared" si="56"/>
        <v>0</v>
      </c>
      <c r="H296" s="136"/>
      <c r="I296" s="137"/>
      <c r="J296" s="152"/>
      <c r="K296" s="164"/>
      <c r="L296" s="122"/>
      <c r="M296" s="396"/>
      <c r="N296" s="155"/>
      <c r="O296" s="156"/>
      <c r="P296" s="137"/>
      <c r="Q296" s="137"/>
      <c r="R296" s="135">
        <f t="shared" si="57"/>
        <v>0</v>
      </c>
      <c r="S296" s="135"/>
      <c r="T296" s="136"/>
      <c r="U296" s="137"/>
      <c r="V296" s="152"/>
      <c r="W296" s="164"/>
      <c r="X296" s="143" t="e">
        <f t="shared" si="47"/>
        <v>#DIV/0!</v>
      </c>
    </row>
    <row r="297" spans="2:24" ht="24.75" hidden="1" customHeight="1" x14ac:dyDescent="0.35">
      <c r="B297" s="396"/>
      <c r="C297" s="322"/>
      <c r="D297" s="301"/>
      <c r="E297" s="137"/>
      <c r="F297" s="137"/>
      <c r="G297" s="135">
        <f t="shared" si="56"/>
        <v>0</v>
      </c>
      <c r="H297" s="136"/>
      <c r="I297" s="137"/>
      <c r="J297" s="152"/>
      <c r="K297" s="164"/>
      <c r="L297" s="122"/>
      <c r="M297" s="396"/>
      <c r="N297" s="155"/>
      <c r="O297" s="156"/>
      <c r="P297" s="137"/>
      <c r="Q297" s="137"/>
      <c r="R297" s="135">
        <f t="shared" si="57"/>
        <v>0</v>
      </c>
      <c r="S297" s="135"/>
      <c r="T297" s="136"/>
      <c r="U297" s="137"/>
      <c r="V297" s="152"/>
      <c r="W297" s="164"/>
      <c r="X297" s="143" t="e">
        <f t="shared" si="47"/>
        <v>#DIV/0!</v>
      </c>
    </row>
    <row r="298" spans="2:24" ht="24.75" hidden="1" customHeight="1" x14ac:dyDescent="0.35">
      <c r="B298" s="387"/>
      <c r="C298" s="322"/>
      <c r="D298" s="301"/>
      <c r="E298" s="137"/>
      <c r="F298" s="137"/>
      <c r="G298" s="135">
        <f t="shared" si="56"/>
        <v>0</v>
      </c>
      <c r="H298" s="136"/>
      <c r="I298" s="137"/>
      <c r="J298" s="152"/>
      <c r="K298" s="164"/>
      <c r="L298" s="122"/>
      <c r="M298" s="387"/>
      <c r="N298" s="155"/>
      <c r="O298" s="156"/>
      <c r="P298" s="137"/>
      <c r="Q298" s="137"/>
      <c r="R298" s="135">
        <f t="shared" si="57"/>
        <v>0</v>
      </c>
      <c r="S298" s="135"/>
      <c r="T298" s="136"/>
      <c r="U298" s="137"/>
      <c r="V298" s="152"/>
      <c r="W298" s="164"/>
      <c r="X298" s="143" t="e">
        <f t="shared" si="47"/>
        <v>#DIV/0!</v>
      </c>
    </row>
    <row r="299" spans="2:24" ht="24.75" hidden="1" customHeight="1" x14ac:dyDescent="0.35">
      <c r="B299" s="386" t="s">
        <v>508</v>
      </c>
      <c r="C299" s="322"/>
      <c r="D299" s="301"/>
      <c r="E299" s="137"/>
      <c r="F299" s="137"/>
      <c r="G299" s="135">
        <f t="shared" si="56"/>
        <v>0</v>
      </c>
      <c r="H299" s="136"/>
      <c r="I299" s="137"/>
      <c r="J299" s="152"/>
      <c r="K299" s="164"/>
      <c r="L299" s="122"/>
      <c r="M299" s="386" t="s">
        <v>508</v>
      </c>
      <c r="N299" s="155"/>
      <c r="O299" s="156"/>
      <c r="P299" s="137"/>
      <c r="Q299" s="137"/>
      <c r="R299" s="135">
        <f t="shared" si="57"/>
        <v>0</v>
      </c>
      <c r="S299" s="135"/>
      <c r="T299" s="136"/>
      <c r="U299" s="137"/>
      <c r="V299" s="152"/>
      <c r="W299" s="164"/>
      <c r="X299" s="143" t="e">
        <f t="shared" si="47"/>
        <v>#DIV/0!</v>
      </c>
    </row>
    <row r="300" spans="2:24" ht="24.75" hidden="1" customHeight="1" x14ac:dyDescent="0.35">
      <c r="B300" s="396"/>
      <c r="C300" s="322"/>
      <c r="D300" s="301"/>
      <c r="E300" s="137"/>
      <c r="F300" s="137"/>
      <c r="G300" s="135">
        <f t="shared" si="56"/>
        <v>0</v>
      </c>
      <c r="H300" s="136"/>
      <c r="I300" s="137"/>
      <c r="J300" s="152"/>
      <c r="K300" s="164"/>
      <c r="L300" s="122"/>
      <c r="M300" s="396"/>
      <c r="N300" s="155"/>
      <c r="O300" s="156"/>
      <c r="P300" s="137"/>
      <c r="Q300" s="137"/>
      <c r="R300" s="135">
        <f t="shared" si="57"/>
        <v>0</v>
      </c>
      <c r="S300" s="135"/>
      <c r="T300" s="136"/>
      <c r="U300" s="137"/>
      <c r="V300" s="152"/>
      <c r="W300" s="164"/>
      <c r="X300" s="143" t="e">
        <f t="shared" si="47"/>
        <v>#DIV/0!</v>
      </c>
    </row>
    <row r="301" spans="2:24" ht="24.75" hidden="1" customHeight="1" x14ac:dyDescent="0.35">
      <c r="B301" s="396"/>
      <c r="C301" s="322"/>
      <c r="D301" s="301"/>
      <c r="E301" s="137"/>
      <c r="F301" s="137"/>
      <c r="G301" s="135">
        <f t="shared" si="56"/>
        <v>0</v>
      </c>
      <c r="H301" s="136"/>
      <c r="I301" s="137"/>
      <c r="J301" s="152"/>
      <c r="K301" s="164"/>
      <c r="L301" s="122"/>
      <c r="M301" s="396"/>
      <c r="N301" s="155"/>
      <c r="O301" s="156"/>
      <c r="P301" s="137"/>
      <c r="Q301" s="137"/>
      <c r="R301" s="135">
        <f t="shared" si="57"/>
        <v>0</v>
      </c>
      <c r="S301" s="135"/>
      <c r="T301" s="136"/>
      <c r="U301" s="137"/>
      <c r="V301" s="152"/>
      <c r="W301" s="164"/>
      <c r="X301" s="143" t="e">
        <f t="shared" si="47"/>
        <v>#DIV/0!</v>
      </c>
    </row>
    <row r="302" spans="2:24" ht="24.75" hidden="1" customHeight="1" x14ac:dyDescent="0.35">
      <c r="B302" s="396"/>
      <c r="C302" s="322"/>
      <c r="D302" s="301"/>
      <c r="E302" s="137"/>
      <c r="F302" s="137"/>
      <c r="G302" s="135">
        <f t="shared" si="56"/>
        <v>0</v>
      </c>
      <c r="H302" s="136"/>
      <c r="I302" s="137"/>
      <c r="J302" s="152"/>
      <c r="K302" s="164"/>
      <c r="L302" s="122"/>
      <c r="M302" s="396"/>
      <c r="N302" s="155"/>
      <c r="O302" s="156"/>
      <c r="P302" s="137"/>
      <c r="Q302" s="137"/>
      <c r="R302" s="135">
        <f t="shared" si="57"/>
        <v>0</v>
      </c>
      <c r="S302" s="135"/>
      <c r="T302" s="136"/>
      <c r="U302" s="137"/>
      <c r="V302" s="152"/>
      <c r="W302" s="164"/>
      <c r="X302" s="143" t="e">
        <f t="shared" si="47"/>
        <v>#DIV/0!</v>
      </c>
    </row>
    <row r="303" spans="2:24" ht="24.75" hidden="1" customHeight="1" x14ac:dyDescent="0.35">
      <c r="B303" s="387"/>
      <c r="C303" s="322"/>
      <c r="D303" s="301"/>
      <c r="E303" s="137"/>
      <c r="F303" s="137"/>
      <c r="G303" s="135">
        <f t="shared" si="56"/>
        <v>0</v>
      </c>
      <c r="H303" s="136"/>
      <c r="I303" s="137"/>
      <c r="J303" s="152"/>
      <c r="K303" s="164"/>
      <c r="L303" s="122"/>
      <c r="M303" s="387"/>
      <c r="N303" s="155"/>
      <c r="O303" s="156"/>
      <c r="P303" s="137"/>
      <c r="Q303" s="137"/>
      <c r="R303" s="135">
        <f t="shared" si="57"/>
        <v>0</v>
      </c>
      <c r="S303" s="135"/>
      <c r="T303" s="136"/>
      <c r="U303" s="137"/>
      <c r="V303" s="152"/>
      <c r="W303" s="164"/>
      <c r="X303" s="143" t="e">
        <f t="shared" si="47"/>
        <v>#DIV/0!</v>
      </c>
    </row>
    <row r="304" spans="2:24" ht="24.75" hidden="1" customHeight="1" x14ac:dyDescent="0.35">
      <c r="B304" s="386" t="s">
        <v>509</v>
      </c>
      <c r="C304" s="322"/>
      <c r="D304" s="301"/>
      <c r="E304" s="137"/>
      <c r="F304" s="137"/>
      <c r="G304" s="135">
        <f t="shared" si="56"/>
        <v>0</v>
      </c>
      <c r="H304" s="136"/>
      <c r="I304" s="137"/>
      <c r="J304" s="152"/>
      <c r="K304" s="164"/>
      <c r="L304" s="122"/>
      <c r="M304" s="386" t="s">
        <v>509</v>
      </c>
      <c r="N304" s="155"/>
      <c r="O304" s="156"/>
      <c r="P304" s="137"/>
      <c r="Q304" s="137"/>
      <c r="R304" s="135">
        <f t="shared" si="57"/>
        <v>0</v>
      </c>
      <c r="S304" s="135"/>
      <c r="T304" s="136"/>
      <c r="U304" s="137"/>
      <c r="V304" s="152"/>
      <c r="W304" s="164"/>
      <c r="X304" s="143" t="e">
        <f t="shared" si="47"/>
        <v>#DIV/0!</v>
      </c>
    </row>
    <row r="305" spans="2:24" ht="24.75" hidden="1" customHeight="1" x14ac:dyDescent="0.35">
      <c r="B305" s="396"/>
      <c r="C305" s="322"/>
      <c r="D305" s="301"/>
      <c r="E305" s="137"/>
      <c r="F305" s="137"/>
      <c r="G305" s="135">
        <f t="shared" si="56"/>
        <v>0</v>
      </c>
      <c r="H305" s="136"/>
      <c r="I305" s="137"/>
      <c r="J305" s="152"/>
      <c r="K305" s="164"/>
      <c r="L305" s="122"/>
      <c r="M305" s="396"/>
      <c r="N305" s="155"/>
      <c r="O305" s="156"/>
      <c r="P305" s="137"/>
      <c r="Q305" s="137"/>
      <c r="R305" s="135">
        <f t="shared" si="57"/>
        <v>0</v>
      </c>
      <c r="S305" s="135"/>
      <c r="T305" s="136"/>
      <c r="U305" s="137"/>
      <c r="V305" s="152"/>
      <c r="W305" s="164"/>
      <c r="X305" s="143" t="e">
        <f t="shared" si="47"/>
        <v>#DIV/0!</v>
      </c>
    </row>
    <row r="306" spans="2:24" ht="24.75" hidden="1" customHeight="1" x14ac:dyDescent="0.35">
      <c r="B306" s="396"/>
      <c r="C306" s="322"/>
      <c r="D306" s="301"/>
      <c r="E306" s="137"/>
      <c r="F306" s="137"/>
      <c r="G306" s="135">
        <f t="shared" si="56"/>
        <v>0</v>
      </c>
      <c r="H306" s="136"/>
      <c r="I306" s="137"/>
      <c r="J306" s="152"/>
      <c r="K306" s="164"/>
      <c r="L306" s="122"/>
      <c r="M306" s="396"/>
      <c r="N306" s="155"/>
      <c r="O306" s="156"/>
      <c r="P306" s="137"/>
      <c r="Q306" s="137"/>
      <c r="R306" s="135">
        <f t="shared" si="57"/>
        <v>0</v>
      </c>
      <c r="S306" s="135"/>
      <c r="T306" s="136"/>
      <c r="U306" s="137"/>
      <c r="V306" s="152"/>
      <c r="W306" s="164"/>
      <c r="X306" s="143" t="e">
        <f t="shared" ref="X306:X355" si="58">R306/G306</f>
        <v>#DIV/0!</v>
      </c>
    </row>
    <row r="307" spans="2:24" ht="24.75" hidden="1" customHeight="1" x14ac:dyDescent="0.35">
      <c r="B307" s="396"/>
      <c r="C307" s="322"/>
      <c r="D307" s="301"/>
      <c r="E307" s="137"/>
      <c r="F307" s="137"/>
      <c r="G307" s="135">
        <f t="shared" si="56"/>
        <v>0</v>
      </c>
      <c r="H307" s="136"/>
      <c r="I307" s="137"/>
      <c r="J307" s="152"/>
      <c r="K307" s="164"/>
      <c r="L307" s="122"/>
      <c r="M307" s="396"/>
      <c r="N307" s="155"/>
      <c r="O307" s="156"/>
      <c r="P307" s="137"/>
      <c r="Q307" s="137"/>
      <c r="R307" s="135">
        <f t="shared" si="57"/>
        <v>0</v>
      </c>
      <c r="S307" s="135"/>
      <c r="T307" s="136"/>
      <c r="U307" s="137"/>
      <c r="V307" s="152"/>
      <c r="W307" s="164"/>
      <c r="X307" s="143" t="e">
        <f t="shared" si="58"/>
        <v>#DIV/0!</v>
      </c>
    </row>
    <row r="308" spans="2:24" ht="24.75" hidden="1" customHeight="1" x14ac:dyDescent="0.35">
      <c r="B308" s="387"/>
      <c r="C308" s="322"/>
      <c r="D308" s="301"/>
      <c r="E308" s="137"/>
      <c r="F308" s="137"/>
      <c r="G308" s="135">
        <f t="shared" si="56"/>
        <v>0</v>
      </c>
      <c r="H308" s="136"/>
      <c r="I308" s="137"/>
      <c r="J308" s="152"/>
      <c r="K308" s="164"/>
      <c r="L308" s="122"/>
      <c r="M308" s="387"/>
      <c r="N308" s="155"/>
      <c r="O308" s="156"/>
      <c r="P308" s="137"/>
      <c r="Q308" s="137"/>
      <c r="R308" s="135">
        <f t="shared" si="57"/>
        <v>0</v>
      </c>
      <c r="S308" s="135"/>
      <c r="T308" s="136"/>
      <c r="U308" s="137"/>
      <c r="V308" s="152"/>
      <c r="W308" s="164"/>
      <c r="X308" s="143" t="e">
        <f t="shared" si="58"/>
        <v>#DIV/0!</v>
      </c>
    </row>
    <row r="309" spans="2:24" ht="24.75" hidden="1" customHeight="1" x14ac:dyDescent="0.35">
      <c r="B309" s="386" t="s">
        <v>476</v>
      </c>
      <c r="C309" s="322"/>
      <c r="D309" s="301"/>
      <c r="E309" s="137"/>
      <c r="F309" s="137"/>
      <c r="G309" s="135">
        <f t="shared" si="56"/>
        <v>0</v>
      </c>
      <c r="H309" s="136"/>
      <c r="I309" s="137"/>
      <c r="J309" s="152"/>
      <c r="K309" s="164"/>
      <c r="L309" s="122"/>
      <c r="M309" s="386" t="s">
        <v>476</v>
      </c>
      <c r="N309" s="155"/>
      <c r="O309" s="156"/>
      <c r="P309" s="137"/>
      <c r="Q309" s="137"/>
      <c r="R309" s="135">
        <f t="shared" si="57"/>
        <v>0</v>
      </c>
      <c r="S309" s="135"/>
      <c r="T309" s="136"/>
      <c r="U309" s="137"/>
      <c r="V309" s="152"/>
      <c r="W309" s="164"/>
      <c r="X309" s="143" t="e">
        <f t="shared" si="58"/>
        <v>#DIV/0!</v>
      </c>
    </row>
    <row r="310" spans="2:24" ht="24.75" hidden="1" customHeight="1" x14ac:dyDescent="0.35">
      <c r="B310" s="396"/>
      <c r="C310" s="322"/>
      <c r="D310" s="301"/>
      <c r="E310" s="137"/>
      <c r="F310" s="137"/>
      <c r="G310" s="135">
        <f t="shared" si="56"/>
        <v>0</v>
      </c>
      <c r="H310" s="136"/>
      <c r="I310" s="137"/>
      <c r="J310" s="152"/>
      <c r="K310" s="164"/>
      <c r="L310" s="122"/>
      <c r="M310" s="396"/>
      <c r="N310" s="155"/>
      <c r="O310" s="156"/>
      <c r="P310" s="137"/>
      <c r="Q310" s="137"/>
      <c r="R310" s="135">
        <f t="shared" si="57"/>
        <v>0</v>
      </c>
      <c r="S310" s="135"/>
      <c r="T310" s="136"/>
      <c r="U310" s="137"/>
      <c r="V310" s="152"/>
      <c r="W310" s="164"/>
      <c r="X310" s="143" t="e">
        <f t="shared" si="58"/>
        <v>#DIV/0!</v>
      </c>
    </row>
    <row r="311" spans="2:24" ht="24.75" hidden="1" customHeight="1" x14ac:dyDescent="0.35">
      <c r="B311" s="396"/>
      <c r="C311" s="322"/>
      <c r="D311" s="301"/>
      <c r="E311" s="137"/>
      <c r="F311" s="137"/>
      <c r="G311" s="135">
        <f t="shared" si="56"/>
        <v>0</v>
      </c>
      <c r="H311" s="136"/>
      <c r="I311" s="137"/>
      <c r="J311" s="152"/>
      <c r="K311" s="164"/>
      <c r="L311" s="122"/>
      <c r="M311" s="396"/>
      <c r="N311" s="155"/>
      <c r="O311" s="156"/>
      <c r="P311" s="137"/>
      <c r="Q311" s="137"/>
      <c r="R311" s="135">
        <f t="shared" si="57"/>
        <v>0</v>
      </c>
      <c r="S311" s="135"/>
      <c r="T311" s="136"/>
      <c r="U311" s="137"/>
      <c r="V311" s="152"/>
      <c r="W311" s="164"/>
      <c r="X311" s="143" t="e">
        <f t="shared" si="58"/>
        <v>#DIV/0!</v>
      </c>
    </row>
    <row r="312" spans="2:24" ht="24.75" hidden="1" customHeight="1" x14ac:dyDescent="0.35">
      <c r="B312" s="396"/>
      <c r="C312" s="325"/>
      <c r="D312" s="306"/>
      <c r="E312" s="211"/>
      <c r="F312" s="211"/>
      <c r="G312" s="135">
        <f t="shared" si="56"/>
        <v>0</v>
      </c>
      <c r="H312" s="212"/>
      <c r="I312" s="211"/>
      <c r="J312" s="186"/>
      <c r="K312" s="164"/>
      <c r="L312" s="122"/>
      <c r="M312" s="396"/>
      <c r="N312" s="209"/>
      <c r="O312" s="210"/>
      <c r="P312" s="211"/>
      <c r="Q312" s="211"/>
      <c r="R312" s="135">
        <f t="shared" si="57"/>
        <v>0</v>
      </c>
      <c r="S312" s="135"/>
      <c r="T312" s="212"/>
      <c r="U312" s="211"/>
      <c r="V312" s="186"/>
      <c r="W312" s="164"/>
      <c r="X312" s="143" t="e">
        <f t="shared" si="58"/>
        <v>#DIV/0!</v>
      </c>
    </row>
    <row r="313" spans="2:24" ht="24.75" hidden="1" customHeight="1" x14ac:dyDescent="0.35">
      <c r="B313" s="387"/>
      <c r="C313" s="325"/>
      <c r="D313" s="306"/>
      <c r="E313" s="211"/>
      <c r="F313" s="211"/>
      <c r="G313" s="135">
        <f t="shared" si="56"/>
        <v>0</v>
      </c>
      <c r="H313" s="212"/>
      <c r="I313" s="211"/>
      <c r="J313" s="186"/>
      <c r="K313" s="164"/>
      <c r="L313" s="122"/>
      <c r="M313" s="387"/>
      <c r="N313" s="209"/>
      <c r="O313" s="210"/>
      <c r="P313" s="211"/>
      <c r="Q313" s="211"/>
      <c r="R313" s="135">
        <f t="shared" si="57"/>
        <v>0</v>
      </c>
      <c r="S313" s="135"/>
      <c r="T313" s="212"/>
      <c r="U313" s="211"/>
      <c r="V313" s="186"/>
      <c r="W313" s="164"/>
      <c r="X313" s="143" t="e">
        <f t="shared" si="58"/>
        <v>#DIV/0!</v>
      </c>
    </row>
    <row r="314" spans="2:24" ht="24.75" hidden="1" customHeight="1" x14ac:dyDescent="0.35">
      <c r="B314" s="216"/>
      <c r="C314" s="296" t="s">
        <v>402</v>
      </c>
      <c r="D314" s="307">
        <f>SUM(D289:D313)</f>
        <v>0</v>
      </c>
      <c r="E314" s="197">
        <f>SUM(E289:E313)</f>
        <v>0</v>
      </c>
      <c r="F314" s="197">
        <f>SUM(F289:F313)</f>
        <v>0</v>
      </c>
      <c r="G314" s="184">
        <f>SUM(G289:G313)</f>
        <v>0</v>
      </c>
      <c r="H314" s="184">
        <f>(H289*G289)+(H290*G290)+(H291*G291)+(H292*G292)+(H293*G293)+(H294*G294)+(H295*G295)+(H296*G296)+(H297*G297)+(H298*G298)+(H299*G299)+(H300*G300)+(H301*G301)+(H302*G302)+(H303*G303)+(H304*G304)+(H305*G305)+(H306*G306)+(H307*G307)+(H308*G308)+(H309*G309)+(H310*G310)+(H311*G311)+(H312*G312)+(H313*G313)</f>
        <v>0</v>
      </c>
      <c r="I314" s="184">
        <f>SUM(I289:I313)</f>
        <v>0</v>
      </c>
      <c r="J314" s="186"/>
      <c r="K314" s="195"/>
      <c r="L314" s="122"/>
      <c r="M314" s="216"/>
      <c r="N314" s="129" t="s">
        <v>402</v>
      </c>
      <c r="O314" s="222">
        <f>SUM(O289:O313)</f>
        <v>0</v>
      </c>
      <c r="P314" s="197">
        <f>SUM(P289:P313)</f>
        <v>0</v>
      </c>
      <c r="Q314" s="197">
        <f>SUM(Q289:Q313)</f>
        <v>0</v>
      </c>
      <c r="R314" s="184">
        <f>SUM(R289:R313)</f>
        <v>0</v>
      </c>
      <c r="S314" s="184"/>
      <c r="T314" s="184">
        <f>(T289*R289)+(T290*R290)+(T291*R291)+(T292*R292)+(T293*R293)+(T294*R294)+(T295*R295)+(T296*R296)+(T297*R297)+(T298*R298)+(T299*R299)+(T300*R300)+(T301*R301)+(T302*R302)+(T303*R303)+(T304*R304)+(T305*R305)+(T306*R306)+(T307*R307)+(T308*R308)+(T309*R309)+(T310*R310)+(T311*R311)+(T312*R312)+(T313*R313)</f>
        <v>0</v>
      </c>
      <c r="U314" s="184">
        <f>SUM(U289:U313)</f>
        <v>0</v>
      </c>
      <c r="V314" s="186"/>
      <c r="W314" s="195"/>
      <c r="X314" s="143" t="e">
        <f t="shared" si="58"/>
        <v>#DIV/0!</v>
      </c>
    </row>
    <row r="315" spans="2:24" ht="24.75" hidden="1" customHeight="1" x14ac:dyDescent="0.35">
      <c r="B315" s="153" t="s">
        <v>401</v>
      </c>
      <c r="C315" s="416"/>
      <c r="D315" s="416"/>
      <c r="E315" s="416"/>
      <c r="F315" s="416"/>
      <c r="G315" s="416"/>
      <c r="H315" s="416"/>
      <c r="I315" s="417"/>
      <c r="J315" s="416"/>
      <c r="K315" s="195"/>
      <c r="L315" s="122"/>
      <c r="M315" s="153" t="s">
        <v>401</v>
      </c>
      <c r="N315" s="416"/>
      <c r="O315" s="416"/>
      <c r="P315" s="416"/>
      <c r="Q315" s="416"/>
      <c r="R315" s="416"/>
      <c r="S315" s="416"/>
      <c r="T315" s="416"/>
      <c r="U315" s="417"/>
      <c r="V315" s="416"/>
      <c r="W315" s="195"/>
      <c r="X315" s="143" t="e">
        <f t="shared" si="58"/>
        <v>#DIV/0!</v>
      </c>
    </row>
    <row r="316" spans="2:24" ht="24.75" hidden="1" customHeight="1" x14ac:dyDescent="0.35">
      <c r="B316" s="386" t="s">
        <v>510</v>
      </c>
      <c r="C316" s="322"/>
      <c r="D316" s="301"/>
      <c r="E316" s="137"/>
      <c r="F316" s="137"/>
      <c r="G316" s="135">
        <f>D316+E316+F316</f>
        <v>0</v>
      </c>
      <c r="H316" s="136"/>
      <c r="I316" s="137"/>
      <c r="J316" s="152"/>
      <c r="K316" s="164"/>
      <c r="L316" s="122"/>
      <c r="M316" s="386" t="s">
        <v>510</v>
      </c>
      <c r="N316" s="155"/>
      <c r="O316" s="156"/>
      <c r="P316" s="137"/>
      <c r="Q316" s="137"/>
      <c r="R316" s="135">
        <f>O316+P316+Q316</f>
        <v>0</v>
      </c>
      <c r="S316" s="135"/>
      <c r="T316" s="136"/>
      <c r="U316" s="137"/>
      <c r="V316" s="152"/>
      <c r="W316" s="164"/>
      <c r="X316" s="143" t="e">
        <f t="shared" si="58"/>
        <v>#DIV/0!</v>
      </c>
    </row>
    <row r="317" spans="2:24" ht="24.75" hidden="1" customHeight="1" x14ac:dyDescent="0.35">
      <c r="B317" s="396"/>
      <c r="C317" s="322"/>
      <c r="D317" s="301"/>
      <c r="E317" s="137"/>
      <c r="F317" s="137"/>
      <c r="G317" s="135">
        <f t="shared" ref="G317:G341" si="59">D317+E317+F317</f>
        <v>0</v>
      </c>
      <c r="H317" s="136"/>
      <c r="I317" s="137"/>
      <c r="J317" s="152"/>
      <c r="K317" s="164"/>
      <c r="L317" s="122"/>
      <c r="M317" s="396"/>
      <c r="N317" s="155"/>
      <c r="O317" s="156"/>
      <c r="P317" s="137"/>
      <c r="Q317" s="137"/>
      <c r="R317" s="135">
        <f t="shared" ref="R317:R341" si="60">O317+P317+Q317</f>
        <v>0</v>
      </c>
      <c r="S317" s="135"/>
      <c r="T317" s="136"/>
      <c r="U317" s="137"/>
      <c r="V317" s="152"/>
      <c r="W317" s="164"/>
      <c r="X317" s="143" t="e">
        <f t="shared" si="58"/>
        <v>#DIV/0!</v>
      </c>
    </row>
    <row r="318" spans="2:24" ht="24.75" hidden="1" customHeight="1" x14ac:dyDescent="0.35">
      <c r="B318" s="396"/>
      <c r="C318" s="301"/>
      <c r="D318" s="301"/>
      <c r="E318" s="137"/>
      <c r="F318" s="137"/>
      <c r="G318" s="135">
        <f t="shared" si="59"/>
        <v>0</v>
      </c>
      <c r="H318" s="136"/>
      <c r="I318" s="137"/>
      <c r="J318" s="152"/>
      <c r="K318" s="164"/>
      <c r="L318" s="122"/>
      <c r="M318" s="396"/>
      <c r="N318" s="137"/>
      <c r="O318" s="156"/>
      <c r="P318" s="137"/>
      <c r="Q318" s="137"/>
      <c r="R318" s="135">
        <f t="shared" si="60"/>
        <v>0</v>
      </c>
      <c r="S318" s="135"/>
      <c r="T318" s="136"/>
      <c r="U318" s="137"/>
      <c r="V318" s="152"/>
      <c r="W318" s="164"/>
      <c r="X318" s="143" t="e">
        <f t="shared" si="58"/>
        <v>#DIV/0!</v>
      </c>
    </row>
    <row r="319" spans="2:24" ht="24.75" hidden="1" customHeight="1" x14ac:dyDescent="0.35">
      <c r="B319" s="396"/>
      <c r="C319" s="301"/>
      <c r="D319" s="301"/>
      <c r="E319" s="137"/>
      <c r="F319" s="137"/>
      <c r="G319" s="135">
        <f t="shared" si="59"/>
        <v>0</v>
      </c>
      <c r="H319" s="136"/>
      <c r="I319" s="137"/>
      <c r="J319" s="152"/>
      <c r="K319" s="164"/>
      <c r="L319" s="122"/>
      <c r="M319" s="396"/>
      <c r="N319" s="137"/>
      <c r="O319" s="156"/>
      <c r="P319" s="137"/>
      <c r="Q319" s="137"/>
      <c r="R319" s="135">
        <f t="shared" si="60"/>
        <v>0</v>
      </c>
      <c r="S319" s="135"/>
      <c r="T319" s="136"/>
      <c r="U319" s="137"/>
      <c r="V319" s="152"/>
      <c r="W319" s="164"/>
      <c r="X319" s="143" t="e">
        <f t="shared" si="58"/>
        <v>#DIV/0!</v>
      </c>
    </row>
    <row r="320" spans="2:24" ht="24.75" hidden="1" customHeight="1" x14ac:dyDescent="0.35">
      <c r="B320" s="396"/>
      <c r="C320" s="322"/>
      <c r="D320" s="301"/>
      <c r="E320" s="137"/>
      <c r="F320" s="137"/>
      <c r="G320" s="135">
        <f t="shared" si="59"/>
        <v>0</v>
      </c>
      <c r="H320" s="136"/>
      <c r="I320" s="137"/>
      <c r="J320" s="152"/>
      <c r="K320" s="164"/>
      <c r="L320" s="122"/>
      <c r="M320" s="396"/>
      <c r="N320" s="155"/>
      <c r="O320" s="156"/>
      <c r="P320" s="137"/>
      <c r="Q320" s="137"/>
      <c r="R320" s="135">
        <f t="shared" si="60"/>
        <v>0</v>
      </c>
      <c r="S320" s="135"/>
      <c r="T320" s="136"/>
      <c r="U320" s="137"/>
      <c r="V320" s="152"/>
      <c r="W320" s="164"/>
      <c r="X320" s="143" t="e">
        <f t="shared" si="58"/>
        <v>#DIV/0!</v>
      </c>
    </row>
    <row r="321" spans="2:24" ht="24.75" hidden="1" customHeight="1" x14ac:dyDescent="0.35">
      <c r="B321" s="387"/>
      <c r="C321" s="322"/>
      <c r="D321" s="301"/>
      <c r="E321" s="137"/>
      <c r="F321" s="137"/>
      <c r="G321" s="135">
        <f t="shared" si="59"/>
        <v>0</v>
      </c>
      <c r="H321" s="136"/>
      <c r="I321" s="137"/>
      <c r="J321" s="152"/>
      <c r="K321" s="164"/>
      <c r="L321" s="122"/>
      <c r="M321" s="387"/>
      <c r="N321" s="155"/>
      <c r="O321" s="156"/>
      <c r="P321" s="137"/>
      <c r="Q321" s="137"/>
      <c r="R321" s="135">
        <f t="shared" si="60"/>
        <v>0</v>
      </c>
      <c r="S321" s="135"/>
      <c r="T321" s="136"/>
      <c r="U321" s="137"/>
      <c r="V321" s="152"/>
      <c r="W321" s="164"/>
      <c r="X321" s="143" t="e">
        <f t="shared" si="58"/>
        <v>#DIV/0!</v>
      </c>
    </row>
    <row r="322" spans="2:24" ht="24.75" hidden="1" customHeight="1" x14ac:dyDescent="0.35">
      <c r="B322" s="386" t="s">
        <v>511</v>
      </c>
      <c r="C322" s="322"/>
      <c r="D322" s="301"/>
      <c r="E322" s="137"/>
      <c r="F322" s="137"/>
      <c r="G322" s="135">
        <f t="shared" si="59"/>
        <v>0</v>
      </c>
      <c r="H322" s="136"/>
      <c r="I322" s="137"/>
      <c r="J322" s="152"/>
      <c r="K322" s="164"/>
      <c r="L322" s="122"/>
      <c r="M322" s="386" t="s">
        <v>511</v>
      </c>
      <c r="N322" s="155"/>
      <c r="O322" s="156"/>
      <c r="P322" s="137"/>
      <c r="Q322" s="137"/>
      <c r="R322" s="135">
        <f t="shared" si="60"/>
        <v>0</v>
      </c>
      <c r="S322" s="135"/>
      <c r="T322" s="136"/>
      <c r="U322" s="137"/>
      <c r="V322" s="152"/>
      <c r="W322" s="164"/>
      <c r="X322" s="143" t="e">
        <f t="shared" si="58"/>
        <v>#DIV/0!</v>
      </c>
    </row>
    <row r="323" spans="2:24" ht="24.75" hidden="1" customHeight="1" x14ac:dyDescent="0.35">
      <c r="B323" s="396"/>
      <c r="C323" s="322"/>
      <c r="D323" s="301"/>
      <c r="E323" s="137"/>
      <c r="F323" s="137"/>
      <c r="G323" s="135">
        <f t="shared" si="59"/>
        <v>0</v>
      </c>
      <c r="H323" s="136"/>
      <c r="I323" s="137"/>
      <c r="J323" s="152"/>
      <c r="K323" s="164"/>
      <c r="L323" s="122"/>
      <c r="M323" s="396"/>
      <c r="N323" s="155"/>
      <c r="O323" s="156"/>
      <c r="P323" s="137"/>
      <c r="Q323" s="137"/>
      <c r="R323" s="135">
        <f t="shared" si="60"/>
        <v>0</v>
      </c>
      <c r="S323" s="135"/>
      <c r="T323" s="136"/>
      <c r="U323" s="137"/>
      <c r="V323" s="152"/>
      <c r="W323" s="164"/>
      <c r="X323" s="143" t="e">
        <f t="shared" si="58"/>
        <v>#DIV/0!</v>
      </c>
    </row>
    <row r="324" spans="2:24" ht="24.75" hidden="1" customHeight="1" x14ac:dyDescent="0.35">
      <c r="B324" s="396"/>
      <c r="C324" s="322"/>
      <c r="D324" s="301"/>
      <c r="E324" s="137"/>
      <c r="F324" s="137"/>
      <c r="G324" s="135">
        <f t="shared" si="59"/>
        <v>0</v>
      </c>
      <c r="H324" s="136"/>
      <c r="I324" s="137"/>
      <c r="J324" s="152"/>
      <c r="K324" s="164"/>
      <c r="L324" s="122"/>
      <c r="M324" s="396"/>
      <c r="N324" s="155"/>
      <c r="O324" s="156"/>
      <c r="P324" s="137"/>
      <c r="Q324" s="137"/>
      <c r="R324" s="135">
        <f t="shared" si="60"/>
        <v>0</v>
      </c>
      <c r="S324" s="135"/>
      <c r="T324" s="136"/>
      <c r="U324" s="137"/>
      <c r="V324" s="152"/>
      <c r="W324" s="164"/>
      <c r="X324" s="143" t="e">
        <f t="shared" si="58"/>
        <v>#DIV/0!</v>
      </c>
    </row>
    <row r="325" spans="2:24" ht="24.75" hidden="1" customHeight="1" x14ac:dyDescent="0.35">
      <c r="B325" s="396"/>
      <c r="C325" s="322"/>
      <c r="D325" s="301"/>
      <c r="E325" s="137"/>
      <c r="F325" s="137"/>
      <c r="G325" s="135">
        <f t="shared" si="59"/>
        <v>0</v>
      </c>
      <c r="H325" s="136"/>
      <c r="I325" s="137"/>
      <c r="J325" s="152"/>
      <c r="K325" s="164"/>
      <c r="L325" s="122"/>
      <c r="M325" s="396"/>
      <c r="N325" s="155"/>
      <c r="O325" s="156"/>
      <c r="P325" s="137"/>
      <c r="Q325" s="137"/>
      <c r="R325" s="135">
        <f t="shared" si="60"/>
        <v>0</v>
      </c>
      <c r="S325" s="135"/>
      <c r="T325" s="136"/>
      <c r="U325" s="137"/>
      <c r="V325" s="152"/>
      <c r="W325" s="164"/>
      <c r="X325" s="143" t="e">
        <f t="shared" si="58"/>
        <v>#DIV/0!</v>
      </c>
    </row>
    <row r="326" spans="2:24" ht="24.75" hidden="1" customHeight="1" x14ac:dyDescent="0.35">
      <c r="B326" s="387"/>
      <c r="C326" s="322"/>
      <c r="D326" s="301"/>
      <c r="E326" s="137"/>
      <c r="F326" s="137"/>
      <c r="G326" s="135">
        <f t="shared" si="59"/>
        <v>0</v>
      </c>
      <c r="H326" s="136"/>
      <c r="I326" s="137"/>
      <c r="J326" s="152"/>
      <c r="K326" s="164"/>
      <c r="L326" s="122"/>
      <c r="M326" s="387"/>
      <c r="N326" s="155"/>
      <c r="O326" s="156"/>
      <c r="P326" s="137"/>
      <c r="Q326" s="137"/>
      <c r="R326" s="135">
        <f t="shared" si="60"/>
        <v>0</v>
      </c>
      <c r="S326" s="135"/>
      <c r="T326" s="136"/>
      <c r="U326" s="137"/>
      <c r="V326" s="152"/>
      <c r="W326" s="164"/>
      <c r="X326" s="143" t="e">
        <f t="shared" si="58"/>
        <v>#DIV/0!</v>
      </c>
    </row>
    <row r="327" spans="2:24" ht="24.75" hidden="1" customHeight="1" x14ac:dyDescent="0.35">
      <c r="B327" s="386" t="s">
        <v>512</v>
      </c>
      <c r="C327" s="322"/>
      <c r="D327" s="301"/>
      <c r="E327" s="137"/>
      <c r="F327" s="137"/>
      <c r="G327" s="135">
        <f t="shared" si="59"/>
        <v>0</v>
      </c>
      <c r="H327" s="136"/>
      <c r="I327" s="137"/>
      <c r="J327" s="152"/>
      <c r="K327" s="164"/>
      <c r="L327" s="122"/>
      <c r="M327" s="386" t="s">
        <v>512</v>
      </c>
      <c r="N327" s="155"/>
      <c r="O327" s="156"/>
      <c r="P327" s="137"/>
      <c r="Q327" s="137"/>
      <c r="R327" s="135">
        <f t="shared" si="60"/>
        <v>0</v>
      </c>
      <c r="S327" s="135"/>
      <c r="T327" s="136"/>
      <c r="U327" s="137"/>
      <c r="V327" s="152"/>
      <c r="W327" s="164"/>
      <c r="X327" s="143" t="e">
        <f t="shared" si="58"/>
        <v>#DIV/0!</v>
      </c>
    </row>
    <row r="328" spans="2:24" ht="24.75" hidden="1" customHeight="1" x14ac:dyDescent="0.35">
      <c r="B328" s="396"/>
      <c r="C328" s="322"/>
      <c r="D328" s="301"/>
      <c r="E328" s="137"/>
      <c r="F328" s="137"/>
      <c r="G328" s="135">
        <f t="shared" si="59"/>
        <v>0</v>
      </c>
      <c r="H328" s="136"/>
      <c r="I328" s="137"/>
      <c r="J328" s="152"/>
      <c r="K328" s="164"/>
      <c r="L328" s="122"/>
      <c r="M328" s="396"/>
      <c r="N328" s="155"/>
      <c r="O328" s="156"/>
      <c r="P328" s="137"/>
      <c r="Q328" s="137"/>
      <c r="R328" s="135">
        <f t="shared" si="60"/>
        <v>0</v>
      </c>
      <c r="S328" s="135"/>
      <c r="T328" s="136"/>
      <c r="U328" s="137"/>
      <c r="V328" s="152"/>
      <c r="W328" s="164"/>
      <c r="X328" s="143" t="e">
        <f t="shared" si="58"/>
        <v>#DIV/0!</v>
      </c>
    </row>
    <row r="329" spans="2:24" ht="24.75" hidden="1" customHeight="1" x14ac:dyDescent="0.35">
      <c r="B329" s="396"/>
      <c r="C329" s="322"/>
      <c r="D329" s="301"/>
      <c r="E329" s="137"/>
      <c r="F329" s="137"/>
      <c r="G329" s="135">
        <f t="shared" si="59"/>
        <v>0</v>
      </c>
      <c r="H329" s="136"/>
      <c r="I329" s="137"/>
      <c r="J329" s="152"/>
      <c r="K329" s="164"/>
      <c r="L329" s="122"/>
      <c r="M329" s="396"/>
      <c r="N329" s="155"/>
      <c r="O329" s="156"/>
      <c r="P329" s="137"/>
      <c r="Q329" s="137"/>
      <c r="R329" s="135">
        <f t="shared" si="60"/>
        <v>0</v>
      </c>
      <c r="S329" s="135"/>
      <c r="T329" s="136"/>
      <c r="U329" s="137"/>
      <c r="V329" s="152"/>
      <c r="W329" s="164"/>
      <c r="X329" s="143" t="e">
        <f t="shared" si="58"/>
        <v>#DIV/0!</v>
      </c>
    </row>
    <row r="330" spans="2:24" ht="24.75" hidden="1" customHeight="1" x14ac:dyDescent="0.35">
      <c r="B330" s="396"/>
      <c r="C330" s="322"/>
      <c r="D330" s="301"/>
      <c r="E330" s="137"/>
      <c r="F330" s="137"/>
      <c r="G330" s="135">
        <f t="shared" si="59"/>
        <v>0</v>
      </c>
      <c r="H330" s="136"/>
      <c r="I330" s="137"/>
      <c r="J330" s="152"/>
      <c r="K330" s="164"/>
      <c r="L330" s="122"/>
      <c r="M330" s="396"/>
      <c r="N330" s="155"/>
      <c r="O330" s="156"/>
      <c r="P330" s="137"/>
      <c r="Q330" s="137"/>
      <c r="R330" s="135">
        <f t="shared" si="60"/>
        <v>0</v>
      </c>
      <c r="S330" s="135"/>
      <c r="T330" s="136"/>
      <c r="U330" s="137"/>
      <c r="V330" s="152"/>
      <c r="W330" s="164"/>
      <c r="X330" s="143" t="e">
        <f t="shared" si="58"/>
        <v>#DIV/0!</v>
      </c>
    </row>
    <row r="331" spans="2:24" ht="24.75" hidden="1" customHeight="1" x14ac:dyDescent="0.35">
      <c r="B331" s="387"/>
      <c r="C331" s="322"/>
      <c r="D331" s="301"/>
      <c r="E331" s="137"/>
      <c r="F331" s="137"/>
      <c r="G331" s="135">
        <f t="shared" si="59"/>
        <v>0</v>
      </c>
      <c r="H331" s="136"/>
      <c r="I331" s="137"/>
      <c r="J331" s="152"/>
      <c r="K331" s="164"/>
      <c r="L331" s="122"/>
      <c r="M331" s="387"/>
      <c r="N331" s="155"/>
      <c r="O331" s="156"/>
      <c r="P331" s="137"/>
      <c r="Q331" s="137"/>
      <c r="R331" s="135">
        <f t="shared" si="60"/>
        <v>0</v>
      </c>
      <c r="S331" s="135"/>
      <c r="T331" s="136"/>
      <c r="U331" s="137"/>
      <c r="V331" s="152"/>
      <c r="W331" s="164"/>
      <c r="X331" s="143" t="e">
        <f t="shared" si="58"/>
        <v>#DIV/0!</v>
      </c>
    </row>
    <row r="332" spans="2:24" ht="24.75" hidden="1" customHeight="1" x14ac:dyDescent="0.35">
      <c r="B332" s="386" t="s">
        <v>491</v>
      </c>
      <c r="C332" s="322"/>
      <c r="D332" s="301"/>
      <c r="E332" s="137"/>
      <c r="F332" s="137"/>
      <c r="G332" s="135">
        <f t="shared" si="59"/>
        <v>0</v>
      </c>
      <c r="H332" s="136"/>
      <c r="I332" s="137"/>
      <c r="J332" s="152"/>
      <c r="K332" s="164"/>
      <c r="L332" s="122"/>
      <c r="M332" s="386" t="s">
        <v>491</v>
      </c>
      <c r="N332" s="155"/>
      <c r="O332" s="156"/>
      <c r="P332" s="137"/>
      <c r="Q332" s="137"/>
      <c r="R332" s="135">
        <f t="shared" si="60"/>
        <v>0</v>
      </c>
      <c r="S332" s="135"/>
      <c r="T332" s="136"/>
      <c r="U332" s="137"/>
      <c r="V332" s="152"/>
      <c r="W332" s="164"/>
      <c r="X332" s="143" t="e">
        <f t="shared" si="58"/>
        <v>#DIV/0!</v>
      </c>
    </row>
    <row r="333" spans="2:24" ht="24.75" hidden="1" customHeight="1" x14ac:dyDescent="0.35">
      <c r="B333" s="396"/>
      <c r="C333" s="322"/>
      <c r="D333" s="301"/>
      <c r="E333" s="137"/>
      <c r="F333" s="137"/>
      <c r="G333" s="135">
        <f t="shared" si="59"/>
        <v>0</v>
      </c>
      <c r="H333" s="136"/>
      <c r="I333" s="137"/>
      <c r="J333" s="152"/>
      <c r="K333" s="164"/>
      <c r="L333" s="122"/>
      <c r="M333" s="396"/>
      <c r="N333" s="155"/>
      <c r="O333" s="156"/>
      <c r="P333" s="137"/>
      <c r="Q333" s="137"/>
      <c r="R333" s="135">
        <f t="shared" si="60"/>
        <v>0</v>
      </c>
      <c r="S333" s="135"/>
      <c r="T333" s="136"/>
      <c r="U333" s="137"/>
      <c r="V333" s="152"/>
      <c r="W333" s="164"/>
      <c r="X333" s="143" t="e">
        <f t="shared" si="58"/>
        <v>#DIV/0!</v>
      </c>
    </row>
    <row r="334" spans="2:24" ht="24.75" hidden="1" customHeight="1" x14ac:dyDescent="0.35">
      <c r="B334" s="396"/>
      <c r="C334" s="322"/>
      <c r="D334" s="301"/>
      <c r="E334" s="137"/>
      <c r="F334" s="137"/>
      <c r="G334" s="135">
        <f t="shared" si="59"/>
        <v>0</v>
      </c>
      <c r="H334" s="136"/>
      <c r="I334" s="137"/>
      <c r="J334" s="152"/>
      <c r="K334" s="164"/>
      <c r="L334" s="122"/>
      <c r="M334" s="396"/>
      <c r="N334" s="155"/>
      <c r="O334" s="156"/>
      <c r="P334" s="137"/>
      <c r="Q334" s="137"/>
      <c r="R334" s="135">
        <f t="shared" si="60"/>
        <v>0</v>
      </c>
      <c r="S334" s="135"/>
      <c r="T334" s="136"/>
      <c r="U334" s="137"/>
      <c r="V334" s="152"/>
      <c r="W334" s="164"/>
      <c r="X334" s="143" t="e">
        <f t="shared" si="58"/>
        <v>#DIV/0!</v>
      </c>
    </row>
    <row r="335" spans="2:24" ht="24.75" hidden="1" customHeight="1" x14ac:dyDescent="0.35">
      <c r="B335" s="396"/>
      <c r="C335" s="322"/>
      <c r="D335" s="301"/>
      <c r="E335" s="137"/>
      <c r="F335" s="137"/>
      <c r="G335" s="135">
        <f t="shared" si="59"/>
        <v>0</v>
      </c>
      <c r="H335" s="136"/>
      <c r="I335" s="137"/>
      <c r="J335" s="152"/>
      <c r="K335" s="164"/>
      <c r="L335" s="122"/>
      <c r="M335" s="396"/>
      <c r="N335" s="155"/>
      <c r="O335" s="156"/>
      <c r="P335" s="137"/>
      <c r="Q335" s="137"/>
      <c r="R335" s="135">
        <f t="shared" si="60"/>
        <v>0</v>
      </c>
      <c r="S335" s="135"/>
      <c r="T335" s="136"/>
      <c r="U335" s="137"/>
      <c r="V335" s="152"/>
      <c r="W335" s="164"/>
      <c r="X335" s="143" t="e">
        <f t="shared" si="58"/>
        <v>#DIV/0!</v>
      </c>
    </row>
    <row r="336" spans="2:24" ht="24.75" hidden="1" customHeight="1" x14ac:dyDescent="0.35">
      <c r="B336" s="387"/>
      <c r="C336" s="322"/>
      <c r="D336" s="301"/>
      <c r="E336" s="137"/>
      <c r="F336" s="137"/>
      <c r="G336" s="135">
        <f t="shared" si="59"/>
        <v>0</v>
      </c>
      <c r="H336" s="136"/>
      <c r="I336" s="137"/>
      <c r="J336" s="152"/>
      <c r="K336" s="164"/>
      <c r="L336" s="122"/>
      <c r="M336" s="387"/>
      <c r="N336" s="155"/>
      <c r="O336" s="156"/>
      <c r="P336" s="137"/>
      <c r="Q336" s="137"/>
      <c r="R336" s="135">
        <f t="shared" si="60"/>
        <v>0</v>
      </c>
      <c r="S336" s="135"/>
      <c r="T336" s="136"/>
      <c r="U336" s="137"/>
      <c r="V336" s="152"/>
      <c r="W336" s="164"/>
      <c r="X336" s="143" t="e">
        <f t="shared" si="58"/>
        <v>#DIV/0!</v>
      </c>
    </row>
    <row r="337" spans="2:24" ht="24.75" hidden="1" customHeight="1" x14ac:dyDescent="0.35">
      <c r="B337" s="386" t="s">
        <v>477</v>
      </c>
      <c r="C337" s="322"/>
      <c r="D337" s="301"/>
      <c r="E337" s="137"/>
      <c r="F337" s="137"/>
      <c r="G337" s="135">
        <f t="shared" si="59"/>
        <v>0</v>
      </c>
      <c r="H337" s="136"/>
      <c r="I337" s="137"/>
      <c r="J337" s="152"/>
      <c r="K337" s="164"/>
      <c r="L337" s="122"/>
      <c r="M337" s="386" t="s">
        <v>477</v>
      </c>
      <c r="N337" s="155"/>
      <c r="O337" s="156"/>
      <c r="P337" s="137"/>
      <c r="Q337" s="137"/>
      <c r="R337" s="135">
        <f t="shared" si="60"/>
        <v>0</v>
      </c>
      <c r="S337" s="135"/>
      <c r="T337" s="136"/>
      <c r="U337" s="137"/>
      <c r="V337" s="152"/>
      <c r="W337" s="164"/>
      <c r="X337" s="143" t="e">
        <f t="shared" si="58"/>
        <v>#DIV/0!</v>
      </c>
    </row>
    <row r="338" spans="2:24" ht="24.75" hidden="1" customHeight="1" x14ac:dyDescent="0.35">
      <c r="B338" s="396"/>
      <c r="C338" s="322"/>
      <c r="D338" s="301"/>
      <c r="E338" s="137"/>
      <c r="F338" s="137"/>
      <c r="G338" s="135">
        <f t="shared" si="59"/>
        <v>0</v>
      </c>
      <c r="H338" s="136"/>
      <c r="I338" s="137"/>
      <c r="J338" s="152"/>
      <c r="K338" s="164"/>
      <c r="L338" s="122"/>
      <c r="M338" s="396"/>
      <c r="N338" s="155"/>
      <c r="O338" s="156"/>
      <c r="P338" s="137"/>
      <c r="Q338" s="137"/>
      <c r="R338" s="135">
        <f t="shared" si="60"/>
        <v>0</v>
      </c>
      <c r="S338" s="135"/>
      <c r="T338" s="136"/>
      <c r="U338" s="137"/>
      <c r="V338" s="152"/>
      <c r="W338" s="164"/>
      <c r="X338" s="143" t="e">
        <f t="shared" si="58"/>
        <v>#DIV/0!</v>
      </c>
    </row>
    <row r="339" spans="2:24" ht="24.75" hidden="1" customHeight="1" x14ac:dyDescent="0.35">
      <c r="B339" s="396"/>
      <c r="C339" s="322"/>
      <c r="D339" s="301"/>
      <c r="E339" s="137"/>
      <c r="F339" s="137"/>
      <c r="G339" s="135">
        <f t="shared" si="59"/>
        <v>0</v>
      </c>
      <c r="H339" s="136"/>
      <c r="I339" s="137"/>
      <c r="J339" s="152"/>
      <c r="K339" s="164"/>
      <c r="L339" s="122"/>
      <c r="M339" s="396"/>
      <c r="N339" s="155"/>
      <c r="O339" s="156"/>
      <c r="P339" s="137"/>
      <c r="Q339" s="137"/>
      <c r="R339" s="135">
        <f t="shared" si="60"/>
        <v>0</v>
      </c>
      <c r="S339" s="135"/>
      <c r="T339" s="136"/>
      <c r="U339" s="137"/>
      <c r="V339" s="152"/>
      <c r="W339" s="164"/>
      <c r="X339" s="143" t="e">
        <f t="shared" si="58"/>
        <v>#DIV/0!</v>
      </c>
    </row>
    <row r="340" spans="2:24" ht="24.75" hidden="1" customHeight="1" x14ac:dyDescent="0.35">
      <c r="B340" s="396"/>
      <c r="C340" s="325"/>
      <c r="D340" s="306"/>
      <c r="E340" s="211"/>
      <c r="F340" s="211"/>
      <c r="G340" s="135">
        <f t="shared" si="59"/>
        <v>0</v>
      </c>
      <c r="H340" s="212"/>
      <c r="I340" s="211"/>
      <c r="J340" s="186"/>
      <c r="K340" s="164"/>
      <c r="L340" s="122"/>
      <c r="M340" s="396"/>
      <c r="N340" s="209"/>
      <c r="O340" s="210"/>
      <c r="P340" s="211"/>
      <c r="Q340" s="211"/>
      <c r="R340" s="135">
        <f t="shared" si="60"/>
        <v>0</v>
      </c>
      <c r="S340" s="135"/>
      <c r="T340" s="212"/>
      <c r="U340" s="211"/>
      <c r="V340" s="186"/>
      <c r="W340" s="164"/>
      <c r="X340" s="143" t="e">
        <f t="shared" si="58"/>
        <v>#DIV/0!</v>
      </c>
    </row>
    <row r="341" spans="2:24" ht="24.75" hidden="1" customHeight="1" x14ac:dyDescent="0.35">
      <c r="B341" s="387"/>
      <c r="C341" s="325"/>
      <c r="D341" s="306"/>
      <c r="E341" s="211"/>
      <c r="F341" s="211"/>
      <c r="G341" s="135">
        <f t="shared" si="59"/>
        <v>0</v>
      </c>
      <c r="H341" s="212"/>
      <c r="I341" s="211"/>
      <c r="J341" s="186"/>
      <c r="K341" s="164"/>
      <c r="L341" s="122"/>
      <c r="M341" s="387"/>
      <c r="N341" s="209"/>
      <c r="O341" s="210"/>
      <c r="P341" s="211"/>
      <c r="Q341" s="211"/>
      <c r="R341" s="135">
        <f t="shared" si="60"/>
        <v>0</v>
      </c>
      <c r="S341" s="135"/>
      <c r="T341" s="212"/>
      <c r="U341" s="211"/>
      <c r="V341" s="186"/>
      <c r="W341" s="164"/>
      <c r="X341" s="143" t="e">
        <f t="shared" si="58"/>
        <v>#DIV/0!</v>
      </c>
    </row>
    <row r="342" spans="2:24" ht="24.75" hidden="1" customHeight="1" x14ac:dyDescent="0.35">
      <c r="B342" s="216"/>
      <c r="C342" s="296" t="s">
        <v>400</v>
      </c>
      <c r="D342" s="307">
        <f>SUM(D316:D341)</f>
        <v>0</v>
      </c>
      <c r="E342" s="197">
        <f t="shared" ref="E342:F342" si="61">SUM(E316:E341)</f>
        <v>0</v>
      </c>
      <c r="F342" s="197">
        <f t="shared" si="61"/>
        <v>0</v>
      </c>
      <c r="G342" s="184">
        <f>SUM(G316:G341)</f>
        <v>0</v>
      </c>
      <c r="H342" s="184">
        <f>(H316*G316)+(H317*G317)+(H318*G318)+(H319*G319)+(H320*G320)+(H321*G321)+(H322*G322)+(H323*G323)+(H324*G324)+(H325*G325)+(H326*G326)+(H327*G327)+(H328*G328)+(H329*G329)+(H330*G330)+(H331*G331)+(H332*G332)+(H333*G333)+(H334*G334)+(H335*G335)+(H336*G336)+(H337*G337)+(H338*G338)+(H339*G339)+(H340*G340)+(H341*G341)</f>
        <v>0</v>
      </c>
      <c r="I342" s="184">
        <f>SUM(I316:I341)</f>
        <v>0</v>
      </c>
      <c r="J342" s="186"/>
      <c r="K342" s="195"/>
      <c r="L342" s="122"/>
      <c r="M342" s="216"/>
      <c r="N342" s="129" t="s">
        <v>400</v>
      </c>
      <c r="O342" s="222">
        <f>SUM(O316:O341)</f>
        <v>0</v>
      </c>
      <c r="P342" s="197">
        <f t="shared" ref="P342:Q342" si="62">SUM(P316:P341)</f>
        <v>0</v>
      </c>
      <c r="Q342" s="197">
        <f t="shared" si="62"/>
        <v>0</v>
      </c>
      <c r="R342" s="184">
        <f>SUM(R316:R341)</f>
        <v>0</v>
      </c>
      <c r="S342" s="184"/>
      <c r="T342" s="184">
        <f>(T316*R316)+(T317*R317)+(T318*R318)+(T319*R319)+(T320*R320)+(T321*R321)+(T322*R322)+(T323*R323)+(T324*R324)+(T325*R325)+(T326*R326)+(T327*R327)+(T328*R328)+(T329*R329)+(T330*R330)+(T331*R331)+(T332*R332)+(T333*R333)+(T334*R334)+(T335*R335)+(T336*R336)+(T337*R337)+(T338*R338)+(T339*R339)+(T340*R340)+(T341*R341)</f>
        <v>0</v>
      </c>
      <c r="U342" s="184">
        <f>SUM(U316:U341)</f>
        <v>0</v>
      </c>
      <c r="V342" s="186"/>
      <c r="W342" s="195"/>
      <c r="X342" s="143" t="e">
        <f t="shared" si="58"/>
        <v>#DIV/0!</v>
      </c>
    </row>
    <row r="343" spans="2:24" ht="24.75" hidden="1" customHeight="1" x14ac:dyDescent="0.35">
      <c r="B343" s="153" t="s">
        <v>403</v>
      </c>
      <c r="C343" s="416"/>
      <c r="D343" s="416"/>
      <c r="E343" s="416"/>
      <c r="F343" s="416"/>
      <c r="G343" s="416"/>
      <c r="H343" s="416"/>
      <c r="I343" s="417"/>
      <c r="J343" s="416"/>
      <c r="K343" s="195"/>
      <c r="L343" s="122"/>
      <c r="M343" s="153" t="s">
        <v>403</v>
      </c>
      <c r="N343" s="416"/>
      <c r="O343" s="416"/>
      <c r="P343" s="416"/>
      <c r="Q343" s="416"/>
      <c r="R343" s="416"/>
      <c r="S343" s="416"/>
      <c r="T343" s="416"/>
      <c r="U343" s="417"/>
      <c r="V343" s="416"/>
      <c r="W343" s="195"/>
      <c r="X343" s="143" t="e">
        <f t="shared" si="58"/>
        <v>#DIV/0!</v>
      </c>
    </row>
    <row r="344" spans="2:24" ht="24.75" hidden="1" customHeight="1" x14ac:dyDescent="0.35">
      <c r="B344" s="386" t="s">
        <v>478</v>
      </c>
      <c r="C344" s="322"/>
      <c r="D344" s="301"/>
      <c r="E344" s="137"/>
      <c r="F344" s="137"/>
      <c r="G344" s="135">
        <f>D344+E344+F344</f>
        <v>0</v>
      </c>
      <c r="H344" s="136"/>
      <c r="I344" s="137"/>
      <c r="J344" s="152"/>
      <c r="K344" s="164"/>
      <c r="L344" s="122"/>
      <c r="M344" s="386" t="s">
        <v>478</v>
      </c>
      <c r="N344" s="155"/>
      <c r="O344" s="156"/>
      <c r="P344" s="137"/>
      <c r="Q344" s="137"/>
      <c r="R344" s="135">
        <f>O344+P344+Q344</f>
        <v>0</v>
      </c>
      <c r="S344" s="135"/>
      <c r="T344" s="136"/>
      <c r="U344" s="137"/>
      <c r="V344" s="152"/>
      <c r="W344" s="164"/>
      <c r="X344" s="143" t="e">
        <f t="shared" si="58"/>
        <v>#DIV/0!</v>
      </c>
    </row>
    <row r="345" spans="2:24" ht="24.75" hidden="1" customHeight="1" x14ac:dyDescent="0.35">
      <c r="B345" s="396"/>
      <c r="C345" s="322"/>
      <c r="D345" s="301"/>
      <c r="E345" s="137"/>
      <c r="F345" s="137"/>
      <c r="G345" s="135">
        <f t="shared" ref="G345:G353" si="63">D345+E345+F345</f>
        <v>0</v>
      </c>
      <c r="H345" s="136"/>
      <c r="I345" s="137"/>
      <c r="J345" s="152"/>
      <c r="K345" s="164"/>
      <c r="L345" s="122"/>
      <c r="M345" s="396"/>
      <c r="N345" s="155"/>
      <c r="O345" s="156"/>
      <c r="P345" s="137"/>
      <c r="Q345" s="137"/>
      <c r="R345" s="135">
        <f t="shared" ref="R345:R353" si="64">O345+P345+Q345</f>
        <v>0</v>
      </c>
      <c r="S345" s="135"/>
      <c r="T345" s="136"/>
      <c r="U345" s="137"/>
      <c r="V345" s="152"/>
      <c r="W345" s="164"/>
      <c r="X345" s="143" t="e">
        <f t="shared" si="58"/>
        <v>#DIV/0!</v>
      </c>
    </row>
    <row r="346" spans="2:24" ht="24.75" hidden="1" customHeight="1" x14ac:dyDescent="0.35">
      <c r="B346" s="396"/>
      <c r="C346" s="322"/>
      <c r="D346" s="301"/>
      <c r="E346" s="137"/>
      <c r="F346" s="137"/>
      <c r="G346" s="135">
        <f t="shared" si="63"/>
        <v>0</v>
      </c>
      <c r="H346" s="136"/>
      <c r="I346" s="137"/>
      <c r="J346" s="152"/>
      <c r="K346" s="164"/>
      <c r="L346" s="122"/>
      <c r="M346" s="396"/>
      <c r="N346" s="155"/>
      <c r="O346" s="156"/>
      <c r="P346" s="137"/>
      <c r="Q346" s="137"/>
      <c r="R346" s="135">
        <f t="shared" si="64"/>
        <v>0</v>
      </c>
      <c r="S346" s="135"/>
      <c r="T346" s="136"/>
      <c r="U346" s="137"/>
      <c r="V346" s="152"/>
      <c r="W346" s="164"/>
      <c r="X346" s="143" t="e">
        <f t="shared" si="58"/>
        <v>#DIV/0!</v>
      </c>
    </row>
    <row r="347" spans="2:24" ht="24.75" hidden="1" customHeight="1" x14ac:dyDescent="0.35">
      <c r="B347" s="396"/>
      <c r="C347" s="322"/>
      <c r="D347" s="301"/>
      <c r="E347" s="137"/>
      <c r="F347" s="137"/>
      <c r="G347" s="135">
        <f t="shared" si="63"/>
        <v>0</v>
      </c>
      <c r="H347" s="136"/>
      <c r="I347" s="137"/>
      <c r="J347" s="152"/>
      <c r="K347" s="164"/>
      <c r="L347" s="122"/>
      <c r="M347" s="396"/>
      <c r="N347" s="155"/>
      <c r="O347" s="156"/>
      <c r="P347" s="137"/>
      <c r="Q347" s="137"/>
      <c r="R347" s="135">
        <f t="shared" si="64"/>
        <v>0</v>
      </c>
      <c r="S347" s="135"/>
      <c r="T347" s="136"/>
      <c r="U347" s="137"/>
      <c r="V347" s="152"/>
      <c r="W347" s="164"/>
      <c r="X347" s="143" t="e">
        <f t="shared" si="58"/>
        <v>#DIV/0!</v>
      </c>
    </row>
    <row r="348" spans="2:24" ht="24.75" hidden="1" customHeight="1" x14ac:dyDescent="0.35">
      <c r="B348" s="387"/>
      <c r="C348" s="322"/>
      <c r="D348" s="301"/>
      <c r="E348" s="137"/>
      <c r="F348" s="137"/>
      <c r="G348" s="135">
        <f t="shared" si="63"/>
        <v>0</v>
      </c>
      <c r="H348" s="136"/>
      <c r="I348" s="137"/>
      <c r="J348" s="152"/>
      <c r="K348" s="164"/>
      <c r="L348" s="122"/>
      <c r="M348" s="387"/>
      <c r="N348" s="155"/>
      <c r="O348" s="156"/>
      <c r="P348" s="137"/>
      <c r="Q348" s="137"/>
      <c r="R348" s="135">
        <f t="shared" si="64"/>
        <v>0</v>
      </c>
      <c r="S348" s="135"/>
      <c r="T348" s="136"/>
      <c r="U348" s="137"/>
      <c r="V348" s="152"/>
      <c r="W348" s="164"/>
      <c r="X348" s="143" t="e">
        <f t="shared" si="58"/>
        <v>#DIV/0!</v>
      </c>
    </row>
    <row r="349" spans="2:24" ht="24.75" hidden="1" customHeight="1" x14ac:dyDescent="0.35">
      <c r="B349" s="386" t="s">
        <v>479</v>
      </c>
      <c r="C349" s="322"/>
      <c r="D349" s="301"/>
      <c r="E349" s="137"/>
      <c r="F349" s="137"/>
      <c r="G349" s="135">
        <f t="shared" si="63"/>
        <v>0</v>
      </c>
      <c r="H349" s="136"/>
      <c r="I349" s="137"/>
      <c r="J349" s="152"/>
      <c r="K349" s="164"/>
      <c r="L349" s="122"/>
      <c r="M349" s="386" t="s">
        <v>479</v>
      </c>
      <c r="N349" s="155"/>
      <c r="O349" s="156"/>
      <c r="P349" s="137"/>
      <c r="Q349" s="137"/>
      <c r="R349" s="135">
        <f t="shared" si="64"/>
        <v>0</v>
      </c>
      <c r="S349" s="135"/>
      <c r="T349" s="136"/>
      <c r="U349" s="137"/>
      <c r="V349" s="152"/>
      <c r="W349" s="164"/>
      <c r="X349" s="143" t="e">
        <f t="shared" si="58"/>
        <v>#DIV/0!</v>
      </c>
    </row>
    <row r="350" spans="2:24" ht="24.75" hidden="1" customHeight="1" x14ac:dyDescent="0.35">
      <c r="B350" s="396"/>
      <c r="C350" s="322"/>
      <c r="D350" s="301"/>
      <c r="E350" s="137"/>
      <c r="F350" s="137"/>
      <c r="G350" s="135">
        <f t="shared" si="63"/>
        <v>0</v>
      </c>
      <c r="H350" s="136"/>
      <c r="I350" s="137"/>
      <c r="J350" s="152"/>
      <c r="K350" s="164"/>
      <c r="L350" s="122"/>
      <c r="M350" s="396"/>
      <c r="N350" s="155"/>
      <c r="O350" s="156"/>
      <c r="P350" s="137"/>
      <c r="Q350" s="137"/>
      <c r="R350" s="135">
        <f t="shared" si="64"/>
        <v>0</v>
      </c>
      <c r="S350" s="135"/>
      <c r="T350" s="136"/>
      <c r="U350" s="137"/>
      <c r="V350" s="152"/>
      <c r="W350" s="164"/>
      <c r="X350" s="143" t="e">
        <f t="shared" si="58"/>
        <v>#DIV/0!</v>
      </c>
    </row>
    <row r="351" spans="2:24" ht="24.75" hidden="1" customHeight="1" x14ac:dyDescent="0.35">
      <c r="B351" s="396"/>
      <c r="C351" s="322"/>
      <c r="D351" s="301"/>
      <c r="E351" s="137"/>
      <c r="F351" s="137"/>
      <c r="G351" s="135">
        <f t="shared" si="63"/>
        <v>0</v>
      </c>
      <c r="H351" s="136"/>
      <c r="I351" s="137"/>
      <c r="J351" s="152"/>
      <c r="K351" s="164"/>
      <c r="L351" s="122"/>
      <c r="M351" s="396"/>
      <c r="N351" s="155"/>
      <c r="O351" s="156"/>
      <c r="P351" s="137"/>
      <c r="Q351" s="137"/>
      <c r="R351" s="135">
        <f t="shared" si="64"/>
        <v>0</v>
      </c>
      <c r="S351" s="135"/>
      <c r="T351" s="136"/>
      <c r="U351" s="137"/>
      <c r="V351" s="152"/>
      <c r="W351" s="164"/>
      <c r="X351" s="143" t="e">
        <f t="shared" si="58"/>
        <v>#DIV/0!</v>
      </c>
    </row>
    <row r="352" spans="2:24" ht="24.75" hidden="1" customHeight="1" x14ac:dyDescent="0.35">
      <c r="B352" s="396"/>
      <c r="C352" s="322"/>
      <c r="D352" s="301"/>
      <c r="E352" s="137"/>
      <c r="F352" s="137"/>
      <c r="G352" s="135">
        <f t="shared" si="63"/>
        <v>0</v>
      </c>
      <c r="H352" s="136"/>
      <c r="I352" s="137"/>
      <c r="J352" s="152"/>
      <c r="K352" s="164"/>
      <c r="L352" s="122"/>
      <c r="M352" s="396"/>
      <c r="N352" s="155"/>
      <c r="O352" s="156"/>
      <c r="P352" s="137"/>
      <c r="Q352" s="137"/>
      <c r="R352" s="135">
        <f t="shared" si="64"/>
        <v>0</v>
      </c>
      <c r="S352" s="135"/>
      <c r="T352" s="136"/>
      <c r="U352" s="137"/>
      <c r="V352" s="152"/>
      <c r="W352" s="164"/>
      <c r="X352" s="143" t="e">
        <f t="shared" si="58"/>
        <v>#DIV/0!</v>
      </c>
    </row>
    <row r="353" spans="2:26" ht="24.75" hidden="1" customHeight="1" x14ac:dyDescent="0.35">
      <c r="B353" s="387"/>
      <c r="C353" s="322"/>
      <c r="D353" s="301"/>
      <c r="E353" s="137"/>
      <c r="F353" s="137"/>
      <c r="G353" s="135">
        <f t="shared" si="63"/>
        <v>0</v>
      </c>
      <c r="H353" s="136"/>
      <c r="I353" s="137"/>
      <c r="J353" s="152"/>
      <c r="K353" s="164"/>
      <c r="L353" s="122"/>
      <c r="M353" s="387"/>
      <c r="N353" s="155"/>
      <c r="O353" s="156"/>
      <c r="P353" s="137"/>
      <c r="Q353" s="137"/>
      <c r="R353" s="135">
        <f t="shared" si="64"/>
        <v>0</v>
      </c>
      <c r="S353" s="135"/>
      <c r="T353" s="136"/>
      <c r="U353" s="137"/>
      <c r="V353" s="152"/>
      <c r="W353" s="164"/>
      <c r="X353" s="143" t="e">
        <f t="shared" si="58"/>
        <v>#DIV/0!</v>
      </c>
    </row>
    <row r="354" spans="2:26" ht="24.75" hidden="1" customHeight="1" x14ac:dyDescent="0.35">
      <c r="B354" s="216"/>
      <c r="C354" s="296" t="s">
        <v>404</v>
      </c>
      <c r="D354" s="300">
        <f>SUM(D344:D353)</f>
        <v>0</v>
      </c>
      <c r="E354" s="184">
        <f>SUM(E344:E353)</f>
        <v>0</v>
      </c>
      <c r="F354" s="184">
        <f>SUM(F344:F353)</f>
        <v>0</v>
      </c>
      <c r="G354" s="184">
        <f>SUM(G344:G353)</f>
        <v>0</v>
      </c>
      <c r="H354" s="184">
        <f>(H344*G344)+(H345*G345)+(H346*G346)+(H347*G347)+(H348*G348)+(H349*G349)+(H350*G350)+(H351*G351)+(H352*G352)+(H353*G353)</f>
        <v>0</v>
      </c>
      <c r="I354" s="184">
        <f>SUM(I344:I353)</f>
        <v>0</v>
      </c>
      <c r="J354" s="186"/>
      <c r="K354" s="195"/>
      <c r="L354" s="122"/>
      <c r="M354" s="216"/>
      <c r="N354" s="129" t="s">
        <v>404</v>
      </c>
      <c r="O354" s="183">
        <f>SUM(O344:O353)</f>
        <v>0</v>
      </c>
      <c r="P354" s="184">
        <f>SUM(P344:P353)</f>
        <v>0</v>
      </c>
      <c r="Q354" s="184">
        <f>SUM(Q344:Q353)</f>
        <v>0</v>
      </c>
      <c r="R354" s="184">
        <f>SUM(R344:R353)</f>
        <v>0</v>
      </c>
      <c r="S354" s="184"/>
      <c r="T354" s="184">
        <f>(T344*R344)+(T345*R345)+(T346*R346)+(T347*R347)+(T348*R348)+(T349*R349)+(T350*R350)+(T351*R351)+(T352*R352)+(T353*R353)</f>
        <v>0</v>
      </c>
      <c r="U354" s="184">
        <f>SUM(U344:U353)</f>
        <v>0</v>
      </c>
      <c r="V354" s="186"/>
      <c r="W354" s="195"/>
      <c r="X354" s="143" t="e">
        <f t="shared" si="58"/>
        <v>#DIV/0!</v>
      </c>
    </row>
    <row r="355" spans="2:26" ht="24.75" customHeight="1" x14ac:dyDescent="0.35">
      <c r="B355" s="223"/>
      <c r="C355" s="324"/>
      <c r="D355" s="305"/>
      <c r="E355" s="205"/>
      <c r="F355" s="205"/>
      <c r="G355" s="205"/>
      <c r="H355" s="205"/>
      <c r="I355" s="205"/>
      <c r="J355" s="203"/>
      <c r="K355" s="225"/>
      <c r="L355" s="122"/>
      <c r="M355" s="223"/>
      <c r="N355" s="203"/>
      <c r="O355" s="204"/>
      <c r="P355" s="205"/>
      <c r="Q355" s="205"/>
      <c r="R355" s="205">
        <f>+R178+R167+R159</f>
        <v>443606.06060606055</v>
      </c>
      <c r="S355" s="205">
        <f>+S178+S167+S159</f>
        <v>356833.33333333331</v>
      </c>
      <c r="T355" s="205"/>
      <c r="U355" s="205"/>
      <c r="V355" s="203"/>
      <c r="W355" s="225"/>
      <c r="X355" s="143" t="e">
        <f t="shared" si="58"/>
        <v>#DIV/0!</v>
      </c>
    </row>
    <row r="356" spans="2:26" ht="24.75" customHeight="1" x14ac:dyDescent="0.35">
      <c r="B356" s="223"/>
      <c r="C356" s="324"/>
      <c r="D356" s="305"/>
      <c r="E356" s="205"/>
      <c r="F356" s="205"/>
      <c r="G356" s="205"/>
      <c r="H356" s="205"/>
      <c r="I356" s="205"/>
      <c r="J356" s="203"/>
      <c r="K356" s="225"/>
      <c r="L356" s="122"/>
      <c r="M356" s="223"/>
      <c r="N356" s="203"/>
      <c r="O356" s="204"/>
      <c r="P356" s="205"/>
      <c r="Q356" s="207"/>
      <c r="R356" s="226">
        <f>+R355+R65</f>
        <v>2815957.5677878787</v>
      </c>
      <c r="S356" s="226">
        <f>+S355+S65</f>
        <v>1835150.3333333333</v>
      </c>
      <c r="T356" s="205"/>
      <c r="U356" s="205"/>
      <c r="V356" s="203"/>
      <c r="W356" s="225"/>
      <c r="X356" s="143"/>
    </row>
    <row r="357" spans="2:26" ht="24.75" customHeight="1" x14ac:dyDescent="0.35">
      <c r="B357" s="424" t="s">
        <v>405</v>
      </c>
      <c r="C357" s="322" t="s">
        <v>568</v>
      </c>
      <c r="D357" s="299">
        <v>19098.400000000001</v>
      </c>
      <c r="E357" s="134"/>
      <c r="F357" s="134"/>
      <c r="G357" s="135">
        <f t="shared" ref="G357:G364" si="65">D357+E357+F357</f>
        <v>19098.400000000001</v>
      </c>
      <c r="H357" s="136"/>
      <c r="I357" s="137"/>
      <c r="J357" s="138"/>
      <c r="K357" s="139">
        <v>1</v>
      </c>
      <c r="L357" s="122"/>
      <c r="M357" s="424" t="s">
        <v>405</v>
      </c>
      <c r="N357" s="133" t="s">
        <v>568</v>
      </c>
      <c r="O357" s="121">
        <v>42346.400000000001</v>
      </c>
      <c r="P357" s="134"/>
      <c r="Q357" s="126"/>
      <c r="R357" s="142">
        <f t="shared" ref="R357:R373" si="66">O357+P357+Q357</f>
        <v>42346.400000000001</v>
      </c>
      <c r="S357" s="341">
        <f t="shared" ref="S357:S373" si="67">+R357-G357</f>
        <v>23248</v>
      </c>
      <c r="T357" s="136"/>
      <c r="U357" s="383">
        <f>61982.46+61610.39+20869.63+1431.57+1239.53+123.66+118.83+200.75+249.55+2928.21</f>
        <v>150754.57999999999</v>
      </c>
      <c r="V357" s="138"/>
      <c r="W357" s="139">
        <v>1</v>
      </c>
      <c r="X357" s="143">
        <f t="shared" ref="X357:X372" si="68">R357/G357</f>
        <v>2.217274745528421</v>
      </c>
      <c r="Z357" s="227"/>
    </row>
    <row r="358" spans="2:26" ht="24.75" customHeight="1" x14ac:dyDescent="0.35">
      <c r="B358" s="425"/>
      <c r="C358" s="322" t="s">
        <v>559</v>
      </c>
      <c r="D358" s="299">
        <v>16226.400000000001</v>
      </c>
      <c r="E358" s="137"/>
      <c r="F358" s="137"/>
      <c r="G358" s="135">
        <f t="shared" si="65"/>
        <v>16226.400000000001</v>
      </c>
      <c r="H358" s="136"/>
      <c r="I358" s="137"/>
      <c r="J358" s="152"/>
      <c r="K358" s="139">
        <v>1</v>
      </c>
      <c r="L358" s="122"/>
      <c r="M358" s="425"/>
      <c r="N358" s="133" t="s">
        <v>559</v>
      </c>
      <c r="O358" s="121">
        <v>35884.400000000001</v>
      </c>
      <c r="P358" s="137"/>
      <c r="Q358" s="126"/>
      <c r="R358" s="142">
        <f t="shared" si="66"/>
        <v>35884.400000000001</v>
      </c>
      <c r="S358" s="341">
        <f t="shared" si="67"/>
        <v>19658</v>
      </c>
      <c r="T358" s="136"/>
      <c r="U358" s="384"/>
      <c r="V358" s="152"/>
      <c r="W358" s="139">
        <v>1</v>
      </c>
      <c r="X358" s="143">
        <f t="shared" si="68"/>
        <v>2.2114825223093231</v>
      </c>
    </row>
    <row r="359" spans="2:26" ht="24.75" customHeight="1" x14ac:dyDescent="0.35">
      <c r="B359" s="426"/>
      <c r="C359" s="322"/>
      <c r="D359" s="299">
        <v>0</v>
      </c>
      <c r="E359" s="134"/>
      <c r="F359" s="134"/>
      <c r="G359" s="135">
        <f t="shared" si="65"/>
        <v>0</v>
      </c>
      <c r="H359" s="136"/>
      <c r="I359" s="137"/>
      <c r="J359" s="138"/>
      <c r="K359" s="139"/>
      <c r="L359" s="122"/>
      <c r="M359" s="426"/>
      <c r="N359" s="155"/>
      <c r="O359" s="145"/>
      <c r="P359" s="134"/>
      <c r="Q359" s="202"/>
      <c r="R359" s="142">
        <f t="shared" si="66"/>
        <v>0</v>
      </c>
      <c r="S359" s="341">
        <f t="shared" si="67"/>
        <v>0</v>
      </c>
      <c r="T359" s="136"/>
      <c r="U359" s="384"/>
      <c r="V359" s="138"/>
      <c r="W359" s="139"/>
      <c r="X359" s="143"/>
    </row>
    <row r="360" spans="2:26" ht="24.75" customHeight="1" x14ac:dyDescent="0.35">
      <c r="B360" s="392" t="s">
        <v>678</v>
      </c>
      <c r="C360" s="322" t="s">
        <v>554</v>
      </c>
      <c r="D360" s="299">
        <v>17000</v>
      </c>
      <c r="E360" s="134"/>
      <c r="F360" s="134"/>
      <c r="G360" s="135">
        <f t="shared" si="65"/>
        <v>17000</v>
      </c>
      <c r="H360" s="136"/>
      <c r="I360" s="137"/>
      <c r="J360" s="138"/>
      <c r="K360" s="139">
        <v>3</v>
      </c>
      <c r="L360" s="122"/>
      <c r="M360" s="424" t="s">
        <v>406</v>
      </c>
      <c r="N360" s="155" t="s">
        <v>554</v>
      </c>
      <c r="O360" s="126">
        <v>37000</v>
      </c>
      <c r="P360" s="134"/>
      <c r="Q360" s="126"/>
      <c r="R360" s="142">
        <f t="shared" si="66"/>
        <v>37000</v>
      </c>
      <c r="S360" s="341">
        <f t="shared" si="67"/>
        <v>20000</v>
      </c>
      <c r="T360" s="136"/>
      <c r="U360" s="384"/>
      <c r="V360" s="138"/>
      <c r="W360" s="139">
        <v>3</v>
      </c>
      <c r="X360" s="143">
        <f>R360/G360</f>
        <v>2.1764705882352939</v>
      </c>
      <c r="Z360" s="228"/>
    </row>
    <row r="361" spans="2:26" ht="24.75" customHeight="1" x14ac:dyDescent="0.35">
      <c r="B361" s="393"/>
      <c r="C361" s="322" t="s">
        <v>572</v>
      </c>
      <c r="D361" s="299">
        <v>8000</v>
      </c>
      <c r="E361" s="134"/>
      <c r="F361" s="134"/>
      <c r="G361" s="135">
        <f t="shared" si="65"/>
        <v>8000</v>
      </c>
      <c r="H361" s="136"/>
      <c r="I361" s="137"/>
      <c r="J361" s="134"/>
      <c r="K361" s="139">
        <v>6</v>
      </c>
      <c r="L361" s="122"/>
      <c r="M361" s="425"/>
      <c r="N361" s="133" t="s">
        <v>626</v>
      </c>
      <c r="O361" s="126">
        <v>23000</v>
      </c>
      <c r="P361" s="134"/>
      <c r="Q361" s="126"/>
      <c r="R361" s="142">
        <f t="shared" si="66"/>
        <v>23000</v>
      </c>
      <c r="S361" s="341">
        <f t="shared" si="67"/>
        <v>15000</v>
      </c>
      <c r="T361" s="136"/>
      <c r="U361" s="384"/>
      <c r="V361" s="134"/>
      <c r="W361" s="139">
        <v>6</v>
      </c>
      <c r="X361" s="143">
        <f t="shared" si="68"/>
        <v>2.875</v>
      </c>
    </row>
    <row r="362" spans="2:26" ht="24.75" customHeight="1" x14ac:dyDescent="0.35">
      <c r="B362" s="393"/>
      <c r="C362" s="322" t="s">
        <v>573</v>
      </c>
      <c r="D362" s="299">
        <v>35709.090909090912</v>
      </c>
      <c r="E362" s="134"/>
      <c r="F362" s="134"/>
      <c r="G362" s="135">
        <f t="shared" si="65"/>
        <v>35709.090909090912</v>
      </c>
      <c r="H362" s="136"/>
      <c r="I362" s="137"/>
      <c r="J362" s="138"/>
      <c r="K362" s="139">
        <v>7</v>
      </c>
      <c r="L362" s="122"/>
      <c r="M362" s="425"/>
      <c r="N362" s="155" t="s">
        <v>573</v>
      </c>
      <c r="O362" s="126">
        <v>60709.090909090912</v>
      </c>
      <c r="P362" s="134"/>
      <c r="Q362" s="126"/>
      <c r="R362" s="142">
        <f t="shared" si="66"/>
        <v>60709.090909090912</v>
      </c>
      <c r="S362" s="341">
        <f t="shared" si="67"/>
        <v>25000</v>
      </c>
      <c r="T362" s="136"/>
      <c r="U362" s="384"/>
      <c r="V362" s="138"/>
      <c r="W362" s="139">
        <v>7</v>
      </c>
      <c r="X362" s="143">
        <f t="shared" si="68"/>
        <v>1.7001018329938899</v>
      </c>
    </row>
    <row r="363" spans="2:26" ht="24.75" customHeight="1" x14ac:dyDescent="0.35">
      <c r="B363" s="393"/>
      <c r="C363" s="322" t="s">
        <v>555</v>
      </c>
      <c r="D363" s="299">
        <v>26545.454545454544</v>
      </c>
      <c r="E363" s="134"/>
      <c r="F363" s="134"/>
      <c r="G363" s="135">
        <f t="shared" si="65"/>
        <v>26545.454545454544</v>
      </c>
      <c r="H363" s="136"/>
      <c r="I363" s="137"/>
      <c r="J363" s="138"/>
      <c r="K363" s="139">
        <v>7</v>
      </c>
      <c r="L363" s="122"/>
      <c r="M363" s="425"/>
      <c r="N363" s="155" t="s">
        <v>627</v>
      </c>
      <c r="O363" s="126">
        <v>51545.454545454544</v>
      </c>
      <c r="P363" s="134"/>
      <c r="Q363" s="126"/>
      <c r="R363" s="142">
        <f t="shared" si="66"/>
        <v>51545.454545454544</v>
      </c>
      <c r="S363" s="341">
        <f t="shared" si="67"/>
        <v>25000</v>
      </c>
      <c r="T363" s="136"/>
      <c r="U363" s="384"/>
      <c r="V363" s="138"/>
      <c r="W363" s="139">
        <v>7</v>
      </c>
      <c r="X363" s="143">
        <f t="shared" si="68"/>
        <v>1.9417808219178083</v>
      </c>
    </row>
    <row r="364" spans="2:26" ht="24.75" customHeight="1" x14ac:dyDescent="0.35">
      <c r="B364" s="393"/>
      <c r="C364" s="322" t="s">
        <v>587</v>
      </c>
      <c r="D364" s="299">
        <v>27454.545454545456</v>
      </c>
      <c r="E364" s="134"/>
      <c r="F364" s="134"/>
      <c r="G364" s="135">
        <f t="shared" si="65"/>
        <v>27454.545454545456</v>
      </c>
      <c r="H364" s="136"/>
      <c r="I364" s="137"/>
      <c r="J364" s="138"/>
      <c r="K364" s="139">
        <v>7</v>
      </c>
      <c r="L364" s="122"/>
      <c r="M364" s="425"/>
      <c r="N364" s="155" t="s">
        <v>628</v>
      </c>
      <c r="O364" s="126">
        <f>+D364+30000</f>
        <v>57454.545454545456</v>
      </c>
      <c r="P364" s="134"/>
      <c r="Q364" s="126"/>
      <c r="R364" s="142">
        <f t="shared" si="66"/>
        <v>57454.545454545456</v>
      </c>
      <c r="S364" s="341">
        <f t="shared" si="67"/>
        <v>30000</v>
      </c>
      <c r="T364" s="136"/>
      <c r="U364" s="384"/>
      <c r="V364" s="138"/>
      <c r="W364" s="139">
        <v>7</v>
      </c>
      <c r="X364" s="143">
        <f t="shared" si="68"/>
        <v>2.0927152317880795</v>
      </c>
    </row>
    <row r="365" spans="2:26" ht="24.75" customHeight="1" x14ac:dyDescent="0.35">
      <c r="B365" s="393"/>
      <c r="C365" s="322"/>
      <c r="D365" s="299"/>
      <c r="E365" s="134"/>
      <c r="F365" s="134"/>
      <c r="G365" s="135"/>
      <c r="H365" s="230"/>
      <c r="I365" s="134"/>
      <c r="J365" s="138"/>
      <c r="K365" s="139"/>
      <c r="L365" s="122"/>
      <c r="M365" s="425"/>
      <c r="N365" s="144" t="s">
        <v>625</v>
      </c>
      <c r="O365" s="126">
        <v>150000</v>
      </c>
      <c r="P365" s="134"/>
      <c r="Q365" s="126"/>
      <c r="R365" s="142">
        <f t="shared" si="66"/>
        <v>150000</v>
      </c>
      <c r="S365" s="341">
        <f t="shared" si="67"/>
        <v>150000</v>
      </c>
      <c r="T365" s="230"/>
      <c r="U365" s="384"/>
      <c r="V365" s="138"/>
      <c r="W365" s="139">
        <v>3</v>
      </c>
      <c r="X365" s="143"/>
    </row>
    <row r="366" spans="2:26" ht="34.5" customHeight="1" x14ac:dyDescent="0.35">
      <c r="B366" s="393"/>
      <c r="C366" s="322"/>
      <c r="D366" s="299"/>
      <c r="E366" s="134"/>
      <c r="F366" s="134"/>
      <c r="G366" s="135"/>
      <c r="H366" s="230"/>
      <c r="I366" s="134"/>
      <c r="J366" s="138"/>
      <c r="K366" s="139"/>
      <c r="L366" s="122"/>
      <c r="M366" s="425"/>
      <c r="N366" s="144" t="s">
        <v>641</v>
      </c>
      <c r="O366" s="126">
        <v>12000</v>
      </c>
      <c r="P366" s="145"/>
      <c r="Q366" s="157"/>
      <c r="R366" s="142">
        <f t="shared" si="66"/>
        <v>12000</v>
      </c>
      <c r="S366" s="341">
        <f t="shared" si="67"/>
        <v>12000</v>
      </c>
      <c r="T366" s="230"/>
      <c r="U366" s="384"/>
      <c r="V366" s="138"/>
      <c r="W366" s="139">
        <v>2</v>
      </c>
      <c r="X366" s="143"/>
    </row>
    <row r="367" spans="2:26" ht="24.75" customHeight="1" x14ac:dyDescent="0.35">
      <c r="B367" s="393"/>
      <c r="C367" s="322"/>
      <c r="D367" s="299"/>
      <c r="E367" s="134"/>
      <c r="F367" s="134"/>
      <c r="G367" s="135"/>
      <c r="H367" s="136"/>
      <c r="I367" s="137"/>
      <c r="J367" s="138"/>
      <c r="K367" s="139"/>
      <c r="L367" s="122"/>
      <c r="M367" s="425"/>
      <c r="N367" s="144" t="s">
        <v>629</v>
      </c>
      <c r="O367" s="126">
        <v>20000</v>
      </c>
      <c r="P367" s="145"/>
      <c r="Q367" s="126"/>
      <c r="R367" s="142">
        <f t="shared" si="66"/>
        <v>20000</v>
      </c>
      <c r="S367" s="341">
        <f t="shared" si="67"/>
        <v>20000</v>
      </c>
      <c r="T367" s="136"/>
      <c r="U367" s="384"/>
      <c r="V367" s="138"/>
      <c r="W367" s="139">
        <v>7</v>
      </c>
      <c r="X367" s="143"/>
    </row>
    <row r="368" spans="2:26" ht="24.75" hidden="1" customHeight="1" x14ac:dyDescent="0.35">
      <c r="B368" s="289"/>
      <c r="C368" s="322"/>
      <c r="D368" s="299"/>
      <c r="E368" s="134"/>
      <c r="F368" s="134"/>
      <c r="G368" s="135"/>
      <c r="H368" s="136"/>
      <c r="I368" s="137"/>
      <c r="J368" s="138"/>
      <c r="K368" s="139"/>
      <c r="L368" s="122"/>
      <c r="M368" s="425"/>
      <c r="N368" s="127"/>
      <c r="O368" s="126"/>
      <c r="P368" s="127"/>
      <c r="Q368" s="231"/>
      <c r="R368" s="142">
        <f t="shared" si="66"/>
        <v>0</v>
      </c>
      <c r="S368" s="336">
        <f t="shared" si="67"/>
        <v>0</v>
      </c>
      <c r="T368" s="136"/>
      <c r="U368" s="384"/>
      <c r="V368" s="138"/>
      <c r="W368" s="139"/>
      <c r="X368" s="143" t="e">
        <f t="shared" si="68"/>
        <v>#DIV/0!</v>
      </c>
    </row>
    <row r="369" spans="2:24" ht="24.75" hidden="1" customHeight="1" x14ac:dyDescent="0.35">
      <c r="B369" s="289"/>
      <c r="C369" s="322"/>
      <c r="D369" s="299"/>
      <c r="E369" s="134"/>
      <c r="F369" s="134"/>
      <c r="G369" s="229"/>
      <c r="H369" s="230"/>
      <c r="I369" s="134"/>
      <c r="J369" s="138"/>
      <c r="K369" s="139"/>
      <c r="L369" s="122"/>
      <c r="M369" s="425"/>
      <c r="N369" s="127"/>
      <c r="O369" s="232">
        <v>0</v>
      </c>
      <c r="P369" s="127"/>
      <c r="Q369" s="231"/>
      <c r="R369" s="142">
        <f t="shared" si="66"/>
        <v>0</v>
      </c>
      <c r="S369" s="336">
        <f t="shared" si="67"/>
        <v>0</v>
      </c>
      <c r="T369" s="230"/>
      <c r="U369" s="384"/>
      <c r="V369" s="138"/>
      <c r="W369" s="139"/>
      <c r="X369" s="143" t="e">
        <f t="shared" si="68"/>
        <v>#DIV/0!</v>
      </c>
    </row>
    <row r="370" spans="2:24" ht="24.75" hidden="1" customHeight="1" x14ac:dyDescent="0.35">
      <c r="B370" s="290"/>
      <c r="C370" s="299"/>
      <c r="D370" s="299"/>
      <c r="E370" s="134"/>
      <c r="F370" s="134"/>
      <c r="G370" s="135"/>
      <c r="H370" s="136"/>
      <c r="I370" s="137"/>
      <c r="J370" s="138"/>
      <c r="K370" s="139"/>
      <c r="L370" s="233"/>
      <c r="M370" s="426"/>
      <c r="N370" s="134"/>
      <c r="O370" s="145">
        <v>0</v>
      </c>
      <c r="P370" s="134"/>
      <c r="Q370" s="234"/>
      <c r="R370" s="142">
        <f t="shared" si="66"/>
        <v>0</v>
      </c>
      <c r="S370" s="336">
        <f t="shared" si="67"/>
        <v>0</v>
      </c>
      <c r="T370" s="136"/>
      <c r="U370" s="384"/>
      <c r="V370" s="138"/>
      <c r="W370" s="139"/>
      <c r="X370" s="143" t="e">
        <f t="shared" si="68"/>
        <v>#DIV/0!</v>
      </c>
    </row>
    <row r="371" spans="2:24" ht="24.75" hidden="1" customHeight="1" x14ac:dyDescent="0.35">
      <c r="B371" s="424" t="s">
        <v>407</v>
      </c>
      <c r="C371" s="322"/>
      <c r="D371" s="301"/>
      <c r="E371" s="137"/>
      <c r="F371" s="137"/>
      <c r="G371" s="135"/>
      <c r="H371" s="136"/>
      <c r="I371" s="137"/>
      <c r="J371" s="152"/>
      <c r="K371" s="139"/>
      <c r="L371" s="122"/>
      <c r="M371" s="424" t="s">
        <v>407</v>
      </c>
      <c r="N371" s="155"/>
      <c r="O371" s="147">
        <v>0</v>
      </c>
      <c r="P371" s="137"/>
      <c r="Q371" s="161"/>
      <c r="R371" s="142">
        <f t="shared" si="66"/>
        <v>0</v>
      </c>
      <c r="S371" s="336">
        <f t="shared" si="67"/>
        <v>0</v>
      </c>
      <c r="T371" s="136"/>
      <c r="U371" s="384"/>
      <c r="V371" s="152"/>
      <c r="W371" s="139"/>
      <c r="X371" s="143" t="e">
        <f t="shared" si="68"/>
        <v>#DIV/0!</v>
      </c>
    </row>
    <row r="372" spans="2:24" ht="24.75" hidden="1" customHeight="1" x14ac:dyDescent="0.35">
      <c r="B372" s="426"/>
      <c r="C372" s="322"/>
      <c r="D372" s="301"/>
      <c r="E372" s="137"/>
      <c r="F372" s="137"/>
      <c r="G372" s="135"/>
      <c r="H372" s="136"/>
      <c r="I372" s="137"/>
      <c r="J372" s="152"/>
      <c r="K372" s="164">
        <v>4</v>
      </c>
      <c r="L372" s="122"/>
      <c r="M372" s="426"/>
      <c r="N372" s="155"/>
      <c r="O372" s="147">
        <v>0</v>
      </c>
      <c r="P372" s="137"/>
      <c r="Q372" s="161"/>
      <c r="R372" s="142">
        <f t="shared" si="66"/>
        <v>0</v>
      </c>
      <c r="S372" s="336">
        <f t="shared" si="67"/>
        <v>0</v>
      </c>
      <c r="T372" s="136"/>
      <c r="U372" s="384"/>
      <c r="V372" s="152"/>
      <c r="W372" s="164">
        <v>4</v>
      </c>
      <c r="X372" s="143" t="e">
        <f t="shared" si="68"/>
        <v>#DIV/0!</v>
      </c>
    </row>
    <row r="373" spans="2:24" ht="33" customHeight="1" x14ac:dyDescent="0.35">
      <c r="B373" s="153" t="s">
        <v>513</v>
      </c>
      <c r="C373" s="322" t="s">
        <v>582</v>
      </c>
      <c r="D373" s="301">
        <v>0</v>
      </c>
      <c r="E373" s="137"/>
      <c r="F373" s="137"/>
      <c r="G373" s="135">
        <f t="shared" ref="G373" si="69">D373+E373+F373</f>
        <v>0</v>
      </c>
      <c r="H373" s="136"/>
      <c r="I373" s="137"/>
      <c r="J373" s="152" t="s">
        <v>608</v>
      </c>
      <c r="K373" s="139">
        <v>4</v>
      </c>
      <c r="L373" s="122"/>
      <c r="M373" s="153" t="s">
        <v>513</v>
      </c>
      <c r="N373" s="155" t="s">
        <v>582</v>
      </c>
      <c r="O373" s="126">
        <v>0</v>
      </c>
      <c r="P373" s="137"/>
      <c r="Q373" s="161"/>
      <c r="R373" s="142">
        <f t="shared" si="66"/>
        <v>0</v>
      </c>
      <c r="S373" s="341">
        <f t="shared" si="67"/>
        <v>0</v>
      </c>
      <c r="T373" s="136"/>
      <c r="U373" s="385"/>
      <c r="V373" s="152" t="s">
        <v>608</v>
      </c>
      <c r="W373" s="139">
        <v>4</v>
      </c>
      <c r="X373" s="143"/>
    </row>
    <row r="374" spans="2:24" ht="24.75" customHeight="1" x14ac:dyDescent="0.35">
      <c r="B374" s="235"/>
      <c r="C374" s="326" t="s">
        <v>457</v>
      </c>
      <c r="D374" s="308">
        <f>SUM(D357:D373)</f>
        <v>150033.89090909093</v>
      </c>
      <c r="E374" s="237">
        <f>SUM(E357:E373)</f>
        <v>0</v>
      </c>
      <c r="F374" s="237">
        <f>SUM(F357:F373)</f>
        <v>0</v>
      </c>
      <c r="G374" s="237">
        <f>SUM(G357:G373)</f>
        <v>150033.89090909093</v>
      </c>
      <c r="H374" s="184">
        <f>(H357*G357)+(H358*G358)+(H359*G359)+(H360*G360)+(H361*G361)+(H362*G362)+(H363*G363)+(H364*G364)+(H369*G369)+(H373*G373)</f>
        <v>0</v>
      </c>
      <c r="I374" s="184">
        <v>125389.03</v>
      </c>
      <c r="J374" s="184"/>
      <c r="K374" s="184"/>
      <c r="L374" s="122"/>
      <c r="M374" s="235"/>
      <c r="N374" s="236" t="s">
        <v>457</v>
      </c>
      <c r="O374" s="189">
        <f>SUM(O357:O373)</f>
        <v>489939.89090909093</v>
      </c>
      <c r="P374" s="189">
        <f t="shared" ref="P374:Q374" si="70">SUM(P357:P373)</f>
        <v>0</v>
      </c>
      <c r="Q374" s="189">
        <f t="shared" si="70"/>
        <v>0</v>
      </c>
      <c r="R374" s="188">
        <f>SUM(R357:R373)</f>
        <v>489939.89090909093</v>
      </c>
      <c r="S374" s="338">
        <f>SUM(S357:S373)</f>
        <v>339906</v>
      </c>
      <c r="T374" s="188">
        <f>(T357*R357)+(T358*R358)+(T359*R359)+(T360*R360)+(T361*R361)+(T362*R362)+(T363*R363)+(T364*R364)+(T369*R369)+(T373*R373)</f>
        <v>0</v>
      </c>
      <c r="U374" s="378">
        <f>U357</f>
        <v>150754.57999999999</v>
      </c>
      <c r="V374" s="184"/>
      <c r="W374" s="184"/>
      <c r="X374" s="143">
        <f t="shared" ref="X374:X379" si="71">R374/G374</f>
        <v>3.2655281279478183</v>
      </c>
    </row>
    <row r="375" spans="2:24" ht="24.75" customHeight="1" thickBot="1" x14ac:dyDescent="0.4">
      <c r="B375" s="235"/>
      <c r="C375" s="324"/>
      <c r="D375" s="305"/>
      <c r="E375" s="205"/>
      <c r="F375" s="205"/>
      <c r="G375" s="205"/>
      <c r="H375" s="205"/>
      <c r="I375" s="205"/>
      <c r="J375" s="203"/>
      <c r="K375" s="238"/>
      <c r="L375" s="122"/>
      <c r="M375" s="235"/>
      <c r="N375" s="203"/>
      <c r="O375" s="204"/>
      <c r="P375" s="205"/>
      <c r="Q375" s="205"/>
      <c r="R375" s="205"/>
      <c r="S375" s="205"/>
      <c r="T375" s="205"/>
      <c r="U375" s="205"/>
      <c r="V375" s="203"/>
      <c r="W375" s="238"/>
      <c r="X375" s="143"/>
    </row>
    <row r="376" spans="2:24" ht="24.75" hidden="1" customHeight="1" x14ac:dyDescent="0.35">
      <c r="B376" s="235"/>
      <c r="C376" s="324"/>
      <c r="D376" s="305"/>
      <c r="E376" s="205"/>
      <c r="F376" s="205"/>
      <c r="G376" s="205"/>
      <c r="H376" s="205"/>
      <c r="I376" s="205"/>
      <c r="J376" s="203"/>
      <c r="K376" s="238"/>
      <c r="L376" s="122"/>
      <c r="M376" s="235"/>
      <c r="N376" s="203"/>
      <c r="O376" s="204"/>
      <c r="P376" s="205"/>
      <c r="Q376" s="205"/>
      <c r="R376" s="205"/>
      <c r="S376" s="205"/>
      <c r="T376" s="205"/>
      <c r="U376" s="205"/>
      <c r="V376" s="203"/>
      <c r="W376" s="238"/>
      <c r="X376" s="143" t="e">
        <f t="shared" si="71"/>
        <v>#DIV/0!</v>
      </c>
    </row>
    <row r="377" spans="2:24" ht="24.75" hidden="1" customHeight="1" x14ac:dyDescent="0.35">
      <c r="B377" s="235"/>
      <c r="C377" s="324"/>
      <c r="D377" s="305"/>
      <c r="E377" s="205"/>
      <c r="F377" s="205"/>
      <c r="G377" s="239"/>
      <c r="H377" s="205"/>
      <c r="I377" s="205"/>
      <c r="J377" s="203"/>
      <c r="K377" s="238"/>
      <c r="L377" s="122"/>
      <c r="M377" s="235"/>
      <c r="N377" s="203"/>
      <c r="O377" s="204"/>
      <c r="P377" s="205"/>
      <c r="Q377" s="205"/>
      <c r="R377" s="239"/>
      <c r="S377" s="239"/>
      <c r="T377" s="205"/>
      <c r="U377" s="205"/>
      <c r="V377" s="203"/>
      <c r="W377" s="238"/>
      <c r="X377" s="143" t="e">
        <f t="shared" si="71"/>
        <v>#DIV/0!</v>
      </c>
    </row>
    <row r="378" spans="2:24" ht="24.75" hidden="1" customHeight="1" x14ac:dyDescent="0.35">
      <c r="B378" s="235"/>
      <c r="C378" s="324"/>
      <c r="D378" s="305"/>
      <c r="E378" s="205"/>
      <c r="F378" s="205"/>
      <c r="G378" s="205"/>
      <c r="H378" s="205"/>
      <c r="I378" s="205"/>
      <c r="J378" s="203"/>
      <c r="K378" s="238"/>
      <c r="L378" s="122"/>
      <c r="M378" s="235"/>
      <c r="N378" s="203"/>
      <c r="O378" s="204"/>
      <c r="P378" s="205"/>
      <c r="Q378" s="205"/>
      <c r="R378" s="205"/>
      <c r="S378" s="205"/>
      <c r="T378" s="205"/>
      <c r="U378" s="205"/>
      <c r="V378" s="203"/>
      <c r="W378" s="238"/>
      <c r="X378" s="143" t="e">
        <f t="shared" si="71"/>
        <v>#DIV/0!</v>
      </c>
    </row>
    <row r="379" spans="2:24" ht="24.75" hidden="1" customHeight="1" x14ac:dyDescent="0.35">
      <c r="B379" s="235"/>
      <c r="C379" s="324"/>
      <c r="D379" s="305"/>
      <c r="E379" s="205"/>
      <c r="F379" s="205"/>
      <c r="G379" s="205"/>
      <c r="H379" s="205"/>
      <c r="I379" s="205"/>
      <c r="J379" s="203"/>
      <c r="K379" s="238"/>
      <c r="L379" s="122"/>
      <c r="M379" s="235"/>
      <c r="N379" s="203"/>
      <c r="O379" s="204"/>
      <c r="P379" s="205"/>
      <c r="Q379" s="205"/>
      <c r="R379" s="205"/>
      <c r="S379" s="205"/>
      <c r="T379" s="205"/>
      <c r="U379" s="205"/>
      <c r="V379" s="203"/>
      <c r="W379" s="238"/>
      <c r="X379" s="143" t="e">
        <f t="shared" si="71"/>
        <v>#DIV/0!</v>
      </c>
    </row>
    <row r="380" spans="2:24" ht="24.75" hidden="1" customHeight="1" x14ac:dyDescent="0.35">
      <c r="B380" s="235"/>
      <c r="C380" s="324"/>
      <c r="D380" s="305"/>
      <c r="E380" s="205"/>
      <c r="F380" s="205"/>
      <c r="G380" s="205"/>
      <c r="H380" s="205"/>
      <c r="I380" s="205"/>
      <c r="J380" s="203"/>
      <c r="K380" s="238"/>
      <c r="L380" s="122"/>
      <c r="M380" s="235"/>
      <c r="N380" s="203"/>
      <c r="O380" s="204"/>
      <c r="P380" s="205"/>
      <c r="Q380" s="205"/>
      <c r="R380" s="205"/>
      <c r="S380" s="205"/>
      <c r="T380" s="205"/>
      <c r="U380" s="205"/>
      <c r="V380" s="203"/>
      <c r="W380" s="238"/>
      <c r="X380" s="238"/>
    </row>
    <row r="381" spans="2:24" ht="24.75" hidden="1" customHeight="1" thickBot="1" x14ac:dyDescent="0.4">
      <c r="B381" s="235"/>
      <c r="C381" s="324"/>
      <c r="D381" s="305"/>
      <c r="E381" s="205"/>
      <c r="F381" s="205"/>
      <c r="G381" s="205"/>
      <c r="H381" s="205"/>
      <c r="I381" s="205"/>
      <c r="J381" s="203"/>
      <c r="K381" s="238"/>
      <c r="L381" s="122"/>
      <c r="M381" s="235"/>
      <c r="N381" s="203"/>
      <c r="O381" s="204"/>
      <c r="P381" s="205"/>
      <c r="Q381" s="205"/>
      <c r="R381" s="205"/>
      <c r="S381" s="205"/>
      <c r="T381" s="205"/>
      <c r="U381" s="205"/>
      <c r="V381" s="203"/>
      <c r="W381" s="238"/>
      <c r="X381" s="238"/>
    </row>
    <row r="382" spans="2:24" ht="24.75" customHeight="1" x14ac:dyDescent="0.35">
      <c r="B382" s="235"/>
      <c r="C382" s="418" t="s">
        <v>416</v>
      </c>
      <c r="D382" s="419"/>
      <c r="E382" s="240"/>
      <c r="F382" s="240"/>
      <c r="G382" s="241"/>
      <c r="H382" s="242"/>
      <c r="I382" s="243"/>
      <c r="J382" s="242"/>
      <c r="L382" s="122"/>
      <c r="M382" s="235"/>
      <c r="N382" s="418" t="s">
        <v>416</v>
      </c>
      <c r="O382" s="419"/>
      <c r="P382" s="240"/>
      <c r="Q382" s="240"/>
      <c r="R382" s="241"/>
      <c r="S382" s="452" t="s">
        <v>661</v>
      </c>
      <c r="T382" s="242"/>
      <c r="U382" s="243"/>
      <c r="V382" s="242"/>
      <c r="W382" s="228"/>
      <c r="X382" s="228"/>
    </row>
    <row r="383" spans="2:24" ht="24.75" customHeight="1" x14ac:dyDescent="0.35">
      <c r="B383" s="235"/>
      <c r="C383" s="420"/>
      <c r="D383" s="309" t="s">
        <v>576</v>
      </c>
      <c r="E383" s="245" t="s">
        <v>488</v>
      </c>
      <c r="F383" s="184" t="s">
        <v>485</v>
      </c>
      <c r="G383" s="422" t="s">
        <v>12</v>
      </c>
      <c r="H383" s="203"/>
      <c r="I383" s="205"/>
      <c r="J383" s="242"/>
      <c r="L383" s="122"/>
      <c r="M383" s="235"/>
      <c r="N383" s="450"/>
      <c r="O383" s="244" t="s">
        <v>576</v>
      </c>
      <c r="P383" s="245" t="s">
        <v>488</v>
      </c>
      <c r="Q383" s="184" t="s">
        <v>485</v>
      </c>
      <c r="R383" s="422" t="s">
        <v>12</v>
      </c>
      <c r="S383" s="453"/>
      <c r="T383" s="203"/>
      <c r="U383" s="205"/>
      <c r="V383" s="242"/>
      <c r="W383" s="228"/>
      <c r="X383" s="228"/>
    </row>
    <row r="384" spans="2:24" ht="24.75" customHeight="1" x14ac:dyDescent="0.35">
      <c r="B384" s="235"/>
      <c r="C384" s="421"/>
      <c r="D384" s="310" t="str">
        <f>D13</f>
        <v>UNFPA</v>
      </c>
      <c r="E384" s="247">
        <f>E13</f>
        <v>0</v>
      </c>
      <c r="F384" s="248">
        <f>F13</f>
        <v>0</v>
      </c>
      <c r="G384" s="423"/>
      <c r="H384" s="203"/>
      <c r="I384" s="205"/>
      <c r="J384" s="242"/>
      <c r="L384" s="122"/>
      <c r="M384" s="235"/>
      <c r="N384" s="451"/>
      <c r="O384" s="246" t="str">
        <f>O13</f>
        <v>UNFPA</v>
      </c>
      <c r="P384" s="247">
        <f>P13</f>
        <v>0</v>
      </c>
      <c r="Q384" s="248" t="str">
        <f>Q13</f>
        <v xml:space="preserve">Budget additionnel </v>
      </c>
      <c r="R384" s="423"/>
      <c r="S384" s="344" t="s">
        <v>609</v>
      </c>
      <c r="T384" s="203"/>
      <c r="U384" s="205"/>
      <c r="V384" s="242"/>
      <c r="W384" s="228"/>
      <c r="X384" s="228"/>
    </row>
    <row r="385" spans="2:25" ht="24.75" customHeight="1" x14ac:dyDescent="0.35">
      <c r="B385" s="128"/>
      <c r="C385" s="327" t="s">
        <v>408</v>
      </c>
      <c r="D385" s="311">
        <f>SUM(D34,D44,D64,D159,D167,D178,D374)</f>
        <v>1130841.1253636363</v>
      </c>
      <c r="E385" s="250">
        <f>SUM(E34,E44,E64,E159,E167,E178)</f>
        <v>0</v>
      </c>
      <c r="F385" s="250">
        <f>SUM(F34,F44,F64,F159,F167,F178)</f>
        <v>0</v>
      </c>
      <c r="G385" s="250">
        <f>SUM(D385:F385)</f>
        <v>1130841.1253636363</v>
      </c>
      <c r="H385" s="203"/>
      <c r="I385" s="205"/>
      <c r="J385" s="128"/>
      <c r="L385" s="122"/>
      <c r="M385" s="128"/>
      <c r="N385" s="249" t="s">
        <v>408</v>
      </c>
      <c r="O385" s="189">
        <f>SUM(O34,O44,O64,O159,O167,O178,O374)</f>
        <v>3305897.4586969698</v>
      </c>
      <c r="P385" s="250">
        <f>SUM(P34,P44,P64,P159,P167,P178)</f>
        <v>0</v>
      </c>
      <c r="Q385" s="189">
        <f>SUM(Q34,Q44,Q64,Q159,Q167,Q178,Q374)</f>
        <v>0</v>
      </c>
      <c r="R385" s="188">
        <f>SUM(O385:Q385)</f>
        <v>3305897.4586969698</v>
      </c>
      <c r="S385" s="345">
        <f>+S374+S178+S167+S159+S64+S44+S34</f>
        <v>2175056.3333333335</v>
      </c>
      <c r="T385" s="203"/>
      <c r="U385" s="205"/>
      <c r="V385" s="128"/>
      <c r="W385" s="228"/>
      <c r="X385" s="228"/>
    </row>
    <row r="386" spans="2:25" ht="24.75" customHeight="1" x14ac:dyDescent="0.35">
      <c r="B386" s="251"/>
      <c r="C386" s="327" t="s">
        <v>409</v>
      </c>
      <c r="D386" s="311">
        <f>D385*0.07</f>
        <v>79158.878775454548</v>
      </c>
      <c r="E386" s="252">
        <f>E385*0.07</f>
        <v>0</v>
      </c>
      <c r="F386" s="253">
        <f t="shared" ref="F386" si="72">F385*0.07</f>
        <v>0</v>
      </c>
      <c r="G386" s="250">
        <f>G385*0.07</f>
        <v>79158.878775454548</v>
      </c>
      <c r="H386" s="251"/>
      <c r="I386" s="254"/>
      <c r="L386" s="122"/>
      <c r="M386" s="251"/>
      <c r="N386" s="249" t="s">
        <v>409</v>
      </c>
      <c r="O386" s="189">
        <f>O385*0.07</f>
        <v>231412.82210878792</v>
      </c>
      <c r="P386" s="252">
        <f>P385*0.07</f>
        <v>0</v>
      </c>
      <c r="Q386" s="189">
        <f t="shared" ref="Q386" si="73">Q385*0.07</f>
        <v>0</v>
      </c>
      <c r="R386" s="188">
        <f>R385*0.07</f>
        <v>231412.82210878792</v>
      </c>
      <c r="S386" s="345">
        <f>+S385*0.07</f>
        <v>152253.94333333336</v>
      </c>
      <c r="T386" s="251"/>
      <c r="U386" s="254"/>
      <c r="W386" s="228"/>
      <c r="X386" s="228"/>
    </row>
    <row r="387" spans="2:25" ht="24.75" customHeight="1" thickBot="1" x14ac:dyDescent="0.4">
      <c r="B387" s="251"/>
      <c r="C387" s="328" t="s">
        <v>12</v>
      </c>
      <c r="D387" s="312">
        <f>SUM(D385:D386)</f>
        <v>1210000.0041390909</v>
      </c>
      <c r="E387" s="256">
        <f>SUM(E385:E386)</f>
        <v>0</v>
      </c>
      <c r="F387" s="257">
        <f>SUM(F385:F386)</f>
        <v>0</v>
      </c>
      <c r="G387" s="258">
        <f>SUM(G385:G386)</f>
        <v>1210000.0041390909</v>
      </c>
      <c r="H387" s="251"/>
      <c r="I387" s="254"/>
      <c r="L387" s="122"/>
      <c r="M387" s="251"/>
      <c r="N387" s="255" t="s">
        <v>12</v>
      </c>
      <c r="O387" s="342">
        <f>SUM(O385:O386)</f>
        <v>3537310.2808057577</v>
      </c>
      <c r="P387" s="256">
        <f>SUM(P385:P386)</f>
        <v>0</v>
      </c>
      <c r="Q387" s="342">
        <f>SUM(Q385:Q386)</f>
        <v>0</v>
      </c>
      <c r="R387" s="343">
        <f>SUM(R385:R386)</f>
        <v>3537310.2808057577</v>
      </c>
      <c r="S387" s="346">
        <f>+S385+S386</f>
        <v>2327310.2766666668</v>
      </c>
      <c r="T387" s="251"/>
      <c r="U387" s="254"/>
      <c r="W387" s="228"/>
      <c r="X387" s="228"/>
    </row>
    <row r="388" spans="2:25" ht="24.75" customHeight="1" x14ac:dyDescent="0.35">
      <c r="B388" s="251"/>
      <c r="I388" s="259"/>
      <c r="J388" s="260"/>
      <c r="L388" s="122"/>
      <c r="M388" s="251"/>
      <c r="S388" s="280"/>
      <c r="U388" s="259"/>
      <c r="V388" s="260"/>
      <c r="W388" s="228"/>
      <c r="X388" s="228"/>
    </row>
    <row r="389" spans="2:25" s="128" customFormat="1" ht="24.75" customHeight="1" thickBot="1" x14ac:dyDescent="0.4">
      <c r="B389" s="203"/>
      <c r="C389" s="329"/>
      <c r="D389" s="313"/>
      <c r="E389" s="262"/>
      <c r="F389" s="262"/>
      <c r="G389" s="262"/>
      <c r="H389" s="262"/>
      <c r="I389" s="175"/>
      <c r="J389" s="242"/>
      <c r="K389" s="263"/>
      <c r="L389" s="122"/>
      <c r="M389" s="203"/>
      <c r="N389" s="235"/>
      <c r="O389" s="261"/>
      <c r="P389" s="262"/>
      <c r="Q389" s="262"/>
      <c r="R389" s="262"/>
      <c r="S389" s="262"/>
      <c r="T389" s="262"/>
      <c r="U389" s="175"/>
      <c r="V389" s="242"/>
      <c r="W389" s="263"/>
      <c r="X389" s="263"/>
      <c r="Y389" s="215"/>
    </row>
    <row r="390" spans="2:25" ht="24.75" customHeight="1" x14ac:dyDescent="0.35">
      <c r="C390" s="410" t="s">
        <v>417</v>
      </c>
      <c r="D390" s="411"/>
      <c r="E390" s="412"/>
      <c r="F390" s="412"/>
      <c r="G390" s="412"/>
      <c r="H390" s="413"/>
      <c r="I390" s="264"/>
      <c r="L390" s="122"/>
      <c r="N390" s="454" t="s">
        <v>417</v>
      </c>
      <c r="O390" s="455"/>
      <c r="P390" s="455"/>
      <c r="Q390" s="455"/>
      <c r="R390" s="455"/>
      <c r="S390" s="456"/>
      <c r="T390" s="264"/>
      <c r="U390" s="264"/>
      <c r="W390" s="228"/>
      <c r="X390" s="228"/>
    </row>
    <row r="391" spans="2:25" ht="24.75" customHeight="1" x14ac:dyDescent="0.35">
      <c r="C391" s="388"/>
      <c r="D391" s="309" t="s">
        <v>576</v>
      </c>
      <c r="E391" s="245" t="s">
        <v>488</v>
      </c>
      <c r="F391" s="184" t="s">
        <v>485</v>
      </c>
      <c r="G391" s="403" t="s">
        <v>12</v>
      </c>
      <c r="H391" s="405" t="s">
        <v>10</v>
      </c>
      <c r="I391" s="264"/>
      <c r="L391" s="122"/>
      <c r="N391" s="390"/>
      <c r="O391" s="244" t="s">
        <v>644</v>
      </c>
      <c r="P391" s="245" t="s">
        <v>488</v>
      </c>
      <c r="Q391" s="184" t="s">
        <v>485</v>
      </c>
      <c r="R391" s="403" t="s">
        <v>12</v>
      </c>
      <c r="S391" s="405" t="s">
        <v>10</v>
      </c>
      <c r="T391" s="264"/>
      <c r="U391" s="264"/>
      <c r="W391" s="228"/>
      <c r="X391" s="228"/>
    </row>
    <row r="392" spans="2:25" ht="24.75" customHeight="1" x14ac:dyDescent="0.35">
      <c r="C392" s="389"/>
      <c r="D392" s="296" t="str">
        <f>D13</f>
        <v>UNFPA</v>
      </c>
      <c r="E392" s="129">
        <f>E13</f>
        <v>0</v>
      </c>
      <c r="F392" s="129">
        <f>F13</f>
        <v>0</v>
      </c>
      <c r="G392" s="404"/>
      <c r="H392" s="406"/>
      <c r="I392" s="264"/>
      <c r="L392" s="122"/>
      <c r="N392" s="391"/>
      <c r="O392" s="130" t="str">
        <f>O13</f>
        <v>UNFPA</v>
      </c>
      <c r="P392" s="129">
        <f>P13</f>
        <v>0</v>
      </c>
      <c r="Q392" s="129" t="str">
        <f>Q13</f>
        <v xml:space="preserve">Budget additionnel </v>
      </c>
      <c r="R392" s="404"/>
      <c r="S392" s="406"/>
      <c r="T392" s="264"/>
      <c r="U392" s="264"/>
      <c r="W392" s="228"/>
      <c r="X392" s="228"/>
    </row>
    <row r="393" spans="2:25" ht="24.75" customHeight="1" x14ac:dyDescent="0.35">
      <c r="C393" s="330" t="s">
        <v>410</v>
      </c>
      <c r="D393" s="314">
        <f>$D$387*H393</f>
        <v>847000.00289736362</v>
      </c>
      <c r="E393" s="266">
        <f>$E$387*H393</f>
        <v>0</v>
      </c>
      <c r="F393" s="266">
        <f>$F$387*H393</f>
        <v>0</v>
      </c>
      <c r="G393" s="266">
        <f>SUM(D393:F393)</f>
        <v>847000.00289736362</v>
      </c>
      <c r="H393" s="267">
        <v>0.7</v>
      </c>
      <c r="I393" s="243"/>
      <c r="L393" s="122"/>
      <c r="N393" s="265" t="s">
        <v>410</v>
      </c>
      <c r="O393" s="189">
        <f>$D$387*S393</f>
        <v>847000.00289736362</v>
      </c>
      <c r="P393" s="266">
        <f>$E$387*T393</f>
        <v>0</v>
      </c>
      <c r="Q393" s="188">
        <f>$Q$387*T393</f>
        <v>0</v>
      </c>
      <c r="R393" s="188">
        <f>SUM(O393:Q393)</f>
        <v>847000.00289736362</v>
      </c>
      <c r="S393" s="267">
        <v>0.7</v>
      </c>
      <c r="T393" s="243"/>
      <c r="U393" s="243"/>
      <c r="W393" s="228"/>
      <c r="X393" s="228"/>
    </row>
    <row r="394" spans="2:25" ht="24.75" customHeight="1" x14ac:dyDescent="0.35">
      <c r="B394" s="409"/>
      <c r="C394" s="331" t="s">
        <v>411</v>
      </c>
      <c r="D394" s="315">
        <f>$D$387*H394</f>
        <v>363000.00124172727</v>
      </c>
      <c r="E394" s="266">
        <f>$E$387*H394</f>
        <v>0</v>
      </c>
      <c r="F394" s="266">
        <f>$F$387*H394</f>
        <v>0</v>
      </c>
      <c r="G394" s="266">
        <f t="shared" ref="G394:G395" si="74">SUM(D394:F394)</f>
        <v>363000.00124172727</v>
      </c>
      <c r="H394" s="270">
        <v>0.3</v>
      </c>
      <c r="I394" s="243"/>
      <c r="L394" s="122"/>
      <c r="M394" s="409"/>
      <c r="N394" s="268" t="s">
        <v>411</v>
      </c>
      <c r="O394" s="189">
        <f>$D$387*S394</f>
        <v>363000.00124172727</v>
      </c>
      <c r="P394" s="266">
        <f>$E$387*T394</f>
        <v>0</v>
      </c>
      <c r="Q394" s="188">
        <f>$Q$387*T394</f>
        <v>0</v>
      </c>
      <c r="R394" s="188">
        <f t="shared" ref="R394:R396" si="75">SUM(O394:Q394)</f>
        <v>363000.00124172727</v>
      </c>
      <c r="S394" s="270">
        <v>0.3</v>
      </c>
      <c r="T394" s="243"/>
      <c r="U394" s="243"/>
      <c r="W394" s="228"/>
      <c r="X394" s="228"/>
    </row>
    <row r="395" spans="2:25" ht="24.75" customHeight="1" x14ac:dyDescent="0.35">
      <c r="B395" s="409"/>
      <c r="C395" s="331" t="s">
        <v>412</v>
      </c>
      <c r="D395" s="315">
        <f>$D$387*I395</f>
        <v>0</v>
      </c>
      <c r="E395" s="266">
        <f>$E$387*H395</f>
        <v>0</v>
      </c>
      <c r="F395" s="266">
        <f>$F$387*H395</f>
        <v>0</v>
      </c>
      <c r="G395" s="266">
        <f t="shared" si="74"/>
        <v>0</v>
      </c>
      <c r="H395" s="270"/>
      <c r="I395" s="243"/>
      <c r="L395" s="122"/>
      <c r="M395" s="409"/>
      <c r="N395" s="268" t="s">
        <v>662</v>
      </c>
      <c r="O395" s="189">
        <f>+S387*S395</f>
        <v>1163655.1383333334</v>
      </c>
      <c r="P395" s="266">
        <f>$E$387*T395</f>
        <v>0</v>
      </c>
      <c r="Q395" s="269">
        <f>$D$387*V395</f>
        <v>0</v>
      </c>
      <c r="R395" s="188">
        <f t="shared" si="75"/>
        <v>1163655.1383333334</v>
      </c>
      <c r="S395" s="270">
        <v>0.5</v>
      </c>
      <c r="T395" s="243"/>
      <c r="U395" s="243"/>
      <c r="W395" s="228"/>
      <c r="X395" s="228"/>
    </row>
    <row r="396" spans="2:25" ht="24.75" customHeight="1" x14ac:dyDescent="0.35">
      <c r="B396" s="409"/>
      <c r="C396" s="331"/>
      <c r="D396" s="315"/>
      <c r="E396" s="291"/>
      <c r="F396" s="291"/>
      <c r="G396" s="291"/>
      <c r="H396" s="270"/>
      <c r="I396" s="243"/>
      <c r="L396" s="122"/>
      <c r="M396" s="409"/>
      <c r="N396" s="268" t="s">
        <v>663</v>
      </c>
      <c r="O396" s="189">
        <f>+S387*S396</f>
        <v>1163655.1383333334</v>
      </c>
      <c r="P396" s="291"/>
      <c r="Q396" s="269"/>
      <c r="R396" s="188">
        <f t="shared" si="75"/>
        <v>1163655.1383333334</v>
      </c>
      <c r="S396" s="270">
        <v>0.5</v>
      </c>
      <c r="T396" s="243"/>
      <c r="U396" s="243"/>
      <c r="W396" s="228"/>
      <c r="X396" s="228"/>
    </row>
    <row r="397" spans="2:25" ht="24.75" customHeight="1" thickBot="1" x14ac:dyDescent="0.4">
      <c r="B397" s="409"/>
      <c r="C397" s="328" t="s">
        <v>12</v>
      </c>
      <c r="D397" s="316">
        <f>SUM(D393:D395)</f>
        <v>1210000.0041390909</v>
      </c>
      <c r="E397" s="271">
        <f t="shared" ref="E397:F397" si="76">SUM(E393:E395)</f>
        <v>0</v>
      </c>
      <c r="F397" s="271">
        <f t="shared" si="76"/>
        <v>0</v>
      </c>
      <c r="G397" s="271">
        <f>SUM(G393:G395)</f>
        <v>1210000.0041390909</v>
      </c>
      <c r="H397" s="272"/>
      <c r="I397" s="264"/>
      <c r="J397" s="228"/>
      <c r="L397" s="122"/>
      <c r="M397" s="409"/>
      <c r="N397" s="255" t="s">
        <v>12</v>
      </c>
      <c r="O397" s="342">
        <f>SUM(O393:O396)</f>
        <v>3537310.2808057582</v>
      </c>
      <c r="P397" s="271">
        <f t="shared" ref="P397" si="77">SUM(P393:P395)</f>
        <v>0</v>
      </c>
      <c r="Q397" s="343">
        <f>SUM(Q393:Q395)</f>
        <v>0</v>
      </c>
      <c r="R397" s="343">
        <f>SUM(R393:R396)</f>
        <v>3537310.2808057582</v>
      </c>
      <c r="S397" s="272"/>
      <c r="T397" s="264"/>
      <c r="U397" s="264"/>
      <c r="V397" s="228"/>
      <c r="W397" s="228"/>
      <c r="X397" s="228"/>
    </row>
    <row r="398" spans="2:25" ht="24.75" customHeight="1" thickBot="1" x14ac:dyDescent="0.4">
      <c r="B398" s="409"/>
      <c r="C398" s="332"/>
      <c r="D398" s="317"/>
      <c r="E398" s="274"/>
      <c r="F398" s="274"/>
      <c r="G398" s="274"/>
      <c r="H398" s="274"/>
      <c r="I398" s="275"/>
      <c r="L398" s="122"/>
      <c r="M398" s="409"/>
      <c r="N398" s="170"/>
      <c r="O398" s="273"/>
      <c r="P398" s="274"/>
      <c r="Q398" s="274"/>
      <c r="R398" s="274"/>
      <c r="S398" s="274"/>
      <c r="T398" s="275"/>
      <c r="U398" s="275"/>
      <c r="W398" s="228"/>
      <c r="X398" s="228"/>
    </row>
    <row r="399" spans="2:25" ht="24.75" customHeight="1" x14ac:dyDescent="0.35">
      <c r="B399" s="409"/>
      <c r="C399" s="333" t="s">
        <v>657</v>
      </c>
      <c r="D399" s="318">
        <f>SUM(H34,H44,H64,H159,H167,H178,H374)*1.07</f>
        <v>155396.22705277274</v>
      </c>
      <c r="E399" s="262"/>
      <c r="F399" s="262"/>
      <c r="G399" s="262"/>
      <c r="H399" s="274"/>
      <c r="I399" s="275"/>
      <c r="L399" s="122"/>
      <c r="M399" s="409"/>
      <c r="N399" s="276" t="s">
        <v>647</v>
      </c>
      <c r="O399" s="188">
        <f>SUM(T34,T44,T64,T159,T167,T178,T374)*1.07</f>
        <v>655312.71038610616</v>
      </c>
      <c r="P399" s="262"/>
      <c r="Q399" s="262"/>
      <c r="R399" s="262"/>
      <c r="S399" s="262"/>
      <c r="T399" s="274"/>
      <c r="U399" s="275"/>
      <c r="W399" s="228"/>
      <c r="X399" s="228"/>
    </row>
    <row r="400" spans="2:25" ht="24.75" customHeight="1" x14ac:dyDescent="0.35">
      <c r="B400" s="409"/>
      <c r="C400" s="330" t="s">
        <v>414</v>
      </c>
      <c r="D400" s="319">
        <f>D399/G387</f>
        <v>0.1284266334885977</v>
      </c>
      <c r="E400" s="278"/>
      <c r="F400" s="278"/>
      <c r="G400" s="278"/>
      <c r="H400" s="274"/>
      <c r="I400" s="275"/>
      <c r="L400" s="122"/>
      <c r="M400" s="409"/>
      <c r="N400" s="265" t="s">
        <v>414</v>
      </c>
      <c r="O400" s="277">
        <f>O399/R387</f>
        <v>0.18525734480856274</v>
      </c>
      <c r="P400" s="278"/>
      <c r="Q400" s="278"/>
      <c r="R400" s="278"/>
      <c r="S400" s="278"/>
      <c r="T400" s="274"/>
      <c r="U400" s="275"/>
      <c r="W400" s="228"/>
      <c r="X400" s="228"/>
    </row>
    <row r="401" spans="2:24" ht="24.75" hidden="1" customHeight="1" x14ac:dyDescent="0.35">
      <c r="B401" s="409"/>
      <c r="C401" s="407"/>
      <c r="D401" s="408"/>
      <c r="E401" s="235" t="s">
        <v>483</v>
      </c>
      <c r="F401" s="235"/>
      <c r="G401" s="235"/>
      <c r="H401" s="274"/>
      <c r="I401" s="275"/>
      <c r="L401" s="122"/>
      <c r="M401" s="409"/>
      <c r="N401" s="407"/>
      <c r="O401" s="408"/>
      <c r="P401" s="235" t="s">
        <v>483</v>
      </c>
      <c r="Q401" s="235"/>
      <c r="R401" s="235"/>
      <c r="S401" s="235"/>
      <c r="T401" s="274"/>
      <c r="U401" s="275"/>
      <c r="W401" s="228"/>
      <c r="X401" s="228"/>
    </row>
    <row r="402" spans="2:24" ht="24.75" customHeight="1" x14ac:dyDescent="0.35">
      <c r="B402" s="409"/>
      <c r="C402" s="330" t="s">
        <v>658</v>
      </c>
      <c r="D402" s="320">
        <f>G64+G373</f>
        <v>148163.97627272728</v>
      </c>
      <c r="E402" s="279"/>
      <c r="F402" s="279"/>
      <c r="G402" s="279"/>
      <c r="L402" s="122"/>
      <c r="M402" s="409"/>
      <c r="N402" s="265" t="s">
        <v>648</v>
      </c>
      <c r="O402" s="188">
        <f>R64+R373</f>
        <v>303163.97627272725</v>
      </c>
      <c r="P402" s="279"/>
      <c r="Q402" s="279"/>
      <c r="R402" s="279"/>
      <c r="S402" s="280"/>
      <c r="T402" s="281"/>
      <c r="W402" s="228"/>
      <c r="X402" s="228"/>
    </row>
    <row r="403" spans="2:24" ht="29.25" customHeight="1" x14ac:dyDescent="0.35">
      <c r="B403" s="409"/>
      <c r="C403" s="330" t="s">
        <v>415</v>
      </c>
      <c r="D403" s="319">
        <f>D402/G387</f>
        <v>0.12244956674867553</v>
      </c>
      <c r="E403" s="279"/>
      <c r="F403" s="279"/>
      <c r="G403" s="279"/>
      <c r="H403" s="265" t="s">
        <v>610</v>
      </c>
      <c r="I403" s="282"/>
      <c r="L403" s="122"/>
      <c r="M403" s="409"/>
      <c r="N403" s="265" t="s">
        <v>415</v>
      </c>
      <c r="O403" s="277">
        <f>O402/R387</f>
        <v>8.570466037931794E-2</v>
      </c>
      <c r="P403" s="279"/>
      <c r="Q403" s="279"/>
      <c r="R403" s="279"/>
      <c r="S403" s="265" t="s">
        <v>610</v>
      </c>
      <c r="T403" s="282">
        <f>U34+U44+U64+U159+U167+U178+U374</f>
        <v>1212555.3400000001</v>
      </c>
      <c r="U403" s="281"/>
      <c r="W403" s="228"/>
      <c r="X403" s="228"/>
    </row>
    <row r="404" spans="2:24" ht="58.5" customHeight="1" thickBot="1" x14ac:dyDescent="0.4">
      <c r="B404" s="409"/>
      <c r="C404" s="414" t="s">
        <v>649</v>
      </c>
      <c r="D404" s="415"/>
      <c r="E404" s="128"/>
      <c r="F404" s="128"/>
      <c r="G404" s="128"/>
      <c r="H404" s="265" t="s">
        <v>611</v>
      </c>
      <c r="I404" s="283">
        <f>I403/G385</f>
        <v>0</v>
      </c>
      <c r="L404" s="122"/>
      <c r="M404" s="409"/>
      <c r="N404" s="414" t="s">
        <v>649</v>
      </c>
      <c r="O404" s="415"/>
      <c r="P404" s="128"/>
      <c r="Q404" s="128"/>
      <c r="R404" s="128"/>
      <c r="S404" s="265" t="s">
        <v>611</v>
      </c>
      <c r="T404" s="283">
        <f>T403/O387</f>
        <v>0.34279021169830604</v>
      </c>
      <c r="U404" s="176"/>
      <c r="W404" s="228"/>
      <c r="X404" s="228"/>
    </row>
    <row r="405" spans="2:24" ht="24.75" customHeight="1" x14ac:dyDescent="0.35">
      <c r="B405" s="409"/>
      <c r="K405" s="263"/>
      <c r="M405" s="409"/>
      <c r="W405" s="263"/>
      <c r="X405" s="263"/>
    </row>
    <row r="406" spans="2:24" ht="24.75" customHeight="1" x14ac:dyDescent="0.35">
      <c r="B406" s="409"/>
      <c r="M406" s="409"/>
      <c r="W406" s="228"/>
      <c r="X406" s="228"/>
    </row>
    <row r="407" spans="2:24" ht="24.75" customHeight="1" x14ac:dyDescent="0.35">
      <c r="B407" s="409"/>
      <c r="M407" s="409"/>
      <c r="W407" s="228"/>
      <c r="X407" s="228"/>
    </row>
    <row r="408" spans="2:24" ht="24.75" customHeight="1" x14ac:dyDescent="0.35">
      <c r="B408" s="409"/>
      <c r="M408" s="409"/>
      <c r="W408" s="228"/>
      <c r="X408" s="228"/>
    </row>
    <row r="409" spans="2:24" ht="24.75" customHeight="1" x14ac:dyDescent="0.35">
      <c r="B409" s="409"/>
      <c r="M409" s="409"/>
      <c r="W409" s="228"/>
      <c r="X409" s="228"/>
    </row>
  </sheetData>
  <sheetProtection formatCells="0" formatColumns="0" formatRows="0"/>
  <mergeCells count="178">
    <mergeCell ref="B2:E2"/>
    <mergeCell ref="B6:K6"/>
    <mergeCell ref="B9:H9"/>
    <mergeCell ref="C14:K14"/>
    <mergeCell ref="N14:W14"/>
    <mergeCell ref="C15:K15"/>
    <mergeCell ref="N15:W15"/>
    <mergeCell ref="C35:K35"/>
    <mergeCell ref="N35:W35"/>
    <mergeCell ref="B40:B41"/>
    <mergeCell ref="J40:J41"/>
    <mergeCell ref="M40:M41"/>
    <mergeCell ref="C45:K45"/>
    <mergeCell ref="N45:W45"/>
    <mergeCell ref="B16:B23"/>
    <mergeCell ref="M16:M23"/>
    <mergeCell ref="B24:B31"/>
    <mergeCell ref="M24:M31"/>
    <mergeCell ref="M32:M33"/>
    <mergeCell ref="C66:K66"/>
    <mergeCell ref="N66:W66"/>
    <mergeCell ref="C67:K67"/>
    <mergeCell ref="N67:W67"/>
    <mergeCell ref="B79:B83"/>
    <mergeCell ref="M79:M83"/>
    <mergeCell ref="B51:B52"/>
    <mergeCell ref="J51:J52"/>
    <mergeCell ref="M51:M52"/>
    <mergeCell ref="V51:V52"/>
    <mergeCell ref="B53:B54"/>
    <mergeCell ref="M53:M54"/>
    <mergeCell ref="B99:B103"/>
    <mergeCell ref="M99:M103"/>
    <mergeCell ref="B104:B108"/>
    <mergeCell ref="M104:M108"/>
    <mergeCell ref="B109:B113"/>
    <mergeCell ref="M109:M113"/>
    <mergeCell ref="B84:B88"/>
    <mergeCell ref="M84:M88"/>
    <mergeCell ref="B89:B93"/>
    <mergeCell ref="M89:M93"/>
    <mergeCell ref="B94:B98"/>
    <mergeCell ref="M94:M98"/>
    <mergeCell ref="B129:B133"/>
    <mergeCell ref="M129:M133"/>
    <mergeCell ref="B134:B138"/>
    <mergeCell ref="M134:M138"/>
    <mergeCell ref="B139:B143"/>
    <mergeCell ref="M139:M143"/>
    <mergeCell ref="B114:B118"/>
    <mergeCell ref="M114:M118"/>
    <mergeCell ref="B119:B123"/>
    <mergeCell ref="M119:M123"/>
    <mergeCell ref="B124:B128"/>
    <mergeCell ref="M124:M128"/>
    <mergeCell ref="C160:K160"/>
    <mergeCell ref="N160:W160"/>
    <mergeCell ref="B161:B162"/>
    <mergeCell ref="M161:M162"/>
    <mergeCell ref="C168:K168"/>
    <mergeCell ref="N168:W168"/>
    <mergeCell ref="B144:B148"/>
    <mergeCell ref="M144:M148"/>
    <mergeCell ref="B149:B153"/>
    <mergeCell ref="M149:M153"/>
    <mergeCell ref="B154:B158"/>
    <mergeCell ref="M154:M158"/>
    <mergeCell ref="C191:J191"/>
    <mergeCell ref="N191:V191"/>
    <mergeCell ref="C192:K192"/>
    <mergeCell ref="N192:W192"/>
    <mergeCell ref="C193:K193"/>
    <mergeCell ref="N193:W193"/>
    <mergeCell ref="C179:K179"/>
    <mergeCell ref="N179:W179"/>
    <mergeCell ref="B180:B184"/>
    <mergeCell ref="M180:M184"/>
    <mergeCell ref="B185:B189"/>
    <mergeCell ref="M185:M189"/>
    <mergeCell ref="B209:B213"/>
    <mergeCell ref="M209:M213"/>
    <mergeCell ref="B214:B218"/>
    <mergeCell ref="M214:M218"/>
    <mergeCell ref="C220:K220"/>
    <mergeCell ref="N220:W220"/>
    <mergeCell ref="B194:B198"/>
    <mergeCell ref="M194:M198"/>
    <mergeCell ref="B199:B203"/>
    <mergeCell ref="M199:M203"/>
    <mergeCell ref="B204:B208"/>
    <mergeCell ref="M204:M208"/>
    <mergeCell ref="B236:B240"/>
    <mergeCell ref="M236:M240"/>
    <mergeCell ref="B241:B245"/>
    <mergeCell ref="M241:M245"/>
    <mergeCell ref="C247:J247"/>
    <mergeCell ref="N247:V247"/>
    <mergeCell ref="B221:B225"/>
    <mergeCell ref="M221:M225"/>
    <mergeCell ref="B226:B230"/>
    <mergeCell ref="M226:M230"/>
    <mergeCell ref="B231:B235"/>
    <mergeCell ref="M231:M235"/>
    <mergeCell ref="C261:J261"/>
    <mergeCell ref="N261:V261"/>
    <mergeCell ref="B262:B266"/>
    <mergeCell ref="M262:M266"/>
    <mergeCell ref="B267:B271"/>
    <mergeCell ref="M267:M271"/>
    <mergeCell ref="B248:B252"/>
    <mergeCell ref="M248:M252"/>
    <mergeCell ref="B253:B257"/>
    <mergeCell ref="M253:M257"/>
    <mergeCell ref="C260:J260"/>
    <mergeCell ref="N260:V260"/>
    <mergeCell ref="C288:J288"/>
    <mergeCell ref="N288:V288"/>
    <mergeCell ref="B289:B293"/>
    <mergeCell ref="M289:M293"/>
    <mergeCell ref="B294:B298"/>
    <mergeCell ref="M294:M298"/>
    <mergeCell ref="B272:B276"/>
    <mergeCell ref="M272:M276"/>
    <mergeCell ref="B277:B281"/>
    <mergeCell ref="M277:M281"/>
    <mergeCell ref="B282:B286"/>
    <mergeCell ref="M282:M286"/>
    <mergeCell ref="C315:J315"/>
    <mergeCell ref="N315:V315"/>
    <mergeCell ref="B316:B321"/>
    <mergeCell ref="M316:M321"/>
    <mergeCell ref="B322:B326"/>
    <mergeCell ref="M322:M326"/>
    <mergeCell ref="B299:B303"/>
    <mergeCell ref="M299:M303"/>
    <mergeCell ref="B304:B308"/>
    <mergeCell ref="M304:M308"/>
    <mergeCell ref="B309:B313"/>
    <mergeCell ref="M309:M313"/>
    <mergeCell ref="C343:J343"/>
    <mergeCell ref="N343:V343"/>
    <mergeCell ref="B344:B348"/>
    <mergeCell ref="M344:M348"/>
    <mergeCell ref="B349:B353"/>
    <mergeCell ref="M349:M353"/>
    <mergeCell ref="B327:B331"/>
    <mergeCell ref="M327:M331"/>
    <mergeCell ref="B332:B336"/>
    <mergeCell ref="M332:M336"/>
    <mergeCell ref="B337:B341"/>
    <mergeCell ref="M337:M341"/>
    <mergeCell ref="C382:D382"/>
    <mergeCell ref="N382:O382"/>
    <mergeCell ref="S382:S383"/>
    <mergeCell ref="C383:C384"/>
    <mergeCell ref="G383:G384"/>
    <mergeCell ref="N383:N384"/>
    <mergeCell ref="R383:R384"/>
    <mergeCell ref="B357:B359"/>
    <mergeCell ref="M357:M359"/>
    <mergeCell ref="B360:B367"/>
    <mergeCell ref="M360:M370"/>
    <mergeCell ref="B371:B372"/>
    <mergeCell ref="M371:M372"/>
    <mergeCell ref="B394:B409"/>
    <mergeCell ref="M394:M409"/>
    <mergeCell ref="C401:D401"/>
    <mergeCell ref="N401:O401"/>
    <mergeCell ref="C404:D404"/>
    <mergeCell ref="N404:O404"/>
    <mergeCell ref="C390:H390"/>
    <mergeCell ref="N390:S390"/>
    <mergeCell ref="C391:C392"/>
    <mergeCell ref="G391:G392"/>
    <mergeCell ref="H391:H392"/>
    <mergeCell ref="N391:N392"/>
    <mergeCell ref="R391:R392"/>
    <mergeCell ref="S391:S392"/>
  </mergeCells>
  <conditionalFormatting sqref="D400">
    <cfRule type="cellIs" dxfId="5" priority="2" operator="lessThan">
      <formula>0.15</formula>
    </cfRule>
  </conditionalFormatting>
  <conditionalFormatting sqref="D403">
    <cfRule type="cellIs" dxfId="4" priority="1" operator="lessThan">
      <formula>0.05</formula>
    </cfRule>
  </conditionalFormatting>
  <conditionalFormatting sqref="I404">
    <cfRule type="cellIs" dxfId="3" priority="4" operator="lessThan">
      <formula>0.05</formula>
    </cfRule>
  </conditionalFormatting>
  <conditionalFormatting sqref="O400">
    <cfRule type="cellIs" dxfId="2" priority="6" operator="lessThan">
      <formula>0.15</formula>
    </cfRule>
  </conditionalFormatting>
  <conditionalFormatting sqref="O403">
    <cfRule type="cellIs" dxfId="1" priority="5" operator="lessThan">
      <formula>0.05</formula>
    </cfRule>
  </conditionalFormatting>
  <conditionalFormatting sqref="T404">
    <cfRule type="cellIs" dxfId="0" priority="3" operator="lessThan">
      <formula>0.05</formula>
    </cfRule>
  </conditionalFormatting>
  <dataValidations count="7">
    <dataValidation allowBlank="1" showInputMessage="1" showErrorMessage="1" prompt="% Towards Gender Equality and Women's Empowerment Must be Higher than 15%_x000a_" sqref="O400:S400 D400:G400" xr:uid="{C0A091ED-E382-4305-807B-54001C34984D}"/>
    <dataValidation allowBlank="1" showInputMessage="1" showErrorMessage="1" prompt="M&amp;E Budget Cannot be Less than 5%_x000a_" sqref="O403:R403 D403:G403" xr:uid="{BF617D28-268F-4AEC-9E21-C260EA41CE45}"/>
    <dataValidation allowBlank="1" showInputMessage="1" showErrorMessage="1" prompt="Insert *text* description of Outcome here" sqref="N260:V260 C14 N14 C260:J260" xr:uid="{21E22378-6494-42F2-8FD7-4E4EB796A3EB}"/>
    <dataValidation allowBlank="1" showInputMessage="1" showErrorMessage="1" prompt="Insert *text* description of Output here" sqref="C15 C35 C45 C66:C67 C343 C192:C193 C160 C220 C247 C261 C288 C315 C179 C168 N15 N35 N45 N66:N67 N343 N192:N193 N160 N220 N247 N261 N288 N315 N179 N168" xr:uid="{9EF67D79-2D0B-4163-8683-A7C33B97BB7F}"/>
    <dataValidation allowBlank="1" showInputMessage="1" showErrorMessage="1" prompt="Insert *text* description of Activity here" sqref="C180 C173 C214 C248:C257 C262:C279 C344:C353 C289:C304 N46:N52 C221:C226 C230:C236 C316:C317 C320:C334 C16:C17 C36:C37 C164 C166 C39:C43 C371:C373 C68:C78 C46:C52 C55:C63 N180 N214 N248:N257 N262:N279 N344:N353 N289:N304 O199:O209 N221:N226 N230:N236 N316:N317 N320:N334 D199:D209 N166 N16:N17 N68:N78 N371:N373 N55:N63 N36:N37 N164 N39:N43" xr:uid="{53E4A702-E36D-4CFE-8EFD-AFB8E0FF6307}"/>
    <dataValidation allowBlank="1" showInputMessage="1" showErrorMessage="1" prompt="Insert name of recipient agency here _x000a_" sqref="O13:S13 D13:G13 S384" xr:uid="{6826591B-DCA4-4ED9-9DC5-66D68D5AE5BA}"/>
    <dataValidation allowBlank="1" showErrorMessage="1" prompt="% Towards Gender Equality and Women's Empowerment Must be Higher than 15%_x000a_" sqref="O402:R402 D402:G402" xr:uid="{F5D5BBAA-220C-4351-8C34-C746B6D0BC07}"/>
  </dataValidations>
  <printOptions horizontalCentered="1"/>
  <pageMargins left="0.7" right="0.7" top="0.75" bottom="0.75" header="0.3" footer="0.3"/>
  <pageSetup paperSize="9" scale="37" fitToHeight="8" orientation="landscape" r:id="rId1"/>
  <rowBreaks count="1" manualBreakCount="1">
    <brk id="16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E2888-4C65-460D-B7AD-864C99F0E95A}">
  <sheetPr>
    <tabColor theme="2" tint="-0.499984740745262"/>
  </sheetPr>
  <dimension ref="A1:A6"/>
  <sheetViews>
    <sheetView workbookViewId="0">
      <selection activeCell="A9" sqref="A9"/>
    </sheetView>
  </sheetViews>
  <sheetFormatPr baseColWidth="10" defaultColWidth="8.90625" defaultRowHeight="14.5" x14ac:dyDescent="0.35"/>
  <sheetData>
    <row r="1" spans="1:1" x14ac:dyDescent="0.35">
      <c r="A1" s="95">
        <v>0</v>
      </c>
    </row>
    <row r="2" spans="1:1" x14ac:dyDescent="0.35">
      <c r="A2" s="95">
        <v>0.2</v>
      </c>
    </row>
    <row r="3" spans="1:1" x14ac:dyDescent="0.35">
      <c r="A3" s="95">
        <v>0.4</v>
      </c>
    </row>
    <row r="4" spans="1:1" x14ac:dyDescent="0.35">
      <c r="A4" s="95">
        <v>0.6</v>
      </c>
    </row>
    <row r="5" spans="1:1" x14ac:dyDescent="0.35">
      <c r="A5" s="95">
        <v>0.8</v>
      </c>
    </row>
    <row r="6" spans="1:1" x14ac:dyDescent="0.35">
      <c r="A6" s="95">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baseColWidth="10" defaultColWidth="8.90625" defaultRowHeight="14.5" x14ac:dyDescent="0.35"/>
  <sheetData>
    <row r="1" spans="1:2" x14ac:dyDescent="0.35">
      <c r="A1" s="44" t="s">
        <v>22</v>
      </c>
      <c r="B1" s="45" t="s">
        <v>23</v>
      </c>
    </row>
    <row r="2" spans="1:2" x14ac:dyDescent="0.35">
      <c r="A2" s="46" t="s">
        <v>24</v>
      </c>
      <c r="B2" s="47" t="s">
        <v>25</v>
      </c>
    </row>
    <row r="3" spans="1:2" x14ac:dyDescent="0.35">
      <c r="A3" s="46" t="s">
        <v>26</v>
      </c>
      <c r="B3" s="47" t="s">
        <v>27</v>
      </c>
    </row>
    <row r="4" spans="1:2" x14ac:dyDescent="0.35">
      <c r="A4" s="46" t="s">
        <v>28</v>
      </c>
      <c r="B4" s="47" t="s">
        <v>29</v>
      </c>
    </row>
    <row r="5" spans="1:2" x14ac:dyDescent="0.35">
      <c r="A5" s="46" t="s">
        <v>30</v>
      </c>
      <c r="B5" s="47" t="s">
        <v>31</v>
      </c>
    </row>
    <row r="6" spans="1:2" x14ac:dyDescent="0.35">
      <c r="A6" s="46" t="s">
        <v>32</v>
      </c>
      <c r="B6" s="47" t="s">
        <v>33</v>
      </c>
    </row>
    <row r="7" spans="1:2" x14ac:dyDescent="0.35">
      <c r="A7" s="46" t="s">
        <v>34</v>
      </c>
      <c r="B7" s="47" t="s">
        <v>35</v>
      </c>
    </row>
    <row r="8" spans="1:2" x14ac:dyDescent="0.35">
      <c r="A8" s="46" t="s">
        <v>36</v>
      </c>
      <c r="B8" s="47" t="s">
        <v>37</v>
      </c>
    </row>
    <row r="9" spans="1:2" x14ac:dyDescent="0.35">
      <c r="A9" s="46" t="s">
        <v>38</v>
      </c>
      <c r="B9" s="47" t="s">
        <v>39</v>
      </c>
    </row>
    <row r="10" spans="1:2" x14ac:dyDescent="0.35">
      <c r="A10" s="46" t="s">
        <v>40</v>
      </c>
      <c r="B10" s="47" t="s">
        <v>41</v>
      </c>
    </row>
    <row r="11" spans="1:2" x14ac:dyDescent="0.35">
      <c r="A11" s="46" t="s">
        <v>42</v>
      </c>
      <c r="B11" s="47" t="s">
        <v>43</v>
      </c>
    </row>
    <row r="12" spans="1:2" x14ac:dyDescent="0.35">
      <c r="A12" s="46" t="s">
        <v>44</v>
      </c>
      <c r="B12" s="47" t="s">
        <v>45</v>
      </c>
    </row>
    <row r="13" spans="1:2" x14ac:dyDescent="0.35">
      <c r="A13" s="46" t="s">
        <v>46</v>
      </c>
      <c r="B13" s="47" t="s">
        <v>47</v>
      </c>
    </row>
    <row r="14" spans="1:2" x14ac:dyDescent="0.35">
      <c r="A14" s="46" t="s">
        <v>48</v>
      </c>
      <c r="B14" s="47" t="s">
        <v>49</v>
      </c>
    </row>
    <row r="15" spans="1:2" x14ac:dyDescent="0.35">
      <c r="A15" s="46" t="s">
        <v>50</v>
      </c>
      <c r="B15" s="47" t="s">
        <v>51</v>
      </c>
    </row>
    <row r="16" spans="1:2" x14ac:dyDescent="0.35">
      <c r="A16" s="46" t="s">
        <v>52</v>
      </c>
      <c r="B16" s="47" t="s">
        <v>53</v>
      </c>
    </row>
    <row r="17" spans="1:2" x14ac:dyDescent="0.35">
      <c r="A17" s="46" t="s">
        <v>54</v>
      </c>
      <c r="B17" s="47" t="s">
        <v>55</v>
      </c>
    </row>
    <row r="18" spans="1:2" x14ac:dyDescent="0.35">
      <c r="A18" s="46" t="s">
        <v>56</v>
      </c>
      <c r="B18" s="47" t="s">
        <v>57</v>
      </c>
    </row>
    <row r="19" spans="1:2" x14ac:dyDescent="0.35">
      <c r="A19" s="46" t="s">
        <v>58</v>
      </c>
      <c r="B19" s="47" t="s">
        <v>59</v>
      </c>
    </row>
    <row r="20" spans="1:2" x14ac:dyDescent="0.35">
      <c r="A20" s="46" t="s">
        <v>60</v>
      </c>
      <c r="B20" s="47" t="s">
        <v>61</v>
      </c>
    </row>
    <row r="21" spans="1:2" x14ac:dyDescent="0.35">
      <c r="A21" s="46" t="s">
        <v>62</v>
      </c>
      <c r="B21" s="47" t="s">
        <v>63</v>
      </c>
    </row>
    <row r="22" spans="1:2" x14ac:dyDescent="0.35">
      <c r="A22" s="46" t="s">
        <v>64</v>
      </c>
      <c r="B22" s="47" t="s">
        <v>65</v>
      </c>
    </row>
    <row r="23" spans="1:2" x14ac:dyDescent="0.35">
      <c r="A23" s="46" t="s">
        <v>66</v>
      </c>
      <c r="B23" s="47" t="s">
        <v>67</v>
      </c>
    </row>
    <row r="24" spans="1:2" x14ac:dyDescent="0.35">
      <c r="A24" s="46" t="s">
        <v>68</v>
      </c>
      <c r="B24" s="47" t="s">
        <v>69</v>
      </c>
    </row>
    <row r="25" spans="1:2" x14ac:dyDescent="0.35">
      <c r="A25" s="46" t="s">
        <v>70</v>
      </c>
      <c r="B25" s="47" t="s">
        <v>71</v>
      </c>
    </row>
    <row r="26" spans="1:2" x14ac:dyDescent="0.35">
      <c r="A26" s="46" t="s">
        <v>72</v>
      </c>
      <c r="B26" s="47" t="s">
        <v>73</v>
      </c>
    </row>
    <row r="27" spans="1:2" x14ac:dyDescent="0.35">
      <c r="A27" s="46" t="s">
        <v>74</v>
      </c>
      <c r="B27" s="47" t="s">
        <v>75</v>
      </c>
    </row>
    <row r="28" spans="1:2" x14ac:dyDescent="0.35">
      <c r="A28" s="46" t="s">
        <v>76</v>
      </c>
      <c r="B28" s="47" t="s">
        <v>77</v>
      </c>
    </row>
    <row r="29" spans="1:2" x14ac:dyDescent="0.35">
      <c r="A29" s="46" t="s">
        <v>78</v>
      </c>
      <c r="B29" s="47" t="s">
        <v>79</v>
      </c>
    </row>
    <row r="30" spans="1:2" x14ac:dyDescent="0.35">
      <c r="A30" s="46" t="s">
        <v>80</v>
      </c>
      <c r="B30" s="47" t="s">
        <v>81</v>
      </c>
    </row>
    <row r="31" spans="1:2" x14ac:dyDescent="0.35">
      <c r="A31" s="46" t="s">
        <v>82</v>
      </c>
      <c r="B31" s="47" t="s">
        <v>83</v>
      </c>
    </row>
    <row r="32" spans="1:2" x14ac:dyDescent="0.35">
      <c r="A32" s="46" t="s">
        <v>84</v>
      </c>
      <c r="B32" s="47" t="s">
        <v>85</v>
      </c>
    </row>
    <row r="33" spans="1:2" x14ac:dyDescent="0.35">
      <c r="A33" s="46" t="s">
        <v>86</v>
      </c>
      <c r="B33" s="47" t="s">
        <v>87</v>
      </c>
    </row>
    <row r="34" spans="1:2" x14ac:dyDescent="0.35">
      <c r="A34" s="46" t="s">
        <v>88</v>
      </c>
      <c r="B34" s="47" t="s">
        <v>89</v>
      </c>
    </row>
    <row r="35" spans="1:2" x14ac:dyDescent="0.35">
      <c r="A35" s="46" t="s">
        <v>90</v>
      </c>
      <c r="B35" s="47" t="s">
        <v>91</v>
      </c>
    </row>
    <row r="36" spans="1:2" x14ac:dyDescent="0.35">
      <c r="A36" s="46" t="s">
        <v>92</v>
      </c>
      <c r="B36" s="47" t="s">
        <v>93</v>
      </c>
    </row>
    <row r="37" spans="1:2" x14ac:dyDescent="0.35">
      <c r="A37" s="46" t="s">
        <v>94</v>
      </c>
      <c r="B37" s="47" t="s">
        <v>95</v>
      </c>
    </row>
    <row r="38" spans="1:2" x14ac:dyDescent="0.35">
      <c r="A38" s="46" t="s">
        <v>96</v>
      </c>
      <c r="B38" s="47" t="s">
        <v>97</v>
      </c>
    </row>
    <row r="39" spans="1:2" x14ac:dyDescent="0.35">
      <c r="A39" s="46" t="s">
        <v>98</v>
      </c>
      <c r="B39" s="47" t="s">
        <v>99</v>
      </c>
    </row>
    <row r="40" spans="1:2" x14ac:dyDescent="0.35">
      <c r="A40" s="46" t="s">
        <v>100</v>
      </c>
      <c r="B40" s="47" t="s">
        <v>101</v>
      </c>
    </row>
    <row r="41" spans="1:2" x14ac:dyDescent="0.35">
      <c r="A41" s="46" t="s">
        <v>102</v>
      </c>
      <c r="B41" s="47" t="s">
        <v>103</v>
      </c>
    </row>
    <row r="42" spans="1:2" x14ac:dyDescent="0.35">
      <c r="A42" s="46" t="s">
        <v>104</v>
      </c>
      <c r="B42" s="47" t="s">
        <v>105</v>
      </c>
    </row>
    <row r="43" spans="1:2" x14ac:dyDescent="0.35">
      <c r="A43" s="46" t="s">
        <v>106</v>
      </c>
      <c r="B43" s="47" t="s">
        <v>107</v>
      </c>
    </row>
    <row r="44" spans="1:2" x14ac:dyDescent="0.35">
      <c r="A44" s="46" t="s">
        <v>108</v>
      </c>
      <c r="B44" s="47" t="s">
        <v>109</v>
      </c>
    </row>
    <row r="45" spans="1:2" x14ac:dyDescent="0.35">
      <c r="A45" s="46" t="s">
        <v>110</v>
      </c>
      <c r="B45" s="47" t="s">
        <v>111</v>
      </c>
    </row>
    <row r="46" spans="1:2" x14ac:dyDescent="0.35">
      <c r="A46" s="46" t="s">
        <v>112</v>
      </c>
      <c r="B46" s="47" t="s">
        <v>113</v>
      </c>
    </row>
    <row r="47" spans="1:2" x14ac:dyDescent="0.35">
      <c r="A47" s="46" t="s">
        <v>114</v>
      </c>
      <c r="B47" s="47" t="s">
        <v>115</v>
      </c>
    </row>
    <row r="48" spans="1:2" x14ac:dyDescent="0.35">
      <c r="A48" s="46" t="s">
        <v>116</v>
      </c>
      <c r="B48" s="47" t="s">
        <v>117</v>
      </c>
    </row>
    <row r="49" spans="1:2" x14ac:dyDescent="0.35">
      <c r="A49" s="46" t="s">
        <v>118</v>
      </c>
      <c r="B49" s="47" t="s">
        <v>119</v>
      </c>
    </row>
    <row r="50" spans="1:2" x14ac:dyDescent="0.35">
      <c r="A50" s="46" t="s">
        <v>120</v>
      </c>
      <c r="B50" s="47" t="s">
        <v>121</v>
      </c>
    </row>
    <row r="51" spans="1:2" x14ac:dyDescent="0.35">
      <c r="A51" s="46" t="s">
        <v>122</v>
      </c>
      <c r="B51" s="47" t="s">
        <v>123</v>
      </c>
    </row>
    <row r="52" spans="1:2" x14ac:dyDescent="0.35">
      <c r="A52" s="46" t="s">
        <v>124</v>
      </c>
      <c r="B52" s="47" t="s">
        <v>125</v>
      </c>
    </row>
    <row r="53" spans="1:2" x14ac:dyDescent="0.35">
      <c r="A53" s="46" t="s">
        <v>126</v>
      </c>
      <c r="B53" s="47" t="s">
        <v>127</v>
      </c>
    </row>
    <row r="54" spans="1:2" x14ac:dyDescent="0.35">
      <c r="A54" s="46" t="s">
        <v>128</v>
      </c>
      <c r="B54" s="47" t="s">
        <v>129</v>
      </c>
    </row>
    <row r="55" spans="1:2" x14ac:dyDescent="0.35">
      <c r="A55" s="46" t="s">
        <v>130</v>
      </c>
      <c r="B55" s="47" t="s">
        <v>131</v>
      </c>
    </row>
    <row r="56" spans="1:2" x14ac:dyDescent="0.35">
      <c r="A56" s="46" t="s">
        <v>132</v>
      </c>
      <c r="B56" s="47" t="s">
        <v>133</v>
      </c>
    </row>
    <row r="57" spans="1:2" x14ac:dyDescent="0.35">
      <c r="A57" s="46" t="s">
        <v>134</v>
      </c>
      <c r="B57" s="47" t="s">
        <v>135</v>
      </c>
    </row>
    <row r="58" spans="1:2" x14ac:dyDescent="0.35">
      <c r="A58" s="46" t="s">
        <v>136</v>
      </c>
      <c r="B58" s="47" t="s">
        <v>137</v>
      </c>
    </row>
    <row r="59" spans="1:2" x14ac:dyDescent="0.35">
      <c r="A59" s="46" t="s">
        <v>138</v>
      </c>
      <c r="B59" s="47" t="s">
        <v>139</v>
      </c>
    </row>
    <row r="60" spans="1:2" x14ac:dyDescent="0.35">
      <c r="A60" s="46" t="s">
        <v>140</v>
      </c>
      <c r="B60" s="47" t="s">
        <v>141</v>
      </c>
    </row>
    <row r="61" spans="1:2" x14ac:dyDescent="0.35">
      <c r="A61" s="46" t="s">
        <v>142</v>
      </c>
      <c r="B61" s="47" t="s">
        <v>143</v>
      </c>
    </row>
    <row r="62" spans="1:2" x14ac:dyDescent="0.35">
      <c r="A62" s="46" t="s">
        <v>144</v>
      </c>
      <c r="B62" s="47" t="s">
        <v>145</v>
      </c>
    </row>
    <row r="63" spans="1:2" x14ac:dyDescent="0.35">
      <c r="A63" s="46" t="s">
        <v>146</v>
      </c>
      <c r="B63" s="47" t="s">
        <v>147</v>
      </c>
    </row>
    <row r="64" spans="1:2" x14ac:dyDescent="0.35">
      <c r="A64" s="46" t="s">
        <v>148</v>
      </c>
      <c r="B64" s="47" t="s">
        <v>149</v>
      </c>
    </row>
    <row r="65" spans="1:2" x14ac:dyDescent="0.35">
      <c r="A65" s="46" t="s">
        <v>150</v>
      </c>
      <c r="B65" s="47" t="s">
        <v>151</v>
      </c>
    </row>
    <row r="66" spans="1:2" x14ac:dyDescent="0.35">
      <c r="A66" s="46" t="s">
        <v>152</v>
      </c>
      <c r="B66" s="47" t="s">
        <v>153</v>
      </c>
    </row>
    <row r="67" spans="1:2" x14ac:dyDescent="0.35">
      <c r="A67" s="46" t="s">
        <v>154</v>
      </c>
      <c r="B67" s="47" t="s">
        <v>155</v>
      </c>
    </row>
    <row r="68" spans="1:2" x14ac:dyDescent="0.35">
      <c r="A68" s="46" t="s">
        <v>156</v>
      </c>
      <c r="B68" s="47" t="s">
        <v>157</v>
      </c>
    </row>
    <row r="69" spans="1:2" x14ac:dyDescent="0.35">
      <c r="A69" s="46" t="s">
        <v>158</v>
      </c>
      <c r="B69" s="47" t="s">
        <v>159</v>
      </c>
    </row>
    <row r="70" spans="1:2" x14ac:dyDescent="0.35">
      <c r="A70" s="46" t="s">
        <v>160</v>
      </c>
      <c r="B70" s="47" t="s">
        <v>161</v>
      </c>
    </row>
    <row r="71" spans="1:2" x14ac:dyDescent="0.35">
      <c r="A71" s="46" t="s">
        <v>162</v>
      </c>
      <c r="B71" s="47" t="s">
        <v>163</v>
      </c>
    </row>
    <row r="72" spans="1:2" x14ac:dyDescent="0.35">
      <c r="A72" s="46" t="s">
        <v>164</v>
      </c>
      <c r="B72" s="47" t="s">
        <v>165</v>
      </c>
    </row>
    <row r="73" spans="1:2" x14ac:dyDescent="0.35">
      <c r="A73" s="46" t="s">
        <v>166</v>
      </c>
      <c r="B73" s="47" t="s">
        <v>167</v>
      </c>
    </row>
    <row r="74" spans="1:2" x14ac:dyDescent="0.35">
      <c r="A74" s="46" t="s">
        <v>168</v>
      </c>
      <c r="B74" s="47" t="s">
        <v>169</v>
      </c>
    </row>
    <row r="75" spans="1:2" x14ac:dyDescent="0.35">
      <c r="A75" s="46" t="s">
        <v>170</v>
      </c>
      <c r="B75" s="48" t="s">
        <v>171</v>
      </c>
    </row>
    <row r="76" spans="1:2" x14ac:dyDescent="0.35">
      <c r="A76" s="46" t="s">
        <v>172</v>
      </c>
      <c r="B76" s="48" t="s">
        <v>173</v>
      </c>
    </row>
    <row r="77" spans="1:2" x14ac:dyDescent="0.35">
      <c r="A77" s="46" t="s">
        <v>174</v>
      </c>
      <c r="B77" s="48" t="s">
        <v>175</v>
      </c>
    </row>
    <row r="78" spans="1:2" x14ac:dyDescent="0.35">
      <c r="A78" s="46" t="s">
        <v>176</v>
      </c>
      <c r="B78" s="48" t="s">
        <v>177</v>
      </c>
    </row>
    <row r="79" spans="1:2" x14ac:dyDescent="0.35">
      <c r="A79" s="46" t="s">
        <v>178</v>
      </c>
      <c r="B79" s="48" t="s">
        <v>179</v>
      </c>
    </row>
    <row r="80" spans="1:2" x14ac:dyDescent="0.35">
      <c r="A80" s="46" t="s">
        <v>180</v>
      </c>
      <c r="B80" s="48" t="s">
        <v>181</v>
      </c>
    </row>
    <row r="81" spans="1:2" x14ac:dyDescent="0.35">
      <c r="A81" s="46" t="s">
        <v>182</v>
      </c>
      <c r="B81" s="48" t="s">
        <v>183</v>
      </c>
    </row>
    <row r="82" spans="1:2" x14ac:dyDescent="0.35">
      <c r="A82" s="46" t="s">
        <v>184</v>
      </c>
      <c r="B82" s="48" t="s">
        <v>185</v>
      </c>
    </row>
    <row r="83" spans="1:2" x14ac:dyDescent="0.35">
      <c r="A83" s="46" t="s">
        <v>186</v>
      </c>
      <c r="B83" s="48" t="s">
        <v>187</v>
      </c>
    </row>
    <row r="84" spans="1:2" x14ac:dyDescent="0.35">
      <c r="A84" s="46" t="s">
        <v>188</v>
      </c>
      <c r="B84" s="48" t="s">
        <v>189</v>
      </c>
    </row>
    <row r="85" spans="1:2" x14ac:dyDescent="0.35">
      <c r="A85" s="46" t="s">
        <v>190</v>
      </c>
      <c r="B85" s="48" t="s">
        <v>191</v>
      </c>
    </row>
    <row r="86" spans="1:2" x14ac:dyDescent="0.35">
      <c r="A86" s="46" t="s">
        <v>192</v>
      </c>
      <c r="B86" s="48" t="s">
        <v>193</v>
      </c>
    </row>
    <row r="87" spans="1:2" x14ac:dyDescent="0.35">
      <c r="A87" s="46" t="s">
        <v>194</v>
      </c>
      <c r="B87" s="48" t="s">
        <v>195</v>
      </c>
    </row>
    <row r="88" spans="1:2" x14ac:dyDescent="0.35">
      <c r="A88" s="46" t="s">
        <v>196</v>
      </c>
      <c r="B88" s="48" t="s">
        <v>197</v>
      </c>
    </row>
    <row r="89" spans="1:2" x14ac:dyDescent="0.35">
      <c r="A89" s="46" t="s">
        <v>198</v>
      </c>
      <c r="B89" s="48" t="s">
        <v>199</v>
      </c>
    </row>
    <row r="90" spans="1:2" x14ac:dyDescent="0.35">
      <c r="A90" s="46" t="s">
        <v>200</v>
      </c>
      <c r="B90" s="48" t="s">
        <v>201</v>
      </c>
    </row>
    <row r="91" spans="1:2" x14ac:dyDescent="0.35">
      <c r="A91" s="46" t="s">
        <v>202</v>
      </c>
      <c r="B91" s="48" t="s">
        <v>203</v>
      </c>
    </row>
    <row r="92" spans="1:2" x14ac:dyDescent="0.35">
      <c r="A92" s="46" t="s">
        <v>204</v>
      </c>
      <c r="B92" s="48" t="s">
        <v>205</v>
      </c>
    </row>
    <row r="93" spans="1:2" x14ac:dyDescent="0.35">
      <c r="A93" s="46" t="s">
        <v>206</v>
      </c>
      <c r="B93" s="48" t="s">
        <v>207</v>
      </c>
    </row>
    <row r="94" spans="1:2" x14ac:dyDescent="0.35">
      <c r="A94" s="46" t="s">
        <v>208</v>
      </c>
      <c r="B94" s="48" t="s">
        <v>209</v>
      </c>
    </row>
    <row r="95" spans="1:2" x14ac:dyDescent="0.35">
      <c r="A95" s="46" t="s">
        <v>210</v>
      </c>
      <c r="B95" s="48" t="s">
        <v>211</v>
      </c>
    </row>
    <row r="96" spans="1:2" x14ac:dyDescent="0.35">
      <c r="A96" s="46" t="s">
        <v>212</v>
      </c>
      <c r="B96" s="48" t="s">
        <v>213</v>
      </c>
    </row>
    <row r="97" spans="1:2" x14ac:dyDescent="0.35">
      <c r="A97" s="46" t="s">
        <v>214</v>
      </c>
      <c r="B97" s="48" t="s">
        <v>215</v>
      </c>
    </row>
    <row r="98" spans="1:2" x14ac:dyDescent="0.35">
      <c r="A98" s="46" t="s">
        <v>216</v>
      </c>
      <c r="B98" s="48" t="s">
        <v>217</v>
      </c>
    </row>
    <row r="99" spans="1:2" x14ac:dyDescent="0.35">
      <c r="A99" s="46" t="s">
        <v>218</v>
      </c>
      <c r="B99" s="48" t="s">
        <v>219</v>
      </c>
    </row>
    <row r="100" spans="1:2" x14ac:dyDescent="0.35">
      <c r="A100" s="46" t="s">
        <v>220</v>
      </c>
      <c r="B100" s="48" t="s">
        <v>221</v>
      </c>
    </row>
    <row r="101" spans="1:2" x14ac:dyDescent="0.35">
      <c r="A101" s="46" t="s">
        <v>222</v>
      </c>
      <c r="B101" s="48" t="s">
        <v>223</v>
      </c>
    </row>
    <row r="102" spans="1:2" x14ac:dyDescent="0.35">
      <c r="A102" s="46" t="s">
        <v>224</v>
      </c>
      <c r="B102" s="48" t="s">
        <v>225</v>
      </c>
    </row>
    <row r="103" spans="1:2" x14ac:dyDescent="0.35">
      <c r="A103" s="46" t="s">
        <v>226</v>
      </c>
      <c r="B103" s="48" t="s">
        <v>227</v>
      </c>
    </row>
    <row r="104" spans="1:2" x14ac:dyDescent="0.35">
      <c r="A104" s="46" t="s">
        <v>228</v>
      </c>
      <c r="B104" s="48" t="s">
        <v>229</v>
      </c>
    </row>
    <row r="105" spans="1:2" x14ac:dyDescent="0.35">
      <c r="A105" s="46" t="s">
        <v>230</v>
      </c>
      <c r="B105" s="48" t="s">
        <v>231</v>
      </c>
    </row>
    <row r="106" spans="1:2" x14ac:dyDescent="0.35">
      <c r="A106" s="46" t="s">
        <v>232</v>
      </c>
      <c r="B106" s="48" t="s">
        <v>233</v>
      </c>
    </row>
    <row r="107" spans="1:2" x14ac:dyDescent="0.35">
      <c r="A107" s="46" t="s">
        <v>234</v>
      </c>
      <c r="B107" s="48" t="s">
        <v>235</v>
      </c>
    </row>
    <row r="108" spans="1:2" x14ac:dyDescent="0.35">
      <c r="A108" s="46" t="s">
        <v>236</v>
      </c>
      <c r="B108" s="48" t="s">
        <v>237</v>
      </c>
    </row>
    <row r="109" spans="1:2" x14ac:dyDescent="0.35">
      <c r="A109" s="46" t="s">
        <v>238</v>
      </c>
      <c r="B109" s="48" t="s">
        <v>239</v>
      </c>
    </row>
    <row r="110" spans="1:2" x14ac:dyDescent="0.35">
      <c r="A110" s="46" t="s">
        <v>240</v>
      </c>
      <c r="B110" s="48" t="s">
        <v>241</v>
      </c>
    </row>
    <row r="111" spans="1:2" x14ac:dyDescent="0.35">
      <c r="A111" s="46" t="s">
        <v>242</v>
      </c>
      <c r="B111" s="48" t="s">
        <v>243</v>
      </c>
    </row>
    <row r="112" spans="1:2" x14ac:dyDescent="0.35">
      <c r="A112" s="46" t="s">
        <v>244</v>
      </c>
      <c r="B112" s="48" t="s">
        <v>245</v>
      </c>
    </row>
    <row r="113" spans="1:2" x14ac:dyDescent="0.35">
      <c r="A113" s="46" t="s">
        <v>246</v>
      </c>
      <c r="B113" s="48" t="s">
        <v>247</v>
      </c>
    </row>
    <row r="114" spans="1:2" x14ac:dyDescent="0.35">
      <c r="A114" s="46" t="s">
        <v>248</v>
      </c>
      <c r="B114" s="48" t="s">
        <v>249</v>
      </c>
    </row>
    <row r="115" spans="1:2" x14ac:dyDescent="0.35">
      <c r="A115" s="46" t="s">
        <v>250</v>
      </c>
      <c r="B115" s="48" t="s">
        <v>251</v>
      </c>
    </row>
    <row r="116" spans="1:2" x14ac:dyDescent="0.35">
      <c r="A116" s="46" t="s">
        <v>252</v>
      </c>
      <c r="B116" s="48" t="s">
        <v>253</v>
      </c>
    </row>
    <row r="117" spans="1:2" x14ac:dyDescent="0.35">
      <c r="A117" s="46" t="s">
        <v>254</v>
      </c>
      <c r="B117" s="48" t="s">
        <v>255</v>
      </c>
    </row>
    <row r="118" spans="1:2" x14ac:dyDescent="0.35">
      <c r="A118" s="46" t="s">
        <v>256</v>
      </c>
      <c r="B118" s="48" t="s">
        <v>257</v>
      </c>
    </row>
    <row r="119" spans="1:2" x14ac:dyDescent="0.35">
      <c r="A119" s="46" t="s">
        <v>258</v>
      </c>
      <c r="B119" s="48" t="s">
        <v>259</v>
      </c>
    </row>
    <row r="120" spans="1:2" x14ac:dyDescent="0.35">
      <c r="A120" s="46" t="s">
        <v>260</v>
      </c>
      <c r="B120" s="48" t="s">
        <v>261</v>
      </c>
    </row>
    <row r="121" spans="1:2" x14ac:dyDescent="0.35">
      <c r="A121" s="46" t="s">
        <v>262</v>
      </c>
      <c r="B121" s="48" t="s">
        <v>263</v>
      </c>
    </row>
    <row r="122" spans="1:2" x14ac:dyDescent="0.35">
      <c r="A122" s="46" t="s">
        <v>264</v>
      </c>
      <c r="B122" s="48" t="s">
        <v>265</v>
      </c>
    </row>
    <row r="123" spans="1:2" x14ac:dyDescent="0.35">
      <c r="A123" s="46" t="s">
        <v>266</v>
      </c>
      <c r="B123" s="48" t="s">
        <v>267</v>
      </c>
    </row>
    <row r="124" spans="1:2" x14ac:dyDescent="0.35">
      <c r="A124" s="46" t="s">
        <v>268</v>
      </c>
      <c r="B124" s="48" t="s">
        <v>269</v>
      </c>
    </row>
    <row r="125" spans="1:2" x14ac:dyDescent="0.35">
      <c r="A125" s="46" t="s">
        <v>270</v>
      </c>
      <c r="B125" s="48" t="s">
        <v>271</v>
      </c>
    </row>
    <row r="126" spans="1:2" x14ac:dyDescent="0.35">
      <c r="A126" s="46" t="s">
        <v>272</v>
      </c>
      <c r="B126" s="48" t="s">
        <v>273</v>
      </c>
    </row>
    <row r="127" spans="1:2" x14ac:dyDescent="0.35">
      <c r="A127" s="46" t="s">
        <v>274</v>
      </c>
      <c r="B127" s="48" t="s">
        <v>275</v>
      </c>
    </row>
    <row r="128" spans="1:2" x14ac:dyDescent="0.35">
      <c r="A128" s="46" t="s">
        <v>276</v>
      </c>
      <c r="B128" s="48" t="s">
        <v>277</v>
      </c>
    </row>
    <row r="129" spans="1:2" x14ac:dyDescent="0.35">
      <c r="A129" s="46" t="s">
        <v>278</v>
      </c>
      <c r="B129" s="48" t="s">
        <v>279</v>
      </c>
    </row>
    <row r="130" spans="1:2" x14ac:dyDescent="0.35">
      <c r="A130" s="46" t="s">
        <v>280</v>
      </c>
      <c r="B130" s="48" t="s">
        <v>281</v>
      </c>
    </row>
    <row r="131" spans="1:2" x14ac:dyDescent="0.35">
      <c r="A131" s="46" t="s">
        <v>282</v>
      </c>
      <c r="B131" s="48" t="s">
        <v>283</v>
      </c>
    </row>
    <row r="132" spans="1:2" x14ac:dyDescent="0.35">
      <c r="A132" s="46" t="s">
        <v>284</v>
      </c>
      <c r="B132" s="48" t="s">
        <v>285</v>
      </c>
    </row>
    <row r="133" spans="1:2" x14ac:dyDescent="0.35">
      <c r="A133" s="46" t="s">
        <v>286</v>
      </c>
      <c r="B133" s="48" t="s">
        <v>287</v>
      </c>
    </row>
    <row r="134" spans="1:2" x14ac:dyDescent="0.35">
      <c r="A134" s="46" t="s">
        <v>288</v>
      </c>
      <c r="B134" s="48" t="s">
        <v>289</v>
      </c>
    </row>
    <row r="135" spans="1:2" x14ac:dyDescent="0.35">
      <c r="A135" s="46" t="s">
        <v>290</v>
      </c>
      <c r="B135" s="48" t="s">
        <v>291</v>
      </c>
    </row>
    <row r="136" spans="1:2" x14ac:dyDescent="0.35">
      <c r="A136" s="46" t="s">
        <v>292</v>
      </c>
      <c r="B136" s="48" t="s">
        <v>293</v>
      </c>
    </row>
    <row r="137" spans="1:2" x14ac:dyDescent="0.35">
      <c r="A137" s="46" t="s">
        <v>294</v>
      </c>
      <c r="B137" s="48" t="s">
        <v>295</v>
      </c>
    </row>
    <row r="138" spans="1:2" x14ac:dyDescent="0.35">
      <c r="A138" s="46" t="s">
        <v>296</v>
      </c>
      <c r="B138" s="48" t="s">
        <v>297</v>
      </c>
    </row>
    <row r="139" spans="1:2" x14ac:dyDescent="0.35">
      <c r="A139" s="46" t="s">
        <v>298</v>
      </c>
      <c r="B139" s="48" t="s">
        <v>299</v>
      </c>
    </row>
    <row r="140" spans="1:2" x14ac:dyDescent="0.35">
      <c r="A140" s="46" t="s">
        <v>300</v>
      </c>
      <c r="B140" s="48" t="s">
        <v>301</v>
      </c>
    </row>
    <row r="141" spans="1:2" x14ac:dyDescent="0.35">
      <c r="A141" s="46" t="s">
        <v>302</v>
      </c>
      <c r="B141" s="48" t="s">
        <v>303</v>
      </c>
    </row>
    <row r="142" spans="1:2" x14ac:dyDescent="0.35">
      <c r="A142" s="46" t="s">
        <v>304</v>
      </c>
      <c r="B142" s="48" t="s">
        <v>305</v>
      </c>
    </row>
    <row r="143" spans="1:2" x14ac:dyDescent="0.35">
      <c r="A143" s="46" t="s">
        <v>306</v>
      </c>
      <c r="B143" s="48" t="s">
        <v>307</v>
      </c>
    </row>
    <row r="144" spans="1:2" x14ac:dyDescent="0.35">
      <c r="A144" s="46" t="s">
        <v>308</v>
      </c>
      <c r="B144" s="48" t="s">
        <v>309</v>
      </c>
    </row>
    <row r="145" spans="1:2" x14ac:dyDescent="0.35">
      <c r="A145" s="46" t="s">
        <v>310</v>
      </c>
      <c r="B145" s="48" t="s">
        <v>311</v>
      </c>
    </row>
    <row r="146" spans="1:2" x14ac:dyDescent="0.35">
      <c r="A146" s="46" t="s">
        <v>312</v>
      </c>
      <c r="B146" s="48" t="s">
        <v>313</v>
      </c>
    </row>
    <row r="147" spans="1:2" x14ac:dyDescent="0.35">
      <c r="A147" s="46" t="s">
        <v>314</v>
      </c>
      <c r="B147" s="48" t="s">
        <v>315</v>
      </c>
    </row>
    <row r="148" spans="1:2" x14ac:dyDescent="0.35">
      <c r="A148" s="46" t="s">
        <v>316</v>
      </c>
      <c r="B148" s="48" t="s">
        <v>317</v>
      </c>
    </row>
    <row r="149" spans="1:2" x14ac:dyDescent="0.35">
      <c r="A149" s="46" t="s">
        <v>318</v>
      </c>
      <c r="B149" s="48" t="s">
        <v>319</v>
      </c>
    </row>
    <row r="150" spans="1:2" x14ac:dyDescent="0.35">
      <c r="A150" s="46" t="s">
        <v>320</v>
      </c>
      <c r="B150" s="48" t="s">
        <v>321</v>
      </c>
    </row>
    <row r="151" spans="1:2" x14ac:dyDescent="0.35">
      <c r="A151" s="46" t="s">
        <v>322</v>
      </c>
      <c r="B151" s="48" t="s">
        <v>323</v>
      </c>
    </row>
    <row r="152" spans="1:2" x14ac:dyDescent="0.35">
      <c r="A152" s="46" t="s">
        <v>324</v>
      </c>
      <c r="B152" s="48" t="s">
        <v>325</v>
      </c>
    </row>
    <row r="153" spans="1:2" x14ac:dyDescent="0.35">
      <c r="A153" s="46" t="s">
        <v>326</v>
      </c>
      <c r="B153" s="48" t="s">
        <v>327</v>
      </c>
    </row>
    <row r="154" spans="1:2" x14ac:dyDescent="0.35">
      <c r="A154" s="46" t="s">
        <v>328</v>
      </c>
      <c r="B154" s="48" t="s">
        <v>329</v>
      </c>
    </row>
    <row r="155" spans="1:2" x14ac:dyDescent="0.35">
      <c r="A155" s="46" t="s">
        <v>330</v>
      </c>
      <c r="B155" s="48" t="s">
        <v>331</v>
      </c>
    </row>
    <row r="156" spans="1:2" x14ac:dyDescent="0.35">
      <c r="A156" s="46" t="s">
        <v>332</v>
      </c>
      <c r="B156" s="48" t="s">
        <v>333</v>
      </c>
    </row>
    <row r="157" spans="1:2" x14ac:dyDescent="0.35">
      <c r="A157" s="46" t="s">
        <v>334</v>
      </c>
      <c r="B157" s="48" t="s">
        <v>335</v>
      </c>
    </row>
    <row r="158" spans="1:2" x14ac:dyDescent="0.35">
      <c r="A158" s="46" t="s">
        <v>336</v>
      </c>
      <c r="B158" s="48" t="s">
        <v>337</v>
      </c>
    </row>
    <row r="159" spans="1:2" x14ac:dyDescent="0.35">
      <c r="A159" s="46" t="s">
        <v>338</v>
      </c>
      <c r="B159" s="48" t="s">
        <v>339</v>
      </c>
    </row>
    <row r="160" spans="1:2" x14ac:dyDescent="0.35">
      <c r="A160" s="46" t="s">
        <v>340</v>
      </c>
      <c r="B160" s="48" t="s">
        <v>341</v>
      </c>
    </row>
    <row r="161" spans="1:2" x14ac:dyDescent="0.35">
      <c r="A161" s="46" t="s">
        <v>342</v>
      </c>
      <c r="B161" s="48" t="s">
        <v>343</v>
      </c>
    </row>
    <row r="162" spans="1:2" x14ac:dyDescent="0.35">
      <c r="A162" s="46" t="s">
        <v>344</v>
      </c>
      <c r="B162" s="48" t="s">
        <v>345</v>
      </c>
    </row>
    <row r="163" spans="1:2" x14ac:dyDescent="0.35">
      <c r="A163" s="46" t="s">
        <v>346</v>
      </c>
      <c r="B163" s="48" t="s">
        <v>347</v>
      </c>
    </row>
    <row r="164" spans="1:2" x14ac:dyDescent="0.35">
      <c r="A164" s="46" t="s">
        <v>348</v>
      </c>
      <c r="B164" s="48" t="s">
        <v>349</v>
      </c>
    </row>
    <row r="165" spans="1:2" x14ac:dyDescent="0.35">
      <c r="A165" s="46" t="s">
        <v>350</v>
      </c>
      <c r="B165" s="48" t="s">
        <v>351</v>
      </c>
    </row>
    <row r="166" spans="1:2" x14ac:dyDescent="0.35">
      <c r="A166" s="46" t="s">
        <v>352</v>
      </c>
      <c r="B166" s="48" t="s">
        <v>353</v>
      </c>
    </row>
    <row r="167" spans="1:2" x14ac:dyDescent="0.35">
      <c r="A167" s="46" t="s">
        <v>354</v>
      </c>
      <c r="B167" s="48" t="s">
        <v>355</v>
      </c>
    </row>
    <row r="168" spans="1:2" x14ac:dyDescent="0.35">
      <c r="A168" s="46" t="s">
        <v>356</v>
      </c>
      <c r="B168" s="48" t="s">
        <v>357</v>
      </c>
    </row>
    <row r="169" spans="1:2" x14ac:dyDescent="0.35">
      <c r="A169" s="46" t="s">
        <v>358</v>
      </c>
      <c r="B169" s="48" t="s">
        <v>359</v>
      </c>
    </row>
    <row r="170" spans="1:2" x14ac:dyDescent="0.35">
      <c r="A170" s="46" t="s">
        <v>360</v>
      </c>
      <c r="B170" s="48" t="s">
        <v>361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fadiga@unfpa.org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MPTF_00006_00817</ProjectId>
    <FundCode xmlns="f9695bc1-6109-4dcd-a27a-f8a0370b00e2">MPTF_00006</FundCode>
    <Comments xmlns="f9695bc1-6109-4dcd-a27a-f8a0370b00e2">Rapport financier semestriel</Comments>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5A4998-5884-4CCA-95CF-B647041444DC}">
  <ds:schemaRefs>
    <ds:schemaRef ds:uri="http://www.w3.org/XML/1998/namespace"/>
    <ds:schemaRef ds:uri="http://schemas.openxmlformats.org/package/2006/metadata/core-properties"/>
    <ds:schemaRef ds:uri="http://purl.org/dc/terms/"/>
    <ds:schemaRef ds:uri="fe6a7893-fe08-4047-8494-de58a3aae63c"/>
    <ds:schemaRef ds:uri="http://purl.org/dc/dcmitype/"/>
    <ds:schemaRef ds:uri="36f7d473-f667-4187-a826-0375b10e50ca"/>
    <ds:schemaRef ds:uri="http://purl.org/dc/elements/1.1/"/>
    <ds:schemaRef ds:uri="http://schemas.microsoft.com/office/2006/documentManagement/typ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F8BA9942-DD81-4D48-A00C-9AF8D0EE904B}"/>
</file>

<file path=customXml/itemProps3.xml><?xml version="1.0" encoding="utf-8"?>
<ds:datastoreItem xmlns:ds="http://schemas.openxmlformats.org/officeDocument/2006/customXml" ds:itemID="{31488064-D6AF-4BBC-8162-AA9F0BECE2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2</vt:i4>
      </vt:variant>
    </vt:vector>
  </HeadingPairs>
  <TitlesOfParts>
    <vt:vector size="10" baseType="lpstr">
      <vt:lpstr>1) Tableau budgétaire 1</vt:lpstr>
      <vt:lpstr>2) Tableau budgétaire 2</vt:lpstr>
      <vt:lpstr>3) Notes d'explication</vt:lpstr>
      <vt:lpstr>4) Pour utilisation par PBSO</vt:lpstr>
      <vt:lpstr>5) Pour utilisation par MPTFO</vt:lpstr>
      <vt:lpstr>1) Tableau budgétaire 1 (3)</vt:lpstr>
      <vt:lpstr>Dropdowns</vt:lpstr>
      <vt:lpstr>Sheet2</vt:lpstr>
      <vt:lpstr>'1) Tableau budgétaire 1'!Zone_d_impression</vt:lpstr>
      <vt:lpstr>'1) Tableau budgétaire 1 (3)'!Zone_d_impression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semestriel financier Secretariat PBF_14062024.xlsx</dc:title>
  <dc:creator>Jelena Zelenovic</dc:creator>
  <cp:lastModifiedBy>Abdoulaye Fadiga</cp:lastModifiedBy>
  <cp:lastPrinted>2024-06-12T11:30:13Z</cp:lastPrinted>
  <dcterms:created xsi:type="dcterms:W3CDTF">2017-11-15T21:17:43Z</dcterms:created>
  <dcterms:modified xsi:type="dcterms:W3CDTF">2024-06-14T14:41:58Z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