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Lenovo\Desktop\Rapport_semestriel_Janv-Juin2024_\"/>
    </mc:Choice>
  </mc:AlternateContent>
  <xr:revisionPtr revIDLastSave="0" documentId="13_ncr:1_{1FB3EE77-3B27-4FF2-8D50-F0C949A11B29}"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9" r:id="rId1"/>
    <sheet name="1) Tableau budgétaire 1" sheetId="1" r:id="rId2"/>
    <sheet name="Feuil1" sheetId="10" state="hidden" r:id="rId3"/>
    <sheet name="2) Tableau budgétaire 2" sheetId="5" r:id="rId4"/>
    <sheet name="3) Notes d'explication" sheetId="3" r:id="rId5"/>
    <sheet name="4) Pour utilisation par PBSO" sheetId="6" r:id="rId6"/>
    <sheet name="5) Pour utilisation par MPTFO" sheetId="4" r:id="rId7"/>
    <sheet name="Dropdowns" sheetId="8" state="hidden" r:id="rId8"/>
    <sheet name="Sheet2" sheetId="7" state="hidden" r:id="rId9"/>
  </sheets>
  <externalReferences>
    <externalReference r:id="rId10"/>
  </externalReferences>
  <definedNames>
    <definedName name="_xlnm.Print_Area" localSheetId="1">'1) Tableau budgétaire 1'!$A$2:$P$213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4" i="1" l="1"/>
  <c r="E206" i="1"/>
  <c r="M173" i="1" l="1"/>
  <c r="M174" i="1"/>
  <c r="M175" i="1"/>
  <c r="J177" i="1"/>
  <c r="J188" i="1" l="1"/>
  <c r="E143" i="5" l="1"/>
  <c r="K177" i="1" l="1"/>
  <c r="J108" i="1"/>
  <c r="K108" i="1"/>
  <c r="M103" i="1"/>
  <c r="N103" i="1" s="1"/>
  <c r="M104" i="1"/>
  <c r="N104" i="1" s="1"/>
  <c r="M105" i="1"/>
  <c r="N105" i="1" s="1"/>
  <c r="M102" i="1"/>
  <c r="N102" i="1" s="1"/>
  <c r="J100" i="1"/>
  <c r="K100" i="1"/>
  <c r="M93" i="1"/>
  <c r="N93" i="1" s="1"/>
  <c r="M94" i="1"/>
  <c r="N94" i="1" s="1"/>
  <c r="M95" i="1"/>
  <c r="N95" i="1" s="1"/>
  <c r="M92" i="1"/>
  <c r="N92" i="1" s="1"/>
  <c r="J68" i="1"/>
  <c r="K68" i="1"/>
  <c r="M61" i="1"/>
  <c r="N61" i="1" s="1"/>
  <c r="M62" i="1"/>
  <c r="M60" i="1"/>
  <c r="N60" i="1" s="1"/>
  <c r="J58" i="1"/>
  <c r="K58" i="1"/>
  <c r="M51" i="1"/>
  <c r="N51" i="1" s="1"/>
  <c r="M52" i="1"/>
  <c r="N52" i="1" s="1"/>
  <c r="M53" i="1"/>
  <c r="N53" i="1" s="1"/>
  <c r="M54" i="1"/>
  <c r="N54" i="1" s="1"/>
  <c r="M50" i="1"/>
  <c r="N50" i="1" s="1"/>
  <c r="J26" i="1"/>
  <c r="K26" i="1"/>
  <c r="M19" i="1"/>
  <c r="M20" i="1"/>
  <c r="N20" i="1" s="1"/>
  <c r="M21" i="1"/>
  <c r="N21" i="1" s="1"/>
  <c r="M18" i="1"/>
  <c r="N18" i="1" s="1"/>
  <c r="J16" i="1"/>
  <c r="K16" i="1"/>
  <c r="M9" i="1"/>
  <c r="N9" i="1" s="1"/>
  <c r="M10" i="1"/>
  <c r="N10" i="1" s="1"/>
  <c r="M11" i="1"/>
  <c r="N11" i="1" s="1"/>
  <c r="M8" i="1"/>
  <c r="N8" i="1" s="1"/>
  <c r="K178" i="1" l="1"/>
  <c r="J178" i="1"/>
  <c r="N16" i="1"/>
  <c r="M108" i="1"/>
  <c r="N58" i="1"/>
  <c r="M68" i="1"/>
  <c r="N62" i="1"/>
  <c r="N68" i="1" s="1"/>
  <c r="M100" i="1"/>
  <c r="N108" i="1"/>
  <c r="N100" i="1"/>
  <c r="M26" i="1"/>
  <c r="N19" i="1"/>
  <c r="N26" i="1" s="1"/>
  <c r="M58" i="1"/>
  <c r="M16" i="1"/>
  <c r="N175" i="1"/>
  <c r="N173" i="1" l="1"/>
  <c r="M177" i="1"/>
  <c r="M178" i="1" s="1"/>
  <c r="J179" i="1"/>
  <c r="J180" i="1" s="1"/>
  <c r="K179" i="1"/>
  <c r="K180" i="1" s="1"/>
  <c r="N174" i="1"/>
  <c r="L58" i="1"/>
  <c r="L68" i="1"/>
  <c r="L16" i="1"/>
  <c r="L100" i="1"/>
  <c r="F193" i="5"/>
  <c r="G193" i="5" s="1"/>
  <c r="F192" i="5"/>
  <c r="F191" i="5"/>
  <c r="G191" i="5" s="1"/>
  <c r="F190" i="5"/>
  <c r="G190" i="5" s="1"/>
  <c r="F189" i="5"/>
  <c r="F188" i="5"/>
  <c r="G188" i="5" s="1"/>
  <c r="F187" i="5"/>
  <c r="G187" i="5" s="1"/>
  <c r="F25" i="5"/>
  <c r="G25" i="5" s="1"/>
  <c r="F24" i="5"/>
  <c r="G24" i="5" s="1"/>
  <c r="F23" i="5"/>
  <c r="G23" i="5" s="1"/>
  <c r="F22" i="5"/>
  <c r="G22" i="5" s="1"/>
  <c r="F21" i="5"/>
  <c r="G21" i="5" s="1"/>
  <c r="F20" i="5"/>
  <c r="F19" i="5"/>
  <c r="G19" i="5" s="1"/>
  <c r="F14" i="5"/>
  <c r="G14" i="5" s="1"/>
  <c r="F13" i="5"/>
  <c r="G13" i="5" s="1"/>
  <c r="F12" i="5"/>
  <c r="G12" i="5" s="1"/>
  <c r="F11" i="5"/>
  <c r="G11" i="5" s="1"/>
  <c r="F10" i="5"/>
  <c r="G10" i="5" s="1"/>
  <c r="F9" i="5"/>
  <c r="G9" i="5" s="1"/>
  <c r="F8" i="5"/>
  <c r="G8" i="5" s="1"/>
  <c r="D4" i="5"/>
  <c r="H18" i="1"/>
  <c r="E68" i="1"/>
  <c r="D63" i="5" s="1"/>
  <c r="E58" i="1"/>
  <c r="D52" i="5" s="1"/>
  <c r="E26" i="1"/>
  <c r="E16" i="1"/>
  <c r="D7" i="5" s="1"/>
  <c r="F16" i="1"/>
  <c r="E7" i="5" s="1"/>
  <c r="E190" i="1"/>
  <c r="D19" i="4"/>
  <c r="E19" i="4"/>
  <c r="C19" i="4"/>
  <c r="D6" i="4"/>
  <c r="E6" i="4"/>
  <c r="C6" i="4"/>
  <c r="E197" i="5"/>
  <c r="F197" i="5"/>
  <c r="D197" i="5"/>
  <c r="E4" i="5"/>
  <c r="F4" i="5"/>
  <c r="F190" i="1"/>
  <c r="G190" i="1"/>
  <c r="F197" i="1"/>
  <c r="G197" i="1"/>
  <c r="E197" i="1"/>
  <c r="G22" i="4"/>
  <c r="G21" i="4"/>
  <c r="G20" i="4"/>
  <c r="L170" i="1"/>
  <c r="L160" i="1"/>
  <c r="L150" i="1"/>
  <c r="L140" i="1"/>
  <c r="L128" i="1"/>
  <c r="L118" i="1"/>
  <c r="L108" i="1"/>
  <c r="L88" i="1"/>
  <c r="L78" i="1"/>
  <c r="L46" i="1"/>
  <c r="L36" i="1"/>
  <c r="L26" i="1"/>
  <c r="I201" i="1"/>
  <c r="D198" i="5"/>
  <c r="C7" i="4" s="1"/>
  <c r="E204" i="5"/>
  <c r="D13" i="4" s="1"/>
  <c r="E203" i="5"/>
  <c r="D12" i="4" s="1"/>
  <c r="E202" i="5"/>
  <c r="D11" i="4" s="1"/>
  <c r="E201" i="5"/>
  <c r="D10" i="4" s="1"/>
  <c r="E200" i="5"/>
  <c r="E199" i="5"/>
  <c r="D8" i="4" s="1"/>
  <c r="D200" i="5"/>
  <c r="C9" i="4" s="1"/>
  <c r="D201" i="5"/>
  <c r="D202" i="5"/>
  <c r="C11" i="4" s="1"/>
  <c r="D203" i="5"/>
  <c r="C12" i="4" s="1"/>
  <c r="D204" i="5"/>
  <c r="C13" i="4" s="1"/>
  <c r="D199" i="5"/>
  <c r="C8" i="4" s="1"/>
  <c r="D7" i="4"/>
  <c r="E150" i="1"/>
  <c r="D153" i="5" s="1"/>
  <c r="F150" i="1"/>
  <c r="E153" i="5" s="1"/>
  <c r="H174" i="1"/>
  <c r="H175" i="1"/>
  <c r="H176" i="1"/>
  <c r="H173" i="1"/>
  <c r="H166" i="1"/>
  <c r="H169" i="1"/>
  <c r="H168" i="1"/>
  <c r="H167" i="1"/>
  <c r="H165" i="1"/>
  <c r="H164" i="1"/>
  <c r="H163" i="1"/>
  <c r="H162" i="1"/>
  <c r="H159" i="1"/>
  <c r="H158" i="1"/>
  <c r="H157" i="1"/>
  <c r="H156" i="1"/>
  <c r="H155" i="1"/>
  <c r="H154" i="1"/>
  <c r="H153" i="1"/>
  <c r="H152" i="1"/>
  <c r="H149" i="1"/>
  <c r="H148" i="1"/>
  <c r="H147" i="1"/>
  <c r="H146" i="1"/>
  <c r="H145" i="1"/>
  <c r="H144" i="1"/>
  <c r="H143" i="1"/>
  <c r="H142" i="1"/>
  <c r="H139" i="1"/>
  <c r="H138" i="1"/>
  <c r="H137" i="1"/>
  <c r="H136" i="1"/>
  <c r="H135" i="1"/>
  <c r="H134" i="1"/>
  <c r="H133" i="1"/>
  <c r="H132" i="1"/>
  <c r="H127" i="1"/>
  <c r="H126" i="1"/>
  <c r="H125" i="1"/>
  <c r="H124" i="1"/>
  <c r="H123" i="1"/>
  <c r="H122" i="1"/>
  <c r="H121" i="1"/>
  <c r="H120" i="1"/>
  <c r="H117" i="1"/>
  <c r="H116" i="1"/>
  <c r="H115" i="1"/>
  <c r="H114" i="1"/>
  <c r="H113" i="1"/>
  <c r="H112" i="1"/>
  <c r="H111" i="1"/>
  <c r="H110" i="1"/>
  <c r="H107" i="1"/>
  <c r="H106" i="1"/>
  <c r="H105" i="1"/>
  <c r="H104" i="1"/>
  <c r="H103" i="1"/>
  <c r="H102" i="1"/>
  <c r="H99" i="1"/>
  <c r="H98" i="1"/>
  <c r="H97" i="1"/>
  <c r="H96" i="1"/>
  <c r="H95" i="1"/>
  <c r="H94" i="1"/>
  <c r="H92" i="1"/>
  <c r="H87" i="1"/>
  <c r="H86" i="1"/>
  <c r="H85" i="1"/>
  <c r="H84" i="1"/>
  <c r="H83" i="1"/>
  <c r="H82" i="1"/>
  <c r="H81" i="1"/>
  <c r="H80" i="1"/>
  <c r="H77" i="1"/>
  <c r="H76" i="1"/>
  <c r="H75" i="1"/>
  <c r="H74" i="1"/>
  <c r="H73" i="1"/>
  <c r="H72" i="1"/>
  <c r="H71" i="1"/>
  <c r="H70" i="1"/>
  <c r="H67" i="1"/>
  <c r="H66" i="1"/>
  <c r="H65" i="1"/>
  <c r="H64" i="1"/>
  <c r="H63" i="1"/>
  <c r="H62" i="1"/>
  <c r="H61" i="1"/>
  <c r="H60" i="1"/>
  <c r="H57" i="1"/>
  <c r="H56" i="1"/>
  <c r="H55" i="1"/>
  <c r="H54" i="1"/>
  <c r="H53" i="1"/>
  <c r="H52" i="1"/>
  <c r="H51" i="1"/>
  <c r="H50" i="1"/>
  <c r="H45" i="1"/>
  <c r="H44" i="1"/>
  <c r="H43" i="1"/>
  <c r="H42" i="1"/>
  <c r="H41" i="1"/>
  <c r="H40" i="1"/>
  <c r="H39" i="1"/>
  <c r="H38" i="1"/>
  <c r="H35" i="1"/>
  <c r="H34" i="1"/>
  <c r="H33" i="1"/>
  <c r="H32" i="1"/>
  <c r="H31" i="1"/>
  <c r="H30" i="1"/>
  <c r="H29" i="1"/>
  <c r="H28" i="1"/>
  <c r="H19" i="1"/>
  <c r="H20" i="1"/>
  <c r="H21" i="1"/>
  <c r="H22" i="1"/>
  <c r="H23" i="1"/>
  <c r="H24" i="1"/>
  <c r="H25" i="1"/>
  <c r="H9" i="1"/>
  <c r="H10" i="1"/>
  <c r="H11" i="1"/>
  <c r="H12" i="1"/>
  <c r="H13" i="1"/>
  <c r="H14" i="1"/>
  <c r="H15" i="1"/>
  <c r="H8" i="1"/>
  <c r="E194" i="5"/>
  <c r="D194" i="5"/>
  <c r="F177" i="1"/>
  <c r="E186" i="5" s="1"/>
  <c r="G177" i="1"/>
  <c r="F186" i="5" s="1"/>
  <c r="E177" i="1"/>
  <c r="D186" i="5" s="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D26" i="5"/>
  <c r="E26" i="5"/>
  <c r="G30" i="5"/>
  <c r="G31" i="5"/>
  <c r="G32" i="5"/>
  <c r="G33" i="5"/>
  <c r="G34" i="5"/>
  <c r="G35" i="5"/>
  <c r="G36" i="5"/>
  <c r="D37" i="5"/>
  <c r="E37" i="5"/>
  <c r="F37" i="5"/>
  <c r="G41" i="5"/>
  <c r="G42" i="5"/>
  <c r="G43" i="5"/>
  <c r="G44" i="5"/>
  <c r="G45" i="5"/>
  <c r="G46" i="5"/>
  <c r="G47" i="5"/>
  <c r="D48" i="5"/>
  <c r="E48" i="5"/>
  <c r="F48" i="5"/>
  <c r="E15" i="5"/>
  <c r="D15" i="5"/>
  <c r="F170" i="1"/>
  <c r="E175" i="5" s="1"/>
  <c r="G170" i="1"/>
  <c r="F175" i="5" s="1"/>
  <c r="F160" i="1"/>
  <c r="E164" i="5" s="1"/>
  <c r="G160" i="1"/>
  <c r="F164" i="5" s="1"/>
  <c r="G150" i="1"/>
  <c r="F153" i="5" s="1"/>
  <c r="F140" i="1"/>
  <c r="E142" i="5" s="1"/>
  <c r="G140" i="1"/>
  <c r="F142" i="5" s="1"/>
  <c r="F128" i="1"/>
  <c r="E130" i="5" s="1"/>
  <c r="G128" i="1"/>
  <c r="F130" i="5" s="1"/>
  <c r="F118" i="1"/>
  <c r="E119" i="5" s="1"/>
  <c r="G118" i="1"/>
  <c r="F119" i="5" s="1"/>
  <c r="F108" i="1"/>
  <c r="E108" i="5" s="1"/>
  <c r="G108" i="1"/>
  <c r="F108" i="5" s="1"/>
  <c r="F100" i="1"/>
  <c r="E97" i="5" s="1"/>
  <c r="G100" i="1"/>
  <c r="F97" i="5" s="1"/>
  <c r="F88" i="1"/>
  <c r="E85" i="5" s="1"/>
  <c r="G88" i="1"/>
  <c r="F85" i="5" s="1"/>
  <c r="F78" i="1"/>
  <c r="E74" i="5" s="1"/>
  <c r="G78" i="1"/>
  <c r="F74" i="5" s="1"/>
  <c r="F68" i="1"/>
  <c r="E63" i="5" s="1"/>
  <c r="G68" i="1"/>
  <c r="F63" i="5" s="1"/>
  <c r="F58" i="1"/>
  <c r="G58" i="1"/>
  <c r="F52" i="5" s="1"/>
  <c r="F46" i="1"/>
  <c r="E40" i="5" s="1"/>
  <c r="G46" i="1"/>
  <c r="F40" i="5" s="1"/>
  <c r="F36" i="1"/>
  <c r="E29" i="5" s="1"/>
  <c r="G36" i="1"/>
  <c r="F29" i="5" s="1"/>
  <c r="F26" i="1"/>
  <c r="E18" i="5" s="1"/>
  <c r="G26" i="1"/>
  <c r="F18" i="5" s="1"/>
  <c r="G16" i="1"/>
  <c r="E170" i="1"/>
  <c r="D175" i="5" s="1"/>
  <c r="E160" i="1"/>
  <c r="D164" i="5" s="1"/>
  <c r="E140" i="1"/>
  <c r="D142" i="5" s="1"/>
  <c r="E128" i="1"/>
  <c r="D130" i="5" s="1"/>
  <c r="E118" i="1"/>
  <c r="D119" i="5" s="1"/>
  <c r="E108" i="1"/>
  <c r="D108" i="5" s="1"/>
  <c r="E88" i="1"/>
  <c r="D85" i="5" s="1"/>
  <c r="E78" i="1"/>
  <c r="D74" i="5" s="1"/>
  <c r="E46" i="1"/>
  <c r="D40" i="5" s="1"/>
  <c r="E36" i="1"/>
  <c r="D29" i="5" s="1"/>
  <c r="H93" i="1"/>
  <c r="E100" i="1"/>
  <c r="E178" i="1" s="1"/>
  <c r="G183" i="5" l="1"/>
  <c r="G161" i="5"/>
  <c r="F199" i="5"/>
  <c r="G199" i="5" s="1"/>
  <c r="M179" i="1"/>
  <c r="M180" i="1" s="1"/>
  <c r="L203" i="1" s="1"/>
  <c r="E179" i="1"/>
  <c r="E180" i="1" s="1"/>
  <c r="F7" i="5"/>
  <c r="G7" i="5" s="1"/>
  <c r="G178" i="1"/>
  <c r="E52" i="5"/>
  <c r="G52" i="5" s="1"/>
  <c r="F178" i="1"/>
  <c r="F179" i="1" s="1"/>
  <c r="F180" i="1" s="1"/>
  <c r="F200" i="5"/>
  <c r="E9" i="4" s="1"/>
  <c r="N177" i="1"/>
  <c r="N178" i="1" s="1"/>
  <c r="G71" i="5"/>
  <c r="G48" i="5"/>
  <c r="G93" i="5"/>
  <c r="G138" i="5"/>
  <c r="G37" i="5"/>
  <c r="I26" i="1"/>
  <c r="H58" i="1"/>
  <c r="I68" i="1"/>
  <c r="H88" i="1"/>
  <c r="H108" i="1"/>
  <c r="I118" i="1"/>
  <c r="I128" i="1"/>
  <c r="I140" i="1"/>
  <c r="H150" i="1"/>
  <c r="H160" i="1"/>
  <c r="I170" i="1"/>
  <c r="G150" i="5"/>
  <c r="H100" i="1"/>
  <c r="G20" i="5"/>
  <c r="F26" i="5"/>
  <c r="G26" i="5" s="1"/>
  <c r="E8" i="4"/>
  <c r="F8" i="4" s="1"/>
  <c r="G189" i="5"/>
  <c r="F198" i="5"/>
  <c r="E7" i="4" s="1"/>
  <c r="F7" i="4" s="1"/>
  <c r="F194" i="5"/>
  <c r="G194" i="5" s="1"/>
  <c r="G108" i="5"/>
  <c r="G186" i="5"/>
  <c r="H16" i="1"/>
  <c r="G63" i="5"/>
  <c r="L177" i="1"/>
  <c r="L178" i="1" s="1"/>
  <c r="G130" i="5"/>
  <c r="G191" i="1"/>
  <c r="G164" i="5"/>
  <c r="F191" i="1"/>
  <c r="G153" i="5"/>
  <c r="E191" i="1"/>
  <c r="E192" i="1" s="1"/>
  <c r="E193" i="1" s="1"/>
  <c r="G40" i="5"/>
  <c r="G85" i="5"/>
  <c r="G82" i="5"/>
  <c r="G127" i="5"/>
  <c r="G116" i="5"/>
  <c r="G172" i="5"/>
  <c r="F202" i="5"/>
  <c r="G105" i="5"/>
  <c r="G60" i="5"/>
  <c r="F201" i="5"/>
  <c r="E10" i="4" s="1"/>
  <c r="C29" i="6"/>
  <c r="D35" i="6" s="1"/>
  <c r="I36" i="1"/>
  <c r="H46" i="1"/>
  <c r="I58" i="1"/>
  <c r="H68" i="1"/>
  <c r="I78" i="1"/>
  <c r="I88" i="1"/>
  <c r="I100" i="1"/>
  <c r="H177" i="1"/>
  <c r="G142" i="5"/>
  <c r="G74" i="5"/>
  <c r="G175" i="5"/>
  <c r="G119" i="5"/>
  <c r="G29" i="5"/>
  <c r="I177" i="1"/>
  <c r="I46" i="1"/>
  <c r="C40" i="6"/>
  <c r="E205" i="5"/>
  <c r="H128" i="1"/>
  <c r="I150" i="1"/>
  <c r="I108" i="1"/>
  <c r="G192" i="5"/>
  <c r="F203" i="5"/>
  <c r="H170" i="1"/>
  <c r="F15" i="5"/>
  <c r="G15" i="5" s="1"/>
  <c r="C7" i="6"/>
  <c r="H36" i="1"/>
  <c r="C18" i="6"/>
  <c r="C10" i="4"/>
  <c r="H118" i="1"/>
  <c r="D9" i="4"/>
  <c r="D14" i="4" s="1"/>
  <c r="H140" i="1"/>
  <c r="F204" i="5"/>
  <c r="H26" i="1"/>
  <c r="H78" i="1"/>
  <c r="I16" i="1"/>
  <c r="D205" i="5"/>
  <c r="D18" i="5"/>
  <c r="G18" i="5" s="1"/>
  <c r="D97" i="5"/>
  <c r="G97" i="5" s="1"/>
  <c r="I160" i="1"/>
  <c r="G200" i="5" l="1"/>
  <c r="I178" i="1"/>
  <c r="L179" i="1"/>
  <c r="L180" i="1" s="1"/>
  <c r="G179" i="1"/>
  <c r="G180" i="1"/>
  <c r="N179" i="1"/>
  <c r="N180" i="1" s="1"/>
  <c r="I179" i="1"/>
  <c r="I180" i="1" s="1"/>
  <c r="H178" i="1"/>
  <c r="H191" i="1"/>
  <c r="H192" i="1" s="1"/>
  <c r="H193" i="1" s="1"/>
  <c r="G192" i="1"/>
  <c r="G193" i="1" s="1"/>
  <c r="G199" i="1" s="1"/>
  <c r="E21" i="4" s="1"/>
  <c r="D32" i="6"/>
  <c r="D34" i="6"/>
  <c r="D33" i="6"/>
  <c r="D36" i="6"/>
  <c r="G198" i="5"/>
  <c r="E11" i="4"/>
  <c r="F11" i="4" s="1"/>
  <c r="G202" i="5"/>
  <c r="F9" i="4"/>
  <c r="G201" i="5"/>
  <c r="F192" i="1"/>
  <c r="F193" i="1" s="1"/>
  <c r="F10" i="4"/>
  <c r="E200" i="1"/>
  <c r="E198" i="1"/>
  <c r="E199" i="1"/>
  <c r="D15" i="4"/>
  <c r="D16" i="4" s="1"/>
  <c r="G204" i="5"/>
  <c r="E13" i="4"/>
  <c r="F13" i="4" s="1"/>
  <c r="E206" i="5"/>
  <c r="E207" i="5" s="1"/>
  <c r="C14" i="4"/>
  <c r="D22" i="6"/>
  <c r="D23" i="6"/>
  <c r="D25" i="6"/>
  <c r="D21" i="6"/>
  <c r="D24" i="6"/>
  <c r="D12" i="6"/>
  <c r="D13" i="6"/>
  <c r="D14" i="6"/>
  <c r="D10" i="6"/>
  <c r="D11" i="6"/>
  <c r="E12" i="4"/>
  <c r="G203" i="5"/>
  <c r="D206" i="5"/>
  <c r="D207" i="5" s="1"/>
  <c r="D46" i="6"/>
  <c r="D44" i="6"/>
  <c r="D43" i="6"/>
  <c r="D45" i="6"/>
  <c r="D47" i="6"/>
  <c r="F205" i="5"/>
  <c r="G205" i="5" s="1"/>
  <c r="E203" i="1"/>
  <c r="G198" i="1" l="1"/>
  <c r="E204" i="1"/>
  <c r="G200" i="1"/>
  <c r="E22" i="4" s="1"/>
  <c r="H179" i="1"/>
  <c r="H180" i="1" s="1"/>
  <c r="C30" i="6"/>
  <c r="F198" i="1"/>
  <c r="H198" i="1" s="1"/>
  <c r="F199" i="1"/>
  <c r="D21" i="4" s="1"/>
  <c r="F200" i="1"/>
  <c r="D22" i="4" s="1"/>
  <c r="E20" i="4"/>
  <c r="G201" i="1"/>
  <c r="E23" i="4" s="1"/>
  <c r="C41" i="6"/>
  <c r="C19" i="6"/>
  <c r="G206" i="5"/>
  <c r="G207" i="5" s="1"/>
  <c r="F12" i="4"/>
  <c r="E14" i="4"/>
  <c r="C21" i="4"/>
  <c r="C15" i="4"/>
  <c r="C16" i="4" s="1"/>
  <c r="F206" i="5"/>
  <c r="F207" i="5" s="1"/>
  <c r="C20" i="4"/>
  <c r="E201" i="1"/>
  <c r="C23" i="4" s="1"/>
  <c r="C8" i="6"/>
  <c r="C22" i="4"/>
  <c r="H200" i="1" l="1"/>
  <c r="F22" i="4" s="1"/>
  <c r="H199" i="1"/>
  <c r="F21" i="4" s="1"/>
  <c r="D20" i="4"/>
  <c r="F201" i="1"/>
  <c r="D23" i="4" s="1"/>
  <c r="E15" i="4"/>
  <c r="E16" i="4" s="1"/>
  <c r="F14" i="4"/>
  <c r="F20" i="4"/>
  <c r="H201" i="1" l="1"/>
  <c r="F15" i="4"/>
  <c r="F16" i="4" s="1"/>
  <c r="F23" i="4" l="1"/>
</calcChain>
</file>

<file path=xl/sharedStrings.xml><?xml version="1.0" encoding="utf-8"?>
<sst xmlns="http://schemas.openxmlformats.org/spreadsheetml/2006/main" count="846" uniqueCount="652">
  <si>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</si>
  <si>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</si>
  <si>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</si>
  <si>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</si>
  <si>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</si>
  <si>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</si>
  <si>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</si>
  <si>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</si>
  <si>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</si>
  <si>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</si>
  <si>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</si>
  <si>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</si>
  <si>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</si>
  <si>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</si>
  <si>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</si>
  <si>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</si>
  <si>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</si>
  <si>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</si>
  <si>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</si>
  <si>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</si>
  <si>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</si>
  <si>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</si>
  <si>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</si>
  <si>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</si>
  <si>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</si>
  <si>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</si>
  <si>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</si>
  <si>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</si>
  <si>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</si>
  <si>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</si>
  <si>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</si>
  <si>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</si>
  <si>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</si>
  <si>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</si>
  <si>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</si>
  <si>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</si>
  <si>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</si>
  <si>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</si>
  <si>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</si>
  <si>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</si>
  <si>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</si>
  <si>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</si>
  <si>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</si>
  <si>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</si>
  <si>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</si>
  <si>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</si>
  <si>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</si>
  <si>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</si>
  <si>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</si>
  <si>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</si>
  <si>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</si>
  <si>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</si>
  <si>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</si>
  <si>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</si>
  <si>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</si>
  <si>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</si>
  <si>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</si>
  <si>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</si>
  <si>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</si>
  <si>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</si>
  <si>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</si>
  <si>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</si>
  <si>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</si>
  <si>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</si>
  <si>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</si>
  <si>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</si>
  <si>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</si>
  <si>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</si>
  <si>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</si>
  <si>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</si>
  <si>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</si>
  <si>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</si>
  <si>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</si>
  <si>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</si>
  <si>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</si>
  <si>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</si>
  <si>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</si>
  <si>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</si>
  <si>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</si>
  <si>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</si>
  <si>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</si>
  <si>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</si>
  <si>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</si>
  <si>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</si>
  <si>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</si>
  <si>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</si>
  <si>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</si>
  <si>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</si>
  <si>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</si>
  <si>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</si>
  <si>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</si>
  <si>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</si>
  <si>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</si>
  <si>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</si>
  <si>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</si>
  <si>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</si>
  <si>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</si>
  <si>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</si>
  <si>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</si>
  <si>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</si>
  <si>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</si>
  <si>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</si>
  <si>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</si>
  <si>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</si>
  <si>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</si>
  <si>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</si>
  <si>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</si>
  <si>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</si>
  <si>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</si>
  <si>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</si>
  <si>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</si>
  <si>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</si>
  <si>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</si>
  <si>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</si>
  <si>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</si>
  <si>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</si>
  <si>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</si>
  <si>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</si>
  <si>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</si>
  <si>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</si>
  <si>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</si>
  <si>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</si>
  <si>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</si>
  <si>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</si>
  <si>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</si>
  <si>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</si>
  <si>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</si>
  <si>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</si>
  <si>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</si>
  <si>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</si>
  <si>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</si>
  <si>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</si>
  <si>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</si>
  <si>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</si>
  <si>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</si>
  <si>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</si>
  <si>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</si>
  <si>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</si>
  <si>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</si>
  <si>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</si>
  <si>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</si>
  <si>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</si>
  <si>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</si>
  <si>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</si>
  <si>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</si>
  <si>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</si>
  <si>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</si>
  <si>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</si>
  <si>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</si>
  <si>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</si>
  <si>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</si>
  <si>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</si>
  <si>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</si>
  <si>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</si>
  <si>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</si>
  <si>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</si>
  <si>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</si>
  <si>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</si>
  <si>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</si>
  <si>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</si>
  <si>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</si>
  <si>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</si>
  <si>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</si>
  <si>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</si>
  <si>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</si>
  <si>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</si>
  <si>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</si>
  <si>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</si>
  <si>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</si>
  <si>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</si>
  <si>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</si>
  <si>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</si>
  <si>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</si>
  <si>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</si>
  <si>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</si>
  <si>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</si>
  <si>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</si>
  <si>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</si>
  <si>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</si>
  <si>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</si>
  <si>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</si>
  <si>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</si>
  <si>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</si>
  <si>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</si>
  <si>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</si>
  <si>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</si>
  <si>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</si>
  <si>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</si>
  <si>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</si>
  <si>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</si>
  <si>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</si>
  <si>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</si>
  <si>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</si>
  <si>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</si>
  <si>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</si>
  <si>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</si>
  <si>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</si>
  <si>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</si>
  <si>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</si>
  <si>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</si>
  <si>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</si>
  <si>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</si>
  <si>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</si>
  <si>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</si>
  <si>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</si>
  <si>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</si>
  <si>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</si>
  <si>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</si>
  <si>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</si>
  <si>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</si>
  <si>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</si>
  <si>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</si>
  <si>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</si>
  <si>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</si>
  <si>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</si>
  <si>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</si>
  <si>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</si>
  <si>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</si>
  <si>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</si>
  <si>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</si>
  <si>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</si>
  <si>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</si>
  <si>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</si>
  <si>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</si>
  <si>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</si>
  <si>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</si>
  <si>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</si>
  <si>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</si>
  <si>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</si>
  <si>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</si>
  <si>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</si>
  <si>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</si>
  <si>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</si>
  <si>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</si>
  <si>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</si>
  <si>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</si>
  <si>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</si>
  <si>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</si>
  <si>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</si>
  <si>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</si>
  <si>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</si>
  <si>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</si>
  <si>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</si>
  <si>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</si>
  <si>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</si>
  <si>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</si>
  <si>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</si>
  <si>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</si>
  <si>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</si>
  <si>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</si>
  <si>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</si>
  <si>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</si>
  <si>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</si>
  <si>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</si>
  <si>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</si>
  <si>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</si>
  <si>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</si>
  <si>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</si>
  <si>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</si>
  <si>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</si>
  <si>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</si>
  <si>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</si>
  <si>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</si>
  <si>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</si>
  <si>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</si>
  <si>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</si>
  <si>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</si>
  <si>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</si>
  <si>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</si>
  <si>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</si>
  <si>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</si>
  <si>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</si>
  <si>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</si>
  <si>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</si>
  <si>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</si>
  <si>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</si>
  <si>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</si>
  <si>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</si>
  <si>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</si>
  <si>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</si>
  <si>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</si>
  <si>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</si>
  <si>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</si>
  <si>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</si>
  <si>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</si>
  <si>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</si>
  <si>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</si>
  <si>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</si>
  <si>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</si>
  <si>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</si>
  <si>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</si>
  <si>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</si>
  <si>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</si>
  <si>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</si>
  <si>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</si>
  <si>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</si>
  <si>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</si>
  <si>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</si>
  <si>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</si>
  <si>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</si>
  <si>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</si>
  <si>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</si>
  <si>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</si>
  <si>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</si>
  <si>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</si>
  <si>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</si>
  <si>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</si>
  <si>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</si>
  <si>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</si>
  <si>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</si>
  <si>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</si>
  <si>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</si>
  <si>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</si>
  <si>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</si>
  <si>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</si>
  <si>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</si>
  <si>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</si>
  <si>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</si>
  <si>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</si>
  <si>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</si>
  <si>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</si>
  <si>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</si>
  <si>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</si>
  <si>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</si>
  <si>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</si>
  <si>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</si>
  <si>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</si>
  <si>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</si>
  <si>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</si>
  <si>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</si>
  <si>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</si>
  <si>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</si>
  <si>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</si>
  <si>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</si>
  <si>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</si>
  <si>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</si>
  <si>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</si>
  <si>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</si>
  <si>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</si>
  <si>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</si>
  <si>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</si>
  <si>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</si>
  <si>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</si>
  <si>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</si>
  <si>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</si>
  <si>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</si>
  <si>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</si>
  <si>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</si>
  <si>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</si>
  <si>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</si>
  <si>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</si>
  <si>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</si>
  <si>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</si>
  <si>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</si>
  <si>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</si>
  <si>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</si>
  <si>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</si>
  <si>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</si>
  <si>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</si>
  <si>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</si>
  <si>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</si>
  <si>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</si>
  <si>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</si>
  <si>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</si>
  <si>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</si>
  <si>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</si>
  <si>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</si>
  <si>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</si>
  <si>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</si>
  <si>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</si>
  <si>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</si>
  <si>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</si>
  <si>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</si>
  <si>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</si>
  <si>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</si>
  <si>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</si>
  <si>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</si>
  <si>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</si>
  <si>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</si>
  <si>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</si>
  <si>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</si>
  <si>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</si>
  <si>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</si>
  <si>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</si>
  <si>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</si>
  <si>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</si>
  <si>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</si>
  <si>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</si>
  <si>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</si>
  <si>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</si>
  <si>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</si>
  <si>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</si>
  <si>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</si>
  <si>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</si>
  <si>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</si>
  <si>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</si>
  <si>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</si>
  <si>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</si>
  <si>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</si>
  <si>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</si>
  <si>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</si>
  <si>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</si>
  <si>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</si>
  <si>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</si>
  <si>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</si>
  <si>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</si>
  <si>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</si>
  <si>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</si>
  <si>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</si>
  <si>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</si>
  <si>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</si>
  <si>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</si>
  <si>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</si>
  <si>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</si>
  <si>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</si>
  <si>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</si>
  <si>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</si>
  <si>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</si>
  <si>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</si>
  <si>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</si>
  <si>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</si>
  <si>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</si>
  <si>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</si>
  <si>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</si>
  <si>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</si>
  <si>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</si>
  <si>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</si>
  <si>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</si>
  <si>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</si>
  <si>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</si>
  <si>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</si>
  <si>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</si>
  <si>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</si>
  <si>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</si>
  <si>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</si>
  <si>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</si>
  <si>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</si>
  <si>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</si>
  <si>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</si>
  <si>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</si>
  <si>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</si>
  <si>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</si>
  <si>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</si>
  <si>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</si>
  <si>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</si>
  <si>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</si>
  <si>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</si>
  <si>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</si>
  <si>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</si>
  <si>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</si>
  <si>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</si>
  <si>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</si>
  <si>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</si>
  <si>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</si>
  <si>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</si>
  <si>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</si>
  <si>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</si>
  <si>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</si>
  <si>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</si>
  <si>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</si>
  <si>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</si>
  <si>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</si>
  <si>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</si>
  <si>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</si>
  <si>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</si>
  <si>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</si>
  <si>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</si>
  <si>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</si>
  <si>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</si>
  <si>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</si>
  <si>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</si>
  <si>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</si>
  <si>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</si>
  <si>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</si>
  <si>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</si>
  <si>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</si>
  <si>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</si>
  <si>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</si>
  <si>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</si>
  <si>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</si>
  <si>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</si>
  <si>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</si>
  <si>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</si>
  <si>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</si>
  <si>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</si>
  <si>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</si>
  <si>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</si>
  <si>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</si>
  <si>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</si>
  <si>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</si>
  <si>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</si>
  <si>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</si>
  <si>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</si>
  <si>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</si>
  <si>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</si>
  <si>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</si>
  <si>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</si>
  <si>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</si>
  <si>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</si>
  <si>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</si>
  <si>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</si>
  <si>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</si>
  <si>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</si>
  <si>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</si>
  <si>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</si>
  <si>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</si>
  <si>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</si>
  <si>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</si>
  <si>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</si>
  <si>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</si>
  <si>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</si>
  <si>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</si>
  <si>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</si>
  <si>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</si>
  <si>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</si>
  <si>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</si>
  <si>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</si>
  <si>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</si>
  <si>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Formulation du resultat/ produit/activite</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</si>
  <si>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</si>
  <si>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</si>
  <si>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</si>
  <si>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</si>
  <si>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</si>
  <si>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</si>
  <si>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</si>
  <si>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</si>
  <si>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</si>
  <si>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</si>
  <si>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</si>
  <si>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</si>
  <si>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</si>
  <si>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</si>
  <si>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</si>
  <si>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</si>
  <si>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</si>
  <si>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</si>
  <si>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</si>
  <si>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</si>
  <si>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</si>
  <si>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</si>
  <si>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</si>
  <si>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</si>
  <si>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</si>
  <si>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</si>
  <si>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</si>
  <si>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</si>
  <si>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</si>
  <si>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</si>
  <si>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</si>
  <si>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</si>
  <si>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</si>
  <si>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</si>
  <si>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</si>
  <si>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</si>
  <si>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</si>
  <si>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</si>
  <si>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</si>
  <si>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</si>
  <si>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</si>
  <si>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</si>
  <si>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</si>
  <si>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</si>
  <si>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</si>
  <si>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</si>
  <si>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</si>
  <si>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</si>
  <si>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</si>
  <si>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</si>
  <si>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</si>
  <si>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</si>
  <si>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</si>
  <si>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</si>
  <si>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</si>
  <si>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</si>
  <si>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</si>
  <si>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</si>
  <si>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</si>
  <si>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</si>
  <si>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</si>
  <si>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</si>
  <si>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</si>
  <si>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</si>
  <si>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</si>
  <si>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</si>
  <si>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</si>
  <si>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</si>
  <si>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</si>
  <si>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Faire l’état des lieux sur les conflits fonciers et la problématique d’accès à la terre dans les localités ciblées, y compris sur les atteintes aux droits des communautés impactées par les sociétés extractives et les déplacements ;</t>
  </si>
  <si>
    <t>Plaidoyer auprès de l’Etat, du secteur privé, des chefs coutumiers et propriétaires terriens pour l’accès sécurisé et équitable des femmes et jeunes à la terre ;</t>
  </si>
  <si>
    <t>Les droits des communautés riveraines des sites extractifs sont promus et protégés</t>
  </si>
  <si>
    <t>Sensibiliser les élus locaux, les services de l’Etat en charge de la gestion foncière, chefs traditionnels et les propriétaires terriens sur les textes juridiques internationaux (Directive Volontaire, pacte international sur les droits économiques, socio-culturels…) et nationaux (codes des collectivités locales, code minier…);</t>
  </si>
  <si>
    <t>Identifier et capitaliser les bonnes pratiques en matière de gestion des conflits fonciers pour une plus grande dissémination.</t>
  </si>
  <si>
    <t>Appuyer l’accessibilité, dans un format simplifié, aux résultats des études, textes législatifs et règlementaires régissant l’environnement ainsi que les rapports environnementaux, aux populations locales et aux organisations de la société civile ;</t>
  </si>
  <si>
    <t>Renforcer les capacités des cadres des services de l’Etat et des collectivités décentralisées, en charge du suivi de la mise en œuvre du Plan de Gestion Sociale et Environnementale ;</t>
  </si>
  <si>
    <t>Renforcer les mécanismes de surveillance et d’observations de l’environnement par l’introduction et l’opérationnalisation d’outils innovants (drones) ;</t>
  </si>
  <si>
    <t>Promouvoir la responsabilité sociétale des entreprises extractives et minières (respect des normes et des engagements entre les parties prenantes) ;</t>
  </si>
  <si>
    <t>Conduire des actions de sensibilisation sur la préservation de l’environnement à l’endroit des communautés, ainsi que des représentants du secteur privé pour une gestion durable des ressources naturelles ;</t>
  </si>
  <si>
    <t>Etablir une cartographie participative des sites les plus dégradés par les activités anthropiques dans les zones cibles du projet (dont les sites d’exploitation artisanale) et identifier des sites pilotes pour la pratique d’AGR (agriculture climato-intelligente, pisciculture par l’utilisation des carrières abandonnées etc.) ;</t>
  </si>
  <si>
    <t>Informer et former les autorités locales et administratives et les communautés vulnérables sur l’écocitoyenneté et la régénération naturelle assistée (RNA), sur les activités climato-intelligentes à travers des appuis techniques, matériels, encadrement et suivi ;</t>
  </si>
  <si>
    <t>Conduire des énumérations participatives sur trois sites pilotes (un site urbain, un site semi-rural ayant fait l’objet de déguerpissement ; un site minier) de manière à retracer les droits d’occupation légaux, acquis ou perçus et évaluer les impacts des opérations d’évictions et de développement urbain ou minier pour informer les processus d’aide aux sinistrés et de développement d’outils de planification territoriale inclusive ;</t>
  </si>
  <si>
    <t>Soutenir les autorités et communautés concernées pour la mise en place de mécanismes transparents et participatifs d’aide aux ménages vulnérables (y compris jeunes, associations de commerçantes, élus, personnes vivant avec un handicap...) impactés par les opérations de dégagement des voies et emprises publiques et les opérations des sociétés extractives ;</t>
  </si>
  <si>
    <t>Appuyer l’émergence et le fonctionnement d’une coalition citoyenne et médiatique sur les questions de développement urbain durable et inclusif à l’échelle du Grand Conakry ;</t>
  </si>
  <si>
    <t xml:space="preserve">Développer un protocole de mise en œuvre des opérations de déguerpissement à l’attention des autorités publiques, détaillant les modalités d’information du public et d’exécution des opérations, ainsi que les voies de recours disponibles pour les personnes qui se sentiraient lésées ;  </t>
  </si>
  <si>
    <t>Appuyer les communes pour la mise en place pilote de commissions foncières et l’établissement de plans fonciers dans trois zones types (urbaine, rurale, minière) avec un appui particulier aux ménages vulnérables ou susceptibles de rentrer en conflit ;</t>
  </si>
  <si>
    <t>Développer une charte foncière pilote entre les communautés, les exploitants et les autorités locales pour s’entendre sur un minimum de règles relatives à la gestion et l’utilisation des ressources ;</t>
  </si>
  <si>
    <t xml:space="preserve">Sur la base des leçons apprises de ces expériences, développer un manuel de formation et un guide d’élaboration des plans fonciers et des chartes foncières à l’usage des autres communes guinéennes. </t>
  </si>
  <si>
    <t>Réunion semestrielle du comité de pilotage
Réunion trimestrielle du comité technique de suivi 
Réunion mensuelle de coordination technique 
1 Enquête de base 
Mission de suivi terrain
Mission conjointe de suivi du projet
1 Enquête de fin du projet</t>
  </si>
  <si>
    <t>1 Evaluation indépendante</t>
  </si>
  <si>
    <t>Personnel affecté au projet</t>
  </si>
  <si>
    <t>Fournitures et autres matériels du bureau (Forfait)
Équipement, véhicules et mobilier 
Frais généraux de fonctionnement et autres coûts directs
Audit financier du projet</t>
  </si>
  <si>
    <t>Organisation recipiendiaire 1 (budget en USD)                       ONU-HABITAT</t>
  </si>
  <si>
    <t>Organisation recipiendiaire 2 (budget en USD)                                    PNUD</t>
  </si>
  <si>
    <t>Organisation recipiendiaire 3 (budget en USD)                               ACORD</t>
  </si>
  <si>
    <t>• Frais de mission et de suivi de la mise en œuvre des activités du projet</t>
  </si>
  <si>
    <t>• Fournitures et autres matériels du bureau (Forfait)
• Équipement, entretien véhicules et mobilier 
• Frais généraux de fonctionnement et autres coûts directs
• Audit financier du projet (ACORD)</t>
  </si>
  <si>
    <t>• Recrutement d’un cabinet indépendant pour l’évaluation finale du projet</t>
  </si>
  <si>
    <t>• 1 Coordinateur du projet ONU-Habitat  (100%) 
• 1 Conseiller Technique (2 mois à 50%)
• 1 Assistant Administratif et Financier ONU-Habitat  (80%)
• 1 Responsable Administratif et Financier ONU-Habitat  (2 mois à 80%)
• 1 Chauffeur ONU-Habitat (50%)
• 1 Chargé de programme (ACORD).
• 1 Comptable (ACORD).
• 1 Responsable thématique (ACORD).</t>
  </si>
  <si>
    <t>Accompagner la mise en place ou redynamiser les cadres de dialogue et de concertation communautaires et multi-acteurs en milieu urbain, péri-urbain et minier</t>
  </si>
  <si>
    <t>Renforcer les capacités des communautés locales, des chefs coutumiers, l’administration territoriale et la justice locale sur différentes thématiques ;</t>
  </si>
  <si>
    <t>Renforcer les moyens de suivi et de redevabilité des collectivités locales avec les services de l’Etat et les sociétés extractives concernant les modalités de partage des ressources et la solidarité active ;</t>
  </si>
  <si>
    <t>Former les jeunes para-juristes sur les voies de recours pour l’accompagnement des communautés dans leurs réclamations auprès du secteur privé et de l’Etat à travers les cliniques juridiques ;</t>
  </si>
  <si>
    <t xml:space="preserve">La cohabitation pacifique entre les communautés, les autorités publiques et le secteur privé extractif pour une gestion durable des ressources naturelles est renforcée dans les zones du projet. </t>
  </si>
  <si>
    <t>Adapter le Code foncier et domanial de manière collégiale et consensuelle et produire les textes majeurs d’application en vue de mettre à disposition des outils et procédures de sécurisation foncière dans l’accès à la terre en milieu urbain et rural et dans l’exploitation des ressources naturelles.</t>
  </si>
  <si>
    <t>Des outils opérationnels de planification et d’accès aux services urbains sont mis en place</t>
  </si>
  <si>
    <t>Des mécanismes inclusifs de dialogue et de concertation communautaire sur les questions foncières sont opérationnels</t>
  </si>
  <si>
    <t xml:space="preserve"> La collaboration et le partenariat économique entre les entreprises extractives et les communautés sont renforcés dans les zones cibles  </t>
  </si>
  <si>
    <t>la connaissance des effets environnementaux des exploitations minières est ameliorée</t>
  </si>
  <si>
    <t>Les moyens de subsistances des communautés sont renforcés par la mise en œuvre d’Activités Génératrices de Revenus (AGR) plus resilientes</t>
  </si>
  <si>
    <t>Appuyer la restauration des zones dégradées et des écosystèmes fragiles par des espèces adaptées à travers des AGR</t>
  </si>
  <si>
    <t>Les collectivités cibles améliorent leur planification urbaine et élaborent des politiques de développement local qui atténuent les conflits</t>
  </si>
  <si>
    <t xml:space="preserve">Les collectivités cibles accompagnent les populations dans les processus de sécurisation foncière </t>
  </si>
  <si>
    <t>UN-HABITAT WBSEs</t>
  </si>
  <si>
    <t>SB-019410.01.01.01</t>
  </si>
  <si>
    <t>SB-019410.01.01.02</t>
  </si>
  <si>
    <t>SB-019410.01.01.03</t>
  </si>
  <si>
    <t>SB-019410.01.01.04</t>
  </si>
  <si>
    <t>SB-019410.01.02.01</t>
  </si>
  <si>
    <t>SB-019410.01.02.02</t>
  </si>
  <si>
    <t>SB-019410.01.02.03</t>
  </si>
  <si>
    <t>SB-019410.01.02.04</t>
  </si>
  <si>
    <t>SB-019410.01</t>
  </si>
  <si>
    <t xml:space="preserve">Niveau de depense /engagement actuel       ACORD     </t>
  </si>
  <si>
    <t xml:space="preserve">Niveau de depense /engagement actuel       ONU-Habitat     </t>
  </si>
  <si>
    <t xml:space="preserve">Niveau de depense /engagement actuel       PNUD   </t>
  </si>
  <si>
    <t>Sous-budget total</t>
  </si>
  <si>
    <t>Coûts indirects (7%)</t>
  </si>
  <si>
    <t xml:space="preserve">Gender based Utilisation % </t>
  </si>
  <si>
    <t>X</t>
  </si>
  <si>
    <t>RAPPORT FINANCIER - PROJET GF BASSE GUINEE</t>
  </si>
  <si>
    <t>RAPPORT FINANCIER - PROJET  GOUVERNANCE FONCIERE EN BASSE GUINEE</t>
  </si>
  <si>
    <t>40,04%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</si>
</sst>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quot;$&quot;* #,##0.00_);_(&quot;$&quot;* \(#,##0.00\);_(&quot;$&quot;* &quot;-&quot;??_);_(@_)"/>
  </numFmts>
  <fonts count="3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color rgb="FF0000FF"/>
      <name val="Calibri"/>
      <family val="2"/>
      <scheme val="minor"/>
    </font>
    <font>
      <b/>
      <sz val="12"/>
      <color rgb="FF0000FF"/>
      <name val="Calibri"/>
      <family val="2"/>
      <scheme val="minor"/>
    </font>
    <font>
      <b/>
      <sz val="16"/>
      <color theme="1"/>
      <name val="Calibri"/>
      <family val="2"/>
      <scheme val="minor"/>
    </font>
    <font>
      <b/>
      <sz val="16"/>
      <color rgb="FF0000FF"/>
      <name val="Calibri"/>
      <family val="2"/>
      <scheme val="minor"/>
    </font>
    <font>
      <sz val="12"/>
      <color theme="1" tint="0.249977111117893"/>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5" tint="0.79998168889431442"/>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s>
  <cellStyleXfs count="5">
    <xf numFmtId="0" fontId="0" fillId="0" borderId="0"/>
    <xf numFmtId="165"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cellStyleXfs>
  <cellXfs count="339">
    <xf numFmtId="0" fontId="0" fillId="0" borderId="0" xfId="0"/>
    <xf numFmtId="0" fontId="7" fillId="0" borderId="0" xfId="0" applyFont="1" applyAlignment="1">
      <alignment vertical="center" wrapText="1"/>
    </xf>
    <xf numFmtId="0" fontId="4" fillId="0" borderId="0" xfId="0" applyFont="1" applyAlignment="1">
      <alignment vertical="center" wrapText="1"/>
    </xf>
    <xf numFmtId="0" fontId="4"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8" fillId="0" borderId="0" xfId="0" applyFont="1" applyAlignment="1">
      <alignment vertical="center" wrapText="1"/>
    </xf>
    <xf numFmtId="0" fontId="4" fillId="3" borderId="0" xfId="0" applyFont="1" applyFill="1" applyAlignment="1">
      <alignment vertical="center" wrapText="1"/>
    </xf>
    <xf numFmtId="165" fontId="4" fillId="0" borderId="0" xfId="0" applyNumberFormat="1" applyFont="1" applyAlignment="1">
      <alignment vertical="center" wrapText="1"/>
    </xf>
    <xf numFmtId="0" fontId="4" fillId="2" borderId="12" xfId="0" applyFont="1" applyFill="1" applyBorder="1" applyAlignment="1">
      <alignment vertical="center" wrapText="1"/>
    </xf>
    <xf numFmtId="165" fontId="7" fillId="3" borderId="0" xfId="1" applyFont="1" applyFill="1" applyBorder="1" applyAlignment="1" applyProtection="1">
      <alignment horizontal="center" vertical="center" wrapText="1"/>
      <protection locked="0"/>
    </xf>
    <xf numFmtId="0" fontId="7" fillId="3" borderId="0" xfId="0" applyFont="1" applyFill="1" applyAlignment="1" applyProtection="1">
      <alignment vertical="center" wrapText="1"/>
      <protection locked="0"/>
    </xf>
    <xf numFmtId="0" fontId="7" fillId="3" borderId="0" xfId="0" applyFont="1" applyFill="1" applyAlignment="1" applyProtection="1">
      <alignment horizontal="left" vertical="top" wrapText="1"/>
      <protection locked="0"/>
    </xf>
    <xf numFmtId="0" fontId="7" fillId="3" borderId="0" xfId="0" applyFont="1" applyFill="1" applyAlignment="1">
      <alignment horizontal="center" vertical="center" wrapText="1"/>
    </xf>
    <xf numFmtId="0" fontId="4" fillId="3" borderId="0" xfId="0" applyFont="1" applyFill="1" applyAlignment="1" applyProtection="1">
      <alignment vertical="center" wrapText="1"/>
      <protection locked="0"/>
    </xf>
    <xf numFmtId="0" fontId="7" fillId="3" borderId="0" xfId="0" applyFont="1" applyFill="1" applyAlignment="1">
      <alignment vertical="center" wrapText="1"/>
    </xf>
    <xf numFmtId="0" fontId="7" fillId="3" borderId="3" xfId="0" applyFont="1" applyFill="1" applyBorder="1" applyAlignment="1" applyProtection="1">
      <alignment vertical="center" wrapText="1"/>
      <protection locked="0"/>
    </xf>
    <xf numFmtId="0" fontId="7" fillId="0" borderId="3" xfId="0" applyFont="1" applyBorder="1" applyAlignment="1" applyProtection="1">
      <alignment horizontal="left" vertical="top" wrapText="1"/>
      <protection locked="0"/>
    </xf>
    <xf numFmtId="165" fontId="12" fillId="0" borderId="0" xfId="1" applyFont="1" applyFill="1" applyBorder="1" applyAlignment="1" applyProtection="1">
      <alignment vertical="center" wrapText="1"/>
    </xf>
    <xf numFmtId="165" fontId="7" fillId="0" borderId="3" xfId="1" applyFont="1" applyBorder="1" applyAlignment="1" applyProtection="1">
      <alignment horizontal="center" vertical="center" wrapText="1"/>
      <protection locked="0"/>
    </xf>
    <xf numFmtId="165" fontId="7" fillId="3" borderId="3" xfId="1" applyFont="1" applyFill="1" applyBorder="1" applyAlignment="1" applyProtection="1">
      <alignment horizontal="center" vertical="center" wrapText="1"/>
      <protection locked="0"/>
    </xf>
    <xf numFmtId="165" fontId="4" fillId="2" borderId="3" xfId="1" applyFont="1" applyFill="1" applyBorder="1" applyAlignment="1" applyProtection="1">
      <alignment horizontal="center" vertical="center" wrapText="1"/>
    </xf>
    <xf numFmtId="0" fontId="9" fillId="2" borderId="8" xfId="0" applyFont="1" applyFill="1" applyBorder="1" applyAlignment="1">
      <alignment vertical="center" wrapText="1"/>
    </xf>
    <xf numFmtId="165" fontId="9" fillId="3" borderId="0" xfId="1" applyFont="1" applyFill="1" applyBorder="1" applyAlignment="1" applyProtection="1">
      <alignment vertical="center" wrapText="1"/>
    </xf>
    <xf numFmtId="165" fontId="4" fillId="2" borderId="5" xfId="1" applyFont="1" applyFill="1" applyBorder="1" applyAlignment="1" applyProtection="1">
      <alignment horizontal="center" vertical="center" wrapText="1"/>
    </xf>
    <xf numFmtId="165" fontId="7" fillId="3" borderId="0" xfId="1" applyFont="1" applyFill="1" applyBorder="1" applyAlignment="1" applyProtection="1">
      <alignment vertical="center" wrapText="1"/>
    </xf>
    <xf numFmtId="165" fontId="7" fillId="3" borderId="0" xfId="1" applyFont="1" applyFill="1" applyBorder="1" applyAlignment="1" applyProtection="1">
      <alignment vertical="center" wrapText="1"/>
      <protection locked="0"/>
    </xf>
    <xf numFmtId="165" fontId="4" fillId="2" borderId="3" xfId="1" applyFont="1" applyFill="1" applyBorder="1" applyAlignment="1">
      <alignment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165" fontId="7" fillId="0" borderId="3" xfId="1" applyFont="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165" fontId="4"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4" fillId="0" borderId="0" xfId="0" applyFont="1" applyAlignment="1">
      <alignment horizontal="center" vertical="center" wrapText="1"/>
    </xf>
    <xf numFmtId="9" fontId="4" fillId="3" borderId="0" xfId="2" applyFont="1" applyFill="1" applyBorder="1" applyAlignment="1">
      <alignment wrapText="1"/>
    </xf>
    <xf numFmtId="0" fontId="5" fillId="3" borderId="0" xfId="0" applyFont="1" applyFill="1" applyAlignment="1">
      <alignment horizontal="center" vertical="center" wrapText="1"/>
    </xf>
    <xf numFmtId="165" fontId="4" fillId="3" borderId="0" xfId="2" applyNumberFormat="1" applyFont="1" applyFill="1" applyBorder="1" applyAlignment="1">
      <alignment wrapText="1"/>
    </xf>
    <xf numFmtId="0" fontId="7" fillId="3" borderId="3" xfId="0" applyFont="1" applyFill="1" applyBorder="1" applyAlignment="1" applyProtection="1">
      <alignment horizontal="left" vertical="top" wrapText="1"/>
      <protection locked="0"/>
    </xf>
    <xf numFmtId="0" fontId="11" fillId="0" borderId="0" xfId="0" applyFont="1" applyAlignment="1">
      <alignment horizontal="center" vertical="center" wrapText="1"/>
    </xf>
    <xf numFmtId="0" fontId="4" fillId="3" borderId="0" xfId="0" applyFont="1" applyFill="1" applyAlignment="1">
      <alignment horizontal="left" wrapText="1"/>
    </xf>
    <xf numFmtId="165" fontId="4" fillId="0" borderId="0" xfId="1" applyFont="1" applyFill="1" applyBorder="1" applyAlignment="1" applyProtection="1">
      <alignment vertical="center" wrapText="1"/>
    </xf>
    <xf numFmtId="165" fontId="7" fillId="0" borderId="0" xfId="1" applyFont="1" applyFill="1" applyBorder="1" applyAlignment="1" applyProtection="1">
      <alignment horizontal="center" vertical="center" wrapText="1"/>
    </xf>
    <xf numFmtId="165" fontId="4" fillId="0" borderId="0" xfId="1" applyFont="1" applyFill="1" applyBorder="1" applyAlignment="1" applyProtection="1">
      <alignment horizontal="center" vertical="center" wrapText="1"/>
    </xf>
    <xf numFmtId="0" fontId="8" fillId="2" borderId="3" xfId="0" applyFont="1" applyFill="1" applyBorder="1" applyAlignment="1">
      <alignment vertical="center" wrapText="1"/>
    </xf>
    <xf numFmtId="0" fontId="8" fillId="2" borderId="3" xfId="0" applyFont="1" applyFill="1" applyBorder="1" applyAlignment="1" applyProtection="1">
      <alignment vertical="center" wrapText="1"/>
      <protection locked="0"/>
    </xf>
    <xf numFmtId="0" fontId="7" fillId="0" borderId="0" xfId="0" applyFont="1" applyAlignment="1">
      <alignment wrapText="1"/>
    </xf>
    <xf numFmtId="0" fontId="7" fillId="3" borderId="0" xfId="0" applyFont="1" applyFill="1" applyAlignment="1">
      <alignment wrapText="1"/>
    </xf>
    <xf numFmtId="165" fontId="4" fillId="4" borderId="3" xfId="1" applyFont="1" applyFill="1" applyBorder="1" applyAlignment="1" applyProtection="1">
      <alignment wrapText="1"/>
    </xf>
    <xf numFmtId="165" fontId="7" fillId="3" borderId="0" xfId="0" applyNumberFormat="1" applyFont="1" applyFill="1" applyAlignment="1">
      <alignment vertical="center" wrapText="1"/>
    </xf>
    <xf numFmtId="165" fontId="4" fillId="0" borderId="0" xfId="0" applyNumberFormat="1" applyFont="1" applyAlignment="1">
      <alignment wrapText="1"/>
    </xf>
    <xf numFmtId="165" fontId="8" fillId="0" borderId="0" xfId="1" applyFont="1" applyFill="1" applyBorder="1" applyAlignment="1">
      <alignment horizontal="right" vertical="center" wrapText="1"/>
    </xf>
    <xf numFmtId="0" fontId="4" fillId="2" borderId="38" xfId="0" applyFont="1" applyFill="1" applyBorder="1" applyAlignment="1">
      <alignment horizontal="center" wrapText="1"/>
    </xf>
    <xf numFmtId="165" fontId="4" fillId="2" borderId="3" xfId="0" applyNumberFormat="1" applyFont="1" applyFill="1" applyBorder="1" applyAlignment="1">
      <alignment wrapText="1"/>
    </xf>
    <xf numFmtId="0" fontId="8" fillId="2" borderId="38" xfId="0" applyFont="1" applyFill="1" applyBorder="1" applyAlignment="1">
      <alignment vertical="center" wrapText="1"/>
    </xf>
    <xf numFmtId="165" fontId="4" fillId="2" borderId="38" xfId="0" applyNumberFormat="1" applyFont="1" applyFill="1" applyBorder="1" applyAlignment="1">
      <alignment wrapText="1"/>
    </xf>
    <xf numFmtId="0" fontId="4" fillId="2" borderId="13" xfId="0" applyFont="1" applyFill="1" applyBorder="1" applyAlignment="1">
      <alignment horizontal="left" wrapText="1"/>
    </xf>
    <xf numFmtId="165" fontId="4" fillId="2" borderId="13" xfId="0" applyNumberFormat="1" applyFont="1" applyFill="1" applyBorder="1" applyAlignment="1">
      <alignment horizontal="center" wrapText="1"/>
    </xf>
    <xf numFmtId="165" fontId="4" fillId="2" borderId="13" xfId="0" applyNumberFormat="1" applyFont="1" applyFill="1" applyBorder="1" applyAlignment="1">
      <alignment wrapText="1"/>
    </xf>
    <xf numFmtId="165" fontId="4" fillId="4" borderId="3" xfId="1" applyFont="1" applyFill="1" applyBorder="1" applyAlignment="1">
      <alignment wrapText="1"/>
    </xf>
    <xf numFmtId="165" fontId="4" fillId="3" borderId="4" xfId="1" applyFont="1" applyFill="1" applyBorder="1" applyAlignment="1" applyProtection="1">
      <alignment wrapText="1"/>
    </xf>
    <xf numFmtId="165" fontId="4" fillId="3" borderId="1" xfId="1" applyFont="1" applyFill="1" applyBorder="1" applyAlignment="1">
      <alignment wrapText="1"/>
    </xf>
    <xf numFmtId="165" fontId="4" fillId="3" borderId="2" xfId="0" applyNumberFormat="1" applyFont="1" applyFill="1" applyBorder="1" applyAlignment="1">
      <alignment wrapText="1"/>
    </xf>
    <xf numFmtId="165" fontId="4" fillId="3" borderId="1" xfId="1" applyFont="1" applyFill="1" applyBorder="1" applyAlignment="1" applyProtection="1">
      <alignment wrapText="1"/>
    </xf>
    <xf numFmtId="0" fontId="7" fillId="3" borderId="1" xfId="0" applyFont="1" applyFill="1" applyBorder="1" applyAlignment="1" applyProtection="1">
      <alignment vertical="center" wrapText="1"/>
      <protection locked="0"/>
    </xf>
    <xf numFmtId="165" fontId="4" fillId="2" borderId="37" xfId="0" applyNumberFormat="1" applyFont="1" applyFill="1" applyBorder="1" applyAlignment="1">
      <alignment wrapText="1"/>
    </xf>
    <xf numFmtId="165" fontId="4" fillId="2" borderId="9" xfId="0" applyNumberFormat="1" applyFont="1" applyFill="1" applyBorder="1" applyAlignment="1">
      <alignment wrapText="1"/>
    </xf>
    <xf numFmtId="0" fontId="4" fillId="2" borderId="11" xfId="0" applyFont="1" applyFill="1" applyBorder="1" applyAlignment="1">
      <alignment horizontal="center" wrapText="1"/>
    </xf>
    <xf numFmtId="165" fontId="7" fillId="2" borderId="38" xfId="0" applyNumberFormat="1" applyFont="1" applyFill="1" applyBorder="1" applyAlignment="1">
      <alignment wrapText="1"/>
    </xf>
    <xf numFmtId="165" fontId="4" fillId="2" borderId="33" xfId="0" applyNumberFormat="1" applyFont="1" applyFill="1" applyBorder="1" applyAlignment="1">
      <alignment wrapText="1"/>
    </xf>
    <xf numFmtId="165" fontId="7" fillId="2" borderId="13" xfId="0" applyNumberFormat="1" applyFont="1" applyFill="1" applyBorder="1" applyAlignment="1">
      <alignment wrapText="1"/>
    </xf>
    <xf numFmtId="0" fontId="7"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5" fillId="2" borderId="10" xfId="0" applyFont="1" applyFill="1" applyBorder="1"/>
    <xf numFmtId="0" fontId="5" fillId="2" borderId="8" xfId="0" applyFont="1" applyFill="1" applyBorder="1"/>
    <xf numFmtId="0" fontId="5" fillId="2" borderId="3" xfId="0" applyFont="1" applyFill="1" applyBorder="1"/>
    <xf numFmtId="0" fontId="5"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165" fontId="7" fillId="0" borderId="38" xfId="0" applyNumberFormat="1" applyFont="1" applyBorder="1" applyAlignment="1" applyProtection="1">
      <alignment wrapText="1"/>
      <protection locked="0"/>
    </xf>
    <xf numFmtId="165" fontId="7" fillId="3" borderId="38" xfId="1" applyFont="1" applyFill="1" applyBorder="1" applyAlignment="1" applyProtection="1">
      <alignment horizontal="center" vertical="center" wrapText="1"/>
      <protection locked="0"/>
    </xf>
    <xf numFmtId="165" fontId="7" fillId="0" borderId="3" xfId="0" applyNumberFormat="1" applyFont="1" applyBorder="1" applyAlignment="1" applyProtection="1">
      <alignment wrapText="1"/>
      <protection locked="0"/>
    </xf>
    <xf numFmtId="0" fontId="4" fillId="6" borderId="3" xfId="0" applyFont="1" applyFill="1" applyBorder="1" applyAlignment="1">
      <alignment vertical="center" wrapText="1"/>
    </xf>
    <xf numFmtId="0" fontId="7" fillId="6" borderId="3" xfId="0" applyFont="1" applyFill="1" applyBorder="1" applyAlignment="1">
      <alignment vertical="center" wrapText="1"/>
    </xf>
    <xf numFmtId="0" fontId="4" fillId="2" borderId="3" xfId="0" applyFont="1" applyFill="1" applyBorder="1" applyAlignment="1">
      <alignment vertical="center" wrapText="1"/>
    </xf>
    <xf numFmtId="165" fontId="7" fillId="2" borderId="3" xfId="0" applyNumberFormat="1" applyFont="1" applyFill="1" applyBorder="1" applyAlignment="1">
      <alignment vertical="center" wrapText="1"/>
    </xf>
    <xf numFmtId="165" fontId="4" fillId="2" borderId="3" xfId="1" applyFont="1" applyFill="1" applyBorder="1" applyAlignment="1" applyProtection="1">
      <alignment vertical="center" wrapText="1"/>
    </xf>
    <xf numFmtId="165" fontId="4" fillId="2" borderId="4" xfId="1" applyFont="1" applyFill="1" applyBorder="1" applyAlignment="1" applyProtection="1">
      <alignment vertical="center" wrapText="1"/>
    </xf>
    <xf numFmtId="165" fontId="4" fillId="2" borderId="13" xfId="1" applyFont="1" applyFill="1" applyBorder="1" applyAlignment="1" applyProtection="1">
      <alignment vertical="center" wrapText="1"/>
    </xf>
    <xf numFmtId="9" fontId="4" fillId="2" borderId="14" xfId="2" applyFont="1" applyFill="1" applyBorder="1" applyAlignment="1" applyProtection="1">
      <alignment vertical="center" wrapText="1"/>
    </xf>
    <xf numFmtId="0" fontId="5" fillId="2" borderId="27" xfId="0" applyFont="1" applyFill="1" applyBorder="1" applyAlignment="1">
      <alignment horizontal="left" vertical="center" wrapText="1"/>
    </xf>
    <xf numFmtId="165" fontId="4" fillId="2" borderId="16" xfId="0" applyNumberFormat="1" applyFont="1" applyFill="1" applyBorder="1" applyAlignment="1">
      <alignment vertical="center" wrapText="1"/>
    </xf>
    <xf numFmtId="0" fontId="5" fillId="2" borderId="8" xfId="0" applyFont="1" applyFill="1" applyBorder="1" applyAlignment="1">
      <alignment horizontal="left" vertical="center" wrapText="1"/>
    </xf>
    <xf numFmtId="165" fontId="4"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7" fillId="0" borderId="3" xfId="1" applyNumberFormat="1" applyFont="1" applyBorder="1" applyAlignment="1" applyProtection="1">
      <alignment horizontal="left" wrapText="1"/>
      <protection locked="0"/>
    </xf>
    <xf numFmtId="49" fontId="7" fillId="3" borderId="3" xfId="1" applyNumberFormat="1" applyFont="1" applyFill="1" applyBorder="1" applyAlignment="1" applyProtection="1">
      <alignment horizontal="left" wrapText="1"/>
      <protection locked="0"/>
    </xf>
    <xf numFmtId="165" fontId="7" fillId="2" borderId="3" xfId="1" applyFont="1" applyFill="1" applyBorder="1" applyAlignment="1" applyProtection="1">
      <alignment vertical="center" wrapText="1"/>
    </xf>
    <xf numFmtId="0" fontId="7" fillId="2" borderId="8" xfId="0" applyFont="1" applyFill="1" applyBorder="1" applyAlignment="1">
      <alignment vertical="center" wrapText="1"/>
    </xf>
    <xf numFmtId="165" fontId="7" fillId="2" borderId="9" xfId="0" applyNumberFormat="1" applyFont="1" applyFill="1" applyBorder="1" applyAlignment="1">
      <alignment vertical="center" wrapText="1"/>
    </xf>
    <xf numFmtId="165" fontId="4" fillId="2" borderId="14" xfId="1" applyFont="1" applyFill="1" applyBorder="1" applyAlignment="1" applyProtection="1">
      <alignment vertical="center" wrapText="1"/>
    </xf>
    <xf numFmtId="0" fontId="4" fillId="2" borderId="38" xfId="0" applyFont="1" applyFill="1" applyBorder="1" applyAlignment="1">
      <alignment vertical="center" wrapText="1"/>
    </xf>
    <xf numFmtId="0" fontId="4" fillId="4" borderId="3" xfId="0" applyFont="1" applyFill="1" applyBorder="1" applyAlignment="1" applyProtection="1">
      <alignment vertical="center" wrapText="1"/>
      <protection locked="0"/>
    </xf>
    <xf numFmtId="0" fontId="4" fillId="2" borderId="34" xfId="0" applyFont="1" applyFill="1" applyBorder="1" applyAlignment="1">
      <alignment vertical="center" wrapText="1"/>
    </xf>
    <xf numFmtId="165" fontId="4" fillId="2" borderId="39" xfId="1" applyFont="1" applyFill="1" applyBorder="1" applyAlignment="1" applyProtection="1">
      <alignment vertical="center" wrapText="1"/>
    </xf>
    <xf numFmtId="9" fontId="7" fillId="0" borderId="3" xfId="2" applyFont="1" applyBorder="1" applyAlignment="1" applyProtection="1">
      <alignment horizontal="center" vertical="center" wrapText="1"/>
      <protection locked="0"/>
    </xf>
    <xf numFmtId="9" fontId="7" fillId="3" borderId="3" xfId="2" applyFont="1" applyFill="1" applyBorder="1" applyAlignment="1" applyProtection="1">
      <alignment horizontal="center" vertical="center" wrapText="1"/>
      <protection locked="0"/>
    </xf>
    <xf numFmtId="165" fontId="7" fillId="2" borderId="3" xfId="1" applyFont="1" applyFill="1" applyBorder="1" applyAlignment="1" applyProtection="1">
      <alignment horizontal="center" vertical="center" wrapText="1"/>
    </xf>
    <xf numFmtId="165" fontId="4" fillId="2" borderId="4" xfId="0" applyNumberFormat="1" applyFont="1" applyFill="1" applyBorder="1" applyAlignment="1">
      <alignment wrapText="1"/>
    </xf>
    <xf numFmtId="165" fontId="4" fillId="3" borderId="1" xfId="0" applyNumberFormat="1" applyFont="1" applyFill="1" applyBorder="1" applyAlignment="1">
      <alignment wrapText="1"/>
    </xf>
    <xf numFmtId="165" fontId="7" fillId="2" borderId="3" xfId="0" applyNumberFormat="1" applyFont="1" applyFill="1" applyBorder="1" applyAlignment="1">
      <alignment wrapText="1"/>
    </xf>
    <xf numFmtId="165" fontId="7" fillId="2" borderId="3" xfId="1" applyFont="1" applyFill="1" applyBorder="1" applyAlignment="1">
      <alignment wrapText="1"/>
    </xf>
    <xf numFmtId="165" fontId="7" fillId="2" borderId="9" xfId="0" applyNumberFormat="1" applyFont="1" applyFill="1" applyBorder="1" applyAlignment="1">
      <alignment wrapText="1"/>
    </xf>
    <xf numFmtId="0" fontId="4" fillId="2" borderId="31" xfId="0" applyFont="1" applyFill="1" applyBorder="1" applyAlignment="1">
      <alignment wrapText="1"/>
    </xf>
    <xf numFmtId="165" fontId="4" fillId="2" borderId="32" xfId="0" applyNumberFormat="1" applyFont="1" applyFill="1" applyBorder="1" applyAlignment="1">
      <alignment wrapText="1"/>
    </xf>
    <xf numFmtId="165" fontId="7" fillId="2" borderId="14" xfId="0" applyNumberFormat="1" applyFont="1" applyFill="1" applyBorder="1" applyAlignment="1">
      <alignment wrapText="1"/>
    </xf>
    <xf numFmtId="9" fontId="4" fillId="3" borderId="9" xfId="2" applyFont="1" applyFill="1" applyBorder="1" applyAlignment="1" applyProtection="1">
      <alignment vertical="center" wrapText="1"/>
      <protection locked="0"/>
    </xf>
    <xf numFmtId="9" fontId="4" fillId="3" borderId="30" xfId="2" applyFont="1" applyFill="1" applyBorder="1" applyAlignment="1" applyProtection="1">
      <alignment vertical="center" wrapText="1"/>
      <protection locked="0"/>
    </xf>
    <xf numFmtId="9" fontId="4" fillId="3" borderId="30" xfId="2" applyFont="1" applyFill="1" applyBorder="1" applyAlignment="1" applyProtection="1">
      <alignment horizontal="right" vertical="center" wrapText="1"/>
      <protection locked="0"/>
    </xf>
    <xf numFmtId="9" fontId="0" fillId="0" borderId="0" xfId="2" applyFont="1"/>
    <xf numFmtId="165" fontId="4" fillId="4" borderId="5" xfId="1" applyFont="1" applyFill="1" applyBorder="1" applyAlignment="1" applyProtection="1">
      <alignment wrapText="1"/>
    </xf>
    <xf numFmtId="165" fontId="4" fillId="4" borderId="5" xfId="1" applyFont="1" applyFill="1" applyBorder="1" applyAlignment="1">
      <alignment wrapText="1"/>
    </xf>
    <xf numFmtId="165" fontId="4" fillId="2" borderId="5" xfId="0" applyNumberFormat="1" applyFont="1" applyFill="1" applyBorder="1" applyAlignment="1">
      <alignment wrapText="1"/>
    </xf>
    <xf numFmtId="0" fontId="7" fillId="0" borderId="4" xfId="0" applyFont="1" applyBorder="1" applyAlignment="1">
      <alignment wrapText="1"/>
    </xf>
    <xf numFmtId="0" fontId="7" fillId="3" borderId="1" xfId="0" applyFont="1" applyFill="1" applyBorder="1" applyAlignment="1">
      <alignment wrapText="1"/>
    </xf>
    <xf numFmtId="0" fontId="7" fillId="0" borderId="2" xfId="0" applyFont="1" applyBorder="1" applyAlignment="1">
      <alignment wrapText="1"/>
    </xf>
    <xf numFmtId="0" fontId="9" fillId="2" borderId="50" xfId="0" applyFont="1" applyFill="1" applyBorder="1" applyAlignment="1">
      <alignment vertical="center" wrapText="1"/>
    </xf>
    <xf numFmtId="0" fontId="9" fillId="2" borderId="50" xfId="0" applyFont="1" applyFill="1" applyBorder="1" applyAlignment="1" applyProtection="1">
      <alignment vertical="center" wrapText="1"/>
      <protection locked="0"/>
    </xf>
    <xf numFmtId="0" fontId="5" fillId="2" borderId="22" xfId="0" applyFont="1" applyFill="1" applyBorder="1" applyAlignment="1">
      <alignment wrapText="1"/>
    </xf>
    <xf numFmtId="0" fontId="0" fillId="2" borderId="22" xfId="0" applyFill="1" applyBorder="1" applyAlignment="1">
      <alignment wrapText="1"/>
    </xf>
    <xf numFmtId="0" fontId="5" fillId="2" borderId="23" xfId="0" applyFont="1" applyFill="1" applyBorder="1" applyAlignment="1">
      <alignment wrapText="1"/>
    </xf>
    <xf numFmtId="0" fontId="5" fillId="2" borderId="6" xfId="0" applyFont="1" applyFill="1" applyBorder="1" applyAlignment="1">
      <alignment horizontal="center" vertical="center"/>
    </xf>
    <xf numFmtId="0" fontId="5" fillId="2" borderId="22" xfId="0" applyFont="1" applyFill="1" applyBorder="1" applyAlignment="1">
      <alignment vertical="center" wrapText="1"/>
    </xf>
    <xf numFmtId="0" fontId="4" fillId="8" borderId="3" xfId="0" applyFont="1" applyFill="1" applyBorder="1" applyAlignment="1">
      <alignment vertical="center" wrapText="1"/>
    </xf>
    <xf numFmtId="165" fontId="7" fillId="2" borderId="8" xfId="1" applyFont="1" applyFill="1" applyBorder="1" applyAlignment="1" applyProtection="1">
      <alignment wrapText="1"/>
    </xf>
    <xf numFmtId="165" fontId="4" fillId="2" borderId="3" xfId="1" applyFont="1" applyFill="1" applyBorder="1" applyAlignment="1">
      <alignment wrapText="1"/>
    </xf>
    <xf numFmtId="165" fontId="4" fillId="2" borderId="12" xfId="1" applyFont="1" applyFill="1" applyBorder="1" applyAlignment="1" applyProtection="1">
      <alignment wrapText="1"/>
    </xf>
    <xf numFmtId="165" fontId="4" fillId="2" borderId="13" xfId="1" applyFont="1" applyFill="1" applyBorder="1" applyAlignment="1">
      <alignment wrapText="1"/>
    </xf>
    <xf numFmtId="0" fontId="9" fillId="2" borderId="34" xfId="0" applyFont="1" applyFill="1" applyBorder="1" applyAlignment="1">
      <alignment vertical="center" wrapText="1"/>
    </xf>
    <xf numFmtId="165" fontId="7" fillId="2" borderId="5" xfId="0" applyNumberFormat="1" applyFont="1" applyFill="1" applyBorder="1" applyAlignment="1">
      <alignment wrapText="1"/>
    </xf>
    <xf numFmtId="165" fontId="4" fillId="2" borderId="30" xfId="0" applyNumberFormat="1" applyFont="1" applyFill="1" applyBorder="1" applyAlignment="1">
      <alignment wrapText="1"/>
    </xf>
    <xf numFmtId="165" fontId="4" fillId="2" borderId="9" xfId="1" applyFont="1" applyFill="1" applyBorder="1" applyAlignment="1">
      <alignment wrapText="1"/>
    </xf>
    <xf numFmtId="165" fontId="4" fillId="2" borderId="14" xfId="1" applyFont="1" applyFill="1" applyBorder="1" applyAlignment="1">
      <alignment wrapText="1"/>
    </xf>
    <xf numFmtId="165" fontId="7" fillId="2" borderId="27" xfId="1" applyFont="1" applyFill="1" applyBorder="1" applyAlignment="1" applyProtection="1">
      <alignment wrapText="1"/>
    </xf>
    <xf numFmtId="165" fontId="7" fillId="2" borderId="29" xfId="1" applyFont="1" applyFill="1" applyBorder="1" applyAlignment="1">
      <alignment wrapText="1"/>
    </xf>
    <xf numFmtId="165" fontId="7" fillId="2" borderId="16" xfId="0" applyNumberFormat="1" applyFont="1" applyFill="1" applyBorder="1" applyAlignment="1">
      <alignment wrapText="1"/>
    </xf>
    <xf numFmtId="10" fontId="4" fillId="2" borderId="9" xfId="2" applyNumberFormat="1" applyFont="1" applyFill="1" applyBorder="1" applyAlignment="1" applyProtection="1">
      <alignment wrapText="1"/>
    </xf>
    <xf numFmtId="165" fontId="7" fillId="0" borderId="0" xfId="1" applyFont="1" applyFill="1" applyBorder="1" applyAlignment="1" applyProtection="1">
      <alignment vertical="center" wrapText="1"/>
      <protection locked="0"/>
    </xf>
    <xf numFmtId="165" fontId="4" fillId="0" borderId="0" xfId="1" applyFont="1" applyFill="1" applyBorder="1" applyAlignment="1">
      <alignment vertical="center" wrapText="1"/>
    </xf>
    <xf numFmtId="165" fontId="0" fillId="0" borderId="0" xfId="1" applyFont="1" applyFill="1" applyBorder="1" applyAlignment="1">
      <alignment wrapText="1"/>
    </xf>
    <xf numFmtId="0" fontId="3" fillId="2" borderId="8" xfId="0" applyFont="1" applyFill="1" applyBorder="1" applyAlignment="1">
      <alignment vertical="center" wrapText="1"/>
    </xf>
    <xf numFmtId="165" fontId="4" fillId="2" borderId="27" xfId="0" applyNumberFormat="1" applyFont="1" applyFill="1" applyBorder="1" applyAlignment="1">
      <alignment vertical="center" wrapText="1"/>
    </xf>
    <xf numFmtId="0" fontId="0" fillId="2" borderId="12" xfId="0" applyFill="1" applyBorder="1" applyAlignment="1">
      <alignment wrapText="1"/>
    </xf>
    <xf numFmtId="165" fontId="4" fillId="2" borderId="9" xfId="2" applyNumberFormat="1" applyFont="1" applyFill="1" applyBorder="1" applyAlignment="1">
      <alignment vertical="center" wrapText="1"/>
    </xf>
    <xf numFmtId="0" fontId="4" fillId="2" borderId="35" xfId="0" applyFont="1" applyFill="1" applyBorder="1" applyAlignment="1">
      <alignment horizontal="center" vertical="center" wrapText="1"/>
    </xf>
    <xf numFmtId="9" fontId="4" fillId="2" borderId="35" xfId="2" applyFont="1" applyFill="1" applyBorder="1" applyAlignment="1">
      <alignment vertical="center" wrapText="1"/>
    </xf>
    <xf numFmtId="9" fontId="4" fillId="2" borderId="47" xfId="2" applyFont="1" applyFill="1" applyBorder="1" applyAlignment="1">
      <alignment vertical="center" wrapText="1"/>
    </xf>
    <xf numFmtId="165" fontId="5" fillId="2" borderId="13" xfId="0" applyNumberFormat="1" applyFont="1" applyFill="1" applyBorder="1"/>
    <xf numFmtId="0" fontId="7" fillId="2" borderId="34" xfId="0" applyFont="1" applyFill="1" applyBorder="1" applyAlignment="1">
      <alignment horizontal="center" vertical="center" wrapText="1"/>
    </xf>
    <xf numFmtId="165" fontId="4" fillId="2" borderId="30" xfId="1" applyFont="1" applyFill="1" applyBorder="1" applyAlignment="1" applyProtection="1">
      <alignment horizontal="center" vertical="center" wrapText="1"/>
    </xf>
    <xf numFmtId="0" fontId="4" fillId="2" borderId="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3" fillId="7" borderId="6" xfId="0" applyFont="1" applyFill="1" applyBorder="1" applyAlignment="1">
      <alignment vertical="top" wrapText="1"/>
    </xf>
    <xf numFmtId="0" fontId="4" fillId="0" borderId="3" xfId="0" applyFont="1" applyBorder="1" applyAlignment="1" applyProtection="1">
      <alignment horizontal="center" vertical="center" wrapText="1"/>
      <protection locked="0"/>
    </xf>
    <xf numFmtId="165" fontId="0" fillId="0" borderId="0" xfId="1" applyFont="1" applyFill="1" applyBorder="1" applyAlignment="1">
      <alignment vertical="center" wrapText="1"/>
    </xf>
    <xf numFmtId="9" fontId="0" fillId="0" borderId="0" xfId="2" applyFont="1" applyFill="1" applyBorder="1" applyAlignment="1">
      <alignment wrapText="1"/>
    </xf>
    <xf numFmtId="165" fontId="4" fillId="2" borderId="3" xfId="1" applyFont="1" applyFill="1" applyBorder="1" applyAlignment="1" applyProtection="1">
      <alignment horizontal="center" vertical="center" wrapText="1"/>
      <protection locked="0"/>
    </xf>
    <xf numFmtId="0" fontId="9" fillId="2" borderId="51" xfId="0" applyFont="1" applyFill="1" applyBorder="1" applyAlignment="1">
      <alignment vertical="center" wrapText="1"/>
    </xf>
    <xf numFmtId="165" fontId="14" fillId="0" borderId="0" xfId="1" applyFont="1" applyFill="1" applyBorder="1" applyAlignment="1">
      <alignment horizontal="left" wrapText="1"/>
    </xf>
    <xf numFmtId="165" fontId="7" fillId="0" borderId="3" xfId="1" applyFont="1" applyFill="1" applyBorder="1" applyAlignment="1" applyProtection="1">
      <alignment horizontal="center" vertical="center" wrapText="1"/>
      <protection locked="0"/>
    </xf>
    <xf numFmtId="165" fontId="4" fillId="0" borderId="3" xfId="1" applyFont="1" applyFill="1" applyBorder="1" applyAlignment="1" applyProtection="1">
      <alignment horizontal="center" vertical="center" wrapText="1"/>
    </xf>
    <xf numFmtId="165" fontId="7" fillId="0" borderId="0" xfId="1" applyFont="1" applyFill="1" applyBorder="1" applyAlignment="1" applyProtection="1">
      <alignment horizontal="center" vertical="center" wrapText="1"/>
      <protection locked="0"/>
    </xf>
    <xf numFmtId="165" fontId="7" fillId="0" borderId="3" xfId="1" applyFont="1" applyFill="1" applyBorder="1" applyAlignment="1" applyProtection="1">
      <alignment vertical="center" wrapText="1"/>
      <protection locked="0"/>
    </xf>
    <xf numFmtId="165" fontId="4" fillId="0" borderId="0" xfId="1" applyFont="1" applyFill="1" applyBorder="1" applyAlignment="1" applyProtection="1">
      <alignment vertical="center" wrapText="1"/>
      <protection locked="0"/>
    </xf>
    <xf numFmtId="165" fontId="4" fillId="0" borderId="0" xfId="1" applyFont="1" applyFill="1" applyBorder="1" applyAlignment="1" applyProtection="1">
      <alignment horizontal="right" vertical="center" wrapText="1"/>
      <protection locked="0"/>
    </xf>
    <xf numFmtId="0" fontId="4" fillId="9" borderId="3" xfId="0" applyFont="1" applyFill="1" applyBorder="1" applyAlignment="1">
      <alignment horizontal="center" vertical="center" wrapText="1"/>
    </xf>
    <xf numFmtId="0" fontId="3" fillId="3" borderId="3" xfId="0" applyFont="1" applyFill="1" applyBorder="1" applyAlignment="1" applyProtection="1">
      <alignment vertical="center" wrapText="1"/>
      <protection locked="0"/>
    </xf>
    <xf numFmtId="49" fontId="3" fillId="0" borderId="3" xfId="0" applyNumberFormat="1" applyFont="1" applyBorder="1" applyAlignment="1" applyProtection="1">
      <alignment horizontal="left" vertical="center" wrapText="1"/>
      <protection locked="0"/>
    </xf>
    <xf numFmtId="0" fontId="2" fillId="0" borderId="3" xfId="0" applyFont="1" applyBorder="1" applyAlignment="1" applyProtection="1">
      <alignment horizontal="left" vertical="top" wrapText="1"/>
      <protection locked="0"/>
    </xf>
    <xf numFmtId="49" fontId="2" fillId="0" borderId="3" xfId="0" applyNumberFormat="1" applyFont="1" applyBorder="1" applyAlignment="1" applyProtection="1">
      <alignment horizontal="left" wrapText="1"/>
      <protection locked="0"/>
    </xf>
    <xf numFmtId="49" fontId="2" fillId="0" borderId="3" xfId="0" applyNumberFormat="1" applyFont="1" applyBorder="1" applyAlignment="1" applyProtection="1">
      <alignment horizontal="left" vertical="center" wrapText="1"/>
      <protection locked="0"/>
    </xf>
    <xf numFmtId="0" fontId="2" fillId="6" borderId="3" xfId="0" applyFont="1" applyFill="1" applyBorder="1" applyAlignment="1">
      <alignment vertical="center" wrapText="1"/>
    </xf>
    <xf numFmtId="0" fontId="5" fillId="0" borderId="0" xfId="0" applyFont="1" applyAlignment="1">
      <alignment wrapText="1"/>
    </xf>
    <xf numFmtId="0" fontId="5" fillId="3" borderId="0" xfId="0" applyFont="1" applyFill="1" applyAlignment="1">
      <alignment wrapText="1"/>
    </xf>
    <xf numFmtId="0" fontId="2" fillId="0" borderId="3" xfId="0" applyFont="1" applyBorder="1" applyAlignment="1" applyProtection="1">
      <alignment horizontal="left" vertical="center" wrapText="1"/>
      <protection locked="0"/>
    </xf>
    <xf numFmtId="0" fontId="0" fillId="0" borderId="0" xfId="0" applyAlignment="1">
      <alignment vertical="center" wrapText="1"/>
    </xf>
    <xf numFmtId="0" fontId="5" fillId="0" borderId="0" xfId="0" applyFont="1" applyAlignment="1">
      <alignment vertical="center" wrapText="1"/>
    </xf>
    <xf numFmtId="49" fontId="7" fillId="0" borderId="3" xfId="1" applyNumberFormat="1" applyFont="1" applyBorder="1" applyAlignment="1" applyProtection="1">
      <alignment horizontal="left" vertical="center" wrapText="1"/>
      <protection locked="0"/>
    </xf>
    <xf numFmtId="0" fontId="1" fillId="6"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5" fontId="1" fillId="3" borderId="38"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165" fontId="1" fillId="0" borderId="3" xfId="1"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165" fontId="0" fillId="10" borderId="0" xfId="1" applyFont="1" applyFill="1" applyBorder="1" applyAlignment="1">
      <alignment wrapText="1"/>
    </xf>
    <xf numFmtId="165" fontId="7" fillId="10" borderId="3" xfId="1" applyFont="1" applyFill="1" applyBorder="1" applyAlignment="1" applyProtection="1">
      <alignment horizontal="center" vertical="center" wrapText="1"/>
      <protection locked="0"/>
    </xf>
    <xf numFmtId="165" fontId="4" fillId="10" borderId="3" xfId="1" applyFont="1" applyFill="1" applyBorder="1" applyAlignment="1" applyProtection="1">
      <alignment horizontal="center" vertical="center" wrapText="1"/>
    </xf>
    <xf numFmtId="165" fontId="7" fillId="10" borderId="0" xfId="1" applyFont="1" applyFill="1" applyBorder="1" applyAlignment="1" applyProtection="1">
      <alignment vertical="center" wrapText="1"/>
      <protection locked="0"/>
    </xf>
    <xf numFmtId="0" fontId="1" fillId="11" borderId="3" xfId="0" applyFont="1" applyFill="1" applyBorder="1" applyAlignment="1">
      <alignment vertical="center" wrapText="1"/>
    </xf>
    <xf numFmtId="0" fontId="1" fillId="11" borderId="2" xfId="0" applyFont="1" applyFill="1" applyBorder="1" applyAlignment="1">
      <alignment vertical="center" wrapText="1"/>
    </xf>
    <xf numFmtId="0" fontId="1" fillId="11" borderId="38" xfId="0" applyFont="1" applyFill="1" applyBorder="1" applyAlignment="1">
      <alignment vertical="center" wrapText="1"/>
    </xf>
    <xf numFmtId="165" fontId="25" fillId="0" borderId="3" xfId="1" applyFont="1" applyFill="1" applyBorder="1" applyAlignment="1" applyProtection="1">
      <alignment horizontal="center" vertical="center" wrapText="1"/>
      <protection locked="0"/>
    </xf>
    <xf numFmtId="165" fontId="25" fillId="0" borderId="3" xfId="1" applyFont="1" applyFill="1" applyBorder="1" applyAlignment="1" applyProtection="1">
      <alignment vertical="center" wrapText="1"/>
      <protection locked="0"/>
    </xf>
    <xf numFmtId="0" fontId="24" fillId="0" borderId="0" xfId="0" applyFont="1" applyAlignment="1">
      <alignment horizontal="left" wrapText="1"/>
    </xf>
    <xf numFmtId="165" fontId="4" fillId="2" borderId="41" xfId="0" applyNumberFormat="1" applyFont="1" applyFill="1" applyBorder="1" applyAlignment="1">
      <alignment vertical="center" wrapText="1"/>
    </xf>
    <xf numFmtId="0" fontId="0" fillId="2" borderId="46" xfId="0" applyFill="1" applyBorder="1" applyAlignment="1">
      <alignment wrapText="1"/>
    </xf>
    <xf numFmtId="165" fontId="26" fillId="2" borderId="3" xfId="1" applyFont="1" applyFill="1" applyBorder="1" applyAlignment="1" applyProtection="1">
      <alignment horizontal="center" vertical="center" wrapText="1"/>
    </xf>
    <xf numFmtId="165" fontId="1" fillId="0" borderId="0" xfId="1" applyFont="1" applyFill="1" applyBorder="1" applyAlignment="1" applyProtection="1">
      <alignment vertical="center" wrapText="1"/>
      <protection locked="0"/>
    </xf>
    <xf numFmtId="165" fontId="4" fillId="3" borderId="3" xfId="1" applyFont="1" applyFill="1" applyBorder="1" applyAlignment="1" applyProtection="1">
      <alignment vertical="center" wrapText="1"/>
      <protection locked="0"/>
    </xf>
    <xf numFmtId="43" fontId="0" fillId="0" borderId="0" xfId="4" applyFont="1" applyAlignment="1">
      <alignment wrapText="1"/>
    </xf>
    <xf numFmtId="43" fontId="24" fillId="0" borderId="0" xfId="4" applyFont="1" applyAlignment="1">
      <alignment horizontal="left" wrapText="1"/>
    </xf>
    <xf numFmtId="43" fontId="4" fillId="2" borderId="3" xfId="4" applyFont="1" applyFill="1" applyBorder="1" applyAlignment="1">
      <alignment horizontal="center" vertical="center" wrapText="1"/>
    </xf>
    <xf numFmtId="43" fontId="7" fillId="0" borderId="3" xfId="4" applyFont="1" applyFill="1" applyBorder="1" applyAlignment="1" applyProtection="1">
      <alignment horizontal="center" vertical="center" wrapText="1"/>
      <protection locked="0"/>
    </xf>
    <xf numFmtId="43" fontId="7" fillId="0" borderId="3" xfId="4" applyFont="1" applyBorder="1" applyAlignment="1" applyProtection="1">
      <alignment horizontal="center" vertical="center" wrapText="1"/>
      <protection locked="0"/>
    </xf>
    <xf numFmtId="43" fontId="7" fillId="3" borderId="3" xfId="4" applyFont="1" applyFill="1" applyBorder="1" applyAlignment="1" applyProtection="1">
      <alignment horizontal="center" vertical="center" wrapText="1"/>
      <protection locked="0"/>
    </xf>
    <xf numFmtId="43" fontId="4" fillId="2" borderId="3" xfId="4" applyFont="1" applyFill="1" applyBorder="1" applyAlignment="1" applyProtection="1">
      <alignment horizontal="center" vertical="center" wrapText="1"/>
    </xf>
    <xf numFmtId="43" fontId="7" fillId="3" borderId="0" xfId="4" applyFont="1" applyFill="1" applyBorder="1" applyAlignment="1" applyProtection="1">
      <alignment horizontal="center" vertical="center" wrapText="1"/>
      <protection locked="0"/>
    </xf>
    <xf numFmtId="43" fontId="7" fillId="3" borderId="0" xfId="4" applyFont="1" applyFill="1" applyBorder="1" applyAlignment="1" applyProtection="1">
      <alignment vertical="center" wrapText="1"/>
      <protection locked="0"/>
    </xf>
    <xf numFmtId="43" fontId="26" fillId="2" borderId="3" xfId="4" applyFont="1" applyFill="1" applyBorder="1" applyAlignment="1" applyProtection="1">
      <alignment horizontal="center" vertical="center" wrapText="1"/>
    </xf>
    <xf numFmtId="43" fontId="1" fillId="0" borderId="0" xfId="4" applyFont="1" applyFill="1" applyBorder="1" applyAlignment="1" applyProtection="1">
      <alignment vertical="center" wrapText="1"/>
      <protection locked="0"/>
    </xf>
    <xf numFmtId="43" fontId="4" fillId="0" borderId="0" xfId="4" applyFont="1" applyFill="1" applyBorder="1" applyAlignment="1" applyProtection="1">
      <alignment vertical="center" wrapText="1"/>
      <protection locked="0"/>
    </xf>
    <xf numFmtId="43" fontId="7" fillId="0" borderId="0" xfId="4" applyFont="1" applyFill="1" applyBorder="1" applyAlignment="1" applyProtection="1">
      <alignment vertical="center" wrapText="1"/>
      <protection locked="0"/>
    </xf>
    <xf numFmtId="43" fontId="4" fillId="3" borderId="0" xfId="4" applyFont="1" applyFill="1" applyAlignment="1" applyProtection="1">
      <alignment vertical="center" wrapText="1"/>
      <protection locked="0"/>
    </xf>
    <xf numFmtId="43" fontId="7" fillId="3" borderId="0" xfId="4" applyFont="1" applyFill="1" applyAlignment="1" applyProtection="1">
      <alignment vertical="center" wrapText="1"/>
      <protection locked="0"/>
    </xf>
    <xf numFmtId="43" fontId="7" fillId="0" borderId="0" xfId="4" applyFont="1" applyAlignment="1" applyProtection="1">
      <alignment vertical="center" wrapText="1"/>
      <protection locked="0"/>
    </xf>
    <xf numFmtId="43" fontId="4" fillId="3" borderId="0" xfId="4" applyFont="1" applyFill="1" applyAlignment="1">
      <alignment vertical="center" wrapText="1"/>
    </xf>
    <xf numFmtId="43" fontId="4" fillId="0" borderId="0" xfId="4" applyFont="1" applyAlignment="1">
      <alignment vertical="center" wrapText="1"/>
    </xf>
    <xf numFmtId="43" fontId="4" fillId="2" borderId="41" xfId="4" applyFont="1" applyFill="1" applyBorder="1" applyAlignment="1">
      <alignment vertical="center" wrapText="1"/>
    </xf>
    <xf numFmtId="43" fontId="0" fillId="2" borderId="46" xfId="4" applyFont="1" applyFill="1" applyBorder="1" applyAlignment="1">
      <alignment wrapText="1"/>
    </xf>
    <xf numFmtId="165" fontId="1" fillId="0" borderId="38" xfId="0" applyNumberFormat="1" applyFont="1" applyBorder="1" applyAlignment="1" applyProtection="1">
      <alignment wrapText="1"/>
      <protection locked="0"/>
    </xf>
    <xf numFmtId="164" fontId="6" fillId="0" borderId="52" xfId="4" applyNumberFormat="1" applyFont="1" applyFill="1" applyBorder="1" applyAlignment="1" applyProtection="1">
      <alignment horizontal="center" vertical="center"/>
      <protection locked="0"/>
    </xf>
    <xf numFmtId="165" fontId="4" fillId="3" borderId="0" xfId="1" applyFont="1" applyFill="1" applyBorder="1" applyAlignment="1" applyProtection="1">
      <alignment vertical="center" wrapText="1"/>
      <protection locked="0"/>
    </xf>
    <xf numFmtId="43" fontId="4" fillId="0" borderId="0" xfId="4" applyFont="1" applyFill="1" applyAlignment="1">
      <alignment horizontal="center" vertical="center" wrapText="1"/>
    </xf>
    <xf numFmtId="9" fontId="4" fillId="0" borderId="0" xfId="2" applyFont="1" applyFill="1" applyBorder="1" applyAlignment="1" applyProtection="1">
      <alignment vertical="center" wrapText="1"/>
      <protection locked="0"/>
    </xf>
    <xf numFmtId="43" fontId="4" fillId="0" borderId="0" xfId="4" applyFont="1" applyFill="1" applyBorder="1" applyAlignment="1" applyProtection="1">
      <alignment horizontal="right" vertical="center" wrapText="1"/>
      <protection locked="0"/>
    </xf>
    <xf numFmtId="9" fontId="4" fillId="0" borderId="0" xfId="2" applyFont="1" applyFill="1" applyBorder="1" applyAlignment="1" applyProtection="1">
      <alignment horizontal="right" vertical="center" wrapText="1"/>
      <protection locked="0"/>
    </xf>
    <xf numFmtId="43" fontId="4" fillId="0" borderId="0" xfId="4" applyFont="1" applyFill="1" applyBorder="1" applyAlignment="1" applyProtection="1">
      <alignment vertical="center" wrapText="1"/>
    </xf>
    <xf numFmtId="9" fontId="4" fillId="0" borderId="0" xfId="2" applyFont="1" applyFill="1" applyBorder="1" applyAlignment="1" applyProtection="1">
      <alignment vertical="center" wrapText="1"/>
    </xf>
    <xf numFmtId="165" fontId="27" fillId="4" borderId="3" xfId="1" applyFont="1" applyFill="1" applyBorder="1" applyAlignment="1" applyProtection="1">
      <alignment vertical="center" wrapText="1"/>
    </xf>
    <xf numFmtId="165" fontId="27" fillId="2" borderId="2" xfId="1" applyFont="1" applyFill="1" applyBorder="1" applyAlignment="1" applyProtection="1">
      <alignment horizontal="center" vertical="center" wrapText="1"/>
    </xf>
    <xf numFmtId="43" fontId="28" fillId="0" borderId="5" xfId="4" applyFont="1" applyFill="1" applyBorder="1" applyAlignment="1" applyProtection="1">
      <alignment horizontal="center" vertical="center" wrapText="1"/>
    </xf>
    <xf numFmtId="165" fontId="28" fillId="0" borderId="5" xfId="1" applyFont="1" applyFill="1" applyBorder="1" applyAlignment="1" applyProtection="1">
      <alignment horizontal="center" vertical="center" wrapText="1"/>
    </xf>
    <xf numFmtId="165" fontId="28" fillId="0" borderId="3" xfId="1" applyFont="1" applyFill="1" applyBorder="1" applyAlignment="1" applyProtection="1">
      <alignment horizontal="center" vertical="center" wrapText="1"/>
    </xf>
    <xf numFmtId="165" fontId="28" fillId="0" borderId="2" xfId="1" applyFont="1" applyFill="1" applyBorder="1" applyAlignment="1" applyProtection="1">
      <alignment horizontal="center" vertical="center" wrapText="1"/>
    </xf>
    <xf numFmtId="165" fontId="27" fillId="0" borderId="3" xfId="1" applyFont="1" applyFill="1" applyBorder="1" applyAlignment="1" applyProtection="1">
      <alignment vertical="center" wrapText="1"/>
    </xf>
    <xf numFmtId="165" fontId="27" fillId="0" borderId="3" xfId="1" applyFont="1" applyFill="1" applyBorder="1" applyAlignment="1" applyProtection="1">
      <alignment horizontal="center" vertical="center" wrapText="1"/>
    </xf>
    <xf numFmtId="165" fontId="5" fillId="12" borderId="16" xfId="1" applyFont="1" applyFill="1" applyBorder="1" applyAlignment="1">
      <alignment vertical="center" wrapText="1"/>
    </xf>
    <xf numFmtId="10" fontId="5" fillId="12" borderId="14" xfId="2" applyNumberFormat="1" applyFont="1" applyFill="1" applyBorder="1" applyAlignment="1">
      <alignment wrapText="1"/>
    </xf>
    <xf numFmtId="165" fontId="4" fillId="12" borderId="3" xfId="1" applyFont="1" applyFill="1" applyBorder="1" applyAlignment="1" applyProtection="1">
      <alignment vertical="center" wrapText="1"/>
      <protection locked="0"/>
    </xf>
    <xf numFmtId="165" fontId="27" fillId="12" borderId="3" xfId="1" applyFont="1" applyFill="1" applyBorder="1" applyAlignment="1" applyProtection="1">
      <alignment vertical="center" wrapText="1"/>
      <protection locked="0"/>
    </xf>
    <xf numFmtId="165" fontId="27" fillId="12" borderId="3" xfId="1" applyFont="1" applyFill="1" applyBorder="1" applyAlignment="1" applyProtection="1">
      <alignment vertical="center" wrapText="1"/>
    </xf>
    <xf numFmtId="43" fontId="27" fillId="12" borderId="3" xfId="4" applyFont="1" applyFill="1" applyBorder="1" applyAlignment="1" applyProtection="1">
      <alignment vertical="center" wrapText="1"/>
      <protection locked="0"/>
    </xf>
    <xf numFmtId="165" fontId="29" fillId="0" borderId="0" xfId="1" applyFont="1" applyFill="1" applyBorder="1" applyAlignment="1" applyProtection="1">
      <alignment vertical="center" wrapText="1"/>
      <protection locked="0"/>
    </xf>
    <xf numFmtId="43" fontId="27" fillId="13" borderId="3" xfId="4" applyFont="1" applyFill="1" applyBorder="1" applyAlignment="1" applyProtection="1">
      <alignment horizontal="center" vertical="center" wrapText="1"/>
    </xf>
    <xf numFmtId="165" fontId="27" fillId="13" borderId="3" xfId="1" applyFont="1" applyFill="1" applyBorder="1" applyAlignment="1" applyProtection="1">
      <alignment horizontal="center" vertical="center" wrapText="1"/>
    </xf>
    <xf numFmtId="165" fontId="4" fillId="2" borderId="9" xfId="2" applyNumberFormat="1" applyFont="1" applyFill="1" applyBorder="1" applyAlignment="1" applyProtection="1">
      <alignment horizontal="right" wrapText="1"/>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9" fontId="7" fillId="14" borderId="3" xfId="2" applyFont="1" applyFill="1" applyBorder="1" applyAlignment="1" applyProtection="1">
      <alignment horizontal="center" vertical="center" wrapText="1"/>
      <protection locked="0"/>
    </xf>
    <xf numFmtId="9" fontId="4" fillId="0" borderId="0" xfId="2" applyFont="1" applyFill="1" applyBorder="1" applyAlignment="1" applyProtection="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top" wrapText="1"/>
    </xf>
    <xf numFmtId="0" fontId="1" fillId="3" borderId="3"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165" fontId="7" fillId="3" borderId="3" xfId="1"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165" fontId="4" fillId="3" borderId="3" xfId="1" applyFont="1" applyFill="1" applyBorder="1" applyAlignment="1" applyProtection="1">
      <alignment horizontal="left" vertical="top" wrapText="1"/>
      <protection locked="0"/>
    </xf>
    <xf numFmtId="49" fontId="4" fillId="3" borderId="3" xfId="0" applyNumberFormat="1" applyFont="1" applyFill="1" applyBorder="1" applyAlignment="1" applyProtection="1">
      <alignment horizontal="left" vertical="center" wrapText="1"/>
      <protection locked="0"/>
    </xf>
    <xf numFmtId="165" fontId="4" fillId="3" borderId="3" xfId="1" applyFont="1" applyFill="1" applyBorder="1" applyAlignment="1" applyProtection="1">
      <alignment horizontal="left" vertical="center" wrapText="1"/>
      <protection locked="0"/>
    </xf>
    <xf numFmtId="0" fontId="24" fillId="0" borderId="0" xfId="0" applyFont="1" applyAlignment="1">
      <alignment horizontal="left" wrapText="1"/>
    </xf>
    <xf numFmtId="0" fontId="4" fillId="0" borderId="0" xfId="0" applyFont="1" applyAlignment="1">
      <alignment horizontal="center" vertical="center" wrapText="1"/>
    </xf>
    <xf numFmtId="0" fontId="4" fillId="2" borderId="2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0" fillId="0" borderId="0" xfId="0" applyAlignment="1">
      <alignment wrapText="1"/>
    </xf>
    <xf numFmtId="0" fontId="23" fillId="0" borderId="48" xfId="0" applyFont="1" applyBorder="1" applyAlignment="1">
      <alignment horizontal="left" wrapText="1"/>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43" xfId="0" applyFont="1" applyFill="1" applyBorder="1" applyAlignment="1">
      <alignment horizontal="left" wrapText="1"/>
    </xf>
    <xf numFmtId="0" fontId="4" fillId="2" borderId="48" xfId="0" applyFont="1" applyFill="1" applyBorder="1" applyAlignment="1">
      <alignment horizontal="left" wrapText="1"/>
    </xf>
    <xf numFmtId="0" fontId="4" fillId="2" borderId="49" xfId="0" applyFont="1" applyFill="1" applyBorder="1" applyAlignment="1">
      <alignment horizontal="left" wrapText="1"/>
    </xf>
    <xf numFmtId="0" fontId="4" fillId="2" borderId="25" xfId="0" applyFont="1" applyFill="1" applyBorder="1" applyAlignment="1">
      <alignment horizontal="center" wrapText="1"/>
    </xf>
    <xf numFmtId="0" fontId="4" fillId="2" borderId="26" xfId="0" applyFont="1" applyFill="1" applyBorder="1" applyAlignment="1">
      <alignment horizontal="center" wrapText="1"/>
    </xf>
    <xf numFmtId="0" fontId="4" fillId="2" borderId="21" xfId="0" applyFont="1" applyFill="1" applyBorder="1" applyAlignment="1">
      <alignment horizontal="center" wrapText="1"/>
    </xf>
    <xf numFmtId="165" fontId="5" fillId="2" borderId="4" xfId="0" applyNumberFormat="1" applyFont="1" applyFill="1" applyBorder="1" applyAlignment="1">
      <alignment horizontal="center"/>
    </xf>
    <xf numFmtId="165" fontId="5" fillId="2" borderId="35" xfId="0" applyNumberFormat="1" applyFont="1" applyFill="1" applyBorder="1" applyAlignment="1">
      <alignment horizontal="center"/>
    </xf>
    <xf numFmtId="165" fontId="5" fillId="2" borderId="43" xfId="0" applyNumberFormat="1" applyFont="1" applyFill="1" applyBorder="1" applyAlignment="1">
      <alignment horizontal="center"/>
    </xf>
    <xf numFmtId="165" fontId="5" fillId="2" borderId="44" xfId="0" applyNumberFormat="1" applyFont="1" applyFill="1" applyBorder="1" applyAlignment="1">
      <alignment horizontal="center"/>
    </xf>
    <xf numFmtId="0" fontId="5" fillId="2" borderId="40" xfId="0" applyFont="1" applyFill="1" applyBorder="1" applyAlignment="1">
      <alignment horizontal="left"/>
    </xf>
    <xf numFmtId="0" fontId="5" fillId="2" borderId="41" xfId="0" applyFont="1" applyFill="1" applyBorder="1" applyAlignment="1">
      <alignment horizontal="left"/>
    </xf>
    <xf numFmtId="0" fontId="5"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5" fillId="7" borderId="17"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0" xfId="0" applyFont="1" applyFill="1" applyBorder="1" applyAlignment="1">
      <alignment horizontal="center" vertical="center"/>
    </xf>
    <xf numFmtId="0" fontId="4" fillId="2" borderId="18" xfId="0" applyFont="1" applyFill="1" applyBorder="1" applyAlignment="1">
      <alignment horizontal="center" wrapText="1"/>
    </xf>
    <xf numFmtId="0" fontId="4" fillId="7" borderId="17"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0" xfId="0" applyFont="1" applyFill="1" applyBorder="1" applyAlignment="1">
      <alignment horizontal="center" vertical="center"/>
    </xf>
  </cellXfs>
  <cellStyles count="5">
    <cellStyle name="Milliers" xfId="4" builtinId="3"/>
    <cellStyle name="Monétaire" xfId="1" builtinId="4"/>
    <cellStyle name="Normal" xfId="0" builtinId="0"/>
    <cellStyle name="Normal 2" xfId="3" xr:uid="{00000000-0005-0000-0000-00000300000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4E7907AC\TRAORE%2012%2008%202021%20Budget%20projet%20PBF%20PNUD%20+ACORD+ONU%20Habitat%20sheets%201%20&amp;%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Tableau budgétaire 1"/>
      <sheetName val="BUDGET DE BASE"/>
      <sheetName val="2) Tableau budgétaire 2"/>
      <sheetName val="3) Notes d'explication"/>
      <sheetName val="4) Pour utilisation par PBSO"/>
      <sheetName val="5) Pour utilisation par MPTFO"/>
      <sheetName val="BUDGET DETAILLE"/>
      <sheetName val="Dropdowns"/>
      <sheetName val="Sheet2"/>
    </sheetNames>
    <sheetDataSet>
      <sheetData sheetId="0" refreshError="1"/>
      <sheetData sheetId="1" refreshError="1"/>
      <sheetData sheetId="2">
        <row r="65">
          <cell r="E65">
            <v>5900</v>
          </cell>
        </row>
        <row r="66">
          <cell r="E66">
            <v>0</v>
          </cell>
        </row>
        <row r="67">
          <cell r="E67">
            <v>99000</v>
          </cell>
        </row>
        <row r="68">
          <cell r="E68">
            <v>60200</v>
          </cell>
        </row>
        <row r="75">
          <cell r="E75">
            <v>7000</v>
          </cell>
        </row>
        <row r="76">
          <cell r="E76">
            <v>7700</v>
          </cell>
        </row>
        <row r="77">
          <cell r="E77">
            <v>81100</v>
          </cell>
        </row>
        <row r="78">
          <cell r="E78">
            <v>29500</v>
          </cell>
        </row>
        <row r="84">
          <cell r="E84">
            <v>99900</v>
          </cell>
        </row>
        <row r="85">
          <cell r="E85">
            <v>2400</v>
          </cell>
        </row>
        <row r="86">
          <cell r="E86">
            <v>3000</v>
          </cell>
        </row>
        <row r="87">
          <cell r="E87">
            <v>15400</v>
          </cell>
        </row>
        <row r="88">
          <cell r="E88">
            <v>28800</v>
          </cell>
        </row>
        <row r="89">
          <cell r="E89">
            <v>0</v>
          </cell>
        </row>
        <row r="90">
          <cell r="E90">
            <v>27389.72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election activeCell="B3" sqref="B3"/>
    </sheetView>
  </sheetViews>
  <sheetFormatPr baseColWidth="10" defaultColWidth="8.81640625" defaultRowHeight="14.5" x14ac:dyDescent="0.35"/>
  <cols>
    <col min="2" max="2" width="133.453125" customWidth="1"/>
  </cols>
  <sheetData>
    <row r="2" spans="2:5" ht="36.75" customHeight="1" thickBot="1" x14ac:dyDescent="0.4">
      <c r="B2" s="280" t="s">
        <v>584</v>
      </c>
      <c r="C2" s="280"/>
      <c r="D2" s="280"/>
      <c r="E2" s="280"/>
    </row>
    <row r="3" spans="2:5" ht="361.5" customHeight="1" thickBot="1" x14ac:dyDescent="0.4">
      <c r="B3" s="180" t="s">
        <v>585</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Q273"/>
  <sheetViews>
    <sheetView showGridLines="0" showZeros="0" tabSelected="1" view="pageBreakPreview" topLeftCell="B1" zoomScale="80" zoomScaleNormal="50" zoomScaleSheetLayoutView="80" workbookViewId="0">
      <pane xSplit="2" ySplit="5" topLeftCell="G201" activePane="bottomRight" state="frozen"/>
      <selection activeCell="B1" sqref="B1"/>
      <selection pane="topRight" activeCell="D1" sqref="D1"/>
      <selection pane="bottomLeft" activeCell="B6" sqref="B6"/>
      <selection pane="bottomRight" activeCell="L204" sqref="L204"/>
    </sheetView>
  </sheetViews>
  <sheetFormatPr baseColWidth="10" defaultColWidth="9.1796875" defaultRowHeight="14.5" x14ac:dyDescent="0.35"/>
  <cols>
    <col min="1" max="1" width="4.453125" style="37" customWidth="1"/>
    <col min="2" max="3" width="30.54296875" style="37" customWidth="1"/>
    <col min="4" max="4" width="81.81640625" style="37" customWidth="1"/>
    <col min="5" max="8" width="23.1796875" style="37" customWidth="1"/>
    <col min="9" max="9" width="24.54296875" style="37" customWidth="1"/>
    <col min="10" max="10" width="24.54296875" style="229" customWidth="1"/>
    <col min="11" max="11" width="24.54296875" style="37" customWidth="1"/>
    <col min="12" max="14" width="22.453125" style="214" customWidth="1"/>
    <col min="15" max="15" width="29.453125" style="166" customWidth="1"/>
    <col min="16" max="16" width="49" style="37" customWidth="1"/>
    <col min="17" max="17" width="18.81640625" style="37" customWidth="1"/>
    <col min="18" max="18" width="9.1796875" style="37"/>
    <col min="19" max="19" width="17.54296875" style="37" customWidth="1"/>
    <col min="20" max="20" width="26.453125" style="37" customWidth="1"/>
    <col min="21" max="21" width="22.453125" style="37" customWidth="1"/>
    <col min="22" max="22" width="29.54296875" style="37" customWidth="1"/>
    <col min="23" max="23" width="23.453125" style="37" customWidth="1"/>
    <col min="24" max="24" width="18.453125" style="37" customWidth="1"/>
    <col min="25" max="25" width="17.453125" style="37" customWidth="1"/>
    <col min="26" max="26" width="25.1796875" style="37" customWidth="1"/>
    <col min="27" max="16384" width="9.1796875" style="37"/>
  </cols>
  <sheetData>
    <row r="1" spans="1:17" ht="5.5" customHeight="1" x14ac:dyDescent="0.35"/>
    <row r="2" spans="1:17" ht="43" customHeight="1" x14ac:dyDescent="0.35">
      <c r="B2" s="281" t="s">
        <v>650</v>
      </c>
      <c r="C2" s="281"/>
      <c r="D2" s="281"/>
      <c r="E2" s="281"/>
      <c r="F2" s="281"/>
      <c r="G2" s="281"/>
      <c r="H2" s="281"/>
      <c r="I2" s="281"/>
      <c r="J2" s="281"/>
      <c r="K2" s="281"/>
      <c r="L2" s="281"/>
      <c r="M2" s="281"/>
      <c r="N2" s="281"/>
      <c r="O2" s="281"/>
      <c r="P2" s="281"/>
    </row>
    <row r="3" spans="1:17" ht="26" x14ac:dyDescent="0.6">
      <c r="B3" s="289" t="s">
        <v>366</v>
      </c>
      <c r="C3" s="289"/>
      <c r="D3" s="289"/>
      <c r="E3" s="289"/>
      <c r="F3" s="289"/>
      <c r="G3" s="289"/>
      <c r="H3" s="289"/>
      <c r="I3" s="289"/>
      <c r="J3" s="230"/>
      <c r="K3" s="223"/>
      <c r="L3" s="186"/>
      <c r="M3" s="186"/>
      <c r="N3" s="186"/>
      <c r="O3" s="186"/>
    </row>
    <row r="4" spans="1:17" x14ac:dyDescent="0.35">
      <c r="E4" s="39"/>
      <c r="F4" s="39"/>
      <c r="G4" s="39"/>
      <c r="H4" s="39"/>
      <c r="L4" s="166"/>
      <c r="M4" s="166"/>
      <c r="N4" s="166"/>
      <c r="P4" s="38"/>
      <c r="Q4" s="38"/>
    </row>
    <row r="5" spans="1:17" ht="124.4" customHeight="1" x14ac:dyDescent="0.35">
      <c r="B5" s="27" t="s">
        <v>367</v>
      </c>
      <c r="C5" s="27" t="s">
        <v>632</v>
      </c>
      <c r="D5" s="27" t="s">
        <v>518</v>
      </c>
      <c r="E5" s="181" t="s">
        <v>611</v>
      </c>
      <c r="F5" s="181" t="s">
        <v>612</v>
      </c>
      <c r="G5" s="181" t="s">
        <v>613</v>
      </c>
      <c r="H5" s="27" t="s">
        <v>11</v>
      </c>
      <c r="I5" s="27" t="s">
        <v>519</v>
      </c>
      <c r="J5" s="231" t="s">
        <v>642</v>
      </c>
      <c r="K5" s="27" t="s">
        <v>644</v>
      </c>
      <c r="L5" s="27" t="s">
        <v>643</v>
      </c>
      <c r="M5" s="27" t="s">
        <v>578</v>
      </c>
      <c r="N5" s="27" t="s">
        <v>647</v>
      </c>
      <c r="O5" s="193" t="s">
        <v>586</v>
      </c>
      <c r="P5" s="27" t="s">
        <v>587</v>
      </c>
      <c r="Q5" s="45"/>
    </row>
    <row r="6" spans="1:17" s="203" customFormat="1" ht="35.5" customHeight="1" x14ac:dyDescent="0.35">
      <c r="B6" s="97" t="s">
        <v>368</v>
      </c>
      <c r="C6" s="97"/>
      <c r="D6" s="287" t="s">
        <v>622</v>
      </c>
      <c r="E6" s="287"/>
      <c r="F6" s="287"/>
      <c r="G6" s="287"/>
      <c r="H6" s="287"/>
      <c r="I6" s="287"/>
      <c r="J6" s="287"/>
      <c r="K6" s="287"/>
      <c r="L6" s="288"/>
      <c r="M6" s="288"/>
      <c r="N6" s="288"/>
      <c r="O6" s="288"/>
      <c r="P6" s="287"/>
      <c r="Q6" s="17"/>
    </row>
    <row r="7" spans="1:17" s="204" customFormat="1" ht="31.4" customHeight="1" x14ac:dyDescent="0.35">
      <c r="B7" s="97" t="s">
        <v>369</v>
      </c>
      <c r="C7" s="97"/>
      <c r="D7" s="287" t="s">
        <v>625</v>
      </c>
      <c r="E7" s="287"/>
      <c r="F7" s="287"/>
      <c r="G7" s="287"/>
      <c r="H7" s="287"/>
      <c r="I7" s="287"/>
      <c r="J7" s="287"/>
      <c r="K7" s="287"/>
      <c r="L7" s="288"/>
      <c r="M7" s="288"/>
      <c r="N7" s="288"/>
      <c r="O7" s="288"/>
      <c r="P7" s="287"/>
      <c r="Q7" s="47"/>
    </row>
    <row r="8" spans="1:17" s="203" customFormat="1" ht="52.4" customHeight="1" x14ac:dyDescent="0.35">
      <c r="B8" s="98" t="s">
        <v>370</v>
      </c>
      <c r="C8" s="98"/>
      <c r="D8" s="202" t="s">
        <v>588</v>
      </c>
      <c r="E8" s="18"/>
      <c r="F8" s="18"/>
      <c r="G8" s="18">
        <v>24100</v>
      </c>
      <c r="H8" s="124">
        <f>SUM(E8:G8)</f>
        <v>24100</v>
      </c>
      <c r="I8" s="122">
        <v>0.2</v>
      </c>
      <c r="J8" s="232">
        <v>23888.697</v>
      </c>
      <c r="K8" s="122"/>
      <c r="L8" s="187"/>
      <c r="M8" s="187">
        <f>J8+K8+L8</f>
        <v>23888.697</v>
      </c>
      <c r="N8" s="187">
        <f>I8*M8</f>
        <v>4777.7394000000004</v>
      </c>
      <c r="O8" s="187"/>
      <c r="P8" s="205"/>
      <c r="Q8" s="48"/>
    </row>
    <row r="9" spans="1:17" s="203" customFormat="1" ht="47.5" customHeight="1" x14ac:dyDescent="0.35">
      <c r="B9" s="98" t="s">
        <v>371</v>
      </c>
      <c r="C9" s="98"/>
      <c r="D9" s="202" t="s">
        <v>618</v>
      </c>
      <c r="E9" s="18"/>
      <c r="F9" s="18"/>
      <c r="G9" s="18">
        <v>84400</v>
      </c>
      <c r="H9" s="124">
        <f t="shared" ref="H9:H15" si="0">SUM(E9:G9)</f>
        <v>84400</v>
      </c>
      <c r="I9" s="122">
        <v>0.4</v>
      </c>
      <c r="J9" s="232">
        <v>73696.539999999994</v>
      </c>
      <c r="K9" s="122"/>
      <c r="L9" s="187"/>
      <c r="M9" s="187">
        <f t="shared" ref="M9:M11" si="1">J9+K9+L9</f>
        <v>73696.539999999994</v>
      </c>
      <c r="N9" s="187">
        <f t="shared" ref="N9:N11" si="2">I9*M9</f>
        <v>29478.615999999998</v>
      </c>
      <c r="O9" s="187"/>
      <c r="P9" s="205"/>
      <c r="Q9" s="48"/>
    </row>
    <row r="10" spans="1:17" s="203" customFormat="1" ht="49.4" customHeight="1" x14ac:dyDescent="0.35">
      <c r="B10" s="98" t="s">
        <v>372</v>
      </c>
      <c r="C10" s="98"/>
      <c r="D10" s="202" t="s">
        <v>619</v>
      </c>
      <c r="E10" s="18"/>
      <c r="F10" s="18"/>
      <c r="G10" s="18">
        <v>41100</v>
      </c>
      <c r="H10" s="124">
        <f t="shared" si="0"/>
        <v>41100</v>
      </c>
      <c r="I10" s="122">
        <v>0.5</v>
      </c>
      <c r="J10" s="232">
        <v>41082.214999999997</v>
      </c>
      <c r="K10" s="122"/>
      <c r="L10" s="187"/>
      <c r="M10" s="187">
        <f t="shared" si="1"/>
        <v>41082.214999999997</v>
      </c>
      <c r="N10" s="187">
        <f t="shared" si="2"/>
        <v>20541.107499999998</v>
      </c>
      <c r="O10" s="187"/>
      <c r="P10" s="205"/>
      <c r="Q10" s="48"/>
    </row>
    <row r="11" spans="1:17" s="203" customFormat="1" ht="48" customHeight="1" x14ac:dyDescent="0.35">
      <c r="B11" s="98" t="s">
        <v>373</v>
      </c>
      <c r="C11" s="98"/>
      <c r="D11" s="202" t="s">
        <v>589</v>
      </c>
      <c r="E11" s="18"/>
      <c r="F11" s="18"/>
      <c r="G11" s="18">
        <v>15500</v>
      </c>
      <c r="H11" s="124">
        <f t="shared" si="0"/>
        <v>15500</v>
      </c>
      <c r="I11" s="122">
        <v>0.8</v>
      </c>
      <c r="J11" s="232">
        <v>20937.63</v>
      </c>
      <c r="K11" s="122"/>
      <c r="L11" s="187"/>
      <c r="M11" s="187">
        <f t="shared" si="1"/>
        <v>20937.63</v>
      </c>
      <c r="N11" s="187">
        <f t="shared" si="2"/>
        <v>16750.104000000003</v>
      </c>
      <c r="O11" s="187"/>
      <c r="P11" s="205"/>
      <c r="Q11" s="48"/>
    </row>
    <row r="12" spans="1:17" ht="15.5" hidden="1" x14ac:dyDescent="0.35">
      <c r="B12" s="98" t="s">
        <v>374</v>
      </c>
      <c r="C12" s="98"/>
      <c r="D12" s="16"/>
      <c r="E12" s="18"/>
      <c r="F12" s="18"/>
      <c r="G12" s="18"/>
      <c r="H12" s="124">
        <f t="shared" si="0"/>
        <v>0</v>
      </c>
      <c r="I12" s="122">
        <v>1</v>
      </c>
      <c r="J12" s="233"/>
      <c r="K12" s="122"/>
      <c r="L12" s="187"/>
      <c r="M12" s="187"/>
      <c r="N12" s="187"/>
      <c r="O12" s="187"/>
      <c r="P12" s="112"/>
      <c r="Q12" s="48"/>
    </row>
    <row r="13" spans="1:17" ht="15.5" hidden="1" x14ac:dyDescent="0.35">
      <c r="B13" s="98" t="s">
        <v>375</v>
      </c>
      <c r="C13" s="98"/>
      <c r="D13" s="16"/>
      <c r="E13" s="18"/>
      <c r="F13" s="18"/>
      <c r="G13" s="18"/>
      <c r="H13" s="124">
        <f t="shared" si="0"/>
        <v>0</v>
      </c>
      <c r="I13" s="122">
        <v>0</v>
      </c>
      <c r="J13" s="233"/>
      <c r="K13" s="122"/>
      <c r="L13" s="187"/>
      <c r="M13" s="187"/>
      <c r="N13" s="187"/>
      <c r="O13" s="187"/>
      <c r="P13" s="112"/>
      <c r="Q13" s="48"/>
    </row>
    <row r="14" spans="1:17" ht="15.5" hidden="1" x14ac:dyDescent="0.35">
      <c r="B14" s="98" t="s">
        <v>376</v>
      </c>
      <c r="C14" s="98"/>
      <c r="D14" s="44"/>
      <c r="E14" s="19"/>
      <c r="F14" s="19"/>
      <c r="G14" s="19"/>
      <c r="H14" s="124">
        <f t="shared" si="0"/>
        <v>0</v>
      </c>
      <c r="I14" s="123"/>
      <c r="J14" s="234"/>
      <c r="K14" s="123"/>
      <c r="L14" s="187"/>
      <c r="M14" s="187"/>
      <c r="N14" s="187"/>
      <c r="O14" s="187"/>
      <c r="P14" s="113"/>
      <c r="Q14" s="48"/>
    </row>
    <row r="15" spans="1:17" ht="15.5" hidden="1" x14ac:dyDescent="0.35">
      <c r="A15" s="38"/>
      <c r="B15" s="98" t="s">
        <v>377</v>
      </c>
      <c r="C15" s="98"/>
      <c r="D15" s="44"/>
      <c r="E15" s="19"/>
      <c r="F15" s="19"/>
      <c r="G15" s="19"/>
      <c r="H15" s="124">
        <f t="shared" si="0"/>
        <v>0</v>
      </c>
      <c r="I15" s="123"/>
      <c r="J15" s="234"/>
      <c r="K15" s="123"/>
      <c r="L15" s="187"/>
      <c r="M15" s="187"/>
      <c r="N15" s="187"/>
      <c r="O15" s="187"/>
      <c r="P15" s="113"/>
    </row>
    <row r="16" spans="1:17" ht="15.5" x14ac:dyDescent="0.35">
      <c r="A16" s="38"/>
      <c r="D16" s="99" t="s">
        <v>520</v>
      </c>
      <c r="E16" s="20">
        <f t="shared" ref="E16:F16" si="3">SUM(E8:E15)</f>
        <v>0</v>
      </c>
      <c r="F16" s="20">
        <f t="shared" si="3"/>
        <v>0</v>
      </c>
      <c r="G16" s="20">
        <f>SUM(G8:G15)</f>
        <v>165100</v>
      </c>
      <c r="H16" s="20">
        <f>SUM(H8:H15)</f>
        <v>165100</v>
      </c>
      <c r="I16" s="20">
        <f>(I8*H8)+(I9*H9)+(I10*H10)+(I11*H11)+(I12*H12)+(I13*H13)+(I14*H14)+(I15*H15)</f>
        <v>71530</v>
      </c>
      <c r="J16" s="235">
        <f t="shared" ref="J16:K16" si="4">SUM(J8:J15)</f>
        <v>159605.08199999999</v>
      </c>
      <c r="K16" s="20">
        <f t="shared" si="4"/>
        <v>0</v>
      </c>
      <c r="L16" s="20">
        <f>SUM(L8:L15)</f>
        <v>0</v>
      </c>
      <c r="M16" s="20">
        <f>SUM(M8:M15)</f>
        <v>159605.08199999999</v>
      </c>
      <c r="N16" s="20">
        <f>SUM(N8:N15)</f>
        <v>71547.566900000005</v>
      </c>
      <c r="O16" s="188"/>
      <c r="P16" s="113"/>
      <c r="Q16" s="49"/>
    </row>
    <row r="17" spans="1:17" s="200" customFormat="1" ht="22.75" customHeight="1" x14ac:dyDescent="0.35">
      <c r="A17" s="201"/>
      <c r="B17" s="97" t="s">
        <v>378</v>
      </c>
      <c r="C17" s="97"/>
      <c r="D17" s="285" t="s">
        <v>590</v>
      </c>
      <c r="E17" s="285"/>
      <c r="F17" s="285"/>
      <c r="G17" s="285"/>
      <c r="H17" s="285"/>
      <c r="I17" s="285"/>
      <c r="J17" s="285"/>
      <c r="K17" s="285"/>
      <c r="L17" s="286"/>
      <c r="M17" s="286"/>
      <c r="N17" s="286"/>
      <c r="O17" s="286"/>
      <c r="P17" s="285"/>
      <c r="Q17" s="47"/>
    </row>
    <row r="18" spans="1:17" ht="67.75" customHeight="1" x14ac:dyDescent="0.35">
      <c r="A18" s="38"/>
      <c r="B18" s="199" t="s">
        <v>379</v>
      </c>
      <c r="C18" s="199"/>
      <c r="D18" s="196" t="s">
        <v>591</v>
      </c>
      <c r="E18" s="18"/>
      <c r="F18" s="18"/>
      <c r="G18" s="18">
        <v>39800</v>
      </c>
      <c r="H18" s="124">
        <f>SUM(E18:G18)</f>
        <v>39800</v>
      </c>
      <c r="I18" s="122">
        <v>0.3</v>
      </c>
      <c r="J18" s="232">
        <v>36418.379999999997</v>
      </c>
      <c r="K18" s="122"/>
      <c r="L18" s="187"/>
      <c r="M18" s="187">
        <f>J18+K18+L18</f>
        <v>36418.379999999997</v>
      </c>
      <c r="N18" s="187">
        <f t="shared" ref="N18:N21" si="5">I18*M18</f>
        <v>10925.513999999999</v>
      </c>
      <c r="O18" s="187"/>
      <c r="P18" s="112"/>
      <c r="Q18" s="48"/>
    </row>
    <row r="19" spans="1:17" ht="46.5" x14ac:dyDescent="0.35">
      <c r="A19" s="38"/>
      <c r="B19" s="98" t="s">
        <v>380</v>
      </c>
      <c r="C19" s="98"/>
      <c r="D19" s="196" t="s">
        <v>620</v>
      </c>
      <c r="E19" s="18"/>
      <c r="F19" s="18"/>
      <c r="G19" s="18">
        <v>24200</v>
      </c>
      <c r="H19" s="124">
        <f t="shared" ref="H19:H25" si="6">SUM(E19:G19)</f>
        <v>24200</v>
      </c>
      <c r="I19" s="122">
        <v>0.5</v>
      </c>
      <c r="J19" s="232">
        <v>21645.37</v>
      </c>
      <c r="K19" s="122"/>
      <c r="L19" s="187"/>
      <c r="M19" s="187">
        <f t="shared" ref="M19:M21" si="7">J19+K19+L19</f>
        <v>21645.37</v>
      </c>
      <c r="N19" s="187">
        <f t="shared" si="5"/>
        <v>10822.684999999999</v>
      </c>
      <c r="O19" s="187"/>
      <c r="P19" s="112"/>
      <c r="Q19" s="48"/>
    </row>
    <row r="20" spans="1:17" ht="46.5" x14ac:dyDescent="0.35">
      <c r="A20" s="38"/>
      <c r="B20" s="98" t="s">
        <v>381</v>
      </c>
      <c r="C20" s="98"/>
      <c r="D20" s="196" t="s">
        <v>621</v>
      </c>
      <c r="E20" s="18"/>
      <c r="F20" s="18"/>
      <c r="G20" s="18">
        <v>41200</v>
      </c>
      <c r="H20" s="124">
        <f t="shared" si="6"/>
        <v>41200</v>
      </c>
      <c r="I20" s="122">
        <v>0.3</v>
      </c>
      <c r="J20" s="232">
        <v>41299.69</v>
      </c>
      <c r="K20" s="122"/>
      <c r="L20" s="187"/>
      <c r="M20" s="187">
        <f t="shared" si="7"/>
        <v>41299.69</v>
      </c>
      <c r="N20" s="187">
        <f t="shared" si="5"/>
        <v>12389.907000000001</v>
      </c>
      <c r="O20" s="187"/>
      <c r="P20" s="112"/>
      <c r="Q20" s="48"/>
    </row>
    <row r="21" spans="1:17" ht="38.5" customHeight="1" x14ac:dyDescent="0.35">
      <c r="A21" s="38"/>
      <c r="B21" s="98" t="s">
        <v>382</v>
      </c>
      <c r="C21" s="98"/>
      <c r="D21" s="202" t="s">
        <v>592</v>
      </c>
      <c r="E21" s="18"/>
      <c r="F21" s="18"/>
      <c r="G21" s="18">
        <v>20100</v>
      </c>
      <c r="H21" s="124">
        <f t="shared" si="6"/>
        <v>20100</v>
      </c>
      <c r="I21" s="122">
        <v>0.2</v>
      </c>
      <c r="J21" s="232">
        <v>20275.22</v>
      </c>
      <c r="K21" s="122"/>
      <c r="L21" s="187"/>
      <c r="M21" s="187">
        <f t="shared" si="7"/>
        <v>20275.22</v>
      </c>
      <c r="N21" s="187">
        <f t="shared" si="5"/>
        <v>4055.0440000000003</v>
      </c>
      <c r="O21" s="187"/>
      <c r="P21" s="112"/>
      <c r="Q21" s="48"/>
    </row>
    <row r="22" spans="1:17" ht="15.5" hidden="1" x14ac:dyDescent="0.35">
      <c r="A22" s="38"/>
      <c r="B22" s="98" t="s">
        <v>383</v>
      </c>
      <c r="C22" s="98"/>
      <c r="D22" s="16"/>
      <c r="E22" s="18"/>
      <c r="F22" s="18"/>
      <c r="G22" s="18"/>
      <c r="H22" s="124">
        <f t="shared" si="6"/>
        <v>0</v>
      </c>
      <c r="I22" s="122"/>
      <c r="J22" s="233"/>
      <c r="K22" s="122"/>
      <c r="L22" s="187"/>
      <c r="M22" s="187"/>
      <c r="N22" s="187"/>
      <c r="O22" s="187"/>
      <c r="P22" s="112"/>
      <c r="Q22" s="48"/>
    </row>
    <row r="23" spans="1:17" ht="15.5" hidden="1" x14ac:dyDescent="0.35">
      <c r="A23" s="38"/>
      <c r="B23" s="98" t="s">
        <v>384</v>
      </c>
      <c r="C23" s="98"/>
      <c r="D23" s="16"/>
      <c r="E23" s="18"/>
      <c r="F23" s="18"/>
      <c r="G23" s="18"/>
      <c r="H23" s="124">
        <f t="shared" si="6"/>
        <v>0</v>
      </c>
      <c r="I23" s="122">
        <v>0</v>
      </c>
      <c r="J23" s="233"/>
      <c r="K23" s="122"/>
      <c r="L23" s="187"/>
      <c r="M23" s="187"/>
      <c r="N23" s="187"/>
      <c r="O23" s="187"/>
      <c r="P23" s="112"/>
      <c r="Q23" s="48"/>
    </row>
    <row r="24" spans="1:17" ht="15.5" hidden="1" x14ac:dyDescent="0.35">
      <c r="A24" s="38"/>
      <c r="B24" s="98" t="s">
        <v>385</v>
      </c>
      <c r="C24" s="98"/>
      <c r="D24" s="44"/>
      <c r="E24" s="19"/>
      <c r="F24" s="19"/>
      <c r="G24" s="19"/>
      <c r="H24" s="124">
        <f t="shared" si="6"/>
        <v>0</v>
      </c>
      <c r="I24" s="123"/>
      <c r="J24" s="234"/>
      <c r="K24" s="123"/>
      <c r="L24" s="187"/>
      <c r="M24" s="187"/>
      <c r="N24" s="187"/>
      <c r="O24" s="187"/>
      <c r="P24" s="113"/>
      <c r="Q24" s="48"/>
    </row>
    <row r="25" spans="1:17" ht="15.5" hidden="1" x14ac:dyDescent="0.35">
      <c r="A25" s="38"/>
      <c r="B25" s="98" t="s">
        <v>386</v>
      </c>
      <c r="C25" s="98"/>
      <c r="D25" s="44"/>
      <c r="E25" s="19"/>
      <c r="F25" s="19"/>
      <c r="G25" s="19"/>
      <c r="H25" s="124">
        <f t="shared" si="6"/>
        <v>0</v>
      </c>
      <c r="I25" s="123"/>
      <c r="J25" s="234"/>
      <c r="K25" s="123"/>
      <c r="L25" s="187"/>
      <c r="M25" s="187"/>
      <c r="N25" s="187"/>
      <c r="O25" s="187"/>
      <c r="P25" s="113"/>
      <c r="Q25" s="48"/>
    </row>
    <row r="26" spans="1:17" ht="15.5" x14ac:dyDescent="0.35">
      <c r="A26" s="38"/>
      <c r="D26" s="99" t="s">
        <v>520</v>
      </c>
      <c r="E26" s="20">
        <f>SUM(E18:E25)</f>
        <v>0</v>
      </c>
      <c r="F26" s="20">
        <f>SUM(F18:F25)</f>
        <v>0</v>
      </c>
      <c r="G26" s="20">
        <f>SUM(G18:G25)</f>
        <v>125300</v>
      </c>
      <c r="H26" s="20">
        <f>SUM(H18:H25)</f>
        <v>125300</v>
      </c>
      <c r="I26" s="20">
        <f>(I18*H18)+(I19*H19)+(I20*H20)+(I21*H21)+(I22*H22)+(I23*H23)+(I24*H24)+(I25*H25)</f>
        <v>40420</v>
      </c>
      <c r="J26" s="235">
        <f t="shared" ref="J26:K26" si="8">SUM(J18:J25)</f>
        <v>119638.66</v>
      </c>
      <c r="K26" s="20">
        <f t="shared" si="8"/>
        <v>0</v>
      </c>
      <c r="L26" s="20">
        <f>SUM(L18:L25)</f>
        <v>0</v>
      </c>
      <c r="M26" s="20">
        <f>SUM(M18:M25)</f>
        <v>119638.66</v>
      </c>
      <c r="N26" s="20">
        <f>SUM(N18:N25)</f>
        <v>38193.15</v>
      </c>
      <c r="O26" s="188"/>
      <c r="P26" s="113"/>
      <c r="Q26" s="49"/>
    </row>
    <row r="27" spans="1:17" ht="15.5" hidden="1" x14ac:dyDescent="0.35">
      <c r="A27" s="38"/>
      <c r="B27" s="97" t="s">
        <v>387</v>
      </c>
      <c r="C27" s="97"/>
      <c r="D27" s="283"/>
      <c r="E27" s="283"/>
      <c r="F27" s="283"/>
      <c r="G27" s="283"/>
      <c r="H27" s="283"/>
      <c r="I27" s="283"/>
      <c r="J27" s="283"/>
      <c r="K27" s="283"/>
      <c r="L27" s="284"/>
      <c r="M27" s="284"/>
      <c r="N27" s="284"/>
      <c r="O27" s="284"/>
      <c r="P27" s="283"/>
      <c r="Q27" s="47"/>
    </row>
    <row r="28" spans="1:17" ht="15.5" hidden="1" x14ac:dyDescent="0.35">
      <c r="A28" s="38"/>
      <c r="B28" s="98" t="s">
        <v>388</v>
      </c>
      <c r="C28" s="98"/>
      <c r="D28" s="16"/>
      <c r="E28" s="18"/>
      <c r="F28" s="18"/>
      <c r="G28" s="18"/>
      <c r="H28" s="124">
        <f>SUM(E28:G28)</f>
        <v>0</v>
      </c>
      <c r="I28" s="122"/>
      <c r="J28" s="233"/>
      <c r="K28" s="122"/>
      <c r="L28" s="215"/>
      <c r="M28" s="215"/>
      <c r="N28" s="215"/>
      <c r="O28" s="187"/>
      <c r="P28" s="112"/>
      <c r="Q28" s="48"/>
    </row>
    <row r="29" spans="1:17" ht="15.5" hidden="1" x14ac:dyDescent="0.35">
      <c r="A29" s="38"/>
      <c r="B29" s="98" t="s">
        <v>389</v>
      </c>
      <c r="C29" s="98"/>
      <c r="D29" s="16"/>
      <c r="E29" s="18"/>
      <c r="F29" s="18"/>
      <c r="G29" s="18"/>
      <c r="H29" s="124">
        <f t="shared" ref="H29:H35" si="9">SUM(E29:G29)</f>
        <v>0</v>
      </c>
      <c r="I29" s="122"/>
      <c r="J29" s="233"/>
      <c r="K29" s="122"/>
      <c r="L29" s="215"/>
      <c r="M29" s="215"/>
      <c r="N29" s="215"/>
      <c r="O29" s="187"/>
      <c r="P29" s="112"/>
      <c r="Q29" s="48"/>
    </row>
    <row r="30" spans="1:17" ht="15.5" hidden="1" x14ac:dyDescent="0.35">
      <c r="A30" s="38"/>
      <c r="B30" s="98" t="s">
        <v>390</v>
      </c>
      <c r="C30" s="98"/>
      <c r="D30" s="16"/>
      <c r="E30" s="18"/>
      <c r="F30" s="18"/>
      <c r="G30" s="18"/>
      <c r="H30" s="124">
        <f t="shared" si="9"/>
        <v>0</v>
      </c>
      <c r="I30" s="122"/>
      <c r="J30" s="233"/>
      <c r="K30" s="122"/>
      <c r="L30" s="215"/>
      <c r="M30" s="215"/>
      <c r="N30" s="215"/>
      <c r="O30" s="187"/>
      <c r="P30" s="112"/>
      <c r="Q30" s="48"/>
    </row>
    <row r="31" spans="1:17" ht="15.5" hidden="1" x14ac:dyDescent="0.35">
      <c r="A31" s="38"/>
      <c r="B31" s="98" t="s">
        <v>391</v>
      </c>
      <c r="C31" s="98"/>
      <c r="D31" s="16"/>
      <c r="E31" s="18"/>
      <c r="F31" s="18"/>
      <c r="G31" s="18"/>
      <c r="H31" s="124">
        <f t="shared" si="9"/>
        <v>0</v>
      </c>
      <c r="I31" s="122"/>
      <c r="J31" s="233"/>
      <c r="K31" s="122"/>
      <c r="L31" s="215"/>
      <c r="M31" s="215"/>
      <c r="N31" s="215"/>
      <c r="O31" s="187"/>
      <c r="P31" s="112"/>
      <c r="Q31" s="48"/>
    </row>
    <row r="32" spans="1:17" s="38" customFormat="1" ht="15.5" hidden="1" x14ac:dyDescent="0.35">
      <c r="B32" s="98" t="s">
        <v>392</v>
      </c>
      <c r="C32" s="98"/>
      <c r="D32" s="16"/>
      <c r="E32" s="18"/>
      <c r="F32" s="18"/>
      <c r="G32" s="18"/>
      <c r="H32" s="124">
        <f t="shared" si="9"/>
        <v>0</v>
      </c>
      <c r="I32" s="122"/>
      <c r="J32" s="233"/>
      <c r="K32" s="122"/>
      <c r="L32" s="215"/>
      <c r="M32" s="215"/>
      <c r="N32" s="215"/>
      <c r="O32" s="187"/>
      <c r="P32" s="112"/>
      <c r="Q32" s="48"/>
    </row>
    <row r="33" spans="1:17" s="38" customFormat="1" ht="15.5" hidden="1" x14ac:dyDescent="0.35">
      <c r="B33" s="98" t="s">
        <v>393</v>
      </c>
      <c r="C33" s="98"/>
      <c r="D33" s="16"/>
      <c r="E33" s="18"/>
      <c r="F33" s="18"/>
      <c r="G33" s="18"/>
      <c r="H33" s="124">
        <f t="shared" si="9"/>
        <v>0</v>
      </c>
      <c r="I33" s="122"/>
      <c r="J33" s="233"/>
      <c r="K33" s="122"/>
      <c r="L33" s="215"/>
      <c r="M33" s="215"/>
      <c r="N33" s="215"/>
      <c r="O33" s="187"/>
      <c r="P33" s="112"/>
      <c r="Q33" s="48"/>
    </row>
    <row r="34" spans="1:17" s="38" customFormat="1" ht="15.5" hidden="1" x14ac:dyDescent="0.35">
      <c r="A34" s="37"/>
      <c r="B34" s="98" t="s">
        <v>394</v>
      </c>
      <c r="C34" s="98"/>
      <c r="D34" s="44"/>
      <c r="E34" s="19"/>
      <c r="F34" s="19"/>
      <c r="G34" s="19"/>
      <c r="H34" s="124">
        <f t="shared" si="9"/>
        <v>0</v>
      </c>
      <c r="I34" s="123"/>
      <c r="J34" s="234"/>
      <c r="K34" s="123"/>
      <c r="L34" s="215"/>
      <c r="M34" s="215"/>
      <c r="N34" s="215"/>
      <c r="O34" s="187"/>
      <c r="P34" s="113"/>
      <c r="Q34" s="48"/>
    </row>
    <row r="35" spans="1:17" ht="15.5" hidden="1" x14ac:dyDescent="0.35">
      <c r="B35" s="98" t="s">
        <v>395</v>
      </c>
      <c r="C35" s="98"/>
      <c r="D35" s="44"/>
      <c r="E35" s="19"/>
      <c r="F35" s="19"/>
      <c r="G35" s="19"/>
      <c r="H35" s="124">
        <f t="shared" si="9"/>
        <v>0</v>
      </c>
      <c r="I35" s="123"/>
      <c r="J35" s="234"/>
      <c r="K35" s="123"/>
      <c r="L35" s="215"/>
      <c r="M35" s="215"/>
      <c r="N35" s="215"/>
      <c r="O35" s="187"/>
      <c r="P35" s="113"/>
      <c r="Q35" s="48"/>
    </row>
    <row r="36" spans="1:17" ht="15.5" hidden="1" x14ac:dyDescent="0.35">
      <c r="D36" s="99" t="s">
        <v>520</v>
      </c>
      <c r="E36" s="23">
        <f>SUM(E28:E35)</f>
        <v>0</v>
      </c>
      <c r="F36" s="23">
        <f>SUM(F28:F35)</f>
        <v>0</v>
      </c>
      <c r="G36" s="23">
        <f>SUM(G28:G35)</f>
        <v>0</v>
      </c>
      <c r="H36" s="23">
        <f>SUM(H28:H35)</f>
        <v>0</v>
      </c>
      <c r="I36" s="20">
        <f>(I28*H28)+(I29*H29)+(I30*H30)+(I31*H31)+(I32*H32)+(I33*H33)+(I34*H34)+(I35*H35)</f>
        <v>0</v>
      </c>
      <c r="J36" s="235"/>
      <c r="K36" s="20"/>
      <c r="L36" s="216">
        <f>SUM(L28:L35)</f>
        <v>0</v>
      </c>
      <c r="M36" s="216"/>
      <c r="N36" s="216"/>
      <c r="O36" s="188"/>
      <c r="P36" s="113"/>
      <c r="Q36" s="49"/>
    </row>
    <row r="37" spans="1:17" ht="15.5" hidden="1" x14ac:dyDescent="0.35">
      <c r="B37" s="97" t="s">
        <v>396</v>
      </c>
      <c r="C37" s="97"/>
      <c r="D37" s="283"/>
      <c r="E37" s="283"/>
      <c r="F37" s="283"/>
      <c r="G37" s="283"/>
      <c r="H37" s="283"/>
      <c r="I37" s="283"/>
      <c r="J37" s="283"/>
      <c r="K37" s="283"/>
      <c r="L37" s="284"/>
      <c r="M37" s="284"/>
      <c r="N37" s="284"/>
      <c r="O37" s="284"/>
      <c r="P37" s="283"/>
      <c r="Q37" s="47"/>
    </row>
    <row r="38" spans="1:17" ht="15.5" hidden="1" x14ac:dyDescent="0.35">
      <c r="B38" s="98" t="s">
        <v>397</v>
      </c>
      <c r="C38" s="98"/>
      <c r="D38" s="16"/>
      <c r="E38" s="18"/>
      <c r="F38" s="18"/>
      <c r="G38" s="18"/>
      <c r="H38" s="124">
        <f>SUM(E38:G38)</f>
        <v>0</v>
      </c>
      <c r="I38" s="122"/>
      <c r="J38" s="233"/>
      <c r="K38" s="122"/>
      <c r="L38" s="215"/>
      <c r="M38" s="215"/>
      <c r="N38" s="215"/>
      <c r="O38" s="187"/>
      <c r="P38" s="112"/>
      <c r="Q38" s="48"/>
    </row>
    <row r="39" spans="1:17" ht="15.5" hidden="1" x14ac:dyDescent="0.35">
      <c r="B39" s="98" t="s">
        <v>398</v>
      </c>
      <c r="C39" s="98"/>
      <c r="D39" s="16"/>
      <c r="E39" s="18"/>
      <c r="F39" s="18"/>
      <c r="G39" s="18"/>
      <c r="H39" s="124">
        <f t="shared" ref="H39:H45" si="10">SUM(E39:G39)</f>
        <v>0</v>
      </c>
      <c r="I39" s="122"/>
      <c r="J39" s="233"/>
      <c r="K39" s="122"/>
      <c r="L39" s="215"/>
      <c r="M39" s="215"/>
      <c r="N39" s="215"/>
      <c r="O39" s="187"/>
      <c r="P39" s="112"/>
      <c r="Q39" s="48"/>
    </row>
    <row r="40" spans="1:17" ht="15.5" hidden="1" x14ac:dyDescent="0.35">
      <c r="B40" s="98" t="s">
        <v>399</v>
      </c>
      <c r="C40" s="98"/>
      <c r="D40" s="16"/>
      <c r="E40" s="18"/>
      <c r="F40" s="18"/>
      <c r="G40" s="18"/>
      <c r="H40" s="124">
        <f t="shared" si="10"/>
        <v>0</v>
      </c>
      <c r="I40" s="122"/>
      <c r="J40" s="233"/>
      <c r="K40" s="122"/>
      <c r="L40" s="215"/>
      <c r="M40" s="215"/>
      <c r="N40" s="215"/>
      <c r="O40" s="187"/>
      <c r="P40" s="112"/>
      <c r="Q40" s="48"/>
    </row>
    <row r="41" spans="1:17" ht="15.5" hidden="1" x14ac:dyDescent="0.35">
      <c r="B41" s="98" t="s">
        <v>400</v>
      </c>
      <c r="C41" s="98"/>
      <c r="D41" s="16"/>
      <c r="E41" s="18"/>
      <c r="F41" s="18"/>
      <c r="G41" s="18"/>
      <c r="H41" s="124">
        <f t="shared" si="10"/>
        <v>0</v>
      </c>
      <c r="I41" s="122"/>
      <c r="J41" s="233"/>
      <c r="K41" s="122"/>
      <c r="L41" s="215"/>
      <c r="M41" s="215"/>
      <c r="N41" s="215"/>
      <c r="O41" s="187"/>
      <c r="P41" s="112"/>
      <c r="Q41" s="48"/>
    </row>
    <row r="42" spans="1:17" ht="15.5" hidden="1" x14ac:dyDescent="0.35">
      <c r="B42" s="98" t="s">
        <v>401</v>
      </c>
      <c r="C42" s="98"/>
      <c r="D42" s="16"/>
      <c r="E42" s="18"/>
      <c r="F42" s="18"/>
      <c r="G42" s="18"/>
      <c r="H42" s="124">
        <f t="shared" si="10"/>
        <v>0</v>
      </c>
      <c r="I42" s="122"/>
      <c r="J42" s="233"/>
      <c r="K42" s="122"/>
      <c r="L42" s="215"/>
      <c r="M42" s="215"/>
      <c r="N42" s="215"/>
      <c r="O42" s="187"/>
      <c r="P42" s="112"/>
      <c r="Q42" s="48"/>
    </row>
    <row r="43" spans="1:17" ht="15.5" hidden="1" x14ac:dyDescent="0.35">
      <c r="A43" s="38"/>
      <c r="B43" s="98" t="s">
        <v>402</v>
      </c>
      <c r="C43" s="98"/>
      <c r="D43" s="16"/>
      <c r="E43" s="18"/>
      <c r="F43" s="18"/>
      <c r="G43" s="18"/>
      <c r="H43" s="124">
        <f t="shared" si="10"/>
        <v>0</v>
      </c>
      <c r="I43" s="122"/>
      <c r="J43" s="233"/>
      <c r="K43" s="122"/>
      <c r="L43" s="215"/>
      <c r="M43" s="215"/>
      <c r="N43" s="215"/>
      <c r="O43" s="187"/>
      <c r="P43" s="112"/>
      <c r="Q43" s="48"/>
    </row>
    <row r="44" spans="1:17" s="38" customFormat="1" ht="15.5" hidden="1" x14ac:dyDescent="0.35">
      <c r="A44" s="37"/>
      <c r="B44" s="98" t="s">
        <v>403</v>
      </c>
      <c r="C44" s="98"/>
      <c r="D44" s="44"/>
      <c r="E44" s="19"/>
      <c r="F44" s="19"/>
      <c r="G44" s="19"/>
      <c r="H44" s="124">
        <f t="shared" si="10"/>
        <v>0</v>
      </c>
      <c r="I44" s="123"/>
      <c r="J44" s="234"/>
      <c r="K44" s="123"/>
      <c r="L44" s="215"/>
      <c r="M44" s="215"/>
      <c r="N44" s="215"/>
      <c r="O44" s="187"/>
      <c r="P44" s="113"/>
      <c r="Q44" s="48"/>
    </row>
    <row r="45" spans="1:17" ht="15.5" hidden="1" x14ac:dyDescent="0.35">
      <c r="B45" s="98" t="s">
        <v>404</v>
      </c>
      <c r="C45" s="98"/>
      <c r="D45" s="44"/>
      <c r="E45" s="19"/>
      <c r="F45" s="19"/>
      <c r="G45" s="19"/>
      <c r="H45" s="124">
        <f t="shared" si="10"/>
        <v>0</v>
      </c>
      <c r="I45" s="123"/>
      <c r="J45" s="234"/>
      <c r="K45" s="123"/>
      <c r="L45" s="215"/>
      <c r="M45" s="215"/>
      <c r="N45" s="215"/>
      <c r="O45" s="187"/>
      <c r="P45" s="113"/>
      <c r="Q45" s="48"/>
    </row>
    <row r="46" spans="1:17" ht="15.5" hidden="1" x14ac:dyDescent="0.35">
      <c r="D46" s="99" t="s">
        <v>520</v>
      </c>
      <c r="E46" s="20">
        <f>SUM(E38:E45)</f>
        <v>0</v>
      </c>
      <c r="F46" s="20">
        <f>SUM(F38:F45)</f>
        <v>0</v>
      </c>
      <c r="G46" s="20">
        <f>SUM(G38:G45)</f>
        <v>0</v>
      </c>
      <c r="H46" s="20">
        <f>SUM(H38:H45)</f>
        <v>0</v>
      </c>
      <c r="I46" s="20">
        <f>(I38*H38)+(I39*H39)+(I40*H40)+(I41*H41)+(I42*H42)+(I43*H43)+(I44*H44)+(I45*H45)</f>
        <v>0</v>
      </c>
      <c r="J46" s="235"/>
      <c r="K46" s="20"/>
      <c r="L46" s="216">
        <f>SUM(L38:L45)</f>
        <v>0</v>
      </c>
      <c r="M46" s="216"/>
      <c r="N46" s="216"/>
      <c r="O46" s="188"/>
      <c r="P46" s="113"/>
      <c r="Q46" s="49"/>
    </row>
    <row r="47" spans="1:17" ht="15.5" x14ac:dyDescent="0.35">
      <c r="B47" s="10"/>
      <c r="C47" s="10"/>
      <c r="D47" s="11"/>
      <c r="E47" s="9"/>
      <c r="F47" s="9"/>
      <c r="G47" s="9"/>
      <c r="H47" s="9"/>
      <c r="I47" s="9"/>
      <c r="J47" s="236"/>
      <c r="K47" s="9"/>
      <c r="L47" s="189"/>
      <c r="M47" s="189"/>
      <c r="N47" s="189"/>
      <c r="O47" s="189"/>
      <c r="P47" s="9"/>
      <c r="Q47" s="48"/>
    </row>
    <row r="48" spans="1:17" ht="15.5" x14ac:dyDescent="0.35">
      <c r="B48" s="99" t="s">
        <v>405</v>
      </c>
      <c r="C48" s="99"/>
      <c r="D48" s="285" t="s">
        <v>626</v>
      </c>
      <c r="E48" s="285"/>
      <c r="F48" s="285"/>
      <c r="G48" s="285"/>
      <c r="H48" s="285"/>
      <c r="I48" s="285"/>
      <c r="J48" s="285"/>
      <c r="K48" s="285"/>
      <c r="L48" s="286"/>
      <c r="M48" s="286"/>
      <c r="N48" s="286"/>
      <c r="O48" s="286"/>
      <c r="P48" s="285"/>
      <c r="Q48" s="17"/>
    </row>
    <row r="49" spans="1:17" ht="15.5" x14ac:dyDescent="0.35">
      <c r="B49" s="97" t="s">
        <v>406</v>
      </c>
      <c r="C49" s="97"/>
      <c r="D49" s="282" t="s">
        <v>627</v>
      </c>
      <c r="E49" s="283"/>
      <c r="F49" s="283"/>
      <c r="G49" s="283"/>
      <c r="H49" s="283"/>
      <c r="I49" s="283"/>
      <c r="J49" s="283"/>
      <c r="K49" s="283"/>
      <c r="L49" s="284"/>
      <c r="M49" s="284"/>
      <c r="N49" s="284"/>
      <c r="O49" s="284"/>
      <c r="P49" s="283"/>
      <c r="Q49" s="47"/>
    </row>
    <row r="50" spans="1:17" ht="54.65" customHeight="1" x14ac:dyDescent="0.35">
      <c r="B50" s="98" t="s">
        <v>407</v>
      </c>
      <c r="C50" s="98"/>
      <c r="D50" s="202" t="s">
        <v>593</v>
      </c>
      <c r="E50" s="18"/>
      <c r="F50" s="210">
        <v>7000</v>
      </c>
      <c r="G50" s="18"/>
      <c r="H50" s="124">
        <f>SUM(E50:G50)</f>
        <v>7000</v>
      </c>
      <c r="I50" s="122">
        <v>0.3</v>
      </c>
      <c r="J50" s="232"/>
      <c r="K50" s="187">
        <v>7000</v>
      </c>
      <c r="L50" s="187"/>
      <c r="M50" s="187">
        <f>J50+K50+L50</f>
        <v>7000</v>
      </c>
      <c r="N50" s="187">
        <f t="shared" ref="N50:N54" si="11">I50*M50</f>
        <v>2100</v>
      </c>
      <c r="O50" s="187"/>
      <c r="P50" s="112"/>
      <c r="Q50" s="48"/>
    </row>
    <row r="51" spans="1:17" ht="58.75" customHeight="1" x14ac:dyDescent="0.35">
      <c r="B51" s="98" t="s">
        <v>408</v>
      </c>
      <c r="C51" s="98"/>
      <c r="D51" s="202" t="s">
        <v>594</v>
      </c>
      <c r="E51" s="18"/>
      <c r="F51" s="210">
        <v>10000</v>
      </c>
      <c r="G51" s="18"/>
      <c r="H51" s="124">
        <f t="shared" ref="H51:H57" si="12">SUM(E51:G51)</f>
        <v>10000</v>
      </c>
      <c r="I51" s="122">
        <v>0.2</v>
      </c>
      <c r="J51" s="232"/>
      <c r="K51" s="187">
        <v>8756.7199999999993</v>
      </c>
      <c r="L51" s="187"/>
      <c r="M51" s="187">
        <f t="shared" ref="M51:M54" si="13">J51+K51+L51</f>
        <v>8756.7199999999993</v>
      </c>
      <c r="N51" s="187">
        <f t="shared" si="11"/>
        <v>1751.3440000000001</v>
      </c>
      <c r="O51" s="187"/>
      <c r="P51" s="112"/>
      <c r="Q51" s="48"/>
    </row>
    <row r="52" spans="1:17" ht="53.5" customHeight="1" x14ac:dyDescent="0.35">
      <c r="B52" s="98" t="s">
        <v>409</v>
      </c>
      <c r="C52" s="98"/>
      <c r="D52" s="202" t="s">
        <v>595</v>
      </c>
      <c r="E52" s="18"/>
      <c r="F52" s="210">
        <v>130000</v>
      </c>
      <c r="G52" s="18"/>
      <c r="H52" s="124">
        <f t="shared" si="12"/>
        <v>130000</v>
      </c>
      <c r="I52" s="122">
        <v>0.3</v>
      </c>
      <c r="J52" s="232"/>
      <c r="K52" s="187">
        <v>111735.18</v>
      </c>
      <c r="L52" s="187"/>
      <c r="M52" s="187">
        <f t="shared" si="13"/>
        <v>111735.18</v>
      </c>
      <c r="N52" s="187">
        <f t="shared" si="11"/>
        <v>33520.553999999996</v>
      </c>
      <c r="O52" s="187"/>
      <c r="P52" s="112"/>
      <c r="Q52" s="48"/>
    </row>
    <row r="53" spans="1:17" ht="46.4" customHeight="1" x14ac:dyDescent="0.35">
      <c r="B53" s="98" t="s">
        <v>410</v>
      </c>
      <c r="C53" s="98"/>
      <c r="D53" s="211" t="s">
        <v>596</v>
      </c>
      <c r="E53" s="18"/>
      <c r="F53" s="210">
        <v>10000</v>
      </c>
      <c r="G53" s="18"/>
      <c r="H53" s="124">
        <f t="shared" si="12"/>
        <v>10000</v>
      </c>
      <c r="I53" s="122">
        <v>0.2</v>
      </c>
      <c r="J53" s="232"/>
      <c r="K53" s="187">
        <v>8756.7199999999993</v>
      </c>
      <c r="L53" s="187"/>
      <c r="M53" s="187">
        <f t="shared" si="13"/>
        <v>8756.7199999999993</v>
      </c>
      <c r="N53" s="187">
        <f t="shared" si="11"/>
        <v>1751.3440000000001</v>
      </c>
      <c r="O53" s="187"/>
      <c r="P53" s="112"/>
      <c r="Q53" s="48"/>
    </row>
    <row r="54" spans="1:17" ht="46.5" x14ac:dyDescent="0.35">
      <c r="B54" s="98" t="s">
        <v>411</v>
      </c>
      <c r="C54" s="98"/>
      <c r="D54" s="211" t="s">
        <v>597</v>
      </c>
      <c r="E54" s="18"/>
      <c r="F54" s="210">
        <v>10247.66</v>
      </c>
      <c r="G54" s="18"/>
      <c r="H54" s="124">
        <f t="shared" si="12"/>
        <v>10247.66</v>
      </c>
      <c r="I54" s="122">
        <v>1</v>
      </c>
      <c r="J54" s="232"/>
      <c r="K54" s="187">
        <v>10000</v>
      </c>
      <c r="L54" s="187"/>
      <c r="M54" s="187">
        <f t="shared" si="13"/>
        <v>10000</v>
      </c>
      <c r="N54" s="187">
        <f t="shared" si="11"/>
        <v>10000</v>
      </c>
      <c r="O54" s="187"/>
      <c r="P54" s="112"/>
      <c r="Q54" s="48"/>
    </row>
    <row r="55" spans="1:17" ht="15.5" hidden="1" x14ac:dyDescent="0.35">
      <c r="B55" s="98" t="s">
        <v>412</v>
      </c>
      <c r="C55" s="98"/>
      <c r="D55" s="16"/>
      <c r="E55" s="18"/>
      <c r="F55" s="18"/>
      <c r="G55" s="18"/>
      <c r="H55" s="124">
        <f t="shared" si="12"/>
        <v>0</v>
      </c>
      <c r="I55" s="122"/>
      <c r="J55" s="233"/>
      <c r="K55" s="278"/>
      <c r="L55" s="187"/>
      <c r="M55" s="187"/>
      <c r="N55" s="187"/>
      <c r="O55" s="187"/>
      <c r="P55" s="112"/>
      <c r="Q55" s="48"/>
    </row>
    <row r="56" spans="1:17" ht="15.5" hidden="1" x14ac:dyDescent="0.35">
      <c r="A56" s="38"/>
      <c r="B56" s="98" t="s">
        <v>413</v>
      </c>
      <c r="C56" s="98"/>
      <c r="D56" s="44"/>
      <c r="E56" s="19"/>
      <c r="F56" s="19"/>
      <c r="G56" s="19"/>
      <c r="H56" s="124">
        <f t="shared" si="12"/>
        <v>0</v>
      </c>
      <c r="I56" s="123"/>
      <c r="J56" s="234"/>
      <c r="K56" s="278"/>
      <c r="L56" s="187"/>
      <c r="M56" s="187"/>
      <c r="N56" s="187"/>
      <c r="O56" s="187"/>
      <c r="P56" s="113"/>
      <c r="Q56" s="48"/>
    </row>
    <row r="57" spans="1:17" s="38" customFormat="1" ht="15.5" hidden="1" x14ac:dyDescent="0.35">
      <c r="B57" s="98" t="s">
        <v>414</v>
      </c>
      <c r="C57" s="98"/>
      <c r="D57" s="44"/>
      <c r="E57" s="19"/>
      <c r="F57" s="19"/>
      <c r="G57" s="19"/>
      <c r="H57" s="124">
        <f t="shared" si="12"/>
        <v>0</v>
      </c>
      <c r="I57" s="123"/>
      <c r="J57" s="234"/>
      <c r="K57" s="278"/>
      <c r="L57" s="187"/>
      <c r="M57" s="187"/>
      <c r="N57" s="187"/>
      <c r="O57" s="187"/>
      <c r="P57" s="113"/>
      <c r="Q57" s="48"/>
    </row>
    <row r="58" spans="1:17" s="38" customFormat="1" ht="15.5" x14ac:dyDescent="0.35">
      <c r="A58" s="37"/>
      <c r="B58" s="37"/>
      <c r="C58" s="37"/>
      <c r="D58" s="99" t="s">
        <v>520</v>
      </c>
      <c r="E58" s="20">
        <f>SUM(E50:E57)</f>
        <v>0</v>
      </c>
      <c r="F58" s="20">
        <f>SUM(F50:F57)</f>
        <v>167247.66</v>
      </c>
      <c r="G58" s="20">
        <f>SUM(G50:G57)</f>
        <v>0</v>
      </c>
      <c r="H58" s="23">
        <f>SUM(H50:H57)</f>
        <v>167247.66</v>
      </c>
      <c r="I58" s="20">
        <f>(I50*H50)+(I51*H51)+(I52*H52)+(I53*H53)+(I54*H54)+(I55*H55)+(I56*H56)+(I57*H57)</f>
        <v>55347.66</v>
      </c>
      <c r="J58" s="235">
        <f t="shared" ref="J58:K58" si="14">SUM(J50:J57)</f>
        <v>0</v>
      </c>
      <c r="K58" s="20">
        <f t="shared" si="14"/>
        <v>146248.62</v>
      </c>
      <c r="L58" s="20">
        <f>SUM(L50:L57)</f>
        <v>0</v>
      </c>
      <c r="M58" s="20">
        <f>SUM(M50:M57)</f>
        <v>146248.62</v>
      </c>
      <c r="N58" s="20">
        <f>SUM(N50:N57)</f>
        <v>49123.241999999991</v>
      </c>
      <c r="O58" s="188"/>
      <c r="P58" s="113"/>
      <c r="Q58" s="49"/>
    </row>
    <row r="59" spans="1:17" ht="19.75" customHeight="1" x14ac:dyDescent="0.35">
      <c r="B59" s="97" t="s">
        <v>415</v>
      </c>
      <c r="C59" s="97"/>
      <c r="D59" s="282" t="s">
        <v>628</v>
      </c>
      <c r="E59" s="283"/>
      <c r="F59" s="283"/>
      <c r="G59" s="283"/>
      <c r="H59" s="283"/>
      <c r="I59" s="283"/>
      <c r="J59" s="283"/>
      <c r="K59" s="283"/>
      <c r="L59" s="284"/>
      <c r="M59" s="284"/>
      <c r="N59" s="284"/>
      <c r="O59" s="284"/>
      <c r="P59" s="283"/>
      <c r="Q59" s="47"/>
    </row>
    <row r="60" spans="1:17" ht="77.5" customHeight="1" x14ac:dyDescent="0.35">
      <c r="B60" s="98" t="s">
        <v>416</v>
      </c>
      <c r="C60" s="98"/>
      <c r="D60" s="202" t="s">
        <v>598</v>
      </c>
      <c r="E60" s="18"/>
      <c r="F60" s="210">
        <v>20000</v>
      </c>
      <c r="G60" s="18"/>
      <c r="H60" s="124">
        <f>SUM(E60:G60)</f>
        <v>20000</v>
      </c>
      <c r="I60" s="122">
        <v>0.3</v>
      </c>
      <c r="J60" s="232"/>
      <c r="K60" s="187">
        <v>11997.87</v>
      </c>
      <c r="L60" s="187"/>
      <c r="M60" s="187">
        <f>J60+K60+L60</f>
        <v>11997.87</v>
      </c>
      <c r="N60" s="187">
        <f t="shared" ref="N60:N62" si="15">I60*M60</f>
        <v>3599.3610000000003</v>
      </c>
      <c r="O60" s="187"/>
      <c r="P60" s="112"/>
      <c r="Q60" s="48"/>
    </row>
    <row r="61" spans="1:17" ht="74.5" customHeight="1" x14ac:dyDescent="0.35">
      <c r="B61" s="98" t="s">
        <v>417</v>
      </c>
      <c r="C61" s="98"/>
      <c r="D61" s="196" t="s">
        <v>599</v>
      </c>
      <c r="E61" s="18"/>
      <c r="F61" s="210">
        <v>15000</v>
      </c>
      <c r="G61" s="18"/>
      <c r="H61" s="124">
        <f t="shared" ref="H61:H67" si="16">SUM(E61:G61)</f>
        <v>15000</v>
      </c>
      <c r="I61" s="122">
        <v>0.2</v>
      </c>
      <c r="J61" s="232"/>
      <c r="K61" s="187">
        <v>15000</v>
      </c>
      <c r="L61" s="187"/>
      <c r="M61" s="187">
        <f t="shared" ref="M61:M62" si="17">J61+K61+L61</f>
        <v>15000</v>
      </c>
      <c r="N61" s="187">
        <f t="shared" si="15"/>
        <v>3000</v>
      </c>
      <c r="O61" s="187"/>
      <c r="P61" s="112"/>
      <c r="Q61" s="48"/>
    </row>
    <row r="62" spans="1:17" ht="42" customHeight="1" x14ac:dyDescent="0.35">
      <c r="B62" s="98" t="s">
        <v>418</v>
      </c>
      <c r="C62" s="98"/>
      <c r="D62" s="212" t="s">
        <v>629</v>
      </c>
      <c r="E62" s="18"/>
      <c r="F62" s="210">
        <v>202000</v>
      </c>
      <c r="G62" s="18"/>
      <c r="H62" s="124">
        <f t="shared" si="16"/>
        <v>202000</v>
      </c>
      <c r="I62" s="122">
        <v>0.7</v>
      </c>
      <c r="J62" s="232"/>
      <c r="K62" s="187">
        <v>200000</v>
      </c>
      <c r="L62" s="187"/>
      <c r="M62" s="187">
        <f t="shared" si="17"/>
        <v>200000</v>
      </c>
      <c r="N62" s="187">
        <f t="shared" si="15"/>
        <v>140000</v>
      </c>
      <c r="O62" s="187"/>
      <c r="P62" s="112"/>
      <c r="Q62" s="48"/>
    </row>
    <row r="63" spans="1:17" ht="15.5" hidden="1" x14ac:dyDescent="0.35">
      <c r="B63" s="98" t="s">
        <v>419</v>
      </c>
      <c r="C63" s="98"/>
      <c r="D63" s="16"/>
      <c r="E63" s="18"/>
      <c r="F63" s="18"/>
      <c r="G63" s="18"/>
      <c r="H63" s="124">
        <f t="shared" si="16"/>
        <v>0</v>
      </c>
      <c r="I63" s="122"/>
      <c r="J63" s="233"/>
      <c r="K63" s="122"/>
      <c r="L63" s="187"/>
      <c r="M63" s="187"/>
      <c r="N63" s="187"/>
      <c r="O63" s="187"/>
      <c r="P63" s="112"/>
      <c r="Q63" s="48"/>
    </row>
    <row r="64" spans="1:17" ht="15.5" hidden="1" x14ac:dyDescent="0.35">
      <c r="B64" s="98" t="s">
        <v>420</v>
      </c>
      <c r="C64" s="98"/>
      <c r="D64" s="16"/>
      <c r="E64" s="18"/>
      <c r="F64" s="18"/>
      <c r="G64" s="18"/>
      <c r="H64" s="124">
        <f t="shared" si="16"/>
        <v>0</v>
      </c>
      <c r="I64" s="122"/>
      <c r="J64" s="233"/>
      <c r="K64" s="122"/>
      <c r="L64" s="187"/>
      <c r="M64" s="187"/>
      <c r="N64" s="187"/>
      <c r="O64" s="187"/>
      <c r="P64" s="112"/>
      <c r="Q64" s="48"/>
    </row>
    <row r="65" spans="1:17" ht="15.5" hidden="1" x14ac:dyDescent="0.35">
      <c r="B65" s="98" t="s">
        <v>421</v>
      </c>
      <c r="C65" s="98"/>
      <c r="D65" s="16"/>
      <c r="E65" s="18"/>
      <c r="F65" s="18"/>
      <c r="G65" s="18"/>
      <c r="H65" s="124">
        <f t="shared" si="16"/>
        <v>0</v>
      </c>
      <c r="I65" s="122"/>
      <c r="J65" s="233"/>
      <c r="K65" s="122"/>
      <c r="L65" s="187"/>
      <c r="M65" s="187"/>
      <c r="N65" s="187"/>
      <c r="O65" s="187"/>
      <c r="P65" s="112"/>
      <c r="Q65" s="48"/>
    </row>
    <row r="66" spans="1:17" ht="15.5" hidden="1" x14ac:dyDescent="0.35">
      <c r="B66" s="98" t="s">
        <v>422</v>
      </c>
      <c r="C66" s="98"/>
      <c r="D66" s="44"/>
      <c r="E66" s="19"/>
      <c r="F66" s="19"/>
      <c r="G66" s="19"/>
      <c r="H66" s="124">
        <f t="shared" si="16"/>
        <v>0</v>
      </c>
      <c r="I66" s="123"/>
      <c r="J66" s="234"/>
      <c r="K66" s="123"/>
      <c r="L66" s="187"/>
      <c r="M66" s="187"/>
      <c r="N66" s="187"/>
      <c r="O66" s="187"/>
      <c r="P66" s="113"/>
      <c r="Q66" s="48"/>
    </row>
    <row r="67" spans="1:17" ht="15.5" hidden="1" x14ac:dyDescent="0.35">
      <c r="B67" s="98" t="s">
        <v>423</v>
      </c>
      <c r="C67" s="98"/>
      <c r="D67" s="44"/>
      <c r="E67" s="19"/>
      <c r="F67" s="19"/>
      <c r="G67" s="19"/>
      <c r="H67" s="124">
        <f t="shared" si="16"/>
        <v>0</v>
      </c>
      <c r="I67" s="123"/>
      <c r="J67" s="234"/>
      <c r="K67" s="123"/>
      <c r="L67" s="187"/>
      <c r="M67" s="187"/>
      <c r="N67" s="187"/>
      <c r="O67" s="187"/>
      <c r="P67" s="113"/>
      <c r="Q67" s="48"/>
    </row>
    <row r="68" spans="1:17" ht="15.5" x14ac:dyDescent="0.35">
      <c r="D68" s="99" t="s">
        <v>520</v>
      </c>
      <c r="E68" s="23">
        <f>SUM(E60:E67)</f>
        <v>0</v>
      </c>
      <c r="F68" s="23">
        <f>SUM(F60:F67)</f>
        <v>237000</v>
      </c>
      <c r="G68" s="23">
        <f>SUM(G60:G67)</f>
        <v>0</v>
      </c>
      <c r="H68" s="23">
        <f>SUM(H60:H67)</f>
        <v>237000</v>
      </c>
      <c r="I68" s="20">
        <f>(I60*H60)+(I61*H61)+(I62*H62)+(I63*H63)+(I64*H64)+(I65*H65)+(I66*H66)+(I67*H67)</f>
        <v>150400</v>
      </c>
      <c r="J68" s="235">
        <f t="shared" ref="J68:K68" si="18">SUM(J60:J67)</f>
        <v>0</v>
      </c>
      <c r="K68" s="20">
        <f t="shared" si="18"/>
        <v>226997.87</v>
      </c>
      <c r="L68" s="20">
        <f>SUM(L60:L67)</f>
        <v>0</v>
      </c>
      <c r="M68" s="20">
        <f>SUM(M60:M67)</f>
        <v>226997.87</v>
      </c>
      <c r="N68" s="20">
        <f>SUM(N60:N67)</f>
        <v>146599.361</v>
      </c>
      <c r="O68" s="188"/>
      <c r="P68" s="113"/>
      <c r="Q68" s="49"/>
    </row>
    <row r="69" spans="1:17" ht="15.5" hidden="1" x14ac:dyDescent="0.35">
      <c r="B69" s="97" t="s">
        <v>424</v>
      </c>
      <c r="C69" s="97"/>
      <c r="D69" s="283"/>
      <c r="E69" s="283"/>
      <c r="F69" s="283"/>
      <c r="G69" s="283"/>
      <c r="H69" s="283"/>
      <c r="I69" s="283"/>
      <c r="J69" s="283"/>
      <c r="K69" s="283"/>
      <c r="L69" s="284"/>
      <c r="M69" s="284"/>
      <c r="N69" s="284"/>
      <c r="O69" s="284"/>
      <c r="P69" s="283"/>
      <c r="Q69" s="47"/>
    </row>
    <row r="70" spans="1:17" ht="15.5" hidden="1" x14ac:dyDescent="0.35">
      <c r="B70" s="98" t="s">
        <v>425</v>
      </c>
      <c r="C70" s="98"/>
      <c r="D70" s="16"/>
      <c r="E70" s="18"/>
      <c r="F70" s="18"/>
      <c r="G70" s="18"/>
      <c r="H70" s="124">
        <f>SUM(E70:G70)</f>
        <v>0</v>
      </c>
      <c r="I70" s="122"/>
      <c r="J70" s="233"/>
      <c r="K70" s="122"/>
      <c r="L70" s="215"/>
      <c r="M70" s="215"/>
      <c r="N70" s="215"/>
      <c r="O70" s="187"/>
      <c r="P70" s="112"/>
      <c r="Q70" s="48"/>
    </row>
    <row r="71" spans="1:17" ht="15.5" hidden="1" x14ac:dyDescent="0.35">
      <c r="B71" s="98" t="s">
        <v>426</v>
      </c>
      <c r="C71" s="98"/>
      <c r="D71" s="16"/>
      <c r="E71" s="18"/>
      <c r="F71" s="18"/>
      <c r="G71" s="18"/>
      <c r="H71" s="124">
        <f t="shared" ref="H71:H77" si="19">SUM(E71:G71)</f>
        <v>0</v>
      </c>
      <c r="I71" s="122"/>
      <c r="J71" s="233"/>
      <c r="K71" s="122"/>
      <c r="L71" s="215"/>
      <c r="M71" s="215"/>
      <c r="N71" s="215"/>
      <c r="O71" s="187"/>
      <c r="P71" s="112"/>
      <c r="Q71" s="48"/>
    </row>
    <row r="72" spans="1:17" ht="15.5" hidden="1" x14ac:dyDescent="0.35">
      <c r="B72" s="98" t="s">
        <v>427</v>
      </c>
      <c r="C72" s="98"/>
      <c r="D72" s="16"/>
      <c r="E72" s="18"/>
      <c r="F72" s="18"/>
      <c r="G72" s="18"/>
      <c r="H72" s="124">
        <f t="shared" si="19"/>
        <v>0</v>
      </c>
      <c r="I72" s="122"/>
      <c r="J72" s="233"/>
      <c r="K72" s="122"/>
      <c r="L72" s="215"/>
      <c r="M72" s="215"/>
      <c r="N72" s="215"/>
      <c r="O72" s="187"/>
      <c r="P72" s="112"/>
      <c r="Q72" s="48"/>
    </row>
    <row r="73" spans="1:17" ht="15.5" hidden="1" x14ac:dyDescent="0.35">
      <c r="A73" s="38"/>
      <c r="B73" s="98" t="s">
        <v>428</v>
      </c>
      <c r="C73" s="98"/>
      <c r="D73" s="16"/>
      <c r="E73" s="18"/>
      <c r="F73" s="18"/>
      <c r="G73" s="18"/>
      <c r="H73" s="124">
        <f t="shared" si="19"/>
        <v>0</v>
      </c>
      <c r="I73" s="122"/>
      <c r="J73" s="233"/>
      <c r="K73" s="122"/>
      <c r="L73" s="215"/>
      <c r="M73" s="215"/>
      <c r="N73" s="215"/>
      <c r="O73" s="187"/>
      <c r="P73" s="112"/>
      <c r="Q73" s="48"/>
    </row>
    <row r="74" spans="1:17" s="38" customFormat="1" ht="15.5" hidden="1" x14ac:dyDescent="0.35">
      <c r="A74" s="37"/>
      <c r="B74" s="98" t="s">
        <v>429</v>
      </c>
      <c r="C74" s="98"/>
      <c r="D74" s="16"/>
      <c r="E74" s="18"/>
      <c r="F74" s="18"/>
      <c r="G74" s="18"/>
      <c r="H74" s="124">
        <f t="shared" si="19"/>
        <v>0</v>
      </c>
      <c r="I74" s="122"/>
      <c r="J74" s="233"/>
      <c r="K74" s="122"/>
      <c r="L74" s="215"/>
      <c r="M74" s="215"/>
      <c r="N74" s="215"/>
      <c r="O74" s="187"/>
      <c r="P74" s="112"/>
      <c r="Q74" s="48"/>
    </row>
    <row r="75" spans="1:17" ht="15.5" hidden="1" x14ac:dyDescent="0.35">
      <c r="B75" s="98" t="s">
        <v>430</v>
      </c>
      <c r="C75" s="98"/>
      <c r="D75" s="16"/>
      <c r="E75" s="18"/>
      <c r="F75" s="18"/>
      <c r="G75" s="18"/>
      <c r="H75" s="124">
        <f t="shared" si="19"/>
        <v>0</v>
      </c>
      <c r="I75" s="122"/>
      <c r="J75" s="233"/>
      <c r="K75" s="122"/>
      <c r="L75" s="215"/>
      <c r="M75" s="215"/>
      <c r="N75" s="215"/>
      <c r="O75" s="187"/>
      <c r="P75" s="112"/>
      <c r="Q75" s="48"/>
    </row>
    <row r="76" spans="1:17" ht="15.5" hidden="1" x14ac:dyDescent="0.35">
      <c r="B76" s="98" t="s">
        <v>431</v>
      </c>
      <c r="C76" s="98"/>
      <c r="D76" s="44"/>
      <c r="E76" s="19"/>
      <c r="F76" s="19"/>
      <c r="G76" s="19"/>
      <c r="H76" s="124">
        <f t="shared" si="19"/>
        <v>0</v>
      </c>
      <c r="I76" s="123"/>
      <c r="J76" s="234"/>
      <c r="K76" s="123"/>
      <c r="L76" s="215"/>
      <c r="M76" s="215"/>
      <c r="N76" s="215"/>
      <c r="O76" s="187"/>
      <c r="P76" s="113"/>
      <c r="Q76" s="48"/>
    </row>
    <row r="77" spans="1:17" ht="15.5" hidden="1" x14ac:dyDescent="0.35">
      <c r="B77" s="98" t="s">
        <v>432</v>
      </c>
      <c r="C77" s="98"/>
      <c r="D77" s="44"/>
      <c r="E77" s="19"/>
      <c r="F77" s="19"/>
      <c r="G77" s="19"/>
      <c r="H77" s="124">
        <f t="shared" si="19"/>
        <v>0</v>
      </c>
      <c r="I77" s="123"/>
      <c r="J77" s="234"/>
      <c r="K77" s="123"/>
      <c r="L77" s="215"/>
      <c r="M77" s="215"/>
      <c r="N77" s="215"/>
      <c r="O77" s="187"/>
      <c r="P77" s="113"/>
      <c r="Q77" s="48"/>
    </row>
    <row r="78" spans="1:17" ht="15.5" hidden="1" x14ac:dyDescent="0.35">
      <c r="D78" s="99" t="s">
        <v>520</v>
      </c>
      <c r="E78" s="23">
        <f>SUM(E70:E77)</f>
        <v>0</v>
      </c>
      <c r="F78" s="23">
        <f>SUM(F70:F77)</f>
        <v>0</v>
      </c>
      <c r="G78" s="23">
        <f>SUM(G70:G77)</f>
        <v>0</v>
      </c>
      <c r="H78" s="23">
        <f>SUM(H70:H77)</f>
        <v>0</v>
      </c>
      <c r="I78" s="20">
        <f>(I70*H70)+(I71*H71)+(I72*H72)+(I73*H73)+(I74*H74)+(I75*H75)+(I76*H76)+(I77*H77)</f>
        <v>0</v>
      </c>
      <c r="J78" s="235"/>
      <c r="K78" s="20"/>
      <c r="L78" s="216">
        <f>SUM(L70:L77)</f>
        <v>0</v>
      </c>
      <c r="M78" s="216"/>
      <c r="N78" s="216"/>
      <c r="O78" s="188"/>
      <c r="P78" s="113"/>
      <c r="Q78" s="49"/>
    </row>
    <row r="79" spans="1:17" ht="15.5" hidden="1" x14ac:dyDescent="0.35">
      <c r="B79" s="97" t="s">
        <v>433</v>
      </c>
      <c r="C79" s="97"/>
      <c r="D79" s="283"/>
      <c r="E79" s="283"/>
      <c r="F79" s="283"/>
      <c r="G79" s="283"/>
      <c r="H79" s="283"/>
      <c r="I79" s="283"/>
      <c r="J79" s="283"/>
      <c r="K79" s="283"/>
      <c r="L79" s="284"/>
      <c r="M79" s="284"/>
      <c r="N79" s="284"/>
      <c r="O79" s="284"/>
      <c r="P79" s="283"/>
      <c r="Q79" s="47"/>
    </row>
    <row r="80" spans="1:17" ht="15.5" hidden="1" x14ac:dyDescent="0.35">
      <c r="B80" s="98" t="s">
        <v>434</v>
      </c>
      <c r="C80" s="98"/>
      <c r="D80" s="16"/>
      <c r="E80" s="18"/>
      <c r="F80" s="18"/>
      <c r="G80" s="18"/>
      <c r="H80" s="124">
        <f>SUM(E80:G80)</f>
        <v>0</v>
      </c>
      <c r="I80" s="122"/>
      <c r="J80" s="233"/>
      <c r="K80" s="122"/>
      <c r="L80" s="215"/>
      <c r="M80" s="215"/>
      <c r="N80" s="215"/>
      <c r="O80" s="187"/>
      <c r="P80" s="112"/>
      <c r="Q80" s="48"/>
    </row>
    <row r="81" spans="2:17" ht="15.5" hidden="1" x14ac:dyDescent="0.35">
      <c r="B81" s="98" t="s">
        <v>435</v>
      </c>
      <c r="C81" s="98"/>
      <c r="D81" s="16"/>
      <c r="E81" s="18"/>
      <c r="F81" s="18"/>
      <c r="G81" s="18"/>
      <c r="H81" s="124">
        <f t="shared" ref="H81:H87" si="20">SUM(E81:G81)</f>
        <v>0</v>
      </c>
      <c r="I81" s="122"/>
      <c r="J81" s="233"/>
      <c r="K81" s="122"/>
      <c r="L81" s="215"/>
      <c r="M81" s="215"/>
      <c r="N81" s="215"/>
      <c r="O81" s="187"/>
      <c r="P81" s="112"/>
      <c r="Q81" s="48"/>
    </row>
    <row r="82" spans="2:17" ht="15.5" hidden="1" x14ac:dyDescent="0.35">
      <c r="B82" s="98" t="s">
        <v>436</v>
      </c>
      <c r="C82" s="98"/>
      <c r="D82" s="16"/>
      <c r="E82" s="18"/>
      <c r="F82" s="18"/>
      <c r="G82" s="18"/>
      <c r="H82" s="124">
        <f t="shared" si="20"/>
        <v>0</v>
      </c>
      <c r="I82" s="122"/>
      <c r="J82" s="233"/>
      <c r="K82" s="122"/>
      <c r="L82" s="215"/>
      <c r="M82" s="215"/>
      <c r="N82" s="215"/>
      <c r="O82" s="187"/>
      <c r="P82" s="112"/>
      <c r="Q82" s="48"/>
    </row>
    <row r="83" spans="2:17" ht="15.5" hidden="1" x14ac:dyDescent="0.35">
      <c r="B83" s="98" t="s">
        <v>437</v>
      </c>
      <c r="C83" s="98"/>
      <c r="D83" s="16"/>
      <c r="E83" s="18"/>
      <c r="F83" s="18"/>
      <c r="G83" s="18"/>
      <c r="H83" s="124">
        <f t="shared" si="20"/>
        <v>0</v>
      </c>
      <c r="I83" s="122"/>
      <c r="J83" s="233"/>
      <c r="K83" s="122"/>
      <c r="L83" s="215"/>
      <c r="M83" s="215"/>
      <c r="N83" s="215"/>
      <c r="O83" s="187"/>
      <c r="P83" s="112"/>
      <c r="Q83" s="48"/>
    </row>
    <row r="84" spans="2:17" ht="15.5" hidden="1" x14ac:dyDescent="0.35">
      <c r="B84" s="98" t="s">
        <v>438</v>
      </c>
      <c r="C84" s="98"/>
      <c r="D84" s="16"/>
      <c r="E84" s="18"/>
      <c r="F84" s="18"/>
      <c r="G84" s="18"/>
      <c r="H84" s="124">
        <f t="shared" si="20"/>
        <v>0</v>
      </c>
      <c r="I84" s="122"/>
      <c r="J84" s="233"/>
      <c r="K84" s="122"/>
      <c r="L84" s="215"/>
      <c r="M84" s="215"/>
      <c r="N84" s="215"/>
      <c r="O84" s="187"/>
      <c r="P84" s="112"/>
      <c r="Q84" s="48"/>
    </row>
    <row r="85" spans="2:17" ht="15.5" hidden="1" x14ac:dyDescent="0.35">
      <c r="B85" s="98" t="s">
        <v>439</v>
      </c>
      <c r="C85" s="98"/>
      <c r="D85" s="16"/>
      <c r="E85" s="18"/>
      <c r="F85" s="18"/>
      <c r="G85" s="18"/>
      <c r="H85" s="124">
        <f t="shared" si="20"/>
        <v>0</v>
      </c>
      <c r="I85" s="122"/>
      <c r="J85" s="233"/>
      <c r="K85" s="122"/>
      <c r="L85" s="215"/>
      <c r="M85" s="215"/>
      <c r="N85" s="215"/>
      <c r="O85" s="187"/>
      <c r="P85" s="112"/>
      <c r="Q85" s="48"/>
    </row>
    <row r="86" spans="2:17" ht="15.5" hidden="1" x14ac:dyDescent="0.35">
      <c r="B86" s="98" t="s">
        <v>440</v>
      </c>
      <c r="C86" s="98"/>
      <c r="D86" s="44"/>
      <c r="E86" s="19"/>
      <c r="F86" s="19"/>
      <c r="G86" s="19"/>
      <c r="H86" s="124">
        <f t="shared" si="20"/>
        <v>0</v>
      </c>
      <c r="I86" s="123"/>
      <c r="J86" s="234"/>
      <c r="K86" s="123"/>
      <c r="L86" s="215"/>
      <c r="M86" s="215"/>
      <c r="N86" s="215"/>
      <c r="O86" s="187"/>
      <c r="P86" s="113"/>
      <c r="Q86" s="48"/>
    </row>
    <row r="87" spans="2:17" ht="15.5" hidden="1" x14ac:dyDescent="0.35">
      <c r="B87" s="98" t="s">
        <v>441</v>
      </c>
      <c r="C87" s="98"/>
      <c r="D87" s="44"/>
      <c r="E87" s="19"/>
      <c r="F87" s="19"/>
      <c r="G87" s="19"/>
      <c r="H87" s="124">
        <f t="shared" si="20"/>
        <v>0</v>
      </c>
      <c r="I87" s="123"/>
      <c r="J87" s="234"/>
      <c r="K87" s="123"/>
      <c r="L87" s="215"/>
      <c r="M87" s="215"/>
      <c r="N87" s="215"/>
      <c r="O87" s="187"/>
      <c r="P87" s="113"/>
      <c r="Q87" s="48"/>
    </row>
    <row r="88" spans="2:17" ht="15.5" hidden="1" x14ac:dyDescent="0.35">
      <c r="D88" s="99" t="s">
        <v>520</v>
      </c>
      <c r="E88" s="20">
        <f>SUM(E80:E87)</f>
        <v>0</v>
      </c>
      <c r="F88" s="20">
        <f>SUM(F80:F87)</f>
        <v>0</v>
      </c>
      <c r="G88" s="20">
        <f>SUM(G80:G87)</f>
        <v>0</v>
      </c>
      <c r="H88" s="20">
        <f>SUM(H80:H87)</f>
        <v>0</v>
      </c>
      <c r="I88" s="20">
        <f>(I80*H80)+(I81*H81)+(I82*H82)+(I83*H83)+(I84*H84)+(I85*H85)+(I86*H86)+(I87*H87)</f>
        <v>0</v>
      </c>
      <c r="J88" s="235"/>
      <c r="K88" s="20"/>
      <c r="L88" s="216">
        <f>SUM(L80:L87)</f>
        <v>0</v>
      </c>
      <c r="M88" s="216"/>
      <c r="N88" s="216"/>
      <c r="O88" s="188"/>
      <c r="P88" s="113"/>
      <c r="Q88" s="49"/>
    </row>
    <row r="89" spans="2:17" ht="15.5" x14ac:dyDescent="0.35">
      <c r="B89" s="6"/>
      <c r="C89" s="6"/>
      <c r="D89" s="10"/>
      <c r="E89" s="25"/>
      <c r="F89" s="25"/>
      <c r="G89" s="25"/>
      <c r="H89" s="25"/>
      <c r="I89" s="25"/>
      <c r="J89" s="237"/>
      <c r="K89" s="25"/>
      <c r="L89" s="164"/>
      <c r="M89" s="164"/>
      <c r="N89" s="164"/>
      <c r="O89" s="164"/>
      <c r="P89" s="10"/>
      <c r="Q89" s="3"/>
    </row>
    <row r="90" spans="2:17" ht="15.5" x14ac:dyDescent="0.35">
      <c r="B90" s="99" t="s">
        <v>442</v>
      </c>
      <c r="C90" s="99"/>
      <c r="D90" s="285" t="s">
        <v>630</v>
      </c>
      <c r="E90" s="285"/>
      <c r="F90" s="285"/>
      <c r="G90" s="285"/>
      <c r="H90" s="285"/>
      <c r="I90" s="285"/>
      <c r="J90" s="285"/>
      <c r="K90" s="285"/>
      <c r="L90" s="286"/>
      <c r="M90" s="286"/>
      <c r="N90" s="286"/>
      <c r="O90" s="286"/>
      <c r="P90" s="285"/>
      <c r="Q90" s="17"/>
    </row>
    <row r="91" spans="2:17" ht="15.5" x14ac:dyDescent="0.35">
      <c r="B91" s="97" t="s">
        <v>443</v>
      </c>
      <c r="C91" s="97"/>
      <c r="D91" s="282" t="s">
        <v>624</v>
      </c>
      <c r="E91" s="283"/>
      <c r="F91" s="283"/>
      <c r="G91" s="283"/>
      <c r="H91" s="283"/>
      <c r="I91" s="283"/>
      <c r="J91" s="283"/>
      <c r="K91" s="283"/>
      <c r="L91" s="284"/>
      <c r="M91" s="284"/>
      <c r="N91" s="284"/>
      <c r="O91" s="284"/>
      <c r="P91" s="283"/>
      <c r="Q91" s="47"/>
    </row>
    <row r="92" spans="2:17" ht="107.5" customHeight="1" x14ac:dyDescent="0.35">
      <c r="B92" s="206" t="s">
        <v>444</v>
      </c>
      <c r="C92" s="218" t="s">
        <v>633</v>
      </c>
      <c r="D92" s="213" t="s">
        <v>600</v>
      </c>
      <c r="E92" s="18">
        <v>61839</v>
      </c>
      <c r="F92" s="18"/>
      <c r="G92" s="18"/>
      <c r="H92" s="124">
        <f>SUM(E92:G92)</f>
        <v>61839</v>
      </c>
      <c r="I92" s="122">
        <v>0.3</v>
      </c>
      <c r="J92" s="233"/>
      <c r="K92" s="122"/>
      <c r="L92" s="221">
        <v>60889.99</v>
      </c>
      <c r="M92" s="221">
        <f>J92+K92+L92</f>
        <v>60889.99</v>
      </c>
      <c r="N92" s="187">
        <f t="shared" ref="N92:N95" si="21">I92*M92</f>
        <v>18266.996999999999</v>
      </c>
      <c r="O92" s="187"/>
      <c r="P92" s="112"/>
      <c r="Q92" s="48"/>
    </row>
    <row r="93" spans="2:17" ht="91.75" customHeight="1" x14ac:dyDescent="0.35">
      <c r="B93" s="98" t="s">
        <v>445</v>
      </c>
      <c r="C93" s="218" t="s">
        <v>634</v>
      </c>
      <c r="D93" s="211" t="s">
        <v>601</v>
      </c>
      <c r="E93" s="18">
        <v>15776</v>
      </c>
      <c r="F93" s="18"/>
      <c r="G93" s="18"/>
      <c r="H93" s="124">
        <f t="shared" ref="H93:H99" si="22">SUM(E93:G93)</f>
        <v>15776</v>
      </c>
      <c r="I93" s="122">
        <v>0.3</v>
      </c>
      <c r="J93" s="233"/>
      <c r="K93" s="122"/>
      <c r="L93" s="221">
        <v>15524.49</v>
      </c>
      <c r="M93" s="221">
        <f t="shared" ref="M93:M95" si="23">J93+K93+L93</f>
        <v>15524.49</v>
      </c>
      <c r="N93" s="187">
        <f t="shared" si="21"/>
        <v>4657.3469999999998</v>
      </c>
      <c r="O93" s="187"/>
      <c r="P93" s="112"/>
      <c r="Q93" s="48"/>
    </row>
    <row r="94" spans="2:17" ht="31" x14ac:dyDescent="0.35">
      <c r="B94" s="98" t="s">
        <v>446</v>
      </c>
      <c r="C94" s="218" t="s">
        <v>635</v>
      </c>
      <c r="D94" s="211" t="s">
        <v>602</v>
      </c>
      <c r="E94" s="18">
        <v>24610</v>
      </c>
      <c r="F94" s="18"/>
      <c r="G94" s="18"/>
      <c r="H94" s="124">
        <f t="shared" si="22"/>
        <v>24610</v>
      </c>
      <c r="I94" s="122">
        <v>0.2</v>
      </c>
      <c r="J94" s="233"/>
      <c r="K94" s="122"/>
      <c r="L94" s="221">
        <v>24610</v>
      </c>
      <c r="M94" s="221">
        <f t="shared" si="23"/>
        <v>24610</v>
      </c>
      <c r="N94" s="187">
        <f t="shared" si="21"/>
        <v>4922</v>
      </c>
      <c r="O94" s="187"/>
      <c r="P94" s="112"/>
      <c r="Q94" s="48"/>
    </row>
    <row r="95" spans="2:17" ht="62" x14ac:dyDescent="0.35">
      <c r="B95" s="98" t="s">
        <v>447</v>
      </c>
      <c r="C95" s="218" t="s">
        <v>636</v>
      </c>
      <c r="D95" s="211" t="s">
        <v>603</v>
      </c>
      <c r="E95" s="18">
        <v>38870</v>
      </c>
      <c r="F95" s="18"/>
      <c r="G95" s="18"/>
      <c r="H95" s="124">
        <f t="shared" si="22"/>
        <v>38870</v>
      </c>
      <c r="I95" s="122">
        <v>0.2</v>
      </c>
      <c r="J95" s="233"/>
      <c r="K95" s="122"/>
      <c r="L95" s="221">
        <v>38870</v>
      </c>
      <c r="M95" s="221">
        <f t="shared" si="23"/>
        <v>38870</v>
      </c>
      <c r="N95" s="187">
        <f t="shared" si="21"/>
        <v>7774</v>
      </c>
      <c r="O95" s="187"/>
      <c r="P95" s="112"/>
      <c r="Q95" s="48"/>
    </row>
    <row r="96" spans="2:17" ht="15.5" hidden="1" x14ac:dyDescent="0.35">
      <c r="B96" s="98" t="s">
        <v>448</v>
      </c>
      <c r="C96" s="98"/>
      <c r="D96" s="16"/>
      <c r="E96" s="18"/>
      <c r="F96" s="18"/>
      <c r="G96" s="18"/>
      <c r="H96" s="124">
        <f t="shared" si="22"/>
        <v>0</v>
      </c>
      <c r="I96" s="122"/>
      <c r="J96" s="233"/>
      <c r="K96" s="122"/>
      <c r="L96" s="187"/>
      <c r="M96" s="187"/>
      <c r="N96" s="187"/>
      <c r="O96" s="187"/>
      <c r="P96" s="112"/>
      <c r="Q96" s="48"/>
    </row>
    <row r="97" spans="2:17" ht="15.5" hidden="1" x14ac:dyDescent="0.35">
      <c r="B97" s="98" t="s">
        <v>449</v>
      </c>
      <c r="C97" s="98"/>
      <c r="D97" s="16"/>
      <c r="E97" s="18"/>
      <c r="F97" s="18"/>
      <c r="G97" s="18"/>
      <c r="H97" s="124">
        <f t="shared" si="22"/>
        <v>0</v>
      </c>
      <c r="I97" s="122"/>
      <c r="J97" s="233"/>
      <c r="K97" s="122"/>
      <c r="L97" s="187"/>
      <c r="M97" s="187"/>
      <c r="N97" s="187"/>
      <c r="O97" s="187"/>
      <c r="P97" s="112"/>
      <c r="Q97" s="48"/>
    </row>
    <row r="98" spans="2:17" ht="15.5" hidden="1" x14ac:dyDescent="0.35">
      <c r="B98" s="98" t="s">
        <v>450</v>
      </c>
      <c r="C98" s="98"/>
      <c r="D98" s="44"/>
      <c r="E98" s="19"/>
      <c r="F98" s="19"/>
      <c r="G98" s="19"/>
      <c r="H98" s="124">
        <f t="shared" si="22"/>
        <v>0</v>
      </c>
      <c r="I98" s="123"/>
      <c r="J98" s="234"/>
      <c r="K98" s="123"/>
      <c r="L98" s="187"/>
      <c r="M98" s="187"/>
      <c r="N98" s="187"/>
      <c r="O98" s="187"/>
      <c r="P98" s="113"/>
      <c r="Q98" s="48"/>
    </row>
    <row r="99" spans="2:17" ht="15.5" hidden="1" x14ac:dyDescent="0.35">
      <c r="B99" s="98" t="s">
        <v>451</v>
      </c>
      <c r="C99" s="98"/>
      <c r="D99" s="44"/>
      <c r="E99" s="19"/>
      <c r="F99" s="19"/>
      <c r="G99" s="19"/>
      <c r="H99" s="124">
        <f t="shared" si="22"/>
        <v>0</v>
      </c>
      <c r="I99" s="123"/>
      <c r="J99" s="234"/>
      <c r="K99" s="123"/>
      <c r="L99" s="187"/>
      <c r="M99" s="187"/>
      <c r="N99" s="187"/>
      <c r="O99" s="187"/>
      <c r="P99" s="113"/>
      <c r="Q99" s="48"/>
    </row>
    <row r="100" spans="2:17" ht="38.5" customHeight="1" x14ac:dyDescent="0.35">
      <c r="D100" s="99" t="s">
        <v>520</v>
      </c>
      <c r="E100" s="20">
        <f>SUM(E92:E99)</f>
        <v>141095</v>
      </c>
      <c r="F100" s="20">
        <f>SUM(F92:F99)</f>
        <v>0</v>
      </c>
      <c r="G100" s="20">
        <f>SUM(G92:G99)</f>
        <v>0</v>
      </c>
      <c r="H100" s="23">
        <f>SUM(H92:H99)</f>
        <v>141095</v>
      </c>
      <c r="I100" s="20">
        <f>(I92*H92)+(I93*H93)+(I94*H94)+(I95*H95)+(I96*H96)+(I97*H97)+(I98*H98)+(I99*H99)</f>
        <v>35980.5</v>
      </c>
      <c r="J100" s="238">
        <f t="shared" ref="J100:K100" si="24">SUM(J92:J99)</f>
        <v>0</v>
      </c>
      <c r="K100" s="226">
        <f t="shared" si="24"/>
        <v>0</v>
      </c>
      <c r="L100" s="226">
        <f>SUM(L92:L99)</f>
        <v>139894.47999999998</v>
      </c>
      <c r="M100" s="226">
        <f>SUM(M92:M99)</f>
        <v>139894.47999999998</v>
      </c>
      <c r="N100" s="226">
        <f>SUM(N92:N99)</f>
        <v>35620.343999999997</v>
      </c>
      <c r="O100" s="188"/>
      <c r="P100" s="113"/>
      <c r="Q100" s="49"/>
    </row>
    <row r="101" spans="2:17" ht="15.5" x14ac:dyDescent="0.35">
      <c r="B101" s="97" t="s">
        <v>452</v>
      </c>
      <c r="C101" s="97"/>
      <c r="D101" s="282" t="s">
        <v>631</v>
      </c>
      <c r="E101" s="283"/>
      <c r="F101" s="283"/>
      <c r="G101" s="283"/>
      <c r="H101" s="283"/>
      <c r="I101" s="283"/>
      <c r="J101" s="283"/>
      <c r="K101" s="283"/>
      <c r="L101" s="284"/>
      <c r="M101" s="284"/>
      <c r="N101" s="284"/>
      <c r="O101" s="284"/>
      <c r="P101" s="283"/>
      <c r="Q101" s="47"/>
    </row>
    <row r="102" spans="2:17" ht="62" x14ac:dyDescent="0.35">
      <c r="B102" s="98" t="s">
        <v>453</v>
      </c>
      <c r="C102" s="218" t="s">
        <v>637</v>
      </c>
      <c r="D102" s="207" t="s">
        <v>623</v>
      </c>
      <c r="E102" s="18">
        <v>115095</v>
      </c>
      <c r="F102" s="18"/>
      <c r="G102" s="18"/>
      <c r="H102" s="124">
        <f>SUM(E102:G102)</f>
        <v>115095</v>
      </c>
      <c r="I102" s="122">
        <v>0.3</v>
      </c>
      <c r="J102" s="233"/>
      <c r="K102" s="122"/>
      <c r="L102" s="221">
        <v>112509.4</v>
      </c>
      <c r="M102" s="221">
        <f>J102+K102+L102</f>
        <v>112509.4</v>
      </c>
      <c r="N102" s="187">
        <f t="shared" ref="N102:N105" si="25">I102*M102</f>
        <v>33752.82</v>
      </c>
      <c r="O102" s="187"/>
      <c r="P102" s="112"/>
      <c r="Q102" s="48"/>
    </row>
    <row r="103" spans="2:17" ht="46.5" x14ac:dyDescent="0.35">
      <c r="B103" s="206" t="s">
        <v>454</v>
      </c>
      <c r="C103" s="218" t="s">
        <v>638</v>
      </c>
      <c r="D103" s="16" t="s">
        <v>604</v>
      </c>
      <c r="E103" s="18">
        <v>225268</v>
      </c>
      <c r="F103" s="18"/>
      <c r="G103" s="18"/>
      <c r="H103" s="124">
        <f t="shared" ref="H103:H107" si="26">SUM(E103:G103)</f>
        <v>225268</v>
      </c>
      <c r="I103" s="122">
        <v>0.3</v>
      </c>
      <c r="J103" s="233"/>
      <c r="K103" s="122"/>
      <c r="L103" s="221">
        <v>222801.87</v>
      </c>
      <c r="M103" s="221">
        <f t="shared" ref="M103:M105" si="27">J103+K103+L103</f>
        <v>222801.87</v>
      </c>
      <c r="N103" s="187">
        <f t="shared" si="25"/>
        <v>66840.561000000002</v>
      </c>
      <c r="O103" s="187"/>
      <c r="P103" s="112"/>
      <c r="Q103" s="48"/>
    </row>
    <row r="104" spans="2:17" ht="46.5" x14ac:dyDescent="0.35">
      <c r="B104" s="206" t="s">
        <v>455</v>
      </c>
      <c r="C104" s="218" t="s">
        <v>639</v>
      </c>
      <c r="D104" s="16" t="s">
        <v>605</v>
      </c>
      <c r="E104" s="18">
        <v>37859</v>
      </c>
      <c r="F104" s="18"/>
      <c r="G104" s="18"/>
      <c r="H104" s="124">
        <f t="shared" si="26"/>
        <v>37859</v>
      </c>
      <c r="I104" s="122">
        <v>0.2</v>
      </c>
      <c r="J104" s="233"/>
      <c r="K104" s="122"/>
      <c r="L104" s="221">
        <v>37322.620000000003</v>
      </c>
      <c r="M104" s="221">
        <f t="shared" si="27"/>
        <v>37322.620000000003</v>
      </c>
      <c r="N104" s="187">
        <f t="shared" si="25"/>
        <v>7464.5240000000013</v>
      </c>
      <c r="O104" s="187"/>
      <c r="P104" s="112"/>
      <c r="Q104" s="48"/>
    </row>
    <row r="105" spans="2:17" ht="46.5" x14ac:dyDescent="0.35">
      <c r="B105" s="206" t="s">
        <v>456</v>
      </c>
      <c r="C105" s="218" t="s">
        <v>640</v>
      </c>
      <c r="D105" s="16" t="s">
        <v>606</v>
      </c>
      <c r="E105" s="18">
        <v>58683.45</v>
      </c>
      <c r="F105" s="18"/>
      <c r="G105" s="18"/>
      <c r="H105" s="124">
        <f t="shared" si="26"/>
        <v>58683.45</v>
      </c>
      <c r="I105" s="122">
        <v>0.2</v>
      </c>
      <c r="J105" s="233"/>
      <c r="K105" s="122"/>
      <c r="L105" s="221">
        <v>48800.47</v>
      </c>
      <c r="M105" s="221">
        <f t="shared" si="27"/>
        <v>48800.47</v>
      </c>
      <c r="N105" s="187">
        <f t="shared" si="25"/>
        <v>9760.094000000001</v>
      </c>
      <c r="O105" s="187"/>
      <c r="P105" s="112"/>
      <c r="Q105" s="48"/>
    </row>
    <row r="106" spans="2:17" ht="15.5" hidden="1" x14ac:dyDescent="0.35">
      <c r="B106" s="98" t="s">
        <v>457</v>
      </c>
      <c r="C106" s="98"/>
      <c r="D106" s="44"/>
      <c r="E106" s="19"/>
      <c r="F106" s="19"/>
      <c r="G106" s="19"/>
      <c r="H106" s="124">
        <f t="shared" si="26"/>
        <v>0</v>
      </c>
      <c r="I106" s="123"/>
      <c r="J106" s="234"/>
      <c r="K106" s="123"/>
      <c r="L106" s="187"/>
      <c r="M106" s="187"/>
      <c r="N106" s="187"/>
      <c r="O106" s="187"/>
      <c r="P106" s="113"/>
      <c r="Q106" s="48"/>
    </row>
    <row r="107" spans="2:17" ht="15.5" hidden="1" x14ac:dyDescent="0.35">
      <c r="B107" s="98" t="s">
        <v>458</v>
      </c>
      <c r="C107" s="98"/>
      <c r="D107" s="44"/>
      <c r="E107" s="19"/>
      <c r="F107" s="19"/>
      <c r="G107" s="19"/>
      <c r="H107" s="124">
        <f t="shared" si="26"/>
        <v>0</v>
      </c>
      <c r="I107" s="123"/>
      <c r="J107" s="234"/>
      <c r="K107" s="123"/>
      <c r="L107" s="187"/>
      <c r="M107" s="187"/>
      <c r="N107" s="187"/>
      <c r="O107" s="187"/>
      <c r="P107" s="113"/>
      <c r="Q107" s="48"/>
    </row>
    <row r="108" spans="2:17" ht="15.5" x14ac:dyDescent="0.35">
      <c r="D108" s="99" t="s">
        <v>520</v>
      </c>
      <c r="E108" s="20">
        <f>SUM(E102:E107)</f>
        <v>436905.45</v>
      </c>
      <c r="F108" s="20">
        <f>SUM(F102:F107)</f>
        <v>0</v>
      </c>
      <c r="G108" s="20">
        <f>SUM(G102:G107)</f>
        <v>0</v>
      </c>
      <c r="H108" s="20">
        <f>SUM(H102:H107)</f>
        <v>436905.45</v>
      </c>
      <c r="I108" s="20">
        <f>(I102*H102)+(I103*H103)+(I104*H104)+(I105*H105)</f>
        <v>121417.39</v>
      </c>
      <c r="J108" s="238">
        <f t="shared" ref="J108:K108" si="28">SUM(J102:J107)</f>
        <v>0</v>
      </c>
      <c r="K108" s="226">
        <f t="shared" si="28"/>
        <v>0</v>
      </c>
      <c r="L108" s="226">
        <f>SUM(L102:L107)</f>
        <v>421434.36</v>
      </c>
      <c r="M108" s="226">
        <f>SUM(M102:M107)</f>
        <v>421434.36</v>
      </c>
      <c r="N108" s="226">
        <f>SUM(N102:N107)</f>
        <v>117817.999</v>
      </c>
      <c r="O108" s="188"/>
      <c r="P108" s="113"/>
      <c r="Q108" s="49"/>
    </row>
    <row r="109" spans="2:17" ht="15.5" hidden="1" x14ac:dyDescent="0.35">
      <c r="B109" s="150" t="s">
        <v>459</v>
      </c>
      <c r="C109" s="150"/>
      <c r="D109" s="283"/>
      <c r="E109" s="283"/>
      <c r="F109" s="283"/>
      <c r="G109" s="283"/>
      <c r="H109" s="283"/>
      <c r="I109" s="283"/>
      <c r="J109" s="283"/>
      <c r="K109" s="283"/>
      <c r="L109" s="284"/>
      <c r="M109" s="284"/>
      <c r="N109" s="284"/>
      <c r="O109" s="284"/>
      <c r="P109" s="283"/>
      <c r="Q109" s="47"/>
    </row>
    <row r="110" spans="2:17" ht="15.5" hidden="1" x14ac:dyDescent="0.35">
      <c r="B110" s="98" t="s">
        <v>460</v>
      </c>
      <c r="C110" s="98"/>
      <c r="D110" s="16"/>
      <c r="E110" s="18"/>
      <c r="F110" s="18"/>
      <c r="G110" s="18"/>
      <c r="H110" s="124">
        <f>SUM(E110:G110)</f>
        <v>0</v>
      </c>
      <c r="I110" s="122"/>
      <c r="J110" s="233"/>
      <c r="K110" s="122"/>
      <c r="L110" s="215"/>
      <c r="M110" s="215"/>
      <c r="N110" s="215"/>
      <c r="O110" s="187"/>
      <c r="P110" s="112"/>
      <c r="Q110" s="48"/>
    </row>
    <row r="111" spans="2:17" ht="15.5" hidden="1" x14ac:dyDescent="0.35">
      <c r="B111" s="98" t="s">
        <v>461</v>
      </c>
      <c r="C111" s="98"/>
      <c r="D111" s="16"/>
      <c r="E111" s="18"/>
      <c r="F111" s="18"/>
      <c r="G111" s="18"/>
      <c r="H111" s="124">
        <f t="shared" ref="H111:H117" si="29">SUM(E111:G111)</f>
        <v>0</v>
      </c>
      <c r="I111" s="122"/>
      <c r="J111" s="233"/>
      <c r="K111" s="122"/>
      <c r="L111" s="215"/>
      <c r="M111" s="215"/>
      <c r="N111" s="215"/>
      <c r="O111" s="187"/>
      <c r="P111" s="112"/>
      <c r="Q111" s="48"/>
    </row>
    <row r="112" spans="2:17" ht="15.5" hidden="1" x14ac:dyDescent="0.35">
      <c r="B112" s="98" t="s">
        <v>462</v>
      </c>
      <c r="C112" s="98"/>
      <c r="D112" s="16"/>
      <c r="E112" s="18"/>
      <c r="F112" s="18"/>
      <c r="G112" s="18"/>
      <c r="H112" s="124">
        <f t="shared" si="29"/>
        <v>0</v>
      </c>
      <c r="I112" s="122"/>
      <c r="J112" s="233"/>
      <c r="K112" s="122"/>
      <c r="L112" s="215"/>
      <c r="M112" s="215"/>
      <c r="N112" s="215"/>
      <c r="O112" s="187"/>
      <c r="P112" s="112"/>
      <c r="Q112" s="48"/>
    </row>
    <row r="113" spans="2:17" ht="15.5" hidden="1" x14ac:dyDescent="0.35">
      <c r="B113" s="98" t="s">
        <v>463</v>
      </c>
      <c r="C113" s="98"/>
      <c r="D113" s="16"/>
      <c r="E113" s="18"/>
      <c r="F113" s="18"/>
      <c r="G113" s="18"/>
      <c r="H113" s="124">
        <f t="shared" si="29"/>
        <v>0</v>
      </c>
      <c r="I113" s="122"/>
      <c r="J113" s="233"/>
      <c r="K113" s="122"/>
      <c r="L113" s="215"/>
      <c r="M113" s="215"/>
      <c r="N113" s="215"/>
      <c r="O113" s="187"/>
      <c r="P113" s="112"/>
      <c r="Q113" s="48"/>
    </row>
    <row r="114" spans="2:17" ht="15.5" hidden="1" x14ac:dyDescent="0.35">
      <c r="B114" s="98" t="s">
        <v>464</v>
      </c>
      <c r="C114" s="98"/>
      <c r="D114" s="16"/>
      <c r="E114" s="18"/>
      <c r="F114" s="18"/>
      <c r="G114" s="18"/>
      <c r="H114" s="124">
        <f t="shared" si="29"/>
        <v>0</v>
      </c>
      <c r="I114" s="122"/>
      <c r="J114" s="233"/>
      <c r="K114" s="122"/>
      <c r="L114" s="215"/>
      <c r="M114" s="215"/>
      <c r="N114" s="215"/>
      <c r="O114" s="187"/>
      <c r="P114" s="112"/>
      <c r="Q114" s="48"/>
    </row>
    <row r="115" spans="2:17" ht="15.5" hidden="1" x14ac:dyDescent="0.35">
      <c r="B115" s="98" t="s">
        <v>465</v>
      </c>
      <c r="C115" s="98"/>
      <c r="D115" s="16"/>
      <c r="E115" s="18"/>
      <c r="F115" s="18"/>
      <c r="G115" s="18"/>
      <c r="H115" s="124">
        <f t="shared" si="29"/>
        <v>0</v>
      </c>
      <c r="I115" s="122"/>
      <c r="J115" s="233"/>
      <c r="K115" s="122"/>
      <c r="L115" s="215"/>
      <c r="M115" s="215"/>
      <c r="N115" s="215"/>
      <c r="O115" s="187"/>
      <c r="P115" s="112"/>
      <c r="Q115" s="48"/>
    </row>
    <row r="116" spans="2:17" ht="15.5" hidden="1" x14ac:dyDescent="0.35">
      <c r="B116" s="98" t="s">
        <v>466</v>
      </c>
      <c r="C116" s="98"/>
      <c r="D116" s="44"/>
      <c r="E116" s="19"/>
      <c r="F116" s="19"/>
      <c r="G116" s="19"/>
      <c r="H116" s="124">
        <f t="shared" si="29"/>
        <v>0</v>
      </c>
      <c r="I116" s="123"/>
      <c r="J116" s="234"/>
      <c r="K116" s="123"/>
      <c r="L116" s="215"/>
      <c r="M116" s="215"/>
      <c r="N116" s="215"/>
      <c r="O116" s="187"/>
      <c r="P116" s="113"/>
      <c r="Q116" s="48"/>
    </row>
    <row r="117" spans="2:17" ht="15.5" hidden="1" x14ac:dyDescent="0.35">
      <c r="B117" s="98" t="s">
        <v>467</v>
      </c>
      <c r="C117" s="98"/>
      <c r="D117" s="44"/>
      <c r="E117" s="19"/>
      <c r="F117" s="19"/>
      <c r="G117" s="19"/>
      <c r="H117" s="124">
        <f t="shared" si="29"/>
        <v>0</v>
      </c>
      <c r="I117" s="123"/>
      <c r="J117" s="234"/>
      <c r="K117" s="123"/>
      <c r="L117" s="215"/>
      <c r="M117" s="215"/>
      <c r="N117" s="215"/>
      <c r="O117" s="187"/>
      <c r="P117" s="113"/>
      <c r="Q117" s="48"/>
    </row>
    <row r="118" spans="2:17" ht="15.5" hidden="1" x14ac:dyDescent="0.35">
      <c r="D118" s="99" t="s">
        <v>520</v>
      </c>
      <c r="E118" s="23">
        <f>SUM(E110:E117)</f>
        <v>0</v>
      </c>
      <c r="F118" s="23">
        <f>SUM(F110:F117)</f>
        <v>0</v>
      </c>
      <c r="G118" s="23">
        <f>SUM(G110:G117)</f>
        <v>0</v>
      </c>
      <c r="H118" s="23">
        <f>SUM(H110:H117)</f>
        <v>0</v>
      </c>
      <c r="I118" s="20">
        <f>(I110*H110)+(I111*H111)+(I112*H112)+(I113*H113)+(I114*H114)+(I115*H115)+(I116*H116)+(I117*H117)</f>
        <v>0</v>
      </c>
      <c r="J118" s="235"/>
      <c r="K118" s="20"/>
      <c r="L118" s="216">
        <f>SUM(L110:L117)</f>
        <v>0</v>
      </c>
      <c r="M118" s="216"/>
      <c r="N118" s="216"/>
      <c r="O118" s="188"/>
      <c r="P118" s="113"/>
      <c r="Q118" s="49"/>
    </row>
    <row r="119" spans="2:17" ht="15.5" hidden="1" x14ac:dyDescent="0.35">
      <c r="B119" s="150" t="s">
        <v>468</v>
      </c>
      <c r="C119" s="150"/>
      <c r="D119" s="283"/>
      <c r="E119" s="283"/>
      <c r="F119" s="283"/>
      <c r="G119" s="283"/>
      <c r="H119" s="283"/>
      <c r="I119" s="283"/>
      <c r="J119" s="283"/>
      <c r="K119" s="283"/>
      <c r="L119" s="284"/>
      <c r="M119" s="284"/>
      <c r="N119" s="284"/>
      <c r="O119" s="284"/>
      <c r="P119" s="283"/>
      <c r="Q119" s="47"/>
    </row>
    <row r="120" spans="2:17" ht="15.5" hidden="1" x14ac:dyDescent="0.35">
      <c r="B120" s="98" t="s">
        <v>469</v>
      </c>
      <c r="C120" s="98"/>
      <c r="D120" s="16"/>
      <c r="E120" s="18"/>
      <c r="F120" s="18"/>
      <c r="G120" s="18"/>
      <c r="H120" s="124">
        <f>SUM(E120:G120)</f>
        <v>0</v>
      </c>
      <c r="I120" s="122"/>
      <c r="J120" s="233"/>
      <c r="K120" s="122"/>
      <c r="L120" s="215"/>
      <c r="M120" s="215"/>
      <c r="N120" s="215"/>
      <c r="O120" s="187"/>
      <c r="P120" s="112"/>
      <c r="Q120" s="48"/>
    </row>
    <row r="121" spans="2:17" ht="15.5" hidden="1" x14ac:dyDescent="0.35">
      <c r="B121" s="98" t="s">
        <v>470</v>
      </c>
      <c r="C121" s="98"/>
      <c r="D121" s="16"/>
      <c r="E121" s="18"/>
      <c r="F121" s="18"/>
      <c r="G121" s="18"/>
      <c r="H121" s="124">
        <f t="shared" ref="H121:H127" si="30">SUM(E121:G121)</f>
        <v>0</v>
      </c>
      <c r="I121" s="122"/>
      <c r="J121" s="233"/>
      <c r="K121" s="122"/>
      <c r="L121" s="215"/>
      <c r="M121" s="215"/>
      <c r="N121" s="215"/>
      <c r="O121" s="187"/>
      <c r="P121" s="112"/>
      <c r="Q121" s="48"/>
    </row>
    <row r="122" spans="2:17" ht="15.5" hidden="1" x14ac:dyDescent="0.35">
      <c r="B122" s="98" t="s">
        <v>471</v>
      </c>
      <c r="C122" s="98"/>
      <c r="D122" s="16"/>
      <c r="E122" s="18"/>
      <c r="F122" s="18"/>
      <c r="G122" s="18"/>
      <c r="H122" s="124">
        <f t="shared" si="30"/>
        <v>0</v>
      </c>
      <c r="I122" s="122"/>
      <c r="J122" s="233"/>
      <c r="K122" s="122"/>
      <c r="L122" s="215"/>
      <c r="M122" s="215"/>
      <c r="N122" s="215"/>
      <c r="O122" s="187"/>
      <c r="P122" s="112"/>
      <c r="Q122" s="48"/>
    </row>
    <row r="123" spans="2:17" ht="15.5" hidden="1" x14ac:dyDescent="0.35">
      <c r="B123" s="98" t="s">
        <v>472</v>
      </c>
      <c r="C123" s="98"/>
      <c r="D123" s="16"/>
      <c r="E123" s="18"/>
      <c r="F123" s="18"/>
      <c r="G123" s="18"/>
      <c r="H123" s="124">
        <f t="shared" si="30"/>
        <v>0</v>
      </c>
      <c r="I123" s="122"/>
      <c r="J123" s="233"/>
      <c r="K123" s="122"/>
      <c r="L123" s="215"/>
      <c r="M123" s="215"/>
      <c r="N123" s="215"/>
      <c r="O123" s="187"/>
      <c r="P123" s="112"/>
      <c r="Q123" s="48"/>
    </row>
    <row r="124" spans="2:17" ht="15.5" hidden="1" x14ac:dyDescent="0.35">
      <c r="B124" s="98" t="s">
        <v>473</v>
      </c>
      <c r="C124" s="98"/>
      <c r="D124" s="16"/>
      <c r="E124" s="18"/>
      <c r="F124" s="18"/>
      <c r="G124" s="18"/>
      <c r="H124" s="124">
        <f t="shared" si="30"/>
        <v>0</v>
      </c>
      <c r="I124" s="122"/>
      <c r="J124" s="233"/>
      <c r="K124" s="122"/>
      <c r="L124" s="215"/>
      <c r="M124" s="215"/>
      <c r="N124" s="215"/>
      <c r="O124" s="187"/>
      <c r="P124" s="112"/>
      <c r="Q124" s="48"/>
    </row>
    <row r="125" spans="2:17" ht="15.5" hidden="1" x14ac:dyDescent="0.35">
      <c r="B125" s="98" t="s">
        <v>474</v>
      </c>
      <c r="C125" s="98"/>
      <c r="D125" s="16"/>
      <c r="E125" s="18"/>
      <c r="F125" s="18"/>
      <c r="G125" s="18"/>
      <c r="H125" s="124">
        <f t="shared" si="30"/>
        <v>0</v>
      </c>
      <c r="I125" s="122"/>
      <c r="J125" s="233"/>
      <c r="K125" s="122"/>
      <c r="L125" s="215"/>
      <c r="M125" s="215"/>
      <c r="N125" s="215"/>
      <c r="O125" s="187"/>
      <c r="P125" s="112"/>
      <c r="Q125" s="48"/>
    </row>
    <row r="126" spans="2:17" ht="15.5" hidden="1" x14ac:dyDescent="0.35">
      <c r="B126" s="98" t="s">
        <v>475</v>
      </c>
      <c r="C126" s="98"/>
      <c r="D126" s="44"/>
      <c r="E126" s="19"/>
      <c r="F126" s="19"/>
      <c r="G126" s="19"/>
      <c r="H126" s="124">
        <f t="shared" si="30"/>
        <v>0</v>
      </c>
      <c r="I126" s="123"/>
      <c r="J126" s="234"/>
      <c r="K126" s="123"/>
      <c r="L126" s="215"/>
      <c r="M126" s="215"/>
      <c r="N126" s="215"/>
      <c r="O126" s="187"/>
      <c r="P126" s="113"/>
      <c r="Q126" s="48"/>
    </row>
    <row r="127" spans="2:17" ht="15.5" hidden="1" x14ac:dyDescent="0.35">
      <c r="B127" s="98" t="s">
        <v>476</v>
      </c>
      <c r="C127" s="98"/>
      <c r="D127" s="44"/>
      <c r="E127" s="19"/>
      <c r="F127" s="19"/>
      <c r="G127" s="19"/>
      <c r="H127" s="124">
        <f t="shared" si="30"/>
        <v>0</v>
      </c>
      <c r="I127" s="123"/>
      <c r="J127" s="234"/>
      <c r="K127" s="123"/>
      <c r="L127" s="215"/>
      <c r="M127" s="215"/>
      <c r="N127" s="215"/>
      <c r="O127" s="187"/>
      <c r="P127" s="113"/>
      <c r="Q127" s="48"/>
    </row>
    <row r="128" spans="2:17" ht="15.5" hidden="1" x14ac:dyDescent="0.35">
      <c r="D128" s="99" t="s">
        <v>520</v>
      </c>
      <c r="E128" s="20">
        <f>SUM(E120:E127)</f>
        <v>0</v>
      </c>
      <c r="F128" s="20">
        <f>SUM(F120:F127)</f>
        <v>0</v>
      </c>
      <c r="G128" s="20">
        <f>SUM(G120:G127)</f>
        <v>0</v>
      </c>
      <c r="H128" s="20">
        <f>SUM(H120:H127)</f>
        <v>0</v>
      </c>
      <c r="I128" s="20">
        <f>(I120*H120)+(I121*H121)+(I122*H122)+(I123*H123)+(I124*H124)+(I125*H125)+(I126*H126)+(I127*H127)</f>
        <v>0</v>
      </c>
      <c r="J128" s="235"/>
      <c r="K128" s="20"/>
      <c r="L128" s="216">
        <f>SUM(L120:L127)</f>
        <v>0</v>
      </c>
      <c r="M128" s="216"/>
      <c r="N128" s="216"/>
      <c r="O128" s="188"/>
      <c r="P128" s="113"/>
      <c r="Q128" s="49"/>
    </row>
    <row r="129" spans="2:17" ht="15.5" hidden="1" x14ac:dyDescent="0.35">
      <c r="B129" s="6"/>
      <c r="C129" s="6"/>
      <c r="D129" s="10"/>
      <c r="E129" s="25"/>
      <c r="F129" s="25"/>
      <c r="G129" s="25"/>
      <c r="H129" s="25"/>
      <c r="I129" s="25"/>
      <c r="J129" s="237"/>
      <c r="K129" s="25"/>
      <c r="L129" s="217"/>
      <c r="M129" s="217"/>
      <c r="N129" s="217"/>
      <c r="O129" s="164"/>
      <c r="P129" s="70"/>
      <c r="Q129" s="3"/>
    </row>
    <row r="130" spans="2:17" ht="15.5" hidden="1" x14ac:dyDescent="0.35">
      <c r="B130" s="99" t="s">
        <v>477</v>
      </c>
      <c r="C130" s="99"/>
      <c r="D130" s="285"/>
      <c r="E130" s="285"/>
      <c r="F130" s="285"/>
      <c r="G130" s="285"/>
      <c r="H130" s="285"/>
      <c r="I130" s="285"/>
      <c r="J130" s="285"/>
      <c r="K130" s="285"/>
      <c r="L130" s="286"/>
      <c r="M130" s="286"/>
      <c r="N130" s="286"/>
      <c r="O130" s="286"/>
      <c r="P130" s="285"/>
      <c r="Q130" s="17"/>
    </row>
    <row r="131" spans="2:17" ht="15.5" hidden="1" x14ac:dyDescent="0.35">
      <c r="B131" s="97" t="s">
        <v>478</v>
      </c>
      <c r="C131" s="97"/>
      <c r="D131" s="283"/>
      <c r="E131" s="283"/>
      <c r="F131" s="283"/>
      <c r="G131" s="283"/>
      <c r="H131" s="283"/>
      <c r="I131" s="283"/>
      <c r="J131" s="283"/>
      <c r="K131" s="283"/>
      <c r="L131" s="284"/>
      <c r="M131" s="284"/>
      <c r="N131" s="284"/>
      <c r="O131" s="284"/>
      <c r="P131" s="283"/>
      <c r="Q131" s="47"/>
    </row>
    <row r="132" spans="2:17" ht="15.5" hidden="1" x14ac:dyDescent="0.35">
      <c r="B132" s="98" t="s">
        <v>479</v>
      </c>
      <c r="C132" s="98"/>
      <c r="D132" s="16"/>
      <c r="E132" s="18"/>
      <c r="F132" s="18"/>
      <c r="G132" s="18"/>
      <c r="H132" s="124">
        <f>SUM(E132:G132)</f>
        <v>0</v>
      </c>
      <c r="I132" s="122"/>
      <c r="J132" s="233"/>
      <c r="K132" s="122"/>
      <c r="L132" s="215"/>
      <c r="M132" s="215"/>
      <c r="N132" s="215"/>
      <c r="O132" s="187"/>
      <c r="P132" s="112"/>
      <c r="Q132" s="48"/>
    </row>
    <row r="133" spans="2:17" ht="15.5" hidden="1" x14ac:dyDescent="0.35">
      <c r="B133" s="98" t="s">
        <v>480</v>
      </c>
      <c r="C133" s="98"/>
      <c r="D133" s="16"/>
      <c r="E133" s="18"/>
      <c r="F133" s="18"/>
      <c r="G133" s="18"/>
      <c r="H133" s="124">
        <f t="shared" ref="H133:H139" si="31">SUM(E133:G133)</f>
        <v>0</v>
      </c>
      <c r="I133" s="122"/>
      <c r="J133" s="233"/>
      <c r="K133" s="122"/>
      <c r="L133" s="215"/>
      <c r="M133" s="215"/>
      <c r="N133" s="215"/>
      <c r="O133" s="187"/>
      <c r="P133" s="112"/>
      <c r="Q133" s="48"/>
    </row>
    <row r="134" spans="2:17" ht="15.5" hidden="1" x14ac:dyDescent="0.35">
      <c r="B134" s="98" t="s">
        <v>481</v>
      </c>
      <c r="C134" s="98"/>
      <c r="D134" s="16"/>
      <c r="E134" s="18"/>
      <c r="F134" s="18"/>
      <c r="G134" s="18"/>
      <c r="H134" s="124">
        <f t="shared" si="31"/>
        <v>0</v>
      </c>
      <c r="I134" s="122"/>
      <c r="J134" s="233"/>
      <c r="K134" s="122"/>
      <c r="L134" s="215"/>
      <c r="M134" s="215"/>
      <c r="N134" s="215"/>
      <c r="O134" s="187"/>
      <c r="P134" s="112"/>
      <c r="Q134" s="48"/>
    </row>
    <row r="135" spans="2:17" ht="15.5" hidden="1" x14ac:dyDescent="0.35">
      <c r="B135" s="98" t="s">
        <v>482</v>
      </c>
      <c r="C135" s="98"/>
      <c r="D135" s="16"/>
      <c r="E135" s="18"/>
      <c r="F135" s="18"/>
      <c r="G135" s="18"/>
      <c r="H135" s="124">
        <f t="shared" si="31"/>
        <v>0</v>
      </c>
      <c r="I135" s="122"/>
      <c r="J135" s="233"/>
      <c r="K135" s="122"/>
      <c r="L135" s="215"/>
      <c r="M135" s="215"/>
      <c r="N135" s="215"/>
      <c r="O135" s="187"/>
      <c r="P135" s="112"/>
      <c r="Q135" s="48"/>
    </row>
    <row r="136" spans="2:17" ht="15.5" hidden="1" x14ac:dyDescent="0.35">
      <c r="B136" s="98" t="s">
        <v>483</v>
      </c>
      <c r="C136" s="98"/>
      <c r="D136" s="16"/>
      <c r="E136" s="18"/>
      <c r="F136" s="18"/>
      <c r="G136" s="18"/>
      <c r="H136" s="124">
        <f t="shared" si="31"/>
        <v>0</v>
      </c>
      <c r="I136" s="122"/>
      <c r="J136" s="233"/>
      <c r="K136" s="122"/>
      <c r="L136" s="215"/>
      <c r="M136" s="215"/>
      <c r="N136" s="215"/>
      <c r="O136" s="187"/>
      <c r="P136" s="112"/>
      <c r="Q136" s="48"/>
    </row>
    <row r="137" spans="2:17" ht="15.5" hidden="1" x14ac:dyDescent="0.35">
      <c r="B137" s="98" t="s">
        <v>484</v>
      </c>
      <c r="C137" s="98"/>
      <c r="D137" s="16"/>
      <c r="E137" s="18"/>
      <c r="F137" s="18"/>
      <c r="G137" s="18"/>
      <c r="H137" s="124">
        <f t="shared" si="31"/>
        <v>0</v>
      </c>
      <c r="I137" s="122"/>
      <c r="J137" s="233"/>
      <c r="K137" s="122"/>
      <c r="L137" s="215"/>
      <c r="M137" s="215"/>
      <c r="N137" s="215"/>
      <c r="O137" s="187"/>
      <c r="P137" s="112"/>
      <c r="Q137" s="48"/>
    </row>
    <row r="138" spans="2:17" ht="15.5" hidden="1" x14ac:dyDescent="0.35">
      <c r="B138" s="98" t="s">
        <v>485</v>
      </c>
      <c r="C138" s="98"/>
      <c r="D138" s="44"/>
      <c r="E138" s="19"/>
      <c r="F138" s="19"/>
      <c r="G138" s="19"/>
      <c r="H138" s="124">
        <f t="shared" si="31"/>
        <v>0</v>
      </c>
      <c r="I138" s="123"/>
      <c r="J138" s="234"/>
      <c r="K138" s="123"/>
      <c r="L138" s="215"/>
      <c r="M138" s="215"/>
      <c r="N138" s="215"/>
      <c r="O138" s="187"/>
      <c r="P138" s="113"/>
      <c r="Q138" s="48"/>
    </row>
    <row r="139" spans="2:17" ht="15.5" hidden="1" x14ac:dyDescent="0.35">
      <c r="B139" s="98" t="s">
        <v>486</v>
      </c>
      <c r="C139" s="98"/>
      <c r="D139" s="44"/>
      <c r="E139" s="19"/>
      <c r="F139" s="19"/>
      <c r="G139" s="19"/>
      <c r="H139" s="124">
        <f t="shared" si="31"/>
        <v>0</v>
      </c>
      <c r="I139" s="123"/>
      <c r="J139" s="234"/>
      <c r="K139" s="123"/>
      <c r="L139" s="215"/>
      <c r="M139" s="215"/>
      <c r="N139" s="215"/>
      <c r="O139" s="187"/>
      <c r="P139" s="113"/>
      <c r="Q139" s="48"/>
    </row>
    <row r="140" spans="2:17" ht="15.5" hidden="1" x14ac:dyDescent="0.35">
      <c r="D140" s="99" t="s">
        <v>520</v>
      </c>
      <c r="E140" s="20">
        <f>SUM(E132:E139)</f>
        <v>0</v>
      </c>
      <c r="F140" s="20">
        <f>SUM(F132:F139)</f>
        <v>0</v>
      </c>
      <c r="G140" s="20">
        <f>SUM(G132:G139)</f>
        <v>0</v>
      </c>
      <c r="H140" s="23">
        <f>SUM(H132:H139)</f>
        <v>0</v>
      </c>
      <c r="I140" s="20">
        <f>(I132*H132)+(I133*H133)+(I134*H134)+(I135*H135)+(I136*H136)+(I137*H137)+(I138*H138)+(I139*H139)</f>
        <v>0</v>
      </c>
      <c r="J140" s="235"/>
      <c r="K140" s="20"/>
      <c r="L140" s="216">
        <f>SUM(L132:L139)</f>
        <v>0</v>
      </c>
      <c r="M140" s="216"/>
      <c r="N140" s="216"/>
      <c r="O140" s="188"/>
      <c r="P140" s="113"/>
      <c r="Q140" s="49"/>
    </row>
    <row r="141" spans="2:17" ht="15.5" hidden="1" x14ac:dyDescent="0.35">
      <c r="B141" s="97" t="s">
        <v>487</v>
      </c>
      <c r="C141" s="97"/>
      <c r="D141" s="283"/>
      <c r="E141" s="283"/>
      <c r="F141" s="283"/>
      <c r="G141" s="283"/>
      <c r="H141" s="283"/>
      <c r="I141" s="283"/>
      <c r="J141" s="283"/>
      <c r="K141" s="283"/>
      <c r="L141" s="284"/>
      <c r="M141" s="284"/>
      <c r="N141" s="284"/>
      <c r="O141" s="284"/>
      <c r="P141" s="283"/>
      <c r="Q141" s="47"/>
    </row>
    <row r="142" spans="2:17" ht="15.5" hidden="1" x14ac:dyDescent="0.35">
      <c r="B142" s="98" t="s">
        <v>488</v>
      </c>
      <c r="C142" s="98"/>
      <c r="D142" s="16"/>
      <c r="E142" s="18"/>
      <c r="F142" s="18"/>
      <c r="G142" s="18"/>
      <c r="H142" s="124">
        <f>SUM(E142:G142)</f>
        <v>0</v>
      </c>
      <c r="I142" s="122"/>
      <c r="J142" s="233"/>
      <c r="K142" s="122"/>
      <c r="L142" s="215"/>
      <c r="M142" s="215"/>
      <c r="N142" s="215"/>
      <c r="O142" s="187"/>
      <c r="P142" s="112"/>
      <c r="Q142" s="48"/>
    </row>
    <row r="143" spans="2:17" ht="15.5" hidden="1" x14ac:dyDescent="0.35">
      <c r="B143" s="98" t="s">
        <v>489</v>
      </c>
      <c r="C143" s="98"/>
      <c r="D143" s="16"/>
      <c r="E143" s="18"/>
      <c r="F143" s="18"/>
      <c r="G143" s="18"/>
      <c r="H143" s="124">
        <f t="shared" ref="H143:H149" si="32">SUM(E143:G143)</f>
        <v>0</v>
      </c>
      <c r="I143" s="122"/>
      <c r="J143" s="233"/>
      <c r="K143" s="122"/>
      <c r="L143" s="215"/>
      <c r="M143" s="215"/>
      <c r="N143" s="215"/>
      <c r="O143" s="187"/>
      <c r="P143" s="112"/>
      <c r="Q143" s="48"/>
    </row>
    <row r="144" spans="2:17" ht="15.5" hidden="1" x14ac:dyDescent="0.35">
      <c r="B144" s="98" t="s">
        <v>490</v>
      </c>
      <c r="C144" s="98"/>
      <c r="D144" s="16"/>
      <c r="E144" s="18"/>
      <c r="F144" s="18"/>
      <c r="G144" s="18"/>
      <c r="H144" s="124">
        <f t="shared" si="32"/>
        <v>0</v>
      </c>
      <c r="I144" s="122"/>
      <c r="J144" s="233"/>
      <c r="K144" s="122"/>
      <c r="L144" s="215"/>
      <c r="M144" s="215"/>
      <c r="N144" s="215"/>
      <c r="O144" s="187"/>
      <c r="P144" s="112"/>
      <c r="Q144" s="48"/>
    </row>
    <row r="145" spans="2:17" ht="15.5" hidden="1" x14ac:dyDescent="0.35">
      <c r="B145" s="98" t="s">
        <v>491</v>
      </c>
      <c r="C145" s="98"/>
      <c r="D145" s="16"/>
      <c r="E145" s="18"/>
      <c r="F145" s="18"/>
      <c r="G145" s="18"/>
      <c r="H145" s="124">
        <f t="shared" si="32"/>
        <v>0</v>
      </c>
      <c r="I145" s="122"/>
      <c r="J145" s="233"/>
      <c r="K145" s="122"/>
      <c r="L145" s="215"/>
      <c r="M145" s="215"/>
      <c r="N145" s="215"/>
      <c r="O145" s="187"/>
      <c r="P145" s="112"/>
      <c r="Q145" s="48"/>
    </row>
    <row r="146" spans="2:17" ht="15.5" hidden="1" x14ac:dyDescent="0.35">
      <c r="B146" s="98" t="s">
        <v>492</v>
      </c>
      <c r="C146" s="98"/>
      <c r="D146" s="16"/>
      <c r="E146" s="18"/>
      <c r="F146" s="18"/>
      <c r="G146" s="18"/>
      <c r="H146" s="124">
        <f t="shared" si="32"/>
        <v>0</v>
      </c>
      <c r="I146" s="122"/>
      <c r="J146" s="233"/>
      <c r="K146" s="122"/>
      <c r="L146" s="215"/>
      <c r="M146" s="215"/>
      <c r="N146" s="215"/>
      <c r="O146" s="187"/>
      <c r="P146" s="112"/>
      <c r="Q146" s="48"/>
    </row>
    <row r="147" spans="2:17" ht="15.5" hidden="1" x14ac:dyDescent="0.35">
      <c r="B147" s="98" t="s">
        <v>493</v>
      </c>
      <c r="C147" s="98"/>
      <c r="D147" s="16"/>
      <c r="E147" s="18"/>
      <c r="F147" s="18"/>
      <c r="G147" s="18"/>
      <c r="H147" s="124">
        <f t="shared" si="32"/>
        <v>0</v>
      </c>
      <c r="I147" s="122"/>
      <c r="J147" s="233"/>
      <c r="K147" s="122"/>
      <c r="L147" s="215"/>
      <c r="M147" s="215"/>
      <c r="N147" s="215"/>
      <c r="O147" s="187"/>
      <c r="P147" s="112"/>
      <c r="Q147" s="48"/>
    </row>
    <row r="148" spans="2:17" ht="15.5" hidden="1" x14ac:dyDescent="0.35">
      <c r="B148" s="98" t="s">
        <v>494</v>
      </c>
      <c r="C148" s="98"/>
      <c r="D148" s="44"/>
      <c r="E148" s="19"/>
      <c r="F148" s="19"/>
      <c r="G148" s="19"/>
      <c r="H148" s="124">
        <f t="shared" si="32"/>
        <v>0</v>
      </c>
      <c r="I148" s="123"/>
      <c r="J148" s="234"/>
      <c r="K148" s="123"/>
      <c r="L148" s="215"/>
      <c r="M148" s="215"/>
      <c r="N148" s="215"/>
      <c r="O148" s="187"/>
      <c r="P148" s="113"/>
      <c r="Q148" s="48"/>
    </row>
    <row r="149" spans="2:17" ht="15.5" hidden="1" x14ac:dyDescent="0.35">
      <c r="B149" s="98" t="s">
        <v>495</v>
      </c>
      <c r="C149" s="98"/>
      <c r="D149" s="44"/>
      <c r="E149" s="19"/>
      <c r="F149" s="19"/>
      <c r="G149" s="19"/>
      <c r="H149" s="124">
        <f t="shared" si="32"/>
        <v>0</v>
      </c>
      <c r="I149" s="123"/>
      <c r="J149" s="234"/>
      <c r="K149" s="123"/>
      <c r="L149" s="215"/>
      <c r="M149" s="215"/>
      <c r="N149" s="215"/>
      <c r="O149" s="187"/>
      <c r="P149" s="113"/>
      <c r="Q149" s="48"/>
    </row>
    <row r="150" spans="2:17" ht="15.5" hidden="1" x14ac:dyDescent="0.35">
      <c r="D150" s="99" t="s">
        <v>520</v>
      </c>
      <c r="E150" s="23">
        <f>SUM(E142:E149)</f>
        <v>0</v>
      </c>
      <c r="F150" s="23">
        <f>SUM(F142:F149)</f>
        <v>0</v>
      </c>
      <c r="G150" s="23">
        <f>SUM(G142:G149)</f>
        <v>0</v>
      </c>
      <c r="H150" s="23">
        <f>SUM(H142:H149)</f>
        <v>0</v>
      </c>
      <c r="I150" s="20">
        <f>(I142*H142)+(I143*H143)+(I144*H144)+(I145*H145)+(I146*H146)+(I147*H147)+(I148*H148)+(I149*H149)</f>
        <v>0</v>
      </c>
      <c r="J150" s="235"/>
      <c r="K150" s="20"/>
      <c r="L150" s="216">
        <f>SUM(L142:L149)</f>
        <v>0</v>
      </c>
      <c r="M150" s="216"/>
      <c r="N150" s="216"/>
      <c r="O150" s="188"/>
      <c r="P150" s="113"/>
      <c r="Q150" s="49"/>
    </row>
    <row r="151" spans="2:17" ht="15.5" hidden="1" x14ac:dyDescent="0.35">
      <c r="B151" s="97" t="s">
        <v>496</v>
      </c>
      <c r="C151" s="97"/>
      <c r="D151" s="283"/>
      <c r="E151" s="283"/>
      <c r="F151" s="283"/>
      <c r="G151" s="283"/>
      <c r="H151" s="283"/>
      <c r="I151" s="283"/>
      <c r="J151" s="283"/>
      <c r="K151" s="283"/>
      <c r="L151" s="284"/>
      <c r="M151" s="284"/>
      <c r="N151" s="284"/>
      <c r="O151" s="284"/>
      <c r="P151" s="283"/>
      <c r="Q151" s="47"/>
    </row>
    <row r="152" spans="2:17" ht="15.5" hidden="1" x14ac:dyDescent="0.35">
      <c r="B152" s="98" t="s">
        <v>497</v>
      </c>
      <c r="C152" s="98"/>
      <c r="D152" s="16"/>
      <c r="E152" s="18"/>
      <c r="F152" s="18"/>
      <c r="G152" s="18"/>
      <c r="H152" s="124">
        <f>SUM(E152:G152)</f>
        <v>0</v>
      </c>
      <c r="I152" s="122"/>
      <c r="J152" s="233"/>
      <c r="K152" s="122"/>
      <c r="L152" s="215"/>
      <c r="M152" s="215"/>
      <c r="N152" s="215"/>
      <c r="O152" s="187"/>
      <c r="P152" s="112"/>
      <c r="Q152" s="48"/>
    </row>
    <row r="153" spans="2:17" ht="15.5" hidden="1" x14ac:dyDescent="0.35">
      <c r="B153" s="98" t="s">
        <v>498</v>
      </c>
      <c r="C153" s="98"/>
      <c r="D153" s="16"/>
      <c r="E153" s="18"/>
      <c r="F153" s="18"/>
      <c r="G153" s="18"/>
      <c r="H153" s="124">
        <f t="shared" ref="H153:H159" si="33">SUM(E153:G153)</f>
        <v>0</v>
      </c>
      <c r="I153" s="122"/>
      <c r="J153" s="233"/>
      <c r="K153" s="122"/>
      <c r="L153" s="215"/>
      <c r="M153" s="215"/>
      <c r="N153" s="215"/>
      <c r="O153" s="187"/>
      <c r="P153" s="112"/>
      <c r="Q153" s="48"/>
    </row>
    <row r="154" spans="2:17" ht="15.5" hidden="1" x14ac:dyDescent="0.35">
      <c r="B154" s="98" t="s">
        <v>499</v>
      </c>
      <c r="C154" s="98"/>
      <c r="D154" s="16"/>
      <c r="E154" s="18"/>
      <c r="F154" s="18"/>
      <c r="G154" s="18"/>
      <c r="H154" s="124">
        <f t="shared" si="33"/>
        <v>0</v>
      </c>
      <c r="I154" s="122"/>
      <c r="J154" s="233"/>
      <c r="K154" s="122"/>
      <c r="L154" s="215"/>
      <c r="M154" s="215"/>
      <c r="N154" s="215"/>
      <c r="O154" s="187"/>
      <c r="P154" s="112"/>
      <c r="Q154" s="48"/>
    </row>
    <row r="155" spans="2:17" ht="15.5" hidden="1" x14ac:dyDescent="0.35">
      <c r="B155" s="98" t="s">
        <v>500</v>
      </c>
      <c r="C155" s="98"/>
      <c r="D155" s="16"/>
      <c r="E155" s="18"/>
      <c r="F155" s="18"/>
      <c r="G155" s="18"/>
      <c r="H155" s="124">
        <f t="shared" si="33"/>
        <v>0</v>
      </c>
      <c r="I155" s="122"/>
      <c r="J155" s="233"/>
      <c r="K155" s="122"/>
      <c r="L155" s="215"/>
      <c r="M155" s="215"/>
      <c r="N155" s="215"/>
      <c r="O155" s="187"/>
      <c r="P155" s="112"/>
      <c r="Q155" s="48"/>
    </row>
    <row r="156" spans="2:17" ht="15.5" hidden="1" x14ac:dyDescent="0.35">
      <c r="B156" s="98" t="s">
        <v>501</v>
      </c>
      <c r="C156" s="98"/>
      <c r="D156" s="16"/>
      <c r="E156" s="18"/>
      <c r="F156" s="18"/>
      <c r="G156" s="18"/>
      <c r="H156" s="124">
        <f t="shared" si="33"/>
        <v>0</v>
      </c>
      <c r="I156" s="122"/>
      <c r="J156" s="233"/>
      <c r="K156" s="122"/>
      <c r="L156" s="215"/>
      <c r="M156" s="215"/>
      <c r="N156" s="215"/>
      <c r="O156" s="187"/>
      <c r="P156" s="112"/>
      <c r="Q156" s="48"/>
    </row>
    <row r="157" spans="2:17" ht="15.5" hidden="1" x14ac:dyDescent="0.35">
      <c r="B157" s="98" t="s">
        <v>502</v>
      </c>
      <c r="C157" s="98"/>
      <c r="D157" s="16"/>
      <c r="E157" s="18"/>
      <c r="F157" s="18"/>
      <c r="G157" s="18"/>
      <c r="H157" s="124">
        <f t="shared" si="33"/>
        <v>0</v>
      </c>
      <c r="I157" s="122"/>
      <c r="J157" s="233"/>
      <c r="K157" s="122"/>
      <c r="L157" s="215"/>
      <c r="M157" s="215"/>
      <c r="N157" s="215"/>
      <c r="O157" s="187"/>
      <c r="P157" s="112"/>
      <c r="Q157" s="48"/>
    </row>
    <row r="158" spans="2:17" ht="15.5" hidden="1" x14ac:dyDescent="0.35">
      <c r="B158" s="98" t="s">
        <v>503</v>
      </c>
      <c r="C158" s="98"/>
      <c r="D158" s="44"/>
      <c r="E158" s="19"/>
      <c r="F158" s="19"/>
      <c r="G158" s="19"/>
      <c r="H158" s="124">
        <f t="shared" si="33"/>
        <v>0</v>
      </c>
      <c r="I158" s="123"/>
      <c r="J158" s="234"/>
      <c r="K158" s="123"/>
      <c r="L158" s="215"/>
      <c r="M158" s="215"/>
      <c r="N158" s="215"/>
      <c r="O158" s="187"/>
      <c r="P158" s="113"/>
      <c r="Q158" s="48"/>
    </row>
    <row r="159" spans="2:17" ht="15.5" hidden="1" x14ac:dyDescent="0.35">
      <c r="B159" s="98" t="s">
        <v>504</v>
      </c>
      <c r="C159" s="98"/>
      <c r="D159" s="44"/>
      <c r="E159" s="19"/>
      <c r="F159" s="19"/>
      <c r="G159" s="19"/>
      <c r="H159" s="124">
        <f t="shared" si="33"/>
        <v>0</v>
      </c>
      <c r="I159" s="123"/>
      <c r="J159" s="234"/>
      <c r="K159" s="123"/>
      <c r="L159" s="215"/>
      <c r="M159" s="215"/>
      <c r="N159" s="215"/>
      <c r="O159" s="187"/>
      <c r="P159" s="113"/>
      <c r="Q159" s="48"/>
    </row>
    <row r="160" spans="2:17" ht="15.5" hidden="1" x14ac:dyDescent="0.35">
      <c r="D160" s="99" t="s">
        <v>520</v>
      </c>
      <c r="E160" s="23">
        <f>SUM(E152:E159)</f>
        <v>0</v>
      </c>
      <c r="F160" s="23">
        <f>SUM(F152:F159)</f>
        <v>0</v>
      </c>
      <c r="G160" s="23">
        <f>SUM(G152:G159)</f>
        <v>0</v>
      </c>
      <c r="H160" s="23">
        <f>SUM(H152:H159)</f>
        <v>0</v>
      </c>
      <c r="I160" s="20">
        <f>(I152*H152)+(I153*H153)+(I154*H154)+(I155*H155)+(I156*H156)+(I157*H157)+(I158*H158)+(I159*H159)</f>
        <v>0</v>
      </c>
      <c r="J160" s="235"/>
      <c r="K160" s="20"/>
      <c r="L160" s="216">
        <f>SUM(L152:L159)</f>
        <v>0</v>
      </c>
      <c r="M160" s="216"/>
      <c r="N160" s="216"/>
      <c r="O160" s="188"/>
      <c r="P160" s="113"/>
      <c r="Q160" s="49"/>
    </row>
    <row r="161" spans="2:17" ht="15.5" hidden="1" x14ac:dyDescent="0.35">
      <c r="B161" s="97" t="s">
        <v>505</v>
      </c>
      <c r="C161" s="97"/>
      <c r="D161" s="283"/>
      <c r="E161" s="283"/>
      <c r="F161" s="283"/>
      <c r="G161" s="283"/>
      <c r="H161" s="283"/>
      <c r="I161" s="283"/>
      <c r="J161" s="283"/>
      <c r="K161" s="283"/>
      <c r="L161" s="284"/>
      <c r="M161" s="284"/>
      <c r="N161" s="284"/>
      <c r="O161" s="284"/>
      <c r="P161" s="283"/>
      <c r="Q161" s="47"/>
    </row>
    <row r="162" spans="2:17" ht="15.5" hidden="1" x14ac:dyDescent="0.35">
      <c r="B162" s="98" t="s">
        <v>506</v>
      </c>
      <c r="C162" s="98"/>
      <c r="D162" s="16"/>
      <c r="E162" s="18"/>
      <c r="F162" s="18"/>
      <c r="G162" s="18"/>
      <c r="H162" s="124">
        <f>SUM(E162:G162)</f>
        <v>0</v>
      </c>
      <c r="I162" s="122"/>
      <c r="J162" s="233"/>
      <c r="K162" s="122"/>
      <c r="L162" s="215"/>
      <c r="M162" s="215"/>
      <c r="N162" s="215"/>
      <c r="O162" s="187"/>
      <c r="P162" s="112"/>
      <c r="Q162" s="48"/>
    </row>
    <row r="163" spans="2:17" ht="15.5" hidden="1" x14ac:dyDescent="0.35">
      <c r="B163" s="98" t="s">
        <v>507</v>
      </c>
      <c r="C163" s="98"/>
      <c r="D163" s="16"/>
      <c r="E163" s="18"/>
      <c r="F163" s="18"/>
      <c r="G163" s="18"/>
      <c r="H163" s="124">
        <f t="shared" ref="H163:H169" si="34">SUM(E163:G163)</f>
        <v>0</v>
      </c>
      <c r="I163" s="122"/>
      <c r="J163" s="233"/>
      <c r="K163" s="122"/>
      <c r="L163" s="215"/>
      <c r="M163" s="215"/>
      <c r="N163" s="215"/>
      <c r="O163" s="187"/>
      <c r="P163" s="112"/>
      <c r="Q163" s="48"/>
    </row>
    <row r="164" spans="2:17" ht="15.5" hidden="1" x14ac:dyDescent="0.35">
      <c r="B164" s="98" t="s">
        <v>508</v>
      </c>
      <c r="C164" s="98"/>
      <c r="D164" s="16"/>
      <c r="E164" s="18"/>
      <c r="F164" s="18"/>
      <c r="G164" s="18"/>
      <c r="H164" s="124">
        <f t="shared" si="34"/>
        <v>0</v>
      </c>
      <c r="I164" s="122"/>
      <c r="J164" s="233"/>
      <c r="K164" s="122"/>
      <c r="L164" s="215"/>
      <c r="M164" s="215"/>
      <c r="N164" s="215"/>
      <c r="O164" s="187"/>
      <c r="P164" s="112"/>
      <c r="Q164" s="48"/>
    </row>
    <row r="165" spans="2:17" ht="15.5" hidden="1" x14ac:dyDescent="0.35">
      <c r="B165" s="98" t="s">
        <v>509</v>
      </c>
      <c r="C165" s="98"/>
      <c r="D165" s="16"/>
      <c r="E165" s="18"/>
      <c r="F165" s="18"/>
      <c r="G165" s="18"/>
      <c r="H165" s="124">
        <f t="shared" si="34"/>
        <v>0</v>
      </c>
      <c r="I165" s="122"/>
      <c r="J165" s="233"/>
      <c r="K165" s="122"/>
      <c r="L165" s="215"/>
      <c r="M165" s="215"/>
      <c r="N165" s="215"/>
      <c r="O165" s="187"/>
      <c r="P165" s="112"/>
      <c r="Q165" s="48"/>
    </row>
    <row r="166" spans="2:17" ht="15.5" hidden="1" x14ac:dyDescent="0.35">
      <c r="B166" s="98" t="s">
        <v>510</v>
      </c>
      <c r="C166" s="98"/>
      <c r="D166" s="16"/>
      <c r="E166" s="18"/>
      <c r="F166" s="18"/>
      <c r="G166" s="18"/>
      <c r="H166" s="124">
        <f>SUM(E166:G166)</f>
        <v>0</v>
      </c>
      <c r="I166" s="122"/>
      <c r="J166" s="233"/>
      <c r="K166" s="122"/>
      <c r="L166" s="215"/>
      <c r="M166" s="215"/>
      <c r="N166" s="215"/>
      <c r="O166" s="187"/>
      <c r="P166" s="112"/>
      <c r="Q166" s="48"/>
    </row>
    <row r="167" spans="2:17" ht="15.5" hidden="1" x14ac:dyDescent="0.35">
      <c r="B167" s="98" t="s">
        <v>511</v>
      </c>
      <c r="C167" s="98"/>
      <c r="D167" s="16"/>
      <c r="E167" s="18"/>
      <c r="F167" s="18"/>
      <c r="G167" s="18"/>
      <c r="H167" s="124">
        <f t="shared" si="34"/>
        <v>0</v>
      </c>
      <c r="I167" s="122"/>
      <c r="J167" s="233"/>
      <c r="K167" s="122"/>
      <c r="L167" s="215"/>
      <c r="M167" s="215"/>
      <c r="N167" s="215"/>
      <c r="O167" s="187"/>
      <c r="P167" s="112"/>
      <c r="Q167" s="48"/>
    </row>
    <row r="168" spans="2:17" ht="15.5" hidden="1" x14ac:dyDescent="0.35">
      <c r="B168" s="98" t="s">
        <v>512</v>
      </c>
      <c r="C168" s="98"/>
      <c r="D168" s="44"/>
      <c r="E168" s="19"/>
      <c r="F168" s="19"/>
      <c r="G168" s="19"/>
      <c r="H168" s="124">
        <f t="shared" si="34"/>
        <v>0</v>
      </c>
      <c r="I168" s="123"/>
      <c r="J168" s="234"/>
      <c r="K168" s="123"/>
      <c r="L168" s="215"/>
      <c r="M168" s="215"/>
      <c r="N168" s="215"/>
      <c r="O168" s="187"/>
      <c r="P168" s="113"/>
      <c r="Q168" s="48"/>
    </row>
    <row r="169" spans="2:17" ht="15.5" hidden="1" x14ac:dyDescent="0.35">
      <c r="B169" s="98" t="s">
        <v>513</v>
      </c>
      <c r="C169" s="98"/>
      <c r="D169" s="44"/>
      <c r="E169" s="19"/>
      <c r="F169" s="19"/>
      <c r="G169" s="19"/>
      <c r="H169" s="124">
        <f t="shared" si="34"/>
        <v>0</v>
      </c>
      <c r="I169" s="123"/>
      <c r="J169" s="234"/>
      <c r="K169" s="123"/>
      <c r="L169" s="215"/>
      <c r="M169" s="215"/>
      <c r="N169" s="215"/>
      <c r="O169" s="187"/>
      <c r="P169" s="113"/>
      <c r="Q169" s="48"/>
    </row>
    <row r="170" spans="2:17" ht="15.5" hidden="1" x14ac:dyDescent="0.35">
      <c r="D170" s="99" t="s">
        <v>520</v>
      </c>
      <c r="E170" s="20">
        <f>SUM(E162:E169)</f>
        <v>0</v>
      </c>
      <c r="F170" s="20">
        <f>SUM(F162:F169)</f>
        <v>0</v>
      </c>
      <c r="G170" s="20">
        <f>SUM(G162:G169)</f>
        <v>0</v>
      </c>
      <c r="H170" s="20">
        <f>SUM(H162:H169)</f>
        <v>0</v>
      </c>
      <c r="I170" s="20">
        <f>(I162*H162)+(I163*H163)+(I164*H164)+(I165*H165)+(I166*H166)+(I167*H167)+(I168*H168)+(I169*H169)</f>
        <v>0</v>
      </c>
      <c r="J170" s="235"/>
      <c r="K170" s="20"/>
      <c r="L170" s="216">
        <f>SUM(L162:L169)</f>
        <v>0</v>
      </c>
      <c r="M170" s="216"/>
      <c r="N170" s="216"/>
      <c r="O170" s="188"/>
      <c r="P170" s="113"/>
      <c r="Q170" s="49"/>
    </row>
    <row r="171" spans="2:17" ht="15.5" x14ac:dyDescent="0.35">
      <c r="B171" s="6"/>
      <c r="C171" s="6"/>
      <c r="D171" s="10"/>
      <c r="E171" s="25"/>
      <c r="F171" s="25"/>
      <c r="G171" s="25"/>
      <c r="H171" s="25"/>
      <c r="I171" s="25"/>
      <c r="J171" s="237"/>
      <c r="K171" s="25"/>
      <c r="L171" s="164"/>
      <c r="M171" s="164"/>
      <c r="N171" s="164"/>
      <c r="O171" s="164"/>
      <c r="P171" s="10"/>
      <c r="Q171" s="3"/>
    </row>
    <row r="172" spans="2:17" ht="15.5" x14ac:dyDescent="0.35">
      <c r="B172" s="6"/>
      <c r="C172" s="6"/>
      <c r="D172" s="10"/>
      <c r="E172" s="25"/>
      <c r="F172" s="25"/>
      <c r="G172" s="25"/>
      <c r="H172" s="25"/>
      <c r="I172" s="25"/>
      <c r="J172" s="237"/>
      <c r="K172" s="25"/>
      <c r="L172" s="164"/>
      <c r="M172" s="164"/>
      <c r="N172" s="164"/>
      <c r="O172" s="164"/>
      <c r="P172" s="10"/>
      <c r="Q172" s="3"/>
    </row>
    <row r="173" spans="2:17" ht="155" x14ac:dyDescent="0.35">
      <c r="B173" s="99" t="s">
        <v>514</v>
      </c>
      <c r="C173" s="218" t="s">
        <v>641</v>
      </c>
      <c r="D173" s="276" t="s">
        <v>609</v>
      </c>
      <c r="E173" s="31">
        <v>184700</v>
      </c>
      <c r="F173" s="31">
        <v>100000</v>
      </c>
      <c r="G173" s="31">
        <v>99900</v>
      </c>
      <c r="H173" s="114">
        <f>SUM(E173:G173)</f>
        <v>384600</v>
      </c>
      <c r="I173" s="122">
        <v>0.2</v>
      </c>
      <c r="J173" s="232">
        <v>105905.4</v>
      </c>
      <c r="K173" s="187">
        <v>136884.97</v>
      </c>
      <c r="L173" s="222">
        <v>191105.98</v>
      </c>
      <c r="M173" s="222">
        <f>J173+K173+L173</f>
        <v>433896.35</v>
      </c>
      <c r="N173" s="187">
        <f t="shared" ref="N173:N175" si="35">I173*M173</f>
        <v>86779.27</v>
      </c>
      <c r="O173" s="190"/>
      <c r="P173" s="198" t="s">
        <v>617</v>
      </c>
      <c r="Q173" s="49"/>
    </row>
    <row r="174" spans="2:17" ht="77.5" x14ac:dyDescent="0.35">
      <c r="B174" s="99" t="s">
        <v>515</v>
      </c>
      <c r="C174" s="218" t="s">
        <v>641</v>
      </c>
      <c r="D174" s="276" t="s">
        <v>610</v>
      </c>
      <c r="E174" s="31">
        <v>30479</v>
      </c>
      <c r="F174" s="31">
        <v>24500</v>
      </c>
      <c r="G174" s="31">
        <v>48189.72</v>
      </c>
      <c r="H174" s="114">
        <f>SUM(E174:G174)</f>
        <v>103168.72</v>
      </c>
      <c r="I174" s="122">
        <v>0.2</v>
      </c>
      <c r="J174" s="232">
        <v>34908.339</v>
      </c>
      <c r="K174" s="187">
        <v>24757.87</v>
      </c>
      <c r="L174" s="222">
        <v>28682.5</v>
      </c>
      <c r="M174" s="222">
        <f t="shared" ref="M174:M175" si="36">J174+K174+L174</f>
        <v>88348.709000000003</v>
      </c>
      <c r="N174" s="187">
        <f t="shared" si="35"/>
        <v>17669.7418</v>
      </c>
      <c r="O174" s="190"/>
      <c r="P174" s="197" t="s">
        <v>615</v>
      </c>
      <c r="Q174" s="49"/>
    </row>
    <row r="175" spans="2:17" ht="108.5" x14ac:dyDescent="0.35">
      <c r="B175" s="99" t="s">
        <v>516</v>
      </c>
      <c r="C175" s="219" t="s">
        <v>641</v>
      </c>
      <c r="D175" s="277" t="s">
        <v>607</v>
      </c>
      <c r="E175" s="31">
        <v>91400</v>
      </c>
      <c r="F175" s="31">
        <v>32000</v>
      </c>
      <c r="G175" s="31">
        <v>28800</v>
      </c>
      <c r="H175" s="114">
        <f>SUM(E175:G175)</f>
        <v>152200</v>
      </c>
      <c r="I175" s="122">
        <v>0.3</v>
      </c>
      <c r="J175" s="232">
        <v>32658.9</v>
      </c>
      <c r="K175" s="187">
        <v>24526.83</v>
      </c>
      <c r="L175" s="222">
        <v>83843.75</v>
      </c>
      <c r="M175" s="222">
        <f t="shared" si="36"/>
        <v>141029.48000000001</v>
      </c>
      <c r="N175" s="187">
        <f t="shared" si="35"/>
        <v>42308.844000000005</v>
      </c>
      <c r="O175" s="190"/>
      <c r="P175" s="195" t="s">
        <v>614</v>
      </c>
      <c r="Q175" s="49"/>
    </row>
    <row r="176" spans="2:17" ht="44.5" customHeight="1" x14ac:dyDescent="0.35">
      <c r="B176" s="118" t="s">
        <v>517</v>
      </c>
      <c r="C176" s="220" t="s">
        <v>641</v>
      </c>
      <c r="D176" s="194" t="s">
        <v>608</v>
      </c>
      <c r="E176" s="31">
        <v>50000</v>
      </c>
      <c r="F176" s="31"/>
      <c r="G176" s="31"/>
      <c r="H176" s="114">
        <f>SUM(E176:G176)</f>
        <v>50000</v>
      </c>
      <c r="I176" s="122">
        <v>0.3</v>
      </c>
      <c r="J176" s="232"/>
      <c r="K176" s="122"/>
      <c r="L176" s="222">
        <v>0</v>
      </c>
      <c r="M176" s="222">
        <v>0</v>
      </c>
      <c r="N176" s="222">
        <v>0</v>
      </c>
      <c r="O176" s="190"/>
      <c r="P176" s="197" t="s">
        <v>616</v>
      </c>
      <c r="Q176" s="49"/>
    </row>
    <row r="177" spans="2:17" ht="21" x14ac:dyDescent="0.35">
      <c r="B177" s="6"/>
      <c r="C177" s="6"/>
      <c r="D177" s="119" t="s">
        <v>521</v>
      </c>
      <c r="E177" s="258">
        <f>SUM(E173:E176)</f>
        <v>356579</v>
      </c>
      <c r="F177" s="258">
        <f>SUM(F173:F176)</f>
        <v>156500</v>
      </c>
      <c r="G177" s="258">
        <f>SUM(G173:G176)</f>
        <v>176889.72</v>
      </c>
      <c r="H177" s="258">
        <f>SUM(H173:H176)</f>
        <v>689968.72</v>
      </c>
      <c r="I177" s="259">
        <f>(I173*H173)+(I174*H174)+(I175*H175)+(I176*H176)</f>
        <v>158213.74400000001</v>
      </c>
      <c r="J177" s="260">
        <f>J173+J174+J175</f>
        <v>173472.639</v>
      </c>
      <c r="K177" s="261">
        <f t="shared" ref="K177" si="37">SUM(K173:K176)</f>
        <v>186169.66999999998</v>
      </c>
      <c r="L177" s="261">
        <f>SUM(L173:L176)</f>
        <v>303632.23</v>
      </c>
      <c r="M177" s="262">
        <f t="shared" ref="M177:N177" si="38">SUM(M173:M176)</f>
        <v>663274.53899999999</v>
      </c>
      <c r="N177" s="263">
        <f t="shared" si="38"/>
        <v>146757.85580000002</v>
      </c>
      <c r="O177" s="188"/>
      <c r="P177" s="15"/>
      <c r="Q177" s="13"/>
    </row>
    <row r="178" spans="2:17" ht="21" x14ac:dyDescent="0.35">
      <c r="B178" s="6"/>
      <c r="C178" s="6"/>
      <c r="D178" s="228" t="s">
        <v>645</v>
      </c>
      <c r="E178" s="264">
        <f>E100+E108+E177</f>
        <v>934579.45</v>
      </c>
      <c r="F178" s="264">
        <f>F58+F68+F177</f>
        <v>560747.66</v>
      </c>
      <c r="G178" s="264">
        <f>G16+G26+G177</f>
        <v>467289.72</v>
      </c>
      <c r="H178" s="264">
        <f>H16+H26+H58+H68+H100+H108+H177</f>
        <v>1962616.83</v>
      </c>
      <c r="I178" s="265">
        <f>I16+I26+I58+I68+I100+I108+I177</f>
        <v>633309.29399999999</v>
      </c>
      <c r="J178" s="273">
        <f>J16+J26+J177</f>
        <v>452716.38099999994</v>
      </c>
      <c r="K178" s="273">
        <f>K58+K68+K177</f>
        <v>559416.15999999992</v>
      </c>
      <c r="L178" s="273">
        <f>L100+L108+L177</f>
        <v>864961.07</v>
      </c>
      <c r="M178" s="273">
        <f>M16+M26+M58+M68+M100+M108+M177</f>
        <v>1877093.611</v>
      </c>
      <c r="N178" s="273">
        <f>N16+N26+N58+N68+N100+N108+N177</f>
        <v>605659.51870000002</v>
      </c>
      <c r="O178" s="49"/>
      <c r="P178" s="10"/>
      <c r="Q178" s="13"/>
    </row>
    <row r="179" spans="2:17" ht="21" x14ac:dyDescent="0.35">
      <c r="B179" s="6"/>
      <c r="C179" s="6"/>
      <c r="D179" s="228" t="s">
        <v>646</v>
      </c>
      <c r="E179" s="264">
        <f>E178*0.07</f>
        <v>65420.561500000003</v>
      </c>
      <c r="F179" s="264">
        <f t="shared" ref="F179:G179" si="39">F178*0.07</f>
        <v>39252.336200000005</v>
      </c>
      <c r="G179" s="264">
        <f t="shared" si="39"/>
        <v>32710.2804</v>
      </c>
      <c r="H179" s="264">
        <f t="shared" ref="H179:N179" si="40">H178*0.07</f>
        <v>137383.17810000002</v>
      </c>
      <c r="I179" s="265">
        <f t="shared" si="40"/>
        <v>44331.650580000001</v>
      </c>
      <c r="J179" s="273">
        <f t="shared" si="40"/>
        <v>31690.146669999998</v>
      </c>
      <c r="K179" s="274">
        <f t="shared" si="40"/>
        <v>39159.131199999996</v>
      </c>
      <c r="L179" s="274">
        <f t="shared" si="40"/>
        <v>60547.274900000004</v>
      </c>
      <c r="M179" s="274">
        <f t="shared" si="40"/>
        <v>131396.55277000001</v>
      </c>
      <c r="N179" s="274">
        <f t="shared" si="40"/>
        <v>42396.166309000007</v>
      </c>
      <c r="O179" s="49"/>
      <c r="P179" s="10"/>
      <c r="Q179" s="13"/>
    </row>
    <row r="180" spans="2:17" ht="21" x14ac:dyDescent="0.35">
      <c r="B180" s="6"/>
      <c r="C180" s="6"/>
      <c r="D180" s="268" t="s">
        <v>11</v>
      </c>
      <c r="E180" s="269">
        <f>E178+E179</f>
        <v>1000000.0114999999</v>
      </c>
      <c r="F180" s="269">
        <f t="shared" ref="F180:G180" si="41">F178+F179</f>
        <v>599999.99620000005</v>
      </c>
      <c r="G180" s="269">
        <f t="shared" si="41"/>
        <v>500000.00039999996</v>
      </c>
      <c r="H180" s="270">
        <f t="shared" ref="H180:N180" si="42">H178+H179</f>
        <v>2100000.0081000002</v>
      </c>
      <c r="I180" s="269">
        <f t="shared" si="42"/>
        <v>677640.94458000001</v>
      </c>
      <c r="J180" s="271">
        <f t="shared" si="42"/>
        <v>484406.52766999992</v>
      </c>
      <c r="K180" s="269">
        <f t="shared" si="42"/>
        <v>598575.29119999986</v>
      </c>
      <c r="L180" s="269">
        <f t="shared" si="42"/>
        <v>925508.34489999991</v>
      </c>
      <c r="M180" s="269">
        <f t="shared" si="42"/>
        <v>2008490.16377</v>
      </c>
      <c r="N180" s="269">
        <f t="shared" si="42"/>
        <v>648055.68500900001</v>
      </c>
      <c r="O180" s="164"/>
      <c r="P180" s="10"/>
      <c r="Q180" s="13"/>
    </row>
    <row r="181" spans="2:17" ht="15.5" x14ac:dyDescent="0.35">
      <c r="B181" s="6"/>
      <c r="C181" s="6"/>
      <c r="D181" s="10"/>
      <c r="E181" s="25"/>
      <c r="F181" s="25"/>
      <c r="G181" s="25"/>
      <c r="H181" s="25"/>
      <c r="I181" s="25"/>
      <c r="J181" s="237"/>
      <c r="K181" s="25"/>
      <c r="L181" s="164"/>
      <c r="M181" s="164"/>
      <c r="N181" s="164"/>
      <c r="O181" s="164"/>
      <c r="P181" s="10"/>
      <c r="Q181" s="13"/>
    </row>
    <row r="182" spans="2:17" ht="15.5" x14ac:dyDescent="0.35">
      <c r="B182" s="6"/>
      <c r="C182" s="6"/>
      <c r="D182" s="10"/>
      <c r="E182" s="25"/>
      <c r="F182" s="25"/>
      <c r="G182" s="25"/>
      <c r="H182" s="25"/>
      <c r="I182" s="251"/>
      <c r="J182" s="237"/>
      <c r="K182" s="25"/>
      <c r="L182" s="164"/>
      <c r="M182" s="164"/>
      <c r="N182" s="164"/>
      <c r="O182" s="164"/>
      <c r="P182" s="10"/>
      <c r="Q182" s="13"/>
    </row>
    <row r="183" spans="2:17" ht="15.5" x14ac:dyDescent="0.35">
      <c r="B183" s="6"/>
      <c r="C183" s="6"/>
      <c r="D183" s="10"/>
      <c r="E183" s="25"/>
      <c r="F183" s="25"/>
      <c r="G183" s="25"/>
      <c r="H183" s="25"/>
      <c r="I183" s="251"/>
      <c r="J183" s="237"/>
      <c r="K183" s="25"/>
      <c r="L183" s="164"/>
      <c r="M183" s="164"/>
      <c r="N183" s="164"/>
      <c r="O183" s="164"/>
      <c r="P183" s="10"/>
      <c r="Q183" s="13"/>
    </row>
    <row r="184" spans="2:17" ht="15.5" x14ac:dyDescent="0.35">
      <c r="B184" s="6"/>
      <c r="C184" s="6"/>
      <c r="D184" s="10"/>
      <c r="E184" s="25"/>
      <c r="F184" s="25"/>
      <c r="G184" s="25"/>
      <c r="H184" s="25"/>
      <c r="I184" s="251"/>
      <c r="J184" s="237"/>
      <c r="K184" s="25"/>
      <c r="L184" s="25"/>
      <c r="M184" s="164"/>
      <c r="N184" s="164"/>
      <c r="O184" s="164"/>
      <c r="P184" s="10"/>
      <c r="Q184" s="13"/>
    </row>
    <row r="185" spans="2:17" ht="15.5" x14ac:dyDescent="0.35">
      <c r="B185" s="6"/>
      <c r="C185" s="6"/>
      <c r="D185" s="10"/>
      <c r="E185" s="25"/>
      <c r="F185" s="25"/>
      <c r="G185" s="25"/>
      <c r="H185" s="25"/>
      <c r="I185" s="227"/>
      <c r="J185" s="239"/>
      <c r="K185" s="227"/>
      <c r="L185" s="164"/>
      <c r="M185" s="164"/>
      <c r="N185" s="164"/>
      <c r="O185" s="164"/>
      <c r="P185" s="10"/>
      <c r="Q185" s="13"/>
    </row>
    <row r="186" spans="2:17" ht="15.5" x14ac:dyDescent="0.35">
      <c r="B186" s="6"/>
      <c r="C186" s="6"/>
      <c r="D186" s="10"/>
      <c r="E186" s="25"/>
      <c r="F186" s="25"/>
      <c r="G186" s="25"/>
      <c r="H186" s="25"/>
      <c r="I186" s="227"/>
      <c r="J186" s="239"/>
      <c r="K186" s="227"/>
      <c r="L186" s="164"/>
      <c r="M186" s="164"/>
      <c r="N186" s="164"/>
      <c r="O186" s="164"/>
      <c r="P186" s="10"/>
      <c r="Q186" s="13"/>
    </row>
    <row r="187" spans="2:17" ht="15.5" x14ac:dyDescent="0.35">
      <c r="B187" s="6"/>
      <c r="C187" s="6"/>
      <c r="D187" s="10"/>
      <c r="E187" s="25"/>
      <c r="F187" s="25"/>
      <c r="G187" s="25"/>
      <c r="H187" s="25"/>
      <c r="I187" s="191"/>
      <c r="J187" s="240"/>
      <c r="K187" s="191"/>
      <c r="L187" s="191"/>
      <c r="M187" s="191"/>
      <c r="N187" s="191"/>
      <c r="O187" s="164"/>
      <c r="P187" s="10"/>
      <c r="Q187" s="13"/>
    </row>
    <row r="188" spans="2:17" ht="16" thickBot="1" x14ac:dyDescent="0.4">
      <c r="B188" s="6"/>
      <c r="C188" s="6"/>
      <c r="D188" s="10"/>
      <c r="E188" s="25"/>
      <c r="F188" s="25"/>
      <c r="G188" s="25"/>
      <c r="H188" s="25"/>
      <c r="I188" s="164"/>
      <c r="J188" s="241">
        <f>J187+M184</f>
        <v>0</v>
      </c>
      <c r="K188" s="272"/>
      <c r="L188" s="164"/>
      <c r="M188" s="164"/>
      <c r="N188" s="164"/>
      <c r="O188" s="164"/>
      <c r="P188" s="10"/>
      <c r="Q188" s="13"/>
    </row>
    <row r="189" spans="2:17" ht="15.5" x14ac:dyDescent="0.35">
      <c r="B189" s="6"/>
      <c r="C189" s="6"/>
      <c r="D189" s="299" t="s">
        <v>530</v>
      </c>
      <c r="E189" s="300"/>
      <c r="F189" s="300"/>
      <c r="G189" s="300"/>
      <c r="H189" s="301"/>
      <c r="I189" s="13"/>
      <c r="J189" s="242"/>
      <c r="K189" s="13"/>
      <c r="L189" s="191"/>
      <c r="M189" s="191"/>
      <c r="N189" s="191"/>
      <c r="O189" s="191"/>
      <c r="P189" s="13"/>
    </row>
    <row r="190" spans="2:17" ht="62" x14ac:dyDescent="0.35">
      <c r="B190" s="6"/>
      <c r="C190" s="6"/>
      <c r="D190" s="175"/>
      <c r="E190" s="184" t="str">
        <f>E5</f>
        <v>Organisation recipiendiaire 1 (budget en USD)                       ONU-HABITAT</v>
      </c>
      <c r="F190" s="184" t="str">
        <f t="shared" ref="F190:G190" si="43">F5</f>
        <v>Organisation recipiendiaire 2 (budget en USD)                                    PNUD</v>
      </c>
      <c r="G190" s="184" t="str">
        <f t="shared" si="43"/>
        <v>Organisation recipiendiaire 3 (budget en USD)                               ACORD</v>
      </c>
      <c r="H190" s="176" t="s">
        <v>11</v>
      </c>
      <c r="I190" s="10"/>
      <c r="J190" s="243"/>
      <c r="K190" s="10"/>
      <c r="L190" s="164"/>
      <c r="M190" s="164"/>
      <c r="N190" s="164"/>
      <c r="O190" s="164"/>
      <c r="P190" s="13"/>
    </row>
    <row r="191" spans="2:17" ht="15.5" x14ac:dyDescent="0.35">
      <c r="B191" s="14"/>
      <c r="C191" s="14"/>
      <c r="D191" s="115" t="s">
        <v>522</v>
      </c>
      <c r="E191" s="100">
        <f>SUM(E177+E108+E100+E68+E58+E26+E16)</f>
        <v>934579.45</v>
      </c>
      <c r="F191" s="100">
        <f>SUM(F16,F26,F36,F46,F58,F68,F78,F88,F100,F108,F118,F128,F140,F150,F160,F170,F173,F174,F175,F176)</f>
        <v>560747.66</v>
      </c>
      <c r="G191" s="100">
        <f>SUM(G16,G26,G36,G46,G58,G68,G78,G88,G100,G108,G118,G128,G140,G150,G160,G170,G173,G174,G175,G176)</f>
        <v>467289.72</v>
      </c>
      <c r="H191" s="116">
        <f>SUM(E191:G191)</f>
        <v>1962616.8299999998</v>
      </c>
      <c r="I191" s="10"/>
      <c r="J191" s="243"/>
      <c r="K191" s="10"/>
      <c r="L191" s="164"/>
      <c r="M191" s="164"/>
      <c r="N191" s="164"/>
      <c r="O191" s="164"/>
      <c r="P191" s="14"/>
    </row>
    <row r="192" spans="2:17" ht="15.5" x14ac:dyDescent="0.35">
      <c r="B192" s="4"/>
      <c r="C192" s="4"/>
      <c r="D192" s="167" t="s">
        <v>523</v>
      </c>
      <c r="E192" s="100">
        <f>E191*0.07</f>
        <v>65420.561500000003</v>
      </c>
      <c r="F192" s="100">
        <f>F191*0.07</f>
        <v>39252.336200000005</v>
      </c>
      <c r="G192" s="100">
        <f>G191*0.07</f>
        <v>32710.2804</v>
      </c>
      <c r="H192" s="116">
        <f>H191*0.07</f>
        <v>137383.17809999999</v>
      </c>
      <c r="I192" s="4"/>
      <c r="J192" s="244"/>
      <c r="K192" s="4"/>
      <c r="L192" s="164"/>
      <c r="M192" s="164"/>
      <c r="N192" s="164"/>
      <c r="O192" s="164"/>
      <c r="P192" s="1"/>
    </row>
    <row r="193" spans="2:17" ht="16" thickBot="1" x14ac:dyDescent="0.4">
      <c r="B193" s="4"/>
      <c r="C193" s="4"/>
      <c r="D193" s="8" t="s">
        <v>11</v>
      </c>
      <c r="E193" s="103">
        <f>SUM(E191:E192)</f>
        <v>1000000.0114999999</v>
      </c>
      <c r="F193" s="103">
        <f>SUM(F191:F192)</f>
        <v>599999.99620000005</v>
      </c>
      <c r="G193" s="103">
        <f>SUM(G191:G192)</f>
        <v>500000.00039999996</v>
      </c>
      <c r="H193" s="117">
        <f>SUM(H191:H192)</f>
        <v>2100000.0080999997</v>
      </c>
      <c r="I193" s="4"/>
      <c r="J193" s="244"/>
      <c r="K193" s="4"/>
      <c r="L193" s="164"/>
      <c r="M193" s="164"/>
      <c r="N193" s="164"/>
      <c r="O193" s="164"/>
      <c r="P193" s="1"/>
    </row>
    <row r="194" spans="2:17" ht="15.5" x14ac:dyDescent="0.35">
      <c r="B194" s="4"/>
      <c r="C194" s="4"/>
      <c r="L194" s="166"/>
      <c r="M194" s="166"/>
      <c r="N194" s="166"/>
      <c r="P194" s="3"/>
      <c r="Q194" s="1"/>
    </row>
    <row r="195" spans="2:17" s="38" customFormat="1" ht="16" thickBot="1" x14ac:dyDescent="0.4">
      <c r="B195" s="10"/>
      <c r="C195" s="10"/>
      <c r="D195" s="6"/>
      <c r="E195" s="33"/>
      <c r="F195" s="33"/>
      <c r="G195" s="33"/>
      <c r="H195" s="33"/>
      <c r="I195" s="33"/>
      <c r="J195" s="245"/>
      <c r="K195" s="33"/>
      <c r="L195" s="165"/>
      <c r="M195" s="165"/>
      <c r="N195" s="165"/>
      <c r="O195" s="165"/>
      <c r="P195" s="13"/>
      <c r="Q195" s="14"/>
    </row>
    <row r="196" spans="2:17" ht="15.5" x14ac:dyDescent="0.35">
      <c r="B196" s="1"/>
      <c r="C196" s="1"/>
      <c r="D196" s="291" t="s">
        <v>524</v>
      </c>
      <c r="E196" s="292"/>
      <c r="F196" s="293"/>
      <c r="G196" s="293"/>
      <c r="H196" s="293"/>
      <c r="I196" s="294"/>
      <c r="J196" s="252"/>
      <c r="K196" s="40"/>
      <c r="L196" s="49"/>
      <c r="M196" s="49"/>
      <c r="N196" s="49"/>
      <c r="O196" s="49"/>
      <c r="P196" s="1"/>
    </row>
    <row r="197" spans="2:17" ht="62" x14ac:dyDescent="0.35">
      <c r="B197" s="1"/>
      <c r="C197" s="1"/>
      <c r="D197" s="29"/>
      <c r="E197" s="184" t="str">
        <f>E5</f>
        <v>Organisation recipiendiaire 1 (budget en USD)                       ONU-HABITAT</v>
      </c>
      <c r="F197" s="184" t="str">
        <f t="shared" ref="F197:G197" si="44">F5</f>
        <v>Organisation recipiendiaire 2 (budget en USD)                                    PNUD</v>
      </c>
      <c r="G197" s="184" t="str">
        <f t="shared" si="44"/>
        <v>Organisation recipiendiaire 3 (budget en USD)                               ACORD</v>
      </c>
      <c r="H197" s="177" t="s">
        <v>11</v>
      </c>
      <c r="I197" s="178" t="s">
        <v>9</v>
      </c>
      <c r="J197" s="252"/>
      <c r="K197" s="40"/>
      <c r="L197" s="49"/>
      <c r="M197" s="279"/>
      <c r="N197" s="49"/>
      <c r="O197" s="49"/>
      <c r="P197" s="1"/>
    </row>
    <row r="198" spans="2:17" ht="15.5" x14ac:dyDescent="0.35">
      <c r="B198" s="1"/>
      <c r="C198" s="1"/>
      <c r="D198" s="28" t="s">
        <v>525</v>
      </c>
      <c r="E198" s="101">
        <f>$E$193*I198</f>
        <v>700000.00804999995</v>
      </c>
      <c r="F198" s="102">
        <f>$F$193*I198</f>
        <v>419999.99734</v>
      </c>
      <c r="G198" s="102">
        <f>$G$193*I198</f>
        <v>350000.00027999998</v>
      </c>
      <c r="H198" s="102">
        <f>SUM(E198:G198)</f>
        <v>1470000.0056700001</v>
      </c>
      <c r="I198" s="133">
        <v>0.7</v>
      </c>
      <c r="J198" s="240"/>
      <c r="K198" s="253"/>
      <c r="L198" s="191"/>
      <c r="M198" s="191"/>
      <c r="N198" s="191"/>
      <c r="O198" s="191"/>
      <c r="P198" s="1"/>
    </row>
    <row r="199" spans="2:17" ht="15.5" x14ac:dyDescent="0.35">
      <c r="B199" s="290"/>
      <c r="C199" s="40"/>
      <c r="D199" s="120" t="s">
        <v>526</v>
      </c>
      <c r="E199" s="101">
        <f>$E$193*I199</f>
        <v>300000.00344999996</v>
      </c>
      <c r="F199" s="102">
        <f>$F$193*I199</f>
        <v>179999.99886000002</v>
      </c>
      <c r="G199" s="102">
        <f>$G$193*I199</f>
        <v>150000.00011999998</v>
      </c>
      <c r="H199" s="121">
        <f>SUM(E199:G199)</f>
        <v>630000.00242999999</v>
      </c>
      <c r="I199" s="134">
        <v>0.3</v>
      </c>
      <c r="J199" s="240"/>
      <c r="K199" s="253"/>
      <c r="L199" s="191"/>
      <c r="M199" s="191"/>
      <c r="N199" s="191"/>
      <c r="O199" s="191"/>
    </row>
    <row r="200" spans="2:17" ht="15.5" x14ac:dyDescent="0.35">
      <c r="B200" s="290"/>
      <c r="C200" s="40"/>
      <c r="D200" s="120" t="s">
        <v>527</v>
      </c>
      <c r="E200" s="101">
        <f>$E$193*I200</f>
        <v>0</v>
      </c>
      <c r="F200" s="102">
        <f>$F$193*I200</f>
        <v>0</v>
      </c>
      <c r="G200" s="102">
        <f>$G$193*I200</f>
        <v>0</v>
      </c>
      <c r="H200" s="121">
        <f>SUM(E200:G200)</f>
        <v>0</v>
      </c>
      <c r="I200" s="135">
        <v>0</v>
      </c>
      <c r="J200" s="254"/>
      <c r="K200" s="255"/>
      <c r="L200" s="192"/>
      <c r="M200" s="192"/>
      <c r="N200" s="192"/>
      <c r="O200" s="192"/>
    </row>
    <row r="201" spans="2:17" ht="16" thickBot="1" x14ac:dyDescent="0.4">
      <c r="B201" s="290"/>
      <c r="C201" s="40"/>
      <c r="D201" s="8" t="s">
        <v>11</v>
      </c>
      <c r="E201" s="103">
        <f>SUM(E198:E200)</f>
        <v>1000000.0114999999</v>
      </c>
      <c r="F201" s="103">
        <f>SUM(F198:F200)</f>
        <v>599999.99620000005</v>
      </c>
      <c r="G201" s="103">
        <f>SUM(G198:G200)</f>
        <v>500000.00039999996</v>
      </c>
      <c r="H201" s="103">
        <f>SUM(H198:H200)</f>
        <v>2100000.0081000002</v>
      </c>
      <c r="I201" s="104">
        <f>SUM(I198:I200)</f>
        <v>1</v>
      </c>
      <c r="J201" s="256"/>
      <c r="K201" s="257"/>
      <c r="L201" s="47"/>
      <c r="M201" s="47"/>
      <c r="N201" s="47"/>
      <c r="O201" s="47"/>
    </row>
    <row r="202" spans="2:17" ht="16" thickBot="1" x14ac:dyDescent="0.4">
      <c r="B202" s="290"/>
      <c r="C202" s="40"/>
      <c r="D202" s="2"/>
      <c r="E202" s="7"/>
      <c r="F202" s="7"/>
      <c r="G202" s="7"/>
      <c r="H202" s="7"/>
      <c r="I202" s="7"/>
      <c r="J202" s="246"/>
      <c r="K202" s="7"/>
      <c r="L202" s="165"/>
      <c r="M202" s="165"/>
      <c r="N202" s="165"/>
      <c r="O202" s="165"/>
    </row>
    <row r="203" spans="2:17" ht="15.5" x14ac:dyDescent="0.35">
      <c r="B203" s="290"/>
      <c r="C203" s="40"/>
      <c r="D203" s="105" t="s">
        <v>579</v>
      </c>
      <c r="E203" s="106">
        <f>SUM(I16,I26,I36,I46,I58,I68,I78,I88,I100,I108,I118,I128,I140,I150,I160,I170,I177)*1.07</f>
        <v>677640.94458000001</v>
      </c>
      <c r="F203" s="33"/>
      <c r="G203" s="33"/>
      <c r="H203" s="33"/>
      <c r="I203" s="168" t="s">
        <v>581</v>
      </c>
      <c r="J203" s="247"/>
      <c r="K203" s="224"/>
      <c r="L203" s="266">
        <f>M180</f>
        <v>2008490.16377</v>
      </c>
      <c r="M203" s="182"/>
      <c r="N203" s="182"/>
      <c r="O203" s="182"/>
    </row>
    <row r="204" spans="2:17" ht="16" thickBot="1" x14ac:dyDescent="0.4">
      <c r="B204" s="290"/>
      <c r="C204" s="40"/>
      <c r="D204" s="107" t="s">
        <v>528</v>
      </c>
      <c r="E204" s="163">
        <f>N180/I180</f>
        <v>0.95634080288738033</v>
      </c>
      <c r="F204" s="41"/>
      <c r="G204" s="41"/>
      <c r="H204" s="41"/>
      <c r="I204" s="169" t="s">
        <v>582</v>
      </c>
      <c r="J204" s="248"/>
      <c r="K204" s="225"/>
      <c r="L204" s="267">
        <f>L203/H201</f>
        <v>0.95642388382046017</v>
      </c>
      <c r="M204" s="183"/>
      <c r="N204" s="183"/>
      <c r="O204" s="183"/>
    </row>
    <row r="205" spans="2:17" ht="15.5" x14ac:dyDescent="0.35">
      <c r="B205" s="290"/>
      <c r="C205" s="40"/>
      <c r="D205" s="297"/>
      <c r="E205" s="298"/>
      <c r="F205" s="42"/>
      <c r="G205" s="42"/>
      <c r="H205" s="42"/>
      <c r="L205" s="166"/>
      <c r="M205" s="166"/>
      <c r="N205" s="166"/>
    </row>
    <row r="206" spans="2:17" ht="15.5" x14ac:dyDescent="0.35">
      <c r="B206" s="290"/>
      <c r="C206" s="40"/>
      <c r="D206" s="107" t="s">
        <v>580</v>
      </c>
      <c r="E206" s="108">
        <f>SUM(E175:G176)*1.07</f>
        <v>216354</v>
      </c>
      <c r="F206" s="43"/>
      <c r="G206" s="43"/>
      <c r="H206" s="43"/>
      <c r="L206" s="166"/>
      <c r="M206" s="166"/>
      <c r="N206" s="166"/>
    </row>
    <row r="207" spans="2:17" ht="15.5" x14ac:dyDescent="0.35">
      <c r="B207" s="290"/>
      <c r="C207" s="40"/>
      <c r="D207" s="107" t="s">
        <v>529</v>
      </c>
      <c r="E207" s="275" t="s">
        <v>651</v>
      </c>
      <c r="F207" s="43"/>
      <c r="G207" s="43"/>
      <c r="H207" s="43"/>
      <c r="I207" s="302"/>
      <c r="J207" s="302"/>
      <c r="K207" s="302"/>
      <c r="L207" s="302"/>
      <c r="M207" s="302"/>
      <c r="N207" s="302"/>
      <c r="O207" s="302"/>
      <c r="P207" s="302"/>
    </row>
    <row r="208" spans="2:17" ht="34" customHeight="1" thickBot="1" x14ac:dyDescent="0.4">
      <c r="B208" s="290"/>
      <c r="C208" s="40"/>
      <c r="D208" s="295" t="s">
        <v>570</v>
      </c>
      <c r="E208" s="296"/>
      <c r="F208" s="34"/>
      <c r="G208" s="34"/>
      <c r="H208" s="34"/>
      <c r="I208" s="302"/>
      <c r="J208" s="302"/>
      <c r="K208" s="302"/>
      <c r="L208" s="302"/>
      <c r="M208" s="302"/>
      <c r="N208" s="302"/>
      <c r="O208" s="302"/>
      <c r="P208" s="302"/>
    </row>
    <row r="209" spans="2:17" ht="15.5" x14ac:dyDescent="0.35">
      <c r="B209" s="290"/>
      <c r="C209" s="40"/>
      <c r="I209" s="302"/>
      <c r="J209" s="302"/>
      <c r="K209" s="302"/>
      <c r="L209" s="302"/>
      <c r="M209" s="302"/>
      <c r="N209" s="302"/>
      <c r="O209" s="302"/>
      <c r="P209" s="302"/>
      <c r="Q209" s="38"/>
    </row>
    <row r="210" spans="2:17" ht="15.5" x14ac:dyDescent="0.35">
      <c r="B210" s="290"/>
      <c r="C210" s="40"/>
      <c r="I210" s="302"/>
      <c r="J210" s="302"/>
      <c r="K210" s="302"/>
      <c r="L210" s="302"/>
      <c r="M210" s="302"/>
      <c r="N210" s="302"/>
      <c r="O210" s="302"/>
      <c r="P210" s="302"/>
    </row>
    <row r="211" spans="2:17" ht="15.5" x14ac:dyDescent="0.35">
      <c r="B211" s="290"/>
      <c r="C211" s="40"/>
      <c r="I211" s="302"/>
      <c r="J211" s="302"/>
      <c r="K211" s="302"/>
      <c r="L211" s="302"/>
      <c r="M211" s="302"/>
      <c r="N211" s="302"/>
      <c r="O211" s="302"/>
      <c r="P211" s="302"/>
    </row>
    <row r="212" spans="2:17" ht="15.5" x14ac:dyDescent="0.35">
      <c r="B212" s="290"/>
      <c r="C212" s="40"/>
      <c r="I212" s="302"/>
      <c r="J212" s="302"/>
      <c r="K212" s="302"/>
      <c r="L212" s="302"/>
      <c r="M212" s="302"/>
      <c r="N212" s="302"/>
      <c r="O212" s="302"/>
      <c r="P212" s="302"/>
    </row>
    <row r="213" spans="2:17" ht="15.5" x14ac:dyDescent="0.35">
      <c r="B213" s="290"/>
      <c r="C213" s="40"/>
      <c r="L213" s="166"/>
      <c r="M213" s="166"/>
      <c r="N213" s="166"/>
    </row>
    <row r="273" spans="1:1" x14ac:dyDescent="0.35">
      <c r="A273" s="37" t="s">
        <v>577</v>
      </c>
    </row>
  </sheetData>
  <sheetProtection formatCells="0" formatColumns="0" formatRows="0"/>
  <mergeCells count="28">
    <mergeCell ref="D161:P161"/>
    <mergeCell ref="B199:B213"/>
    <mergeCell ref="D196:I196"/>
    <mergeCell ref="D208:E208"/>
    <mergeCell ref="D205:E205"/>
    <mergeCell ref="D189:H189"/>
    <mergeCell ref="I207:P212"/>
    <mergeCell ref="D7:P7"/>
    <mergeCell ref="D27:P27"/>
    <mergeCell ref="D151:P151"/>
    <mergeCell ref="D141:P141"/>
    <mergeCell ref="D131:P131"/>
    <mergeCell ref="B2:P2"/>
    <mergeCell ref="D91:P91"/>
    <mergeCell ref="D101:P101"/>
    <mergeCell ref="D109:P109"/>
    <mergeCell ref="D130:P130"/>
    <mergeCell ref="D119:P119"/>
    <mergeCell ref="D59:P59"/>
    <mergeCell ref="D69:P69"/>
    <mergeCell ref="D79:P79"/>
    <mergeCell ref="D90:P90"/>
    <mergeCell ref="D37:P37"/>
    <mergeCell ref="D6:P6"/>
    <mergeCell ref="D48:P48"/>
    <mergeCell ref="D49:P49"/>
    <mergeCell ref="B3:I3"/>
    <mergeCell ref="D17:P17"/>
  </mergeCells>
  <conditionalFormatting sqref="E204">
    <cfRule type="cellIs" dxfId="25" priority="46" operator="lessThan">
      <formula>0.15</formula>
    </cfRule>
  </conditionalFormatting>
  <conditionalFormatting sqref="E207">
    <cfRule type="cellIs" dxfId="24" priority="44" operator="lessThan">
      <formula>0.05</formula>
    </cfRule>
  </conditionalFormatting>
  <conditionalFormatting sqref="I201:O201">
    <cfRule type="cellIs" dxfId="23" priority="1" operator="greaterThan">
      <formula>1</formula>
    </cfRule>
  </conditionalFormatting>
  <dataValidations xWindow="538" yWindow="664" count="6">
    <dataValidation allowBlank="1" showInputMessage="1" showErrorMessage="1" prompt="% Towards Gender Equality and Women's Empowerment Must be Higher than 15%_x000a_" sqref="G204:H204" xr:uid="{00000000-0002-0000-0100-000000000000}"/>
    <dataValidation allowBlank="1" showInputMessage="1" showErrorMessage="1" prompt="M&amp;E Budget Cannot be Less than 5%_x000a_" sqref="F207:H207" xr:uid="{00000000-0002-0000-0100-000001000000}"/>
    <dataValidation allowBlank="1" showInputMessage="1" showErrorMessage="1" prompt="Insert *text* description of Outcome here" sqref="D6:P6 D48:P48 D90:P90 D130:P130" xr:uid="{00000000-0002-0000-0100-000002000000}"/>
    <dataValidation allowBlank="1" showInputMessage="1" showErrorMessage="1" prompt="Insert *text* description of Output here" sqref="D7 D17 D27 D37 D49 D59 D69 D79 D91 D101 D109 D119 D131 D141 D151 D161" xr:uid="{00000000-0002-0000-0100-000003000000}"/>
    <dataValidation allowBlank="1" showInputMessage="1" showErrorMessage="1" prompt="Insert *text* description of Activity here" sqref="D8 D18 D28 D38 D50 D60 D70 D80 D92 D102 D110 D120 D132 D142 D152 D162" xr:uid="{00000000-0002-0000-0100-000004000000}"/>
    <dataValidation allowBlank="1" showErrorMessage="1" prompt="% Towards Gender Equality and Women's Empowerment Must be Higher than 15%_x000a_" sqref="E206:H206 E204" xr:uid="{00000000-0002-0000-0100-000005000000}"/>
  </dataValidations>
  <pageMargins left="0.7" right="0.7" top="0.75" bottom="0.75" header="0.3" footer="0.3"/>
  <pageSetup scale="26" fitToHeight="0"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I12"/>
  <sheetViews>
    <sheetView workbookViewId="0">
      <selection activeCell="F27" sqref="F27"/>
    </sheetView>
  </sheetViews>
  <sheetFormatPr baseColWidth="10" defaultColWidth="10.90625" defaultRowHeight="14.5" x14ac:dyDescent="0.35"/>
  <cols>
    <col min="9" max="9" width="14.81640625" customWidth="1"/>
  </cols>
  <sheetData>
    <row r="12" spans="9:9" ht="15.5" x14ac:dyDescent="0.35">
      <c r="I12" s="2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1:N244"/>
  <sheetViews>
    <sheetView showGridLines="0" showZeros="0" zoomScale="75" zoomScaleNormal="75" workbookViewId="0">
      <pane ySplit="4" topLeftCell="A219" activePane="bottomLeft" state="frozen"/>
      <selection pane="bottomLeft" activeCell="D194" sqref="D194"/>
    </sheetView>
  </sheetViews>
  <sheetFormatPr baseColWidth="10" defaultColWidth="9.1796875" defaultRowHeight="15.5" x14ac:dyDescent="0.35"/>
  <cols>
    <col min="1" max="1" width="4.453125" style="52" customWidth="1"/>
    <col min="2" max="2" width="3.453125" style="52" customWidth="1"/>
    <col min="3" max="3" width="51.453125" style="52" customWidth="1"/>
    <col min="4" max="4" width="34.453125" style="53" customWidth="1"/>
    <col min="5" max="5" width="35" style="53" customWidth="1"/>
    <col min="6" max="6" width="34" style="53" customWidth="1"/>
    <col min="7" max="7" width="25.54296875" style="52"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453125" style="52" customWidth="1"/>
    <col min="16" max="16" width="26.453125" style="52" customWidth="1"/>
    <col min="17" max="17" width="30.1796875" style="52" customWidth="1"/>
    <col min="18" max="18" width="33" style="52" customWidth="1"/>
    <col min="19" max="20" width="22.54296875" style="52" customWidth="1"/>
    <col min="21" max="21" width="23.453125" style="52" customWidth="1"/>
    <col min="22" max="22" width="32.1796875" style="52" customWidth="1"/>
    <col min="23" max="23" width="9.1796875" style="52"/>
    <col min="24" max="24" width="17.54296875" style="52" customWidth="1"/>
    <col min="25" max="25" width="26.453125" style="52" customWidth="1"/>
    <col min="26" max="26" width="22.453125" style="52" customWidth="1"/>
    <col min="27" max="27" width="29.54296875" style="52" customWidth="1"/>
    <col min="28" max="28" width="23.453125" style="52" customWidth="1"/>
    <col min="29" max="29" width="18.453125" style="52" customWidth="1"/>
    <col min="30" max="30" width="17.453125" style="52" customWidth="1"/>
    <col min="31" max="31" width="25.1796875" style="52" customWidth="1"/>
    <col min="32" max="16384" width="9.1796875" style="52"/>
  </cols>
  <sheetData>
    <row r="1" spans="2:13" ht="33.75" customHeight="1" x14ac:dyDescent="1">
      <c r="C1" s="280" t="s">
        <v>649</v>
      </c>
      <c r="D1" s="280"/>
      <c r="E1" s="280"/>
      <c r="F1" s="280"/>
      <c r="G1" s="35"/>
      <c r="H1" s="36"/>
      <c r="I1" s="36"/>
      <c r="L1" s="22"/>
      <c r="M1" s="5"/>
    </row>
    <row r="2" spans="2:13" ht="25.5" customHeight="1" x14ac:dyDescent="0.45">
      <c r="C2" s="303" t="s">
        <v>571</v>
      </c>
      <c r="D2" s="303"/>
      <c r="E2" s="303"/>
      <c r="F2" s="303"/>
      <c r="L2" s="22"/>
      <c r="M2" s="5"/>
    </row>
    <row r="3" spans="2:13" ht="9.75" customHeight="1" x14ac:dyDescent="0.35">
      <c r="C3" s="46"/>
      <c r="D3" s="46"/>
      <c r="E3" s="46"/>
      <c r="F3" s="46"/>
      <c r="L3" s="22"/>
      <c r="M3" s="5"/>
    </row>
    <row r="4" spans="2:13" ht="45" customHeight="1" x14ac:dyDescent="0.35">
      <c r="C4" s="46"/>
      <c r="D4" s="184" t="str">
        <f>'1) Tableau budgétaire 1'!E5</f>
        <v>Organisation recipiendiaire 1 (budget en USD)                       ONU-HABITAT</v>
      </c>
      <c r="E4" s="184" t="str">
        <f>'1) Tableau budgétaire 1'!F5</f>
        <v>Organisation recipiendiaire 2 (budget en USD)                                    PNUD</v>
      </c>
      <c r="F4" s="184" t="str">
        <f>'1) Tableau budgétaire 1'!G5</f>
        <v>Organisation recipiendiaire 3 (budget en USD)                               ACORD</v>
      </c>
      <c r="G4" s="177" t="s">
        <v>11</v>
      </c>
      <c r="L4" s="22"/>
      <c r="M4" s="5"/>
    </row>
    <row r="5" spans="2:13" ht="24" customHeight="1" x14ac:dyDescent="0.35">
      <c r="B5" s="304" t="s">
        <v>531</v>
      </c>
      <c r="C5" s="305"/>
      <c r="D5" s="305"/>
      <c r="E5" s="305"/>
      <c r="F5" s="305"/>
      <c r="G5" s="306"/>
      <c r="L5" s="22"/>
      <c r="M5" s="5"/>
    </row>
    <row r="6" spans="2:13" ht="22.5" customHeight="1" x14ac:dyDescent="0.35">
      <c r="C6" s="304" t="s">
        <v>532</v>
      </c>
      <c r="D6" s="305"/>
      <c r="E6" s="305"/>
      <c r="F6" s="305"/>
      <c r="G6" s="306"/>
      <c r="L6" s="22"/>
      <c r="M6" s="5"/>
    </row>
    <row r="7" spans="2:13" ht="24.75" customHeight="1" thickBot="1" x14ac:dyDescent="0.4">
      <c r="C7" s="62" t="s">
        <v>533</v>
      </c>
      <c r="D7" s="63">
        <f>'1) Tableau budgétaire 1'!E16</f>
        <v>0</v>
      </c>
      <c r="E7" s="63">
        <f>'1) Tableau budgétaire 1'!F16</f>
        <v>0</v>
      </c>
      <c r="F7" s="63">
        <f>'1) Tableau budgétaire 1'!G16</f>
        <v>165100</v>
      </c>
      <c r="G7" s="64">
        <f>SUM(D7:F7)</f>
        <v>165100</v>
      </c>
      <c r="L7" s="22"/>
      <c r="M7" s="5"/>
    </row>
    <row r="8" spans="2:13" ht="21.75" customHeight="1" x14ac:dyDescent="0.35">
      <c r="C8" s="60" t="s">
        <v>534</v>
      </c>
      <c r="D8" s="94"/>
      <c r="E8" s="95"/>
      <c r="F8" s="208">
        <f>+'[1]BUDGET DE BASE'!E64</f>
        <v>0</v>
      </c>
      <c r="G8" s="61">
        <f t="shared" ref="G8:G15" si="0">SUM(D8:F8)</f>
        <v>0</v>
      </c>
    </row>
    <row r="9" spans="2:13" x14ac:dyDescent="0.35">
      <c r="C9" s="50" t="s">
        <v>535</v>
      </c>
      <c r="D9" s="96"/>
      <c r="E9" s="19"/>
      <c r="F9" s="208">
        <f>+'[1]BUDGET DE BASE'!E65</f>
        <v>5900</v>
      </c>
      <c r="G9" s="59">
        <f t="shared" si="0"/>
        <v>5900</v>
      </c>
    </row>
    <row r="10" spans="2:13" ht="15.75" customHeight="1" x14ac:dyDescent="0.35">
      <c r="C10" s="50" t="s">
        <v>536</v>
      </c>
      <c r="D10" s="96"/>
      <c r="E10" s="96"/>
      <c r="F10" s="208">
        <f>+'[1]BUDGET DE BASE'!E66</f>
        <v>0</v>
      </c>
      <c r="G10" s="59">
        <f t="shared" si="0"/>
        <v>0</v>
      </c>
    </row>
    <row r="11" spans="2:13" x14ac:dyDescent="0.35">
      <c r="C11" s="51" t="s">
        <v>537</v>
      </c>
      <c r="D11" s="96"/>
      <c r="E11" s="96"/>
      <c r="F11" s="208">
        <f>+'[1]BUDGET DE BASE'!E67</f>
        <v>99000</v>
      </c>
      <c r="G11" s="59">
        <f t="shared" si="0"/>
        <v>99000</v>
      </c>
    </row>
    <row r="12" spans="2:13" x14ac:dyDescent="0.35">
      <c r="C12" s="50" t="s">
        <v>538</v>
      </c>
      <c r="D12" s="96"/>
      <c r="E12" s="96"/>
      <c r="F12" s="208">
        <f>+'[1]BUDGET DE BASE'!E68</f>
        <v>60200</v>
      </c>
      <c r="G12" s="59">
        <f t="shared" si="0"/>
        <v>60200</v>
      </c>
    </row>
    <row r="13" spans="2:13" ht="21.75" customHeight="1" x14ac:dyDescent="0.35">
      <c r="C13" s="50" t="s">
        <v>539</v>
      </c>
      <c r="D13" s="96"/>
      <c r="E13" s="96"/>
      <c r="F13" s="208">
        <f>+'[1]BUDGET DE BASE'!E69</f>
        <v>0</v>
      </c>
      <c r="G13" s="59">
        <f t="shared" si="0"/>
        <v>0</v>
      </c>
    </row>
    <row r="14" spans="2:13" ht="36.75" customHeight="1" x14ac:dyDescent="0.35">
      <c r="C14" s="50" t="s">
        <v>540</v>
      </c>
      <c r="D14" s="96"/>
      <c r="E14" s="96"/>
      <c r="F14" s="208">
        <f>+'[1]BUDGET DE BASE'!E70</f>
        <v>0</v>
      </c>
      <c r="G14" s="59">
        <f t="shared" si="0"/>
        <v>0</v>
      </c>
    </row>
    <row r="15" spans="2:13" ht="15.75" customHeight="1" x14ac:dyDescent="0.35">
      <c r="C15" s="54" t="s">
        <v>14</v>
      </c>
      <c r="D15" s="65">
        <f>SUM(D8:D14)</f>
        <v>0</v>
      </c>
      <c r="E15" s="65">
        <f>SUM(E8:E14)</f>
        <v>0</v>
      </c>
      <c r="F15" s="65">
        <f>SUM(F8:F14)</f>
        <v>165100</v>
      </c>
      <c r="G15" s="125">
        <f t="shared" si="0"/>
        <v>165100</v>
      </c>
    </row>
    <row r="16" spans="2:13" s="53" customFormat="1" x14ac:dyDescent="0.35">
      <c r="C16" s="66"/>
      <c r="D16" s="67"/>
      <c r="E16" s="67"/>
      <c r="F16" s="67"/>
      <c r="G16" s="126"/>
    </row>
    <row r="17" spans="3:7" x14ac:dyDescent="0.35">
      <c r="C17" s="304" t="s">
        <v>541</v>
      </c>
      <c r="D17" s="305"/>
      <c r="E17" s="305"/>
      <c r="F17" s="305"/>
      <c r="G17" s="306"/>
    </row>
    <row r="18" spans="3:7" ht="27" customHeight="1" thickBot="1" x14ac:dyDescent="0.4">
      <c r="C18" s="62" t="s">
        <v>542</v>
      </c>
      <c r="D18" s="63">
        <f>'1) Tableau budgétaire 1'!E26</f>
        <v>0</v>
      </c>
      <c r="E18" s="63">
        <f>'1) Tableau budgétaire 1'!F26</f>
        <v>0</v>
      </c>
      <c r="F18" s="63">
        <f>'1) Tableau budgétaire 1'!G26</f>
        <v>125300</v>
      </c>
      <c r="G18" s="64">
        <f t="shared" ref="G18:G26" si="1">SUM(D18:F18)</f>
        <v>125300</v>
      </c>
    </row>
    <row r="19" spans="3:7" x14ac:dyDescent="0.35">
      <c r="C19" s="60" t="s">
        <v>534</v>
      </c>
      <c r="D19" s="94"/>
      <c r="E19" s="95"/>
      <c r="F19" s="208">
        <f>+'[1]BUDGET DE BASE'!E74</f>
        <v>0</v>
      </c>
      <c r="G19" s="61">
        <f t="shared" si="1"/>
        <v>0</v>
      </c>
    </row>
    <row r="20" spans="3:7" x14ac:dyDescent="0.35">
      <c r="C20" s="50" t="s">
        <v>535</v>
      </c>
      <c r="D20" s="96"/>
      <c r="E20" s="19"/>
      <c r="F20" s="208">
        <f>+'[1]BUDGET DE BASE'!E75</f>
        <v>7000</v>
      </c>
      <c r="G20" s="59">
        <f t="shared" si="1"/>
        <v>7000</v>
      </c>
    </row>
    <row r="21" spans="3:7" ht="31" x14ac:dyDescent="0.35">
      <c r="C21" s="50" t="s">
        <v>536</v>
      </c>
      <c r="D21" s="96"/>
      <c r="E21" s="96"/>
      <c r="F21" s="208">
        <f>+'[1]BUDGET DE BASE'!E76</f>
        <v>7700</v>
      </c>
      <c r="G21" s="59">
        <f t="shared" si="1"/>
        <v>7700</v>
      </c>
    </row>
    <row r="22" spans="3:7" x14ac:dyDescent="0.35">
      <c r="C22" s="51" t="s">
        <v>537</v>
      </c>
      <c r="D22" s="96"/>
      <c r="E22" s="96"/>
      <c r="F22" s="208">
        <f>+'[1]BUDGET DE BASE'!E77</f>
        <v>81100</v>
      </c>
      <c r="G22" s="59">
        <f t="shared" si="1"/>
        <v>81100</v>
      </c>
    </row>
    <row r="23" spans="3:7" x14ac:dyDescent="0.35">
      <c r="C23" s="50" t="s">
        <v>538</v>
      </c>
      <c r="D23" s="96"/>
      <c r="E23" s="96"/>
      <c r="F23" s="209">
        <f>+'[1]BUDGET DE BASE'!E78</f>
        <v>29500</v>
      </c>
      <c r="G23" s="59">
        <f t="shared" si="1"/>
        <v>29500</v>
      </c>
    </row>
    <row r="24" spans="3:7" x14ac:dyDescent="0.35">
      <c r="C24" s="50" t="s">
        <v>539</v>
      </c>
      <c r="D24" s="96"/>
      <c r="E24" s="96"/>
      <c r="F24" s="209">
        <f>+'[1]BUDGET DE BASE'!E79</f>
        <v>0</v>
      </c>
      <c r="G24" s="59">
        <f t="shared" si="1"/>
        <v>0</v>
      </c>
    </row>
    <row r="25" spans="3:7" ht="31" x14ac:dyDescent="0.35">
      <c r="C25" s="50" t="s">
        <v>540</v>
      </c>
      <c r="D25" s="96"/>
      <c r="E25" s="96"/>
      <c r="F25" s="209">
        <f>+'[1]BUDGET DE BASE'!E80</f>
        <v>0</v>
      </c>
      <c r="G25" s="59">
        <f t="shared" si="1"/>
        <v>0</v>
      </c>
    </row>
    <row r="26" spans="3:7" x14ac:dyDescent="0.35">
      <c r="C26" s="54" t="s">
        <v>14</v>
      </c>
      <c r="D26" s="65">
        <f>SUM(D19:D25)</f>
        <v>0</v>
      </c>
      <c r="E26" s="65">
        <f>SUM(E19:E25)</f>
        <v>0</v>
      </c>
      <c r="F26" s="65">
        <f>SUM(F19:F25)</f>
        <v>125300</v>
      </c>
      <c r="G26" s="59">
        <f t="shared" si="1"/>
        <v>125300</v>
      </c>
    </row>
    <row r="27" spans="3:7" s="53" customFormat="1" x14ac:dyDescent="0.35">
      <c r="C27" s="66"/>
      <c r="D27" s="67"/>
      <c r="E27" s="67"/>
      <c r="F27" s="67"/>
      <c r="G27" s="68"/>
    </row>
    <row r="28" spans="3:7" x14ac:dyDescent="0.35">
      <c r="C28" s="304" t="s">
        <v>543</v>
      </c>
      <c r="D28" s="305"/>
      <c r="E28" s="305"/>
      <c r="F28" s="305"/>
      <c r="G28" s="306"/>
    </row>
    <row r="29" spans="3:7" ht="21.75" customHeight="1" thickBot="1" x14ac:dyDescent="0.4">
      <c r="C29" s="62" t="s">
        <v>544</v>
      </c>
      <c r="D29" s="63">
        <f>'1) Tableau budgétaire 1'!E36</f>
        <v>0</v>
      </c>
      <c r="E29" s="63">
        <f>'1) Tableau budgétaire 1'!F36</f>
        <v>0</v>
      </c>
      <c r="F29" s="63">
        <f>'1) Tableau budgétaire 1'!G36</f>
        <v>0</v>
      </c>
      <c r="G29" s="64">
        <f t="shared" ref="G29:G37" si="2">SUM(D29:F29)</f>
        <v>0</v>
      </c>
    </row>
    <row r="30" spans="3:7" x14ac:dyDescent="0.35">
      <c r="C30" s="60" t="s">
        <v>534</v>
      </c>
      <c r="D30" s="94"/>
      <c r="E30" s="95"/>
      <c r="F30" s="95"/>
      <c r="G30" s="61">
        <f t="shared" si="2"/>
        <v>0</v>
      </c>
    </row>
    <row r="31" spans="3:7" s="53" customFormat="1" ht="15.75" customHeight="1" x14ac:dyDescent="0.35">
      <c r="C31" s="50" t="s">
        <v>535</v>
      </c>
      <c r="D31" s="96"/>
      <c r="E31" s="19"/>
      <c r="F31" s="19"/>
      <c r="G31" s="59">
        <f t="shared" si="2"/>
        <v>0</v>
      </c>
    </row>
    <row r="32" spans="3:7" s="53" customFormat="1" ht="31" x14ac:dyDescent="0.35">
      <c r="C32" s="50" t="s">
        <v>536</v>
      </c>
      <c r="D32" s="96"/>
      <c r="E32" s="96"/>
      <c r="F32" s="96"/>
      <c r="G32" s="59">
        <f t="shared" si="2"/>
        <v>0</v>
      </c>
    </row>
    <row r="33" spans="3:7" s="53" customFormat="1" x14ac:dyDescent="0.35">
      <c r="C33" s="51" t="s">
        <v>537</v>
      </c>
      <c r="D33" s="96">
        <v>0</v>
      </c>
      <c r="E33" s="96"/>
      <c r="F33" s="96"/>
      <c r="G33" s="59">
        <f t="shared" si="2"/>
        <v>0</v>
      </c>
    </row>
    <row r="34" spans="3:7" x14ac:dyDescent="0.35">
      <c r="C34" s="50" t="s">
        <v>538</v>
      </c>
      <c r="D34" s="96">
        <v>0</v>
      </c>
      <c r="E34" s="96"/>
      <c r="F34" s="96"/>
      <c r="G34" s="59">
        <f t="shared" si="2"/>
        <v>0</v>
      </c>
    </row>
    <row r="35" spans="3:7" x14ac:dyDescent="0.35">
      <c r="C35" s="50" t="s">
        <v>539</v>
      </c>
      <c r="D35" s="96"/>
      <c r="E35" s="96"/>
      <c r="F35" s="96"/>
      <c r="G35" s="59">
        <f t="shared" si="2"/>
        <v>0</v>
      </c>
    </row>
    <row r="36" spans="3:7" ht="31" x14ac:dyDescent="0.35">
      <c r="C36" s="50" t="s">
        <v>540</v>
      </c>
      <c r="D36" s="96"/>
      <c r="E36" s="96"/>
      <c r="F36" s="96"/>
      <c r="G36" s="59">
        <f t="shared" si="2"/>
        <v>0</v>
      </c>
    </row>
    <row r="37" spans="3:7" x14ac:dyDescent="0.35">
      <c r="C37" s="137" t="s">
        <v>14</v>
      </c>
      <c r="D37" s="138">
        <f>SUM(D30:D36)</f>
        <v>0</v>
      </c>
      <c r="E37" s="138">
        <f>SUM(E30:E36)</f>
        <v>0</v>
      </c>
      <c r="F37" s="138">
        <f>SUM(F30:F36)</f>
        <v>0</v>
      </c>
      <c r="G37" s="139">
        <f t="shared" si="2"/>
        <v>0</v>
      </c>
    </row>
    <row r="38" spans="3:7" x14ac:dyDescent="0.35">
      <c r="C38" s="140"/>
      <c r="D38" s="141"/>
      <c r="E38" s="141"/>
      <c r="F38" s="141"/>
      <c r="G38" s="142"/>
    </row>
    <row r="39" spans="3:7" s="53" customFormat="1" x14ac:dyDescent="0.35">
      <c r="C39" s="307" t="s">
        <v>545</v>
      </c>
      <c r="D39" s="308"/>
      <c r="E39" s="308"/>
      <c r="F39" s="308"/>
      <c r="G39" s="309"/>
    </row>
    <row r="40" spans="3:7" ht="20.25" customHeight="1" thickBot="1" x14ac:dyDescent="0.4">
      <c r="C40" s="62" t="s">
        <v>546</v>
      </c>
      <c r="D40" s="63">
        <f>'1) Tableau budgétaire 1'!E46</f>
        <v>0</v>
      </c>
      <c r="E40" s="63">
        <f>'1) Tableau budgétaire 1'!F46</f>
        <v>0</v>
      </c>
      <c r="F40" s="63">
        <f>'1) Tableau budgétaire 1'!G46</f>
        <v>0</v>
      </c>
      <c r="G40" s="64">
        <f t="shared" ref="G40:G48" si="3">SUM(D40:F40)</f>
        <v>0</v>
      </c>
    </row>
    <row r="41" spans="3:7" x14ac:dyDescent="0.35">
      <c r="C41" s="60" t="s">
        <v>534</v>
      </c>
      <c r="D41" s="94"/>
      <c r="E41" s="95"/>
      <c r="F41" s="95"/>
      <c r="G41" s="61">
        <f t="shared" si="3"/>
        <v>0</v>
      </c>
    </row>
    <row r="42" spans="3:7" ht="15.75" customHeight="1" x14ac:dyDescent="0.35">
      <c r="C42" s="50" t="s">
        <v>535</v>
      </c>
      <c r="D42" s="96"/>
      <c r="E42" s="19"/>
      <c r="F42" s="19"/>
      <c r="G42" s="59">
        <f t="shared" si="3"/>
        <v>0</v>
      </c>
    </row>
    <row r="43" spans="3:7" ht="32.25" customHeight="1" x14ac:dyDescent="0.35">
      <c r="C43" s="50" t="s">
        <v>536</v>
      </c>
      <c r="D43" s="96"/>
      <c r="E43" s="96"/>
      <c r="F43" s="96"/>
      <c r="G43" s="59">
        <f t="shared" si="3"/>
        <v>0</v>
      </c>
    </row>
    <row r="44" spans="3:7" s="53" customFormat="1" x14ac:dyDescent="0.35">
      <c r="C44" s="51" t="s">
        <v>537</v>
      </c>
      <c r="D44" s="96"/>
      <c r="E44" s="96"/>
      <c r="F44" s="96"/>
      <c r="G44" s="59">
        <f t="shared" si="3"/>
        <v>0</v>
      </c>
    </row>
    <row r="45" spans="3:7" x14ac:dyDescent="0.35">
      <c r="C45" s="50" t="s">
        <v>538</v>
      </c>
      <c r="D45" s="96"/>
      <c r="E45" s="96"/>
      <c r="F45" s="96"/>
      <c r="G45" s="59">
        <f t="shared" si="3"/>
        <v>0</v>
      </c>
    </row>
    <row r="46" spans="3:7" x14ac:dyDescent="0.35">
      <c r="C46" s="50" t="s">
        <v>539</v>
      </c>
      <c r="D46" s="96"/>
      <c r="E46" s="209" t="s">
        <v>648</v>
      </c>
      <c r="F46" s="96"/>
      <c r="G46" s="59">
        <f t="shared" si="3"/>
        <v>0</v>
      </c>
    </row>
    <row r="47" spans="3:7" ht="31" x14ac:dyDescent="0.35">
      <c r="C47" s="50" t="s">
        <v>540</v>
      </c>
      <c r="D47" s="96"/>
      <c r="E47" s="96"/>
      <c r="F47" s="96"/>
      <c r="G47" s="59">
        <f t="shared" si="3"/>
        <v>0</v>
      </c>
    </row>
    <row r="48" spans="3:7" ht="21" customHeight="1" x14ac:dyDescent="0.35">
      <c r="C48" s="54" t="s">
        <v>14</v>
      </c>
      <c r="D48" s="65">
        <f>SUM(D41:D47)</f>
        <v>0</v>
      </c>
      <c r="E48" s="65">
        <f>SUM(E41:E47)</f>
        <v>0</v>
      </c>
      <c r="F48" s="65">
        <f>SUM(F41:F47)</f>
        <v>0</v>
      </c>
      <c r="G48" s="59">
        <f t="shared" si="3"/>
        <v>0</v>
      </c>
    </row>
    <row r="49" spans="2:7" s="53" customFormat="1" ht="22.5" customHeight="1" x14ac:dyDescent="0.35">
      <c r="C49" s="69"/>
      <c r="D49" s="67"/>
      <c r="E49" s="67"/>
      <c r="F49" s="67"/>
      <c r="G49" s="68"/>
    </row>
    <row r="50" spans="2:7" x14ac:dyDescent="0.35">
      <c r="B50" s="304" t="s">
        <v>547</v>
      </c>
      <c r="C50" s="305"/>
      <c r="D50" s="305"/>
      <c r="E50" s="305"/>
      <c r="F50" s="305"/>
      <c r="G50" s="306"/>
    </row>
    <row r="51" spans="2:7" x14ac:dyDescent="0.35">
      <c r="C51" s="304" t="s">
        <v>406</v>
      </c>
      <c r="D51" s="305"/>
      <c r="E51" s="305"/>
      <c r="F51" s="305"/>
      <c r="G51" s="306"/>
    </row>
    <row r="52" spans="2:7" ht="24" customHeight="1" thickBot="1" x14ac:dyDescent="0.4">
      <c r="C52" s="62" t="s">
        <v>548</v>
      </c>
      <c r="D52" s="63">
        <f>'1) Tableau budgétaire 1'!E58</f>
        <v>0</v>
      </c>
      <c r="E52" s="63">
        <f>'1) Tableau budgétaire 1'!F58</f>
        <v>167247.66</v>
      </c>
      <c r="F52" s="63">
        <f>'1) Tableau budgétaire 1'!G58</f>
        <v>0</v>
      </c>
      <c r="G52" s="64">
        <f>SUM(D52:F52)</f>
        <v>167247.66</v>
      </c>
    </row>
    <row r="53" spans="2:7" ht="15.75" customHeight="1" x14ac:dyDescent="0.35">
      <c r="C53" s="60" t="s">
        <v>534</v>
      </c>
      <c r="D53" s="94"/>
      <c r="E53" s="95">
        <v>0</v>
      </c>
      <c r="F53" s="95"/>
      <c r="G53" s="61">
        <f t="shared" ref="G53:G60" si="4">SUM(D53:F53)</f>
        <v>0</v>
      </c>
    </row>
    <row r="54" spans="2:7" ht="15.75" customHeight="1" x14ac:dyDescent="0.35">
      <c r="C54" s="50" t="s">
        <v>535</v>
      </c>
      <c r="D54" s="96"/>
      <c r="E54" s="19">
        <v>3747.6600000000035</v>
      </c>
      <c r="F54" s="19"/>
      <c r="G54" s="59">
        <f t="shared" si="4"/>
        <v>3747.6600000000035</v>
      </c>
    </row>
    <row r="55" spans="2:7" ht="15.75" customHeight="1" x14ac:dyDescent="0.35">
      <c r="C55" s="50" t="s">
        <v>536</v>
      </c>
      <c r="D55" s="96"/>
      <c r="E55" s="96">
        <v>2000</v>
      </c>
      <c r="F55" s="96"/>
      <c r="G55" s="59">
        <f t="shared" si="4"/>
        <v>2000</v>
      </c>
    </row>
    <row r="56" spans="2:7" ht="18.75" customHeight="1" x14ac:dyDescent="0.35">
      <c r="C56" s="51" t="s">
        <v>537</v>
      </c>
      <c r="D56" s="96"/>
      <c r="E56" s="96">
        <v>156000</v>
      </c>
      <c r="F56" s="96"/>
      <c r="G56" s="59">
        <f t="shared" si="4"/>
        <v>156000</v>
      </c>
    </row>
    <row r="57" spans="2:7" x14ac:dyDescent="0.35">
      <c r="C57" s="50" t="s">
        <v>538</v>
      </c>
      <c r="D57" s="96"/>
      <c r="E57" s="96">
        <v>5500</v>
      </c>
      <c r="F57" s="96"/>
      <c r="G57" s="59">
        <f t="shared" si="4"/>
        <v>5500</v>
      </c>
    </row>
    <row r="58" spans="2:7" s="53" customFormat="1" ht="21.75" customHeight="1" x14ac:dyDescent="0.35">
      <c r="B58" s="52"/>
      <c r="C58" s="50" t="s">
        <v>539</v>
      </c>
      <c r="D58" s="96"/>
      <c r="E58" s="96"/>
      <c r="F58" s="96"/>
      <c r="G58" s="59">
        <f t="shared" si="4"/>
        <v>0</v>
      </c>
    </row>
    <row r="59" spans="2:7" s="53" customFormat="1" ht="31" x14ac:dyDescent="0.35">
      <c r="B59" s="52"/>
      <c r="C59" s="50" t="s">
        <v>540</v>
      </c>
      <c r="D59" s="96"/>
      <c r="E59" s="96">
        <v>0</v>
      </c>
      <c r="F59" s="96"/>
      <c r="G59" s="59">
        <f t="shared" si="4"/>
        <v>0</v>
      </c>
    </row>
    <row r="60" spans="2:7" x14ac:dyDescent="0.35">
      <c r="C60" s="54" t="s">
        <v>14</v>
      </c>
      <c r="D60" s="65">
        <f>SUM(D53:D59)</f>
        <v>0</v>
      </c>
      <c r="E60" s="65">
        <f>SUM(E53:E59)</f>
        <v>167247.66</v>
      </c>
      <c r="F60" s="65">
        <f>SUM(F53:F59)</f>
        <v>0</v>
      </c>
      <c r="G60" s="59">
        <f t="shared" si="4"/>
        <v>167247.66</v>
      </c>
    </row>
    <row r="61" spans="2:7" s="53" customFormat="1" x14ac:dyDescent="0.35">
      <c r="C61" s="66"/>
      <c r="D61" s="67"/>
      <c r="E61" s="67"/>
      <c r="F61" s="67"/>
      <c r="G61" s="68"/>
    </row>
    <row r="62" spans="2:7" x14ac:dyDescent="0.35">
      <c r="B62" s="53"/>
      <c r="C62" s="304" t="s">
        <v>415</v>
      </c>
      <c r="D62" s="305"/>
      <c r="E62" s="305"/>
      <c r="F62" s="305"/>
      <c r="G62" s="306"/>
    </row>
    <row r="63" spans="2:7" ht="21.75" customHeight="1" thickBot="1" x14ac:dyDescent="0.4">
      <c r="C63" s="62" t="s">
        <v>549</v>
      </c>
      <c r="D63" s="63">
        <f>'1) Tableau budgétaire 1'!E68</f>
        <v>0</v>
      </c>
      <c r="E63" s="63">
        <f>'1) Tableau budgétaire 1'!F68</f>
        <v>237000</v>
      </c>
      <c r="F63" s="63">
        <f>'1) Tableau budgétaire 1'!G68</f>
        <v>0</v>
      </c>
      <c r="G63" s="64">
        <f t="shared" ref="G63:G71" si="5">SUM(D63:F63)</f>
        <v>237000</v>
      </c>
    </row>
    <row r="64" spans="2:7" ht="15.75" customHeight="1" x14ac:dyDescent="0.35">
      <c r="C64" s="60" t="s">
        <v>534</v>
      </c>
      <c r="D64" s="94"/>
      <c r="E64" s="95">
        <v>0</v>
      </c>
      <c r="F64" s="95"/>
      <c r="G64" s="61">
        <f t="shared" si="5"/>
        <v>0</v>
      </c>
    </row>
    <row r="65" spans="2:7" ht="15.75" customHeight="1" x14ac:dyDescent="0.35">
      <c r="C65" s="50" t="s">
        <v>535</v>
      </c>
      <c r="D65" s="96"/>
      <c r="E65" s="19">
        <v>1500</v>
      </c>
      <c r="F65" s="19"/>
      <c r="G65" s="59">
        <f t="shared" si="5"/>
        <v>1500</v>
      </c>
    </row>
    <row r="66" spans="2:7" ht="15.75" customHeight="1" x14ac:dyDescent="0.35">
      <c r="C66" s="50" t="s">
        <v>536</v>
      </c>
      <c r="D66" s="96"/>
      <c r="E66" s="96">
        <v>4500</v>
      </c>
      <c r="F66" s="96"/>
      <c r="G66" s="59">
        <f t="shared" si="5"/>
        <v>4500</v>
      </c>
    </row>
    <row r="67" spans="2:7" x14ac:dyDescent="0.35">
      <c r="C67" s="51" t="s">
        <v>537</v>
      </c>
      <c r="D67" s="96"/>
      <c r="E67" s="96">
        <v>225000</v>
      </c>
      <c r="F67" s="96"/>
      <c r="G67" s="59">
        <f t="shared" si="5"/>
        <v>225000</v>
      </c>
    </row>
    <row r="68" spans="2:7" x14ac:dyDescent="0.35">
      <c r="C68" s="50" t="s">
        <v>538</v>
      </c>
      <c r="D68" s="96"/>
      <c r="E68" s="96">
        <v>6000</v>
      </c>
      <c r="F68" s="96"/>
      <c r="G68" s="59">
        <f t="shared" si="5"/>
        <v>6000</v>
      </c>
    </row>
    <row r="69" spans="2:7" x14ac:dyDescent="0.35">
      <c r="C69" s="50" t="s">
        <v>539</v>
      </c>
      <c r="D69" s="96"/>
      <c r="E69" s="96"/>
      <c r="F69" s="96"/>
      <c r="G69" s="59">
        <f t="shared" si="5"/>
        <v>0</v>
      </c>
    </row>
    <row r="70" spans="2:7" ht="31" x14ac:dyDescent="0.35">
      <c r="C70" s="50" t="s">
        <v>540</v>
      </c>
      <c r="D70" s="96"/>
      <c r="E70" s="96">
        <v>0</v>
      </c>
      <c r="F70" s="96"/>
      <c r="G70" s="59">
        <f t="shared" si="5"/>
        <v>0</v>
      </c>
    </row>
    <row r="71" spans="2:7" x14ac:dyDescent="0.35">
      <c r="C71" s="54" t="s">
        <v>14</v>
      </c>
      <c r="D71" s="65">
        <f>SUM(D64:D70)</f>
        <v>0</v>
      </c>
      <c r="E71" s="65">
        <f>SUM(E64:E70)</f>
        <v>237000</v>
      </c>
      <c r="F71" s="65">
        <f>SUM(F64:F70)</f>
        <v>0</v>
      </c>
      <c r="G71" s="59">
        <f t="shared" si="5"/>
        <v>237000</v>
      </c>
    </row>
    <row r="72" spans="2:7" s="53" customFormat="1" x14ac:dyDescent="0.35">
      <c r="C72" s="66"/>
      <c r="D72" s="67"/>
      <c r="E72" s="67"/>
      <c r="F72" s="67"/>
      <c r="G72" s="68"/>
    </row>
    <row r="73" spans="2:7" x14ac:dyDescent="0.35">
      <c r="C73" s="304" t="s">
        <v>424</v>
      </c>
      <c r="D73" s="305"/>
      <c r="E73" s="305"/>
      <c r="F73" s="305"/>
      <c r="G73" s="306"/>
    </row>
    <row r="74" spans="2:7" ht="21.75" customHeight="1" thickBot="1" x14ac:dyDescent="0.4">
      <c r="B74" s="53"/>
      <c r="C74" s="62" t="s">
        <v>550</v>
      </c>
      <c r="D74" s="63">
        <f>'1) Tableau budgétaire 1'!E78</f>
        <v>0</v>
      </c>
      <c r="E74" s="63">
        <f>'1) Tableau budgétaire 1'!F78</f>
        <v>0</v>
      </c>
      <c r="F74" s="63">
        <f>'1) Tableau budgétaire 1'!G78</f>
        <v>0</v>
      </c>
      <c r="G74" s="64">
        <f t="shared" ref="G74:G82" si="6">SUM(D74:F74)</f>
        <v>0</v>
      </c>
    </row>
    <row r="75" spans="2:7" ht="18" customHeight="1" x14ac:dyDescent="0.35">
      <c r="C75" s="60" t="s">
        <v>534</v>
      </c>
      <c r="D75" s="94"/>
      <c r="E75" s="95"/>
      <c r="F75" s="95"/>
      <c r="G75" s="61">
        <f t="shared" si="6"/>
        <v>0</v>
      </c>
    </row>
    <row r="76" spans="2:7" ht="15.75" customHeight="1" x14ac:dyDescent="0.35">
      <c r="C76" s="50" t="s">
        <v>535</v>
      </c>
      <c r="D76" s="96"/>
      <c r="E76" s="19"/>
      <c r="F76" s="19"/>
      <c r="G76" s="59">
        <f t="shared" si="6"/>
        <v>0</v>
      </c>
    </row>
    <row r="77" spans="2:7" s="53" customFormat="1" ht="15.75" customHeight="1" x14ac:dyDescent="0.35">
      <c r="B77" s="52"/>
      <c r="C77" s="50" t="s">
        <v>536</v>
      </c>
      <c r="D77" s="96"/>
      <c r="E77" s="96"/>
      <c r="F77" s="96"/>
      <c r="G77" s="59">
        <f t="shared" si="6"/>
        <v>0</v>
      </c>
    </row>
    <row r="78" spans="2:7" x14ac:dyDescent="0.35">
      <c r="B78" s="53"/>
      <c r="C78" s="51" t="s">
        <v>537</v>
      </c>
      <c r="D78" s="96"/>
      <c r="E78" s="96"/>
      <c r="F78" s="96"/>
      <c r="G78" s="59">
        <f t="shared" si="6"/>
        <v>0</v>
      </c>
    </row>
    <row r="79" spans="2:7" x14ac:dyDescent="0.35">
      <c r="B79" s="53"/>
      <c r="C79" s="50" t="s">
        <v>538</v>
      </c>
      <c r="D79" s="96"/>
      <c r="E79" s="96"/>
      <c r="F79" s="96"/>
      <c r="G79" s="59">
        <f t="shared" si="6"/>
        <v>0</v>
      </c>
    </row>
    <row r="80" spans="2:7" x14ac:dyDescent="0.35">
      <c r="B80" s="53"/>
      <c r="C80" s="50" t="s">
        <v>539</v>
      </c>
      <c r="D80" s="96"/>
      <c r="E80" s="96"/>
      <c r="F80" s="96"/>
      <c r="G80" s="59">
        <f t="shared" si="6"/>
        <v>0</v>
      </c>
    </row>
    <row r="81" spans="2:7" ht="31" x14ac:dyDescent="0.35">
      <c r="C81" s="50" t="s">
        <v>540</v>
      </c>
      <c r="D81" s="96"/>
      <c r="E81" s="96"/>
      <c r="F81" s="96"/>
      <c r="G81" s="59">
        <f t="shared" si="6"/>
        <v>0</v>
      </c>
    </row>
    <row r="82" spans="2:7" x14ac:dyDescent="0.35">
      <c r="C82" s="54" t="s">
        <v>14</v>
      </c>
      <c r="D82" s="65">
        <f>SUM(D75:D81)</f>
        <v>0</v>
      </c>
      <c r="E82" s="65">
        <f>SUM(E75:E81)</f>
        <v>0</v>
      </c>
      <c r="F82" s="65">
        <f>SUM(F75:F81)</f>
        <v>0</v>
      </c>
      <c r="G82" s="59">
        <f t="shared" si="6"/>
        <v>0</v>
      </c>
    </row>
    <row r="83" spans="2:7" s="53" customFormat="1" x14ac:dyDescent="0.35">
      <c r="C83" s="66"/>
      <c r="D83" s="67"/>
      <c r="E83" s="67"/>
      <c r="F83" s="67"/>
      <c r="G83" s="68"/>
    </row>
    <row r="84" spans="2:7" x14ac:dyDescent="0.35">
      <c r="C84" s="304" t="s">
        <v>433</v>
      </c>
      <c r="D84" s="305"/>
      <c r="E84" s="305"/>
      <c r="F84" s="305"/>
      <c r="G84" s="306"/>
    </row>
    <row r="85" spans="2:7" ht="21.75" customHeight="1" thickBot="1" x14ac:dyDescent="0.4">
      <c r="C85" s="62" t="s">
        <v>551</v>
      </c>
      <c r="D85" s="63">
        <f>'1) Tableau budgétaire 1'!E88</f>
        <v>0</v>
      </c>
      <c r="E85" s="63">
        <f>'1) Tableau budgétaire 1'!F88</f>
        <v>0</v>
      </c>
      <c r="F85" s="63">
        <f>'1) Tableau budgétaire 1'!G88</f>
        <v>0</v>
      </c>
      <c r="G85" s="64">
        <f t="shared" ref="G85:G93" si="7">SUM(D85:F85)</f>
        <v>0</v>
      </c>
    </row>
    <row r="86" spans="2:7" ht="15.75" customHeight="1" x14ac:dyDescent="0.35">
      <c r="C86" s="60" t="s">
        <v>534</v>
      </c>
      <c r="D86" s="94"/>
      <c r="E86" s="95"/>
      <c r="F86" s="95"/>
      <c r="G86" s="61">
        <f t="shared" si="7"/>
        <v>0</v>
      </c>
    </row>
    <row r="87" spans="2:7" ht="15.75" customHeight="1" x14ac:dyDescent="0.35">
      <c r="B87" s="53"/>
      <c r="C87" s="50" t="s">
        <v>535</v>
      </c>
      <c r="D87" s="96"/>
      <c r="E87" s="19"/>
      <c r="F87" s="19"/>
      <c r="G87" s="59">
        <f t="shared" si="7"/>
        <v>0</v>
      </c>
    </row>
    <row r="88" spans="2:7" ht="15.75" customHeight="1" x14ac:dyDescent="0.35">
      <c r="C88" s="50" t="s">
        <v>536</v>
      </c>
      <c r="D88" s="96"/>
      <c r="E88" s="96"/>
      <c r="F88" s="96"/>
      <c r="G88" s="59">
        <f t="shared" si="7"/>
        <v>0</v>
      </c>
    </row>
    <row r="89" spans="2:7" x14ac:dyDescent="0.35">
      <c r="C89" s="51" t="s">
        <v>537</v>
      </c>
      <c r="D89" s="96"/>
      <c r="E89" s="96"/>
      <c r="F89" s="96"/>
      <c r="G89" s="59">
        <f t="shared" si="7"/>
        <v>0</v>
      </c>
    </row>
    <row r="90" spans="2:7" x14ac:dyDescent="0.35">
      <c r="C90" s="50" t="s">
        <v>538</v>
      </c>
      <c r="D90" s="96"/>
      <c r="E90" s="96"/>
      <c r="F90" s="96"/>
      <c r="G90" s="59">
        <f t="shared" si="7"/>
        <v>0</v>
      </c>
    </row>
    <row r="91" spans="2:7" ht="25.5" customHeight="1" x14ac:dyDescent="0.35">
      <c r="C91" s="50" t="s">
        <v>539</v>
      </c>
      <c r="D91" s="96"/>
      <c r="E91" s="96"/>
      <c r="F91" s="96"/>
      <c r="G91" s="59">
        <f t="shared" si="7"/>
        <v>0</v>
      </c>
    </row>
    <row r="92" spans="2:7" ht="31" x14ac:dyDescent="0.35">
      <c r="B92" s="53"/>
      <c r="C92" s="50" t="s">
        <v>540</v>
      </c>
      <c r="D92" s="96"/>
      <c r="E92" s="96"/>
      <c r="F92" s="96"/>
      <c r="G92" s="59">
        <f t="shared" si="7"/>
        <v>0</v>
      </c>
    </row>
    <row r="93" spans="2:7" ht="15.75" customHeight="1" x14ac:dyDescent="0.35">
      <c r="C93" s="54" t="s">
        <v>14</v>
      </c>
      <c r="D93" s="65">
        <f>SUM(D86:D92)</f>
        <v>0</v>
      </c>
      <c r="E93" s="65">
        <f>SUM(E86:E92)</f>
        <v>0</v>
      </c>
      <c r="F93" s="65">
        <f>SUM(F86:F92)</f>
        <v>0</v>
      </c>
      <c r="G93" s="59">
        <f t="shared" si="7"/>
        <v>0</v>
      </c>
    </row>
    <row r="94" spans="2:7" ht="25.5" customHeight="1" x14ac:dyDescent="0.35">
      <c r="D94" s="52"/>
      <c r="E94" s="52"/>
      <c r="F94" s="52"/>
    </row>
    <row r="95" spans="2:7" x14ac:dyDescent="0.35">
      <c r="B95" s="304" t="s">
        <v>552</v>
      </c>
      <c r="C95" s="305"/>
      <c r="D95" s="305"/>
      <c r="E95" s="305"/>
      <c r="F95" s="305"/>
      <c r="G95" s="306"/>
    </row>
    <row r="96" spans="2:7" x14ac:dyDescent="0.35">
      <c r="C96" s="304" t="s">
        <v>443</v>
      </c>
      <c r="D96" s="305"/>
      <c r="E96" s="305"/>
      <c r="F96" s="305"/>
      <c r="G96" s="306"/>
    </row>
    <row r="97" spans="3:7" ht="22.5" customHeight="1" thickBot="1" x14ac:dyDescent="0.4">
      <c r="C97" s="62" t="s">
        <v>553</v>
      </c>
      <c r="D97" s="63">
        <f>'1) Tableau budgétaire 1'!E100</f>
        <v>141095</v>
      </c>
      <c r="E97" s="63">
        <f>'1) Tableau budgétaire 1'!F100</f>
        <v>0</v>
      </c>
      <c r="F97" s="63">
        <f>'1) Tableau budgétaire 1'!G100</f>
        <v>0</v>
      </c>
      <c r="G97" s="64">
        <f>SUM(D97:F97)</f>
        <v>141095</v>
      </c>
    </row>
    <row r="98" spans="3:7" x14ac:dyDescent="0.35">
      <c r="C98" s="60" t="s">
        <v>534</v>
      </c>
      <c r="D98" s="249"/>
      <c r="E98" s="95"/>
      <c r="F98" s="95"/>
      <c r="G98" s="61">
        <f t="shared" ref="G98:G105" si="8">SUM(D98:F98)</f>
        <v>0</v>
      </c>
    </row>
    <row r="99" spans="3:7" x14ac:dyDescent="0.35">
      <c r="C99" s="50" t="s">
        <v>535</v>
      </c>
      <c r="D99" s="96">
        <v>7000</v>
      </c>
      <c r="E99" s="19"/>
      <c r="F99" s="19"/>
      <c r="G99" s="59">
        <f t="shared" si="8"/>
        <v>7000</v>
      </c>
    </row>
    <row r="100" spans="3:7" ht="15.75" customHeight="1" x14ac:dyDescent="0.35">
      <c r="C100" s="50" t="s">
        <v>536</v>
      </c>
      <c r="D100" s="96"/>
      <c r="E100" s="96"/>
      <c r="F100" s="96"/>
      <c r="G100" s="59">
        <f t="shared" si="8"/>
        <v>0</v>
      </c>
    </row>
    <row r="101" spans="3:7" x14ac:dyDescent="0.35">
      <c r="C101" s="51" t="s">
        <v>537</v>
      </c>
      <c r="D101" s="96">
        <v>41795</v>
      </c>
      <c r="E101" s="96"/>
      <c r="F101" s="96"/>
      <c r="G101" s="59">
        <f t="shared" si="8"/>
        <v>41795</v>
      </c>
    </row>
    <row r="102" spans="3:7" x14ac:dyDescent="0.35">
      <c r="C102" s="50" t="s">
        <v>538</v>
      </c>
      <c r="D102" s="96"/>
      <c r="E102" s="96"/>
      <c r="F102" s="96"/>
      <c r="G102" s="59">
        <f t="shared" si="8"/>
        <v>0</v>
      </c>
    </row>
    <row r="103" spans="3:7" x14ac:dyDescent="0.35">
      <c r="C103" s="50" t="s">
        <v>539</v>
      </c>
      <c r="D103" s="96">
        <v>60000</v>
      </c>
      <c r="E103" s="96"/>
      <c r="F103" s="96"/>
      <c r="G103" s="59">
        <f t="shared" si="8"/>
        <v>60000</v>
      </c>
    </row>
    <row r="104" spans="3:7" ht="31" x14ac:dyDescent="0.35">
      <c r="C104" s="50" t="s">
        <v>540</v>
      </c>
      <c r="D104" s="96">
        <v>32300</v>
      </c>
      <c r="E104" s="96"/>
      <c r="F104" s="96"/>
      <c r="G104" s="59">
        <f t="shared" si="8"/>
        <v>32300</v>
      </c>
    </row>
    <row r="105" spans="3:7" x14ac:dyDescent="0.35">
      <c r="C105" s="54" t="s">
        <v>14</v>
      </c>
      <c r="D105" s="65">
        <f>SUM(D98:D104)</f>
        <v>141095</v>
      </c>
      <c r="E105" s="65">
        <f>SUM(E98:E104)</f>
        <v>0</v>
      </c>
      <c r="F105" s="65">
        <f>SUM(F98:F104)</f>
        <v>0</v>
      </c>
      <c r="G105" s="59">
        <f t="shared" si="8"/>
        <v>141095</v>
      </c>
    </row>
    <row r="106" spans="3:7" s="53" customFormat="1" x14ac:dyDescent="0.35">
      <c r="C106" s="66"/>
      <c r="D106" s="67"/>
      <c r="E106" s="67"/>
      <c r="F106" s="67"/>
      <c r="G106" s="68"/>
    </row>
    <row r="107" spans="3:7" ht="15.75" customHeight="1" x14ac:dyDescent="0.35">
      <c r="C107" s="304" t="s">
        <v>554</v>
      </c>
      <c r="D107" s="305"/>
      <c r="E107" s="305"/>
      <c r="F107" s="305"/>
      <c r="G107" s="306"/>
    </row>
    <row r="108" spans="3:7" ht="21.75" customHeight="1" thickBot="1" x14ac:dyDescent="0.4">
      <c r="C108" s="62" t="s">
        <v>555</v>
      </c>
      <c r="D108" s="63">
        <f>'1) Tableau budgétaire 1'!E108</f>
        <v>436905.45</v>
      </c>
      <c r="E108" s="63">
        <f>'1) Tableau budgétaire 1'!F108</f>
        <v>0</v>
      </c>
      <c r="F108" s="63">
        <f>'1) Tableau budgétaire 1'!G108</f>
        <v>0</v>
      </c>
      <c r="G108" s="64">
        <f t="shared" ref="G108:G116" si="9">SUM(D108:F108)</f>
        <v>436905.45</v>
      </c>
    </row>
    <row r="109" spans="3:7" x14ac:dyDescent="0.35">
      <c r="C109" s="60" t="s">
        <v>534</v>
      </c>
      <c r="D109" s="94"/>
      <c r="E109" s="208"/>
      <c r="F109" s="95"/>
      <c r="G109" s="61">
        <f t="shared" si="9"/>
        <v>0</v>
      </c>
    </row>
    <row r="110" spans="3:7" x14ac:dyDescent="0.35">
      <c r="C110" s="50" t="s">
        <v>535</v>
      </c>
      <c r="D110" s="96">
        <v>82950.45</v>
      </c>
      <c r="E110" s="19"/>
      <c r="F110" s="19"/>
      <c r="G110" s="59">
        <f t="shared" si="9"/>
        <v>82950.45</v>
      </c>
    </row>
    <row r="111" spans="3:7" ht="31" x14ac:dyDescent="0.35">
      <c r="C111" s="50" t="s">
        <v>536</v>
      </c>
      <c r="D111" s="96">
        <v>39400</v>
      </c>
      <c r="E111" s="96"/>
      <c r="F111" s="96"/>
      <c r="G111" s="59">
        <f t="shared" si="9"/>
        <v>39400</v>
      </c>
    </row>
    <row r="112" spans="3:7" x14ac:dyDescent="0.35">
      <c r="C112" s="51" t="s">
        <v>537</v>
      </c>
      <c r="D112" s="96">
        <v>223955</v>
      </c>
      <c r="E112" s="96"/>
      <c r="F112" s="96"/>
      <c r="G112" s="59">
        <f t="shared" si="9"/>
        <v>223955</v>
      </c>
    </row>
    <row r="113" spans="3:7" x14ac:dyDescent="0.35">
      <c r="C113" s="50" t="s">
        <v>538</v>
      </c>
      <c r="D113" s="96"/>
      <c r="E113" s="96"/>
      <c r="F113" s="96"/>
      <c r="G113" s="59">
        <f t="shared" si="9"/>
        <v>0</v>
      </c>
    </row>
    <row r="114" spans="3:7" x14ac:dyDescent="0.35">
      <c r="C114" s="50" t="s">
        <v>539</v>
      </c>
      <c r="D114" s="96">
        <v>90600</v>
      </c>
      <c r="E114" s="96"/>
      <c r="F114" s="96"/>
      <c r="G114" s="59">
        <f t="shared" si="9"/>
        <v>90600</v>
      </c>
    </row>
    <row r="115" spans="3:7" ht="31" x14ac:dyDescent="0.35">
      <c r="C115" s="50" t="s">
        <v>540</v>
      </c>
      <c r="D115" s="96"/>
      <c r="E115" s="96"/>
      <c r="F115" s="96"/>
      <c r="G115" s="59">
        <f t="shared" si="9"/>
        <v>0</v>
      </c>
    </row>
    <row r="116" spans="3:7" x14ac:dyDescent="0.35">
      <c r="C116" s="54" t="s">
        <v>14</v>
      </c>
      <c r="D116" s="65">
        <f>SUM(D109:D115)</f>
        <v>436905.45</v>
      </c>
      <c r="E116" s="65">
        <f>SUM(E109:E115)</f>
        <v>0</v>
      </c>
      <c r="F116" s="65">
        <f>SUM(F109:F115)</f>
        <v>0</v>
      </c>
      <c r="G116" s="59">
        <f t="shared" si="9"/>
        <v>436905.45</v>
      </c>
    </row>
    <row r="117" spans="3:7" s="53" customFormat="1" x14ac:dyDescent="0.35">
      <c r="C117" s="66"/>
      <c r="D117" s="67"/>
      <c r="E117" s="67"/>
      <c r="F117" s="67"/>
      <c r="G117" s="68"/>
    </row>
    <row r="118" spans="3:7" x14ac:dyDescent="0.35">
      <c r="C118" s="304" t="s">
        <v>459</v>
      </c>
      <c r="D118" s="305"/>
      <c r="E118" s="305"/>
      <c r="F118" s="305"/>
      <c r="G118" s="306"/>
    </row>
    <row r="119" spans="3:7" ht="21" customHeight="1" thickBot="1" x14ac:dyDescent="0.4">
      <c r="C119" s="62" t="s">
        <v>556</v>
      </c>
      <c r="D119" s="63">
        <f>'1) Tableau budgétaire 1'!E118</f>
        <v>0</v>
      </c>
      <c r="E119" s="63">
        <f>'1) Tableau budgétaire 1'!F118</f>
        <v>0</v>
      </c>
      <c r="F119" s="63">
        <f>'1) Tableau budgétaire 1'!G118</f>
        <v>0</v>
      </c>
      <c r="G119" s="64">
        <f t="shared" ref="G119:G127" si="10">SUM(D119:F119)</f>
        <v>0</v>
      </c>
    </row>
    <row r="120" spans="3:7" x14ac:dyDescent="0.35">
      <c r="C120" s="60" t="s">
        <v>534</v>
      </c>
      <c r="D120" s="94"/>
      <c r="E120" s="95"/>
      <c r="F120" s="95"/>
      <c r="G120" s="61">
        <f t="shared" si="10"/>
        <v>0</v>
      </c>
    </row>
    <row r="121" spans="3:7" x14ac:dyDescent="0.35">
      <c r="C121" s="50" t="s">
        <v>535</v>
      </c>
      <c r="D121" s="96"/>
      <c r="E121" s="19"/>
      <c r="F121" s="19"/>
      <c r="G121" s="59">
        <f t="shared" si="10"/>
        <v>0</v>
      </c>
    </row>
    <row r="122" spans="3:7" ht="31" x14ac:dyDescent="0.35">
      <c r="C122" s="50" t="s">
        <v>536</v>
      </c>
      <c r="D122" s="96"/>
      <c r="E122" s="96"/>
      <c r="F122" s="96"/>
      <c r="G122" s="59">
        <f t="shared" si="10"/>
        <v>0</v>
      </c>
    </row>
    <row r="123" spans="3:7" x14ac:dyDescent="0.35">
      <c r="C123" s="51" t="s">
        <v>537</v>
      </c>
      <c r="D123" s="96"/>
      <c r="E123" s="96"/>
      <c r="F123" s="96"/>
      <c r="G123" s="59">
        <f t="shared" si="10"/>
        <v>0</v>
      </c>
    </row>
    <row r="124" spans="3:7" x14ac:dyDescent="0.35">
      <c r="C124" s="50" t="s">
        <v>538</v>
      </c>
      <c r="D124" s="96"/>
      <c r="E124" s="96"/>
      <c r="F124" s="96"/>
      <c r="G124" s="59">
        <f t="shared" si="10"/>
        <v>0</v>
      </c>
    </row>
    <row r="125" spans="3:7" x14ac:dyDescent="0.35">
      <c r="C125" s="50" t="s">
        <v>539</v>
      </c>
      <c r="D125" s="96"/>
      <c r="E125" s="96"/>
      <c r="F125" s="96"/>
      <c r="G125" s="59">
        <f t="shared" si="10"/>
        <v>0</v>
      </c>
    </row>
    <row r="126" spans="3:7" ht="31" x14ac:dyDescent="0.35">
      <c r="C126" s="50" t="s">
        <v>540</v>
      </c>
      <c r="D126" s="96"/>
      <c r="E126" s="96"/>
      <c r="F126" s="96"/>
      <c r="G126" s="59">
        <f t="shared" si="10"/>
        <v>0</v>
      </c>
    </row>
    <row r="127" spans="3:7" x14ac:dyDescent="0.35">
      <c r="C127" s="54" t="s">
        <v>14</v>
      </c>
      <c r="D127" s="65">
        <f>SUM(D120:D126)</f>
        <v>0</v>
      </c>
      <c r="E127" s="65">
        <f>SUM(E120:E126)</f>
        <v>0</v>
      </c>
      <c r="F127" s="65">
        <f>SUM(F120:F126)</f>
        <v>0</v>
      </c>
      <c r="G127" s="59">
        <f t="shared" si="10"/>
        <v>0</v>
      </c>
    </row>
    <row r="128" spans="3:7" s="53" customFormat="1" x14ac:dyDescent="0.35">
      <c r="C128" s="66"/>
      <c r="D128" s="67"/>
      <c r="E128" s="67"/>
      <c r="F128" s="67"/>
      <c r="G128" s="68"/>
    </row>
    <row r="129" spans="2:7" x14ac:dyDescent="0.35">
      <c r="C129" s="304" t="s">
        <v>468</v>
      </c>
      <c r="D129" s="305"/>
      <c r="E129" s="305"/>
      <c r="F129" s="305"/>
      <c r="G129" s="306"/>
    </row>
    <row r="130" spans="2:7" ht="24" customHeight="1" thickBot="1" x14ac:dyDescent="0.4">
      <c r="C130" s="62" t="s">
        <v>557</v>
      </c>
      <c r="D130" s="63">
        <f>'1) Tableau budgétaire 1'!E128</f>
        <v>0</v>
      </c>
      <c r="E130" s="63">
        <f>'1) Tableau budgétaire 1'!F128</f>
        <v>0</v>
      </c>
      <c r="F130" s="63">
        <f>'1) Tableau budgétaire 1'!G128</f>
        <v>0</v>
      </c>
      <c r="G130" s="64">
        <f t="shared" ref="G130:G138" si="11">SUM(D130:F130)</f>
        <v>0</v>
      </c>
    </row>
    <row r="131" spans="2:7" ht="15.75" customHeight="1" x14ac:dyDescent="0.35">
      <c r="C131" s="60" t="s">
        <v>534</v>
      </c>
      <c r="D131" s="94"/>
      <c r="E131" s="95"/>
      <c r="F131" s="95"/>
      <c r="G131" s="61">
        <f t="shared" si="11"/>
        <v>0</v>
      </c>
    </row>
    <row r="132" spans="2:7" x14ac:dyDescent="0.35">
      <c r="C132" s="50" t="s">
        <v>535</v>
      </c>
      <c r="D132" s="96"/>
      <c r="E132" s="19"/>
      <c r="F132" s="19"/>
      <c r="G132" s="59">
        <f t="shared" si="11"/>
        <v>0</v>
      </c>
    </row>
    <row r="133" spans="2:7" ht="15.75" customHeight="1" x14ac:dyDescent="0.35">
      <c r="C133" s="50" t="s">
        <v>536</v>
      </c>
      <c r="D133" s="96"/>
      <c r="E133" s="96"/>
      <c r="F133" s="96"/>
      <c r="G133" s="59">
        <f t="shared" si="11"/>
        <v>0</v>
      </c>
    </row>
    <row r="134" spans="2:7" x14ac:dyDescent="0.35">
      <c r="C134" s="51" t="s">
        <v>537</v>
      </c>
      <c r="D134" s="96"/>
      <c r="E134" s="96"/>
      <c r="F134" s="96"/>
      <c r="G134" s="59">
        <f t="shared" si="11"/>
        <v>0</v>
      </c>
    </row>
    <row r="135" spans="2:7" x14ac:dyDescent="0.35">
      <c r="C135" s="50" t="s">
        <v>538</v>
      </c>
      <c r="D135" s="96"/>
      <c r="E135" s="96"/>
      <c r="F135" s="96"/>
      <c r="G135" s="59">
        <f t="shared" si="11"/>
        <v>0</v>
      </c>
    </row>
    <row r="136" spans="2:7" ht="15.75" customHeight="1" x14ac:dyDescent="0.35">
      <c r="C136" s="50" t="s">
        <v>539</v>
      </c>
      <c r="D136" s="96"/>
      <c r="E136" s="96"/>
      <c r="F136" s="96"/>
      <c r="G136" s="59">
        <f t="shared" si="11"/>
        <v>0</v>
      </c>
    </row>
    <row r="137" spans="2:7" ht="31" x14ac:dyDescent="0.35">
      <c r="C137" s="50" t="s">
        <v>540</v>
      </c>
      <c r="D137" s="96"/>
      <c r="E137" s="96"/>
      <c r="F137" s="96"/>
      <c r="G137" s="59">
        <f t="shared" si="11"/>
        <v>0</v>
      </c>
    </row>
    <row r="138" spans="2:7" x14ac:dyDescent="0.35">
      <c r="C138" s="54" t="s">
        <v>14</v>
      </c>
      <c r="D138" s="65">
        <f>SUM(D131:D137)</f>
        <v>0</v>
      </c>
      <c r="E138" s="65">
        <f>SUM(E131:E137)</f>
        <v>0</v>
      </c>
      <c r="F138" s="65">
        <f>SUM(F131:F137)</f>
        <v>0</v>
      </c>
      <c r="G138" s="59">
        <f t="shared" si="11"/>
        <v>0</v>
      </c>
    </row>
    <row r="140" spans="2:7" x14ac:dyDescent="0.35">
      <c r="B140" s="304" t="s">
        <v>558</v>
      </c>
      <c r="C140" s="305"/>
      <c r="D140" s="305"/>
      <c r="E140" s="305"/>
      <c r="F140" s="305"/>
      <c r="G140" s="306"/>
    </row>
    <row r="141" spans="2:7" x14ac:dyDescent="0.35">
      <c r="C141" s="304" t="s">
        <v>478</v>
      </c>
      <c r="D141" s="305"/>
      <c r="E141" s="305"/>
      <c r="F141" s="305"/>
      <c r="G141" s="306"/>
    </row>
    <row r="142" spans="2:7" ht="24" customHeight="1" thickBot="1" x14ac:dyDescent="0.4">
      <c r="C142" s="62" t="s">
        <v>559</v>
      </c>
      <c r="D142" s="63">
        <f>'1) Tableau budgétaire 1'!E140</f>
        <v>0</v>
      </c>
      <c r="E142" s="63">
        <f>'1) Tableau budgétaire 1'!F140</f>
        <v>0</v>
      </c>
      <c r="F142" s="63">
        <f>'1) Tableau budgétaire 1'!G140</f>
        <v>0</v>
      </c>
      <c r="G142" s="64">
        <f>SUM(D142:F142)</f>
        <v>0</v>
      </c>
    </row>
    <row r="143" spans="2:7" ht="24.75" customHeight="1" thickBot="1" x14ac:dyDescent="0.4">
      <c r="C143" s="60" t="s">
        <v>534</v>
      </c>
      <c r="D143" s="94"/>
      <c r="E143" s="250" t="e">
        <f>39692.01+ ²</f>
        <v>#NAME?</v>
      </c>
      <c r="F143" s="95"/>
      <c r="G143" s="61" t="e">
        <f t="shared" ref="G143:G150" si="12">SUM(D143:F143)</f>
        <v>#NAME?</v>
      </c>
    </row>
    <row r="144" spans="2:7" ht="15.75" customHeight="1" x14ac:dyDescent="0.35">
      <c r="C144" s="50" t="s">
        <v>535</v>
      </c>
      <c r="D144" s="96"/>
      <c r="E144" s="19"/>
      <c r="F144" s="19"/>
      <c r="G144" s="59">
        <f t="shared" si="12"/>
        <v>0</v>
      </c>
    </row>
    <row r="145" spans="3:7" ht="15.75" customHeight="1" x14ac:dyDescent="0.35">
      <c r="C145" s="50" t="s">
        <v>536</v>
      </c>
      <c r="D145" s="96"/>
      <c r="E145" s="96"/>
      <c r="F145" s="96"/>
      <c r="G145" s="59">
        <f t="shared" si="12"/>
        <v>0</v>
      </c>
    </row>
    <row r="146" spans="3:7" ht="15.75" customHeight="1" x14ac:dyDescent="0.35">
      <c r="C146" s="51" t="s">
        <v>537</v>
      </c>
      <c r="D146" s="96"/>
      <c r="E146" s="96"/>
      <c r="F146" s="96"/>
      <c r="G146" s="59">
        <f t="shared" si="12"/>
        <v>0</v>
      </c>
    </row>
    <row r="147" spans="3:7" ht="15.75" customHeight="1" x14ac:dyDescent="0.35">
      <c r="C147" s="50" t="s">
        <v>538</v>
      </c>
      <c r="D147" s="96"/>
      <c r="E147" s="96"/>
      <c r="F147" s="96"/>
      <c r="G147" s="59">
        <f t="shared" si="12"/>
        <v>0</v>
      </c>
    </row>
    <row r="148" spans="3:7" ht="15.75" customHeight="1" x14ac:dyDescent="0.35">
      <c r="C148" s="50" t="s">
        <v>539</v>
      </c>
      <c r="D148" s="96"/>
      <c r="E148" s="96"/>
      <c r="F148" s="96"/>
      <c r="G148" s="59">
        <f t="shared" si="12"/>
        <v>0</v>
      </c>
    </row>
    <row r="149" spans="3:7" ht="15.75" customHeight="1" x14ac:dyDescent="0.35">
      <c r="C149" s="50" t="s">
        <v>540</v>
      </c>
      <c r="D149" s="96"/>
      <c r="E149" s="96"/>
      <c r="F149" s="96"/>
      <c r="G149" s="59">
        <f t="shared" si="12"/>
        <v>0</v>
      </c>
    </row>
    <row r="150" spans="3:7" ht="15.75" customHeight="1" x14ac:dyDescent="0.35">
      <c r="C150" s="54" t="s">
        <v>14</v>
      </c>
      <c r="D150" s="65">
        <f>SUM(D143:D149)</f>
        <v>0</v>
      </c>
      <c r="E150" s="65" t="e">
        <f>SUM(E143:E149)</f>
        <v>#NAME?</v>
      </c>
      <c r="F150" s="65">
        <f>SUM(F143:F149)</f>
        <v>0</v>
      </c>
      <c r="G150" s="59" t="e">
        <f t="shared" si="12"/>
        <v>#NAME?</v>
      </c>
    </row>
    <row r="151" spans="3:7" s="53" customFormat="1" ht="15.75" customHeight="1" x14ac:dyDescent="0.35">
      <c r="C151" s="66"/>
      <c r="D151" s="67"/>
      <c r="E151" s="67"/>
      <c r="F151" s="67"/>
      <c r="G151" s="68"/>
    </row>
    <row r="152" spans="3:7" ht="15.75" customHeight="1" x14ac:dyDescent="0.35">
      <c r="C152" s="304" t="s">
        <v>487</v>
      </c>
      <c r="D152" s="305"/>
      <c r="E152" s="305"/>
      <c r="F152" s="305"/>
      <c r="G152" s="306"/>
    </row>
    <row r="153" spans="3:7" ht="21" customHeight="1" thickBot="1" x14ac:dyDescent="0.4">
      <c r="C153" s="62" t="s">
        <v>560</v>
      </c>
      <c r="D153" s="63">
        <f>'1) Tableau budgétaire 1'!E150</f>
        <v>0</v>
      </c>
      <c r="E153" s="63">
        <f>'1) Tableau budgétaire 1'!F150</f>
        <v>0</v>
      </c>
      <c r="F153" s="63">
        <f>'1) Tableau budgétaire 1'!G150</f>
        <v>0</v>
      </c>
      <c r="G153" s="64">
        <f t="shared" ref="G153:G161" si="13">SUM(D153:F153)</f>
        <v>0</v>
      </c>
    </row>
    <row r="154" spans="3:7" ht="15.75" customHeight="1" x14ac:dyDescent="0.35">
      <c r="C154" s="60" t="s">
        <v>534</v>
      </c>
      <c r="D154" s="94"/>
      <c r="E154" s="95"/>
      <c r="F154" s="95"/>
      <c r="G154" s="61">
        <f t="shared" si="13"/>
        <v>0</v>
      </c>
    </row>
    <row r="155" spans="3:7" ht="15.75" customHeight="1" x14ac:dyDescent="0.35">
      <c r="C155" s="50" t="s">
        <v>535</v>
      </c>
      <c r="D155" s="96"/>
      <c r="E155" s="19"/>
      <c r="F155" s="19"/>
      <c r="G155" s="59">
        <f t="shared" si="13"/>
        <v>0</v>
      </c>
    </row>
    <row r="156" spans="3:7" ht="15.75" customHeight="1" x14ac:dyDescent="0.35">
      <c r="C156" s="50" t="s">
        <v>536</v>
      </c>
      <c r="D156" s="96"/>
      <c r="E156" s="96"/>
      <c r="F156" s="96"/>
      <c r="G156" s="59">
        <f t="shared" si="13"/>
        <v>0</v>
      </c>
    </row>
    <row r="157" spans="3:7" ht="15.75" customHeight="1" x14ac:dyDescent="0.35">
      <c r="C157" s="51" t="s">
        <v>537</v>
      </c>
      <c r="D157" s="96"/>
      <c r="E157" s="96"/>
      <c r="F157" s="96"/>
      <c r="G157" s="59">
        <f t="shared" si="13"/>
        <v>0</v>
      </c>
    </row>
    <row r="158" spans="3:7" ht="15.75" customHeight="1" x14ac:dyDescent="0.35">
      <c r="C158" s="50" t="s">
        <v>538</v>
      </c>
      <c r="D158" s="96"/>
      <c r="E158" s="96"/>
      <c r="F158" s="96"/>
      <c r="G158" s="59">
        <f t="shared" si="13"/>
        <v>0</v>
      </c>
    </row>
    <row r="159" spans="3:7" ht="15.75" customHeight="1" x14ac:dyDescent="0.35">
      <c r="C159" s="50" t="s">
        <v>539</v>
      </c>
      <c r="D159" s="96"/>
      <c r="E159" s="96"/>
      <c r="F159" s="96"/>
      <c r="G159" s="59">
        <f t="shared" si="13"/>
        <v>0</v>
      </c>
    </row>
    <row r="160" spans="3:7" ht="15.75" customHeight="1" x14ac:dyDescent="0.35">
      <c r="C160" s="50" t="s">
        <v>540</v>
      </c>
      <c r="D160" s="96"/>
      <c r="E160" s="96"/>
      <c r="F160" s="96"/>
      <c r="G160" s="59">
        <f t="shared" si="13"/>
        <v>0</v>
      </c>
    </row>
    <row r="161" spans="3:7" ht="15.75" customHeight="1" x14ac:dyDescent="0.35">
      <c r="C161" s="54" t="s">
        <v>14</v>
      </c>
      <c r="D161" s="65">
        <f>SUM(D154:D160)</f>
        <v>0</v>
      </c>
      <c r="E161" s="65">
        <f>SUM(E154:E160)</f>
        <v>0</v>
      </c>
      <c r="F161" s="65">
        <f>SUM(F154:F160)</f>
        <v>0</v>
      </c>
      <c r="G161" s="59">
        <f t="shared" si="13"/>
        <v>0</v>
      </c>
    </row>
    <row r="162" spans="3:7" s="53" customFormat="1" ht="15.75" customHeight="1" x14ac:dyDescent="0.35">
      <c r="C162" s="66"/>
      <c r="D162" s="67"/>
      <c r="E162" s="67"/>
      <c r="F162" s="67"/>
      <c r="G162" s="68"/>
    </row>
    <row r="163" spans="3:7" ht="15.75" customHeight="1" x14ac:dyDescent="0.35">
      <c r="C163" s="304" t="s">
        <v>496</v>
      </c>
      <c r="D163" s="305"/>
      <c r="E163" s="305"/>
      <c r="F163" s="305"/>
      <c r="G163" s="306"/>
    </row>
    <row r="164" spans="3:7" ht="19.5" customHeight="1" thickBot="1" x14ac:dyDescent="0.4">
      <c r="C164" s="62" t="s">
        <v>561</v>
      </c>
      <c r="D164" s="63">
        <f>'1) Tableau budgétaire 1'!E160</f>
        <v>0</v>
      </c>
      <c r="E164" s="63">
        <f>'1) Tableau budgétaire 1'!F160</f>
        <v>0</v>
      </c>
      <c r="F164" s="63">
        <f>'1) Tableau budgétaire 1'!G160</f>
        <v>0</v>
      </c>
      <c r="G164" s="64">
        <f t="shared" ref="G164:G172" si="14">SUM(D164:F164)</f>
        <v>0</v>
      </c>
    </row>
    <row r="165" spans="3:7" ht="15.75" customHeight="1" x14ac:dyDescent="0.35">
      <c r="C165" s="60" t="s">
        <v>534</v>
      </c>
      <c r="D165" s="94"/>
      <c r="E165" s="95"/>
      <c r="F165" s="95"/>
      <c r="G165" s="61">
        <f t="shared" si="14"/>
        <v>0</v>
      </c>
    </row>
    <row r="166" spans="3:7" ht="15.75" customHeight="1" x14ac:dyDescent="0.35">
      <c r="C166" s="50" t="s">
        <v>535</v>
      </c>
      <c r="D166" s="96"/>
      <c r="E166" s="19"/>
      <c r="F166" s="19"/>
      <c r="G166" s="59">
        <f t="shared" si="14"/>
        <v>0</v>
      </c>
    </row>
    <row r="167" spans="3:7" ht="15.75" customHeight="1" x14ac:dyDescent="0.35">
      <c r="C167" s="50" t="s">
        <v>536</v>
      </c>
      <c r="D167" s="96"/>
      <c r="E167" s="96"/>
      <c r="F167" s="96"/>
      <c r="G167" s="59">
        <f t="shared" si="14"/>
        <v>0</v>
      </c>
    </row>
    <row r="168" spans="3:7" ht="15.75" customHeight="1" x14ac:dyDescent="0.35">
      <c r="C168" s="51" t="s">
        <v>537</v>
      </c>
      <c r="D168" s="96"/>
      <c r="E168" s="96"/>
      <c r="F168" s="96"/>
      <c r="G168" s="59">
        <f t="shared" si="14"/>
        <v>0</v>
      </c>
    </row>
    <row r="169" spans="3:7" ht="15.75" customHeight="1" x14ac:dyDescent="0.35">
      <c r="C169" s="50" t="s">
        <v>538</v>
      </c>
      <c r="D169" s="96"/>
      <c r="E169" s="96"/>
      <c r="F169" s="96"/>
      <c r="G169" s="59">
        <f t="shared" si="14"/>
        <v>0</v>
      </c>
    </row>
    <row r="170" spans="3:7" ht="15.75" customHeight="1" x14ac:dyDescent="0.35">
      <c r="C170" s="50" t="s">
        <v>539</v>
      </c>
      <c r="D170" s="96"/>
      <c r="E170" s="96"/>
      <c r="F170" s="96"/>
      <c r="G170" s="59">
        <f t="shared" si="14"/>
        <v>0</v>
      </c>
    </row>
    <row r="171" spans="3:7" ht="15.75" customHeight="1" x14ac:dyDescent="0.35">
      <c r="C171" s="50" t="s">
        <v>540</v>
      </c>
      <c r="D171" s="96"/>
      <c r="E171" s="96"/>
      <c r="F171" s="96"/>
      <c r="G171" s="59">
        <f t="shared" si="14"/>
        <v>0</v>
      </c>
    </row>
    <row r="172" spans="3:7" ht="15.75" customHeight="1" x14ac:dyDescent="0.35">
      <c r="C172" s="54" t="s">
        <v>14</v>
      </c>
      <c r="D172" s="65">
        <f>SUM(D165:D171)</f>
        <v>0</v>
      </c>
      <c r="E172" s="65">
        <f>SUM(E165:E171)</f>
        <v>0</v>
      </c>
      <c r="F172" s="65">
        <f>SUM(F165:F171)</f>
        <v>0</v>
      </c>
      <c r="G172" s="59">
        <f t="shared" si="14"/>
        <v>0</v>
      </c>
    </row>
    <row r="173" spans="3:7" s="53" customFormat="1" ht="15.75" customHeight="1" x14ac:dyDescent="0.35">
      <c r="C173" s="66"/>
      <c r="D173" s="67"/>
      <c r="E173" s="67"/>
      <c r="F173" s="67"/>
      <c r="G173" s="68"/>
    </row>
    <row r="174" spans="3:7" ht="15.75" customHeight="1" x14ac:dyDescent="0.35">
      <c r="C174" s="304" t="s">
        <v>505</v>
      </c>
      <c r="D174" s="305"/>
      <c r="E174" s="305"/>
      <c r="F174" s="305"/>
      <c r="G174" s="306"/>
    </row>
    <row r="175" spans="3:7" ht="22.5" customHeight="1" thickBot="1" x14ac:dyDescent="0.4">
      <c r="C175" s="62" t="s">
        <v>562</v>
      </c>
      <c r="D175" s="63">
        <f>'1) Tableau budgétaire 1'!E170</f>
        <v>0</v>
      </c>
      <c r="E175" s="63">
        <f>'1) Tableau budgétaire 1'!F170</f>
        <v>0</v>
      </c>
      <c r="F175" s="63">
        <f>'1) Tableau budgétaire 1'!G170</f>
        <v>0</v>
      </c>
      <c r="G175" s="64">
        <f t="shared" ref="G175:G183" si="15">SUM(D175:F175)</f>
        <v>0</v>
      </c>
    </row>
    <row r="176" spans="3:7" ht="15.75" customHeight="1" x14ac:dyDescent="0.35">
      <c r="C176" s="60" t="s">
        <v>534</v>
      </c>
      <c r="D176" s="94"/>
      <c r="E176" s="95"/>
      <c r="F176" s="95"/>
      <c r="G176" s="61">
        <f t="shared" si="15"/>
        <v>0</v>
      </c>
    </row>
    <row r="177" spans="3:7" ht="15.75" customHeight="1" x14ac:dyDescent="0.35">
      <c r="C177" s="50" t="s">
        <v>535</v>
      </c>
      <c r="D177" s="96"/>
      <c r="E177" s="19"/>
      <c r="F177" s="19"/>
      <c r="G177" s="59">
        <f t="shared" si="15"/>
        <v>0</v>
      </c>
    </row>
    <row r="178" spans="3:7" ht="15.75" customHeight="1" x14ac:dyDescent="0.35">
      <c r="C178" s="50" t="s">
        <v>536</v>
      </c>
      <c r="D178" s="96"/>
      <c r="E178" s="96"/>
      <c r="F178" s="96"/>
      <c r="G178" s="59">
        <f t="shared" si="15"/>
        <v>0</v>
      </c>
    </row>
    <row r="179" spans="3:7" ht="15.75" customHeight="1" x14ac:dyDescent="0.35">
      <c r="C179" s="51" t="s">
        <v>537</v>
      </c>
      <c r="D179" s="96"/>
      <c r="E179" s="96"/>
      <c r="F179" s="96"/>
      <c r="G179" s="59">
        <f t="shared" si="15"/>
        <v>0</v>
      </c>
    </row>
    <row r="180" spans="3:7" ht="15.75" customHeight="1" x14ac:dyDescent="0.35">
      <c r="C180" s="50" t="s">
        <v>538</v>
      </c>
      <c r="D180" s="96"/>
      <c r="E180" s="96"/>
      <c r="F180" s="96"/>
      <c r="G180" s="59">
        <f t="shared" si="15"/>
        <v>0</v>
      </c>
    </row>
    <row r="181" spans="3:7" ht="15.75" customHeight="1" x14ac:dyDescent="0.35">
      <c r="C181" s="50" t="s">
        <v>539</v>
      </c>
      <c r="D181" s="96"/>
      <c r="E181" s="96"/>
      <c r="F181" s="96"/>
      <c r="G181" s="59">
        <f t="shared" si="15"/>
        <v>0</v>
      </c>
    </row>
    <row r="182" spans="3:7" ht="15.75" customHeight="1" x14ac:dyDescent="0.35">
      <c r="C182" s="50" t="s">
        <v>540</v>
      </c>
      <c r="D182" s="96"/>
      <c r="E182" s="96"/>
      <c r="F182" s="96"/>
      <c r="G182" s="59">
        <f t="shared" si="15"/>
        <v>0</v>
      </c>
    </row>
    <row r="183" spans="3:7" ht="15.75" customHeight="1" x14ac:dyDescent="0.35">
      <c r="C183" s="54" t="s">
        <v>14</v>
      </c>
      <c r="D183" s="65">
        <f>SUM(D176:D182)</f>
        <v>0</v>
      </c>
      <c r="E183" s="65">
        <f>SUM(E176:E182)</f>
        <v>0</v>
      </c>
      <c r="F183" s="65">
        <f>SUM(F176:F182)</f>
        <v>0</v>
      </c>
      <c r="G183" s="59">
        <f t="shared" si="15"/>
        <v>0</v>
      </c>
    </row>
    <row r="184" spans="3:7" ht="15.75" customHeight="1" x14ac:dyDescent="0.35"/>
    <row r="185" spans="3:7" ht="15.75" customHeight="1" x14ac:dyDescent="0.35">
      <c r="C185" s="304" t="s">
        <v>563</v>
      </c>
      <c r="D185" s="305"/>
      <c r="E185" s="305"/>
      <c r="F185" s="305"/>
      <c r="G185" s="306"/>
    </row>
    <row r="186" spans="3:7" ht="36" customHeight="1" thickBot="1" x14ac:dyDescent="0.4">
      <c r="C186" s="62" t="s">
        <v>564</v>
      </c>
      <c r="D186" s="63">
        <f>'1) Tableau budgétaire 1'!E177</f>
        <v>356579</v>
      </c>
      <c r="E186" s="63">
        <f>'1) Tableau budgétaire 1'!F177</f>
        <v>156500</v>
      </c>
      <c r="F186" s="63">
        <f>'1) Tableau budgétaire 1'!G177</f>
        <v>176889.72</v>
      </c>
      <c r="G186" s="64">
        <f t="shared" ref="G186:G194" si="16">SUM(D186:F186)</f>
        <v>689968.72</v>
      </c>
    </row>
    <row r="187" spans="3:7" ht="15.75" customHeight="1" x14ac:dyDescent="0.35">
      <c r="C187" s="60" t="s">
        <v>534</v>
      </c>
      <c r="D187" s="94">
        <v>184700</v>
      </c>
      <c r="E187" s="95">
        <v>100000</v>
      </c>
      <c r="F187" s="95">
        <f>+'[1]BUDGET DE BASE'!E84</f>
        <v>99900</v>
      </c>
      <c r="G187" s="61">
        <f t="shared" si="16"/>
        <v>384600</v>
      </c>
    </row>
    <row r="188" spans="3:7" ht="15.75" customHeight="1" x14ac:dyDescent="0.35">
      <c r="C188" s="50" t="s">
        <v>535</v>
      </c>
      <c r="D188" s="96">
        <v>16400</v>
      </c>
      <c r="E188" s="19"/>
      <c r="F188" s="19">
        <f>+'[1]BUDGET DE BASE'!E85</f>
        <v>2400</v>
      </c>
      <c r="G188" s="59">
        <f t="shared" si="16"/>
        <v>18800</v>
      </c>
    </row>
    <row r="189" spans="3:7" ht="15.75" customHeight="1" x14ac:dyDescent="0.35">
      <c r="C189" s="50" t="s">
        <v>536</v>
      </c>
      <c r="D189" s="96"/>
      <c r="E189" s="96"/>
      <c r="F189" s="96">
        <f>+'[1]BUDGET DE BASE'!E86</f>
        <v>3000</v>
      </c>
      <c r="G189" s="59">
        <f t="shared" si="16"/>
        <v>3000</v>
      </c>
    </row>
    <row r="190" spans="3:7" ht="15.75" customHeight="1" x14ac:dyDescent="0.35">
      <c r="C190" s="51" t="s">
        <v>537</v>
      </c>
      <c r="D190" s="96">
        <v>100000</v>
      </c>
      <c r="E190" s="96"/>
      <c r="F190" s="96">
        <f>+'[1]BUDGET DE BASE'!E87</f>
        <v>15400</v>
      </c>
      <c r="G190" s="59">
        <f t="shared" si="16"/>
        <v>115400</v>
      </c>
    </row>
    <row r="191" spans="3:7" ht="15.75" customHeight="1" x14ac:dyDescent="0.35">
      <c r="C191" s="50" t="s">
        <v>538</v>
      </c>
      <c r="D191" s="96">
        <v>25000</v>
      </c>
      <c r="E191" s="96">
        <v>32000</v>
      </c>
      <c r="F191" s="96">
        <f>+'[1]BUDGET DE BASE'!E88</f>
        <v>28800</v>
      </c>
      <c r="G191" s="59">
        <f t="shared" si="16"/>
        <v>85800</v>
      </c>
    </row>
    <row r="192" spans="3:7" ht="15.75" customHeight="1" x14ac:dyDescent="0.35">
      <c r="C192" s="50" t="s">
        <v>539</v>
      </c>
      <c r="D192" s="96"/>
      <c r="E192" s="96"/>
      <c r="F192" s="96">
        <f>+'[1]BUDGET DE BASE'!E89</f>
        <v>0</v>
      </c>
      <c r="G192" s="59">
        <f t="shared" si="16"/>
        <v>0</v>
      </c>
    </row>
    <row r="193" spans="3:13" ht="15.75" customHeight="1" x14ac:dyDescent="0.35">
      <c r="C193" s="50" t="s">
        <v>540</v>
      </c>
      <c r="D193" s="96">
        <v>30479</v>
      </c>
      <c r="E193" s="96">
        <v>24500</v>
      </c>
      <c r="F193" s="96">
        <f>+'[1]BUDGET DE BASE'!E90</f>
        <v>27389.72</v>
      </c>
      <c r="G193" s="59">
        <f t="shared" si="16"/>
        <v>82368.72</v>
      </c>
    </row>
    <row r="194" spans="3:13" ht="15.75" customHeight="1" x14ac:dyDescent="0.35">
      <c r="C194" s="54" t="s">
        <v>14</v>
      </c>
      <c r="D194" s="65">
        <f>SUM(D187:D193)</f>
        <v>356579</v>
      </c>
      <c r="E194" s="65">
        <f>SUM(E187:E193)</f>
        <v>156500</v>
      </c>
      <c r="F194" s="65">
        <f>SUM(F187:F193)</f>
        <v>176889.72</v>
      </c>
      <c r="G194" s="59">
        <f t="shared" si="16"/>
        <v>689968.72</v>
      </c>
    </row>
    <row r="195" spans="3:13" ht="15.75" customHeight="1" thickBot="1" x14ac:dyDescent="0.4"/>
    <row r="196" spans="3:13" ht="19.5" customHeight="1" thickBot="1" x14ac:dyDescent="0.4">
      <c r="C196" s="310" t="s">
        <v>530</v>
      </c>
      <c r="D196" s="311"/>
      <c r="E196" s="311"/>
      <c r="F196" s="311"/>
      <c r="G196" s="312"/>
    </row>
    <row r="197" spans="3:13" ht="51.75" customHeight="1" x14ac:dyDescent="0.35">
      <c r="C197" s="73"/>
      <c r="D197" s="184" t="str">
        <f>'1) Tableau budgétaire 1'!E5</f>
        <v>Organisation recipiendiaire 1 (budget en USD)                       ONU-HABITAT</v>
      </c>
      <c r="E197" s="184" t="str">
        <f>'1) Tableau budgétaire 1'!F5</f>
        <v>Organisation recipiendiaire 2 (budget en USD)                                    PNUD</v>
      </c>
      <c r="F197" s="184" t="str">
        <f>'1) Tableau budgétaire 1'!G5</f>
        <v>Organisation recipiendiaire 3 (budget en USD)                               ACORD</v>
      </c>
      <c r="G197" s="179" t="s">
        <v>530</v>
      </c>
    </row>
    <row r="198" spans="3:13" ht="19.5" customHeight="1" x14ac:dyDescent="0.35">
      <c r="C198" s="185" t="s">
        <v>534</v>
      </c>
      <c r="D198" s="127">
        <f t="shared" ref="D198:F204" si="17">SUM(D176,D165,D154,D143,D131,D120,D109,D98,D86,D75,D64,D53,D41,D30,D19,D8,D187)</f>
        <v>184700</v>
      </c>
      <c r="E198" s="127">
        <v>100000</v>
      </c>
      <c r="F198" s="127">
        <f t="shared" si="17"/>
        <v>99900</v>
      </c>
      <c r="G198" s="71">
        <f t="shared" ref="G198:G205" si="18">SUM(D198:F198)</f>
        <v>384600</v>
      </c>
    </row>
    <row r="199" spans="3:13" ht="34.5" customHeight="1" x14ac:dyDescent="0.35">
      <c r="C199" s="143" t="s">
        <v>535</v>
      </c>
      <c r="D199" s="74">
        <f t="shared" si="17"/>
        <v>106350.45</v>
      </c>
      <c r="E199" s="74">
        <f t="shared" si="17"/>
        <v>5247.6600000000035</v>
      </c>
      <c r="F199" s="74">
        <f t="shared" si="17"/>
        <v>15300</v>
      </c>
      <c r="G199" s="72">
        <f t="shared" si="18"/>
        <v>126898.11</v>
      </c>
    </row>
    <row r="200" spans="3:13" ht="48" customHeight="1" x14ac:dyDescent="0.35">
      <c r="C200" s="143" t="s">
        <v>536</v>
      </c>
      <c r="D200" s="74">
        <f t="shared" si="17"/>
        <v>39400</v>
      </c>
      <c r="E200" s="74">
        <f t="shared" si="17"/>
        <v>6500</v>
      </c>
      <c r="F200" s="74">
        <f t="shared" si="17"/>
        <v>10700</v>
      </c>
      <c r="G200" s="72">
        <f t="shared" si="18"/>
        <v>56600</v>
      </c>
    </row>
    <row r="201" spans="3:13" ht="33" customHeight="1" x14ac:dyDescent="0.35">
      <c r="C201" s="144" t="s">
        <v>537</v>
      </c>
      <c r="D201" s="74">
        <f t="shared" si="17"/>
        <v>365750</v>
      </c>
      <c r="E201" s="74">
        <f t="shared" si="17"/>
        <v>381000</v>
      </c>
      <c r="F201" s="74">
        <f t="shared" si="17"/>
        <v>195500</v>
      </c>
      <c r="G201" s="72">
        <f t="shared" si="18"/>
        <v>942250</v>
      </c>
    </row>
    <row r="202" spans="3:13" ht="21" customHeight="1" x14ac:dyDescent="0.35">
      <c r="C202" s="143" t="s">
        <v>538</v>
      </c>
      <c r="D202" s="74">
        <f t="shared" si="17"/>
        <v>25000</v>
      </c>
      <c r="E202" s="74">
        <f t="shared" si="17"/>
        <v>43500</v>
      </c>
      <c r="F202" s="74">
        <f t="shared" si="17"/>
        <v>118500</v>
      </c>
      <c r="G202" s="72">
        <f t="shared" si="18"/>
        <v>187000</v>
      </c>
      <c r="H202" s="25"/>
      <c r="I202" s="25"/>
      <c r="J202" s="25"/>
      <c r="K202" s="25"/>
      <c r="L202" s="25"/>
      <c r="M202" s="24"/>
    </row>
    <row r="203" spans="3:13" ht="39.75" customHeight="1" x14ac:dyDescent="0.35">
      <c r="C203" s="143" t="s">
        <v>539</v>
      </c>
      <c r="D203" s="74">
        <f t="shared" si="17"/>
        <v>150600</v>
      </c>
      <c r="E203" s="74">
        <f t="shared" si="17"/>
        <v>0</v>
      </c>
      <c r="F203" s="74">
        <f t="shared" si="17"/>
        <v>0</v>
      </c>
      <c r="G203" s="72">
        <f t="shared" si="18"/>
        <v>150600</v>
      </c>
      <c r="H203" s="25"/>
      <c r="I203" s="25"/>
      <c r="J203" s="25"/>
      <c r="K203" s="25"/>
      <c r="L203" s="25"/>
      <c r="M203" s="24"/>
    </row>
    <row r="204" spans="3:13" ht="39.75" customHeight="1" x14ac:dyDescent="0.35">
      <c r="C204" s="143" t="s">
        <v>540</v>
      </c>
      <c r="D204" s="127">
        <f t="shared" si="17"/>
        <v>62779</v>
      </c>
      <c r="E204" s="127">
        <f t="shared" si="17"/>
        <v>24500</v>
      </c>
      <c r="F204" s="127">
        <f t="shared" si="17"/>
        <v>27389.72</v>
      </c>
      <c r="G204" s="72">
        <f t="shared" si="18"/>
        <v>114668.72</v>
      </c>
      <c r="H204" s="25"/>
      <c r="I204" s="25"/>
      <c r="J204" s="25"/>
      <c r="K204" s="25"/>
      <c r="L204" s="25"/>
      <c r="M204" s="24"/>
    </row>
    <row r="205" spans="3:13" ht="22.5" customHeight="1" x14ac:dyDescent="0.35">
      <c r="C205" s="115" t="s">
        <v>522</v>
      </c>
      <c r="D205" s="128">
        <f>SUM(D198:D204)</f>
        <v>934579.45</v>
      </c>
      <c r="E205" s="128">
        <f>SUM(E198:E204)</f>
        <v>560747.66</v>
      </c>
      <c r="F205" s="128">
        <f>SUM(F198:F204)</f>
        <v>467289.72</v>
      </c>
      <c r="G205" s="129">
        <f t="shared" si="18"/>
        <v>1962616.8299999998</v>
      </c>
      <c r="H205" s="25"/>
      <c r="I205" s="25"/>
      <c r="J205" s="25"/>
      <c r="K205" s="25"/>
      <c r="L205" s="25"/>
      <c r="M205" s="24"/>
    </row>
    <row r="206" spans="3:13" ht="26.25" customHeight="1" thickBot="1" x14ac:dyDescent="0.4">
      <c r="C206" s="115" t="s">
        <v>523</v>
      </c>
      <c r="D206" s="76">
        <f>D205*0.07</f>
        <v>65420.561500000003</v>
      </c>
      <c r="E206" s="76">
        <f t="shared" ref="E206:G206" si="19">E205*0.07</f>
        <v>39252.336200000005</v>
      </c>
      <c r="F206" s="76">
        <f t="shared" si="19"/>
        <v>32710.2804</v>
      </c>
      <c r="G206" s="132">
        <f t="shared" si="19"/>
        <v>137383.17809999999</v>
      </c>
      <c r="H206" s="33"/>
      <c r="I206" s="33"/>
      <c r="J206" s="33"/>
      <c r="K206" s="33"/>
      <c r="L206" s="55"/>
      <c r="M206" s="53"/>
    </row>
    <row r="207" spans="3:13" ht="23.25" customHeight="1" thickBot="1" x14ac:dyDescent="0.4">
      <c r="C207" s="130" t="s">
        <v>364</v>
      </c>
      <c r="D207" s="131">
        <f>SUM(D205:D206)</f>
        <v>1000000.0114999999</v>
      </c>
      <c r="E207" s="131">
        <f t="shared" ref="E207:G207" si="20">SUM(E205:E206)</f>
        <v>599999.99620000005</v>
      </c>
      <c r="F207" s="131">
        <f t="shared" si="20"/>
        <v>500000.00039999996</v>
      </c>
      <c r="G207" s="75">
        <f t="shared" si="20"/>
        <v>2100000.0080999997</v>
      </c>
      <c r="H207" s="33"/>
      <c r="I207" s="33"/>
      <c r="J207" s="33"/>
      <c r="K207" s="33"/>
      <c r="L207" s="55"/>
      <c r="M207" s="53"/>
    </row>
    <row r="208" spans="3:13" ht="15.75" customHeight="1" x14ac:dyDescent="0.35">
      <c r="L208" s="56"/>
    </row>
    <row r="209" spans="3:13" ht="15.75" customHeight="1" x14ac:dyDescent="0.35">
      <c r="H209" s="40"/>
      <c r="I209" s="40"/>
      <c r="L209" s="56"/>
    </row>
    <row r="210" spans="3:13" ht="15.75" customHeight="1" x14ac:dyDescent="0.35">
      <c r="H210" s="40"/>
      <c r="I210" s="40"/>
    </row>
    <row r="211" spans="3:13" ht="40.5" customHeight="1" x14ac:dyDescent="0.35">
      <c r="H211" s="40"/>
      <c r="I211" s="40"/>
      <c r="L211" s="57"/>
    </row>
    <row r="212" spans="3:13" ht="24.75" customHeight="1" x14ac:dyDescent="0.35">
      <c r="H212" s="40"/>
      <c r="I212" s="40"/>
      <c r="L212" s="57"/>
    </row>
    <row r="213" spans="3:13" ht="41.25" customHeight="1" x14ac:dyDescent="0.35">
      <c r="H213" s="12"/>
      <c r="I213" s="40"/>
      <c r="L213" s="57"/>
    </row>
    <row r="214" spans="3:13" ht="51.75" customHeight="1" x14ac:dyDescent="0.35">
      <c r="H214" s="12"/>
      <c r="I214" s="40"/>
      <c r="L214" s="57"/>
    </row>
    <row r="215" spans="3:13" ht="42" customHeight="1" x14ac:dyDescent="0.35">
      <c r="H215" s="40"/>
      <c r="I215" s="40"/>
      <c r="L215" s="57"/>
    </row>
    <row r="216" spans="3:13" s="53" customFormat="1" ht="42" customHeight="1" x14ac:dyDescent="0.35">
      <c r="C216" s="52"/>
      <c r="G216" s="52"/>
      <c r="H216" s="52"/>
      <c r="I216" s="40"/>
      <c r="J216" s="52"/>
      <c r="K216" s="52"/>
      <c r="L216" s="57"/>
      <c r="M216" s="52"/>
    </row>
    <row r="217" spans="3:13" s="53" customFormat="1" ht="42" customHeight="1" x14ac:dyDescent="0.35">
      <c r="C217" s="52"/>
      <c r="G217" s="52"/>
      <c r="H217" s="52"/>
      <c r="I217" s="40"/>
      <c r="J217" s="52"/>
      <c r="K217" s="52"/>
      <c r="L217" s="52"/>
      <c r="M217" s="52"/>
    </row>
    <row r="218" spans="3:13" s="53" customFormat="1" ht="63.75" customHeight="1" x14ac:dyDescent="0.35">
      <c r="C218" s="52"/>
      <c r="G218" s="52"/>
      <c r="H218" s="52"/>
      <c r="I218" s="56"/>
      <c r="J218" s="52"/>
      <c r="K218" s="52"/>
      <c r="L218" s="52"/>
      <c r="M218" s="52"/>
    </row>
    <row r="219" spans="3:13" s="53" customFormat="1" ht="42" customHeight="1" x14ac:dyDescent="0.35">
      <c r="C219" s="52"/>
      <c r="G219" s="52"/>
      <c r="H219" s="52"/>
      <c r="I219" s="52"/>
      <c r="J219" s="52"/>
      <c r="K219" s="52"/>
      <c r="L219" s="52"/>
      <c r="M219" s="56"/>
    </row>
    <row r="220" spans="3:13" ht="23.25" customHeight="1" x14ac:dyDescent="0.35"/>
    <row r="221" spans="3:13" ht="27.75" customHeight="1" x14ac:dyDescent="0.35"/>
    <row r="222" spans="3:13" ht="55.5" customHeight="1" x14ac:dyDescent="0.35"/>
    <row r="223" spans="3:13" ht="57.75" customHeight="1" x14ac:dyDescent="0.35"/>
    <row r="224" spans="3:13" ht="21.75" customHeight="1" x14ac:dyDescent="0.35"/>
    <row r="225" spans="14:14" ht="49.5" customHeight="1" x14ac:dyDescent="0.35"/>
    <row r="226" spans="14:14" ht="28.5" customHeight="1" x14ac:dyDescent="0.35"/>
    <row r="227" spans="14:14" ht="28.5" customHeight="1" x14ac:dyDescent="0.35"/>
    <row r="228" spans="14:14" ht="28.5" customHeight="1" x14ac:dyDescent="0.35"/>
    <row r="229" spans="14:14" ht="23.25" customHeight="1" x14ac:dyDescent="0.35">
      <c r="N229" s="56"/>
    </row>
    <row r="230" spans="14:14" ht="43.5" customHeight="1" x14ac:dyDescent="0.35">
      <c r="N230" s="56"/>
    </row>
    <row r="231" spans="14:14" ht="55.5" customHeight="1" x14ac:dyDescent="0.35"/>
    <row r="232" spans="14:14" ht="42.75" customHeight="1" x14ac:dyDescent="0.35">
      <c r="N232" s="56"/>
    </row>
    <row r="233" spans="14:14" ht="21.75" customHeight="1" x14ac:dyDescent="0.35">
      <c r="N233" s="56"/>
    </row>
    <row r="234" spans="14:14" ht="21.75" customHeight="1" x14ac:dyDescent="0.35">
      <c r="N234" s="56"/>
    </row>
    <row r="235" spans="14:14" ht="23.25" customHeight="1" x14ac:dyDescent="0.35"/>
    <row r="236" spans="14:14" ht="23.25" customHeight="1" x14ac:dyDescent="0.35"/>
    <row r="237" spans="14:14" ht="21.75" customHeight="1" x14ac:dyDescent="0.35"/>
    <row r="238" spans="14:14" ht="16.5" customHeight="1" x14ac:dyDescent="0.35"/>
    <row r="239" spans="14:14" ht="29.25" customHeight="1" x14ac:dyDescent="0.35"/>
    <row r="240" spans="14:14" ht="24.75" customHeight="1" x14ac:dyDescent="0.35"/>
    <row r="241" ht="33" customHeight="1" x14ac:dyDescent="0.35"/>
    <row r="243" ht="15" customHeight="1" x14ac:dyDescent="0.35"/>
    <row r="244" ht="25.5" customHeight="1" x14ac:dyDescent="0.35"/>
  </sheetData>
  <sheetProtection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3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300-000001000000}"/>
    <dataValidation allowBlank="1" showInputMessage="1" showErrorMessage="1" prompt="Services contracted by an organization which follow the normal procurement processes." sqref="C179 C11 C22 C33 C44 C56 C67 C78 C89 C101 C112 C123 C134 C146 C157 C168 C190 C201" xr:uid="{00000000-0002-0000-03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3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3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3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300-000006000000}"/>
    <dataValidation allowBlank="1" showInputMessage="1" showErrorMessage="1" prompt="Output totals must match the original total from Table 1, and will show as red if not. " sqref="G15" xr:uid="{00000000-0002-0000-03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1'!$H$193</xm:f>
            <x14:dxf>
              <font>
                <color rgb="FF9C0006"/>
              </font>
              <fill>
                <patternFill>
                  <bgColor rgb="FFFFC7CE"/>
                </patternFill>
              </fill>
            </x14:dxf>
          </x14:cfRule>
          <xm:sqref>G207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B14"/>
  <sheetViews>
    <sheetView showGridLines="0" workbookViewId="0">
      <selection activeCell="D16" sqref="D16"/>
    </sheetView>
  </sheetViews>
  <sheetFormatPr baseColWidth="10" defaultColWidth="8.81640625" defaultRowHeight="14.5" x14ac:dyDescent="0.35"/>
  <cols>
    <col min="2" max="2" width="73.453125" customWidth="1"/>
  </cols>
  <sheetData>
    <row r="1" spans="2:2" ht="15" thickBot="1" x14ac:dyDescent="0.4"/>
    <row r="2" spans="2:2" ht="15" thickBot="1" x14ac:dyDescent="0.4">
      <c r="B2" s="148" t="s">
        <v>565</v>
      </c>
    </row>
    <row r="3" spans="2:2" ht="70.5" customHeight="1" x14ac:dyDescent="0.35">
      <c r="B3" s="149" t="s">
        <v>572</v>
      </c>
    </row>
    <row r="4" spans="2:2" ht="58" x14ac:dyDescent="0.35">
      <c r="B4" s="146" t="s">
        <v>566</v>
      </c>
    </row>
    <row r="5" spans="2:2" x14ac:dyDescent="0.35">
      <c r="B5" s="146"/>
    </row>
    <row r="6" spans="2:2" ht="58" x14ac:dyDescent="0.35">
      <c r="B6" s="145" t="s">
        <v>567</v>
      </c>
    </row>
    <row r="7" spans="2:2" x14ac:dyDescent="0.35">
      <c r="B7" s="146"/>
    </row>
    <row r="8" spans="2:2" ht="72.5" x14ac:dyDescent="0.35">
      <c r="B8" s="145" t="s">
        <v>573</v>
      </c>
    </row>
    <row r="9" spans="2:2" x14ac:dyDescent="0.35">
      <c r="B9" s="146"/>
    </row>
    <row r="10" spans="2:2" ht="29" x14ac:dyDescent="0.35">
      <c r="B10" s="146" t="s">
        <v>568</v>
      </c>
    </row>
    <row r="11" spans="2:2" x14ac:dyDescent="0.35">
      <c r="B11" s="146"/>
    </row>
    <row r="12" spans="2:2" ht="72.5" x14ac:dyDescent="0.35">
      <c r="B12" s="145" t="s">
        <v>574</v>
      </c>
    </row>
    <row r="13" spans="2:2" x14ac:dyDescent="0.35">
      <c r="B13" s="146"/>
    </row>
    <row r="14" spans="2:2" ht="58.5" thickBot="1" x14ac:dyDescent="0.4">
      <c r="B14" s="147" t="s">
        <v>569</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26" t="s">
        <v>365</v>
      </c>
      <c r="C2" s="327"/>
      <c r="D2" s="328"/>
    </row>
    <row r="3" spans="2:4" ht="15" thickBot="1" x14ac:dyDescent="0.4">
      <c r="B3" s="329"/>
      <c r="C3" s="330"/>
      <c r="D3" s="331"/>
    </row>
    <row r="4" spans="2:4" ht="15" thickBot="1" x14ac:dyDescent="0.4"/>
    <row r="5" spans="2:4" x14ac:dyDescent="0.35">
      <c r="B5" s="317" t="s">
        <v>15</v>
      </c>
      <c r="C5" s="318"/>
      <c r="D5" s="319"/>
    </row>
    <row r="6" spans="2:4" ht="15" thickBot="1" x14ac:dyDescent="0.4">
      <c r="B6" s="320"/>
      <c r="C6" s="321"/>
      <c r="D6" s="322"/>
    </row>
    <row r="7" spans="2:4" x14ac:dyDescent="0.35">
      <c r="B7" s="83" t="s">
        <v>16</v>
      </c>
      <c r="C7" s="315">
        <f>SUM('1) Tableau budgétaire 1'!E16:G16,'1) Tableau budgétaire 1'!E26:G26,'1) Tableau budgétaire 1'!E36:G36,'1) Tableau budgétaire 1'!E46:G46)</f>
        <v>290400</v>
      </c>
      <c r="D7" s="316"/>
    </row>
    <row r="8" spans="2:4" x14ac:dyDescent="0.35">
      <c r="B8" s="83" t="s">
        <v>363</v>
      </c>
      <c r="C8" s="313">
        <f>SUM(D10:D14)</f>
        <v>0</v>
      </c>
      <c r="D8" s="314"/>
    </row>
    <row r="9" spans="2:4" x14ac:dyDescent="0.35">
      <c r="B9" s="84" t="s">
        <v>357</v>
      </c>
      <c r="C9" s="85" t="s">
        <v>358</v>
      </c>
      <c r="D9" s="86" t="s">
        <v>359</v>
      </c>
    </row>
    <row r="10" spans="2:4" ht="35.25" customHeight="1" x14ac:dyDescent="0.35">
      <c r="B10" s="109"/>
      <c r="C10" s="88"/>
      <c r="D10" s="89">
        <f>$C$7*C10</f>
        <v>0</v>
      </c>
    </row>
    <row r="11" spans="2:4" ht="35.25" customHeight="1" x14ac:dyDescent="0.35">
      <c r="B11" s="109"/>
      <c r="C11" s="88"/>
      <c r="D11" s="89">
        <f>C7*C11</f>
        <v>0</v>
      </c>
    </row>
    <row r="12" spans="2:4" ht="35.25" customHeight="1" x14ac:dyDescent="0.35">
      <c r="B12" s="110"/>
      <c r="C12" s="88"/>
      <c r="D12" s="89">
        <f>C7*C12</f>
        <v>0</v>
      </c>
    </row>
    <row r="13" spans="2:4" ht="35.25" customHeight="1" x14ac:dyDescent="0.35">
      <c r="B13" s="110"/>
      <c r="C13" s="88"/>
      <c r="D13" s="89">
        <f>C7*C13</f>
        <v>0</v>
      </c>
    </row>
    <row r="14" spans="2:4" ht="35.25" customHeight="1" thickBot="1" x14ac:dyDescent="0.4">
      <c r="B14" s="111"/>
      <c r="C14" s="88"/>
      <c r="D14" s="93">
        <f>C7*C14</f>
        <v>0</v>
      </c>
    </row>
    <row r="15" spans="2:4" ht="15" thickBot="1" x14ac:dyDescent="0.4"/>
    <row r="16" spans="2:4" x14ac:dyDescent="0.35">
      <c r="B16" s="317" t="s">
        <v>360</v>
      </c>
      <c r="C16" s="318"/>
      <c r="D16" s="319"/>
    </row>
    <row r="17" spans="2:4" ht="15" thickBot="1" x14ac:dyDescent="0.4">
      <c r="B17" s="323"/>
      <c r="C17" s="324"/>
      <c r="D17" s="325"/>
    </row>
    <row r="18" spans="2:4" x14ac:dyDescent="0.35">
      <c r="B18" s="83" t="s">
        <v>16</v>
      </c>
      <c r="C18" s="315">
        <f>SUM('1) Tableau budgétaire 1'!E58:G58,'1) Tableau budgétaire 1'!E68:G68,'1) Tableau budgétaire 1'!E78:G78,'1) Tableau budgétaire 1'!E88:G88)</f>
        <v>404247.66000000003</v>
      </c>
      <c r="D18" s="316"/>
    </row>
    <row r="19" spans="2:4" x14ac:dyDescent="0.35">
      <c r="B19" s="83" t="s">
        <v>363</v>
      </c>
      <c r="C19" s="313">
        <f>SUM(D21:D25)</f>
        <v>0</v>
      </c>
      <c r="D19" s="314"/>
    </row>
    <row r="20" spans="2:4" x14ac:dyDescent="0.35">
      <c r="B20" s="84" t="s">
        <v>357</v>
      </c>
      <c r="C20" s="85" t="s">
        <v>358</v>
      </c>
      <c r="D20" s="86" t="s">
        <v>359</v>
      </c>
    </row>
    <row r="21" spans="2:4" ht="35.25" customHeight="1" x14ac:dyDescent="0.35">
      <c r="B21" s="87"/>
      <c r="C21" s="88"/>
      <c r="D21" s="89">
        <f>$C$18*C21</f>
        <v>0</v>
      </c>
    </row>
    <row r="22" spans="2:4" ht="35.25" customHeight="1" x14ac:dyDescent="0.35">
      <c r="B22" s="90"/>
      <c r="C22" s="88"/>
      <c r="D22" s="89">
        <f>$C$18*C22</f>
        <v>0</v>
      </c>
    </row>
    <row r="23" spans="2:4" ht="35.25" customHeight="1" x14ac:dyDescent="0.35">
      <c r="B23" s="91"/>
      <c r="C23" s="88"/>
      <c r="D23" s="89">
        <f>$C$18*C23</f>
        <v>0</v>
      </c>
    </row>
    <row r="24" spans="2:4" ht="35.25" customHeight="1" x14ac:dyDescent="0.35">
      <c r="B24" s="91"/>
      <c r="C24" s="88"/>
      <c r="D24" s="89">
        <f>$C$18*C24</f>
        <v>0</v>
      </c>
    </row>
    <row r="25" spans="2:4" ht="35.25" customHeight="1" thickBot="1" x14ac:dyDescent="0.4">
      <c r="B25" s="92"/>
      <c r="C25" s="88"/>
      <c r="D25" s="89">
        <f>$C$18*C25</f>
        <v>0</v>
      </c>
    </row>
    <row r="26" spans="2:4" ht="15" thickBot="1" x14ac:dyDescent="0.4"/>
    <row r="27" spans="2:4" x14ac:dyDescent="0.35">
      <c r="B27" s="317" t="s">
        <v>361</v>
      </c>
      <c r="C27" s="318"/>
      <c r="D27" s="319"/>
    </row>
    <row r="28" spans="2:4" ht="15" thickBot="1" x14ac:dyDescent="0.4">
      <c r="B28" s="320"/>
      <c r="C28" s="321"/>
      <c r="D28" s="322"/>
    </row>
    <row r="29" spans="2:4" x14ac:dyDescent="0.35">
      <c r="B29" s="83" t="s">
        <v>16</v>
      </c>
      <c r="C29" s="315">
        <f>SUM('1) Tableau budgétaire 1'!E100:G100,'1) Tableau budgétaire 1'!E108:G108,'1) Tableau budgétaire 1'!E118:G118,'1) Tableau budgétaire 1'!E128:G128)</f>
        <v>578000.44999999995</v>
      </c>
      <c r="D29" s="316"/>
    </row>
    <row r="30" spans="2:4" x14ac:dyDescent="0.35">
      <c r="B30" s="83" t="s">
        <v>363</v>
      </c>
      <c r="C30" s="313">
        <f>SUM(D32:D36)</f>
        <v>0</v>
      </c>
      <c r="D30" s="314"/>
    </row>
    <row r="31" spans="2:4" x14ac:dyDescent="0.35">
      <c r="B31" s="84" t="s">
        <v>357</v>
      </c>
      <c r="C31" s="85" t="s">
        <v>358</v>
      </c>
      <c r="D31" s="86" t="s">
        <v>359</v>
      </c>
    </row>
    <row r="32" spans="2:4" ht="35.25" customHeight="1" x14ac:dyDescent="0.35">
      <c r="B32" s="87"/>
      <c r="C32" s="88"/>
      <c r="D32" s="89">
        <f>$C$29*C32</f>
        <v>0</v>
      </c>
    </row>
    <row r="33" spans="2:4" ht="35.25" customHeight="1" x14ac:dyDescent="0.35">
      <c r="B33" s="90"/>
      <c r="C33" s="88"/>
      <c r="D33" s="89">
        <f>$C$29*C33</f>
        <v>0</v>
      </c>
    </row>
    <row r="34" spans="2:4" ht="35.25" customHeight="1" x14ac:dyDescent="0.35">
      <c r="B34" s="91"/>
      <c r="C34" s="88"/>
      <c r="D34" s="89">
        <f>$C$29*C34</f>
        <v>0</v>
      </c>
    </row>
    <row r="35" spans="2:4" ht="35.25" customHeight="1" x14ac:dyDescent="0.35">
      <c r="B35" s="91"/>
      <c r="C35" s="88"/>
      <c r="D35" s="89">
        <f>$C$29*C35</f>
        <v>0</v>
      </c>
    </row>
    <row r="36" spans="2:4" ht="35.25" customHeight="1" thickBot="1" x14ac:dyDescent="0.4">
      <c r="B36" s="92"/>
      <c r="C36" s="88"/>
      <c r="D36" s="89">
        <f>$C$29*C36</f>
        <v>0</v>
      </c>
    </row>
    <row r="37" spans="2:4" ht="15" thickBot="1" x14ac:dyDescent="0.4"/>
    <row r="38" spans="2:4" x14ac:dyDescent="0.35">
      <c r="B38" s="317" t="s">
        <v>362</v>
      </c>
      <c r="C38" s="318"/>
      <c r="D38" s="319"/>
    </row>
    <row r="39" spans="2:4" ht="15" thickBot="1" x14ac:dyDescent="0.4">
      <c r="B39" s="320"/>
      <c r="C39" s="321"/>
      <c r="D39" s="322"/>
    </row>
    <row r="40" spans="2:4" x14ac:dyDescent="0.35">
      <c r="B40" s="83" t="s">
        <v>16</v>
      </c>
      <c r="C40" s="315">
        <f>SUM('1) Tableau budgétaire 1'!E140:G140,'1) Tableau budgétaire 1'!E150:G150,'1) Tableau budgétaire 1'!E160:G160,'1) Tableau budgétaire 1'!E170:G170)</f>
        <v>0</v>
      </c>
      <c r="D40" s="316"/>
    </row>
    <row r="41" spans="2:4" x14ac:dyDescent="0.35">
      <c r="B41" s="83" t="s">
        <v>363</v>
      </c>
      <c r="C41" s="313">
        <f>SUM(D43:D47)</f>
        <v>0</v>
      </c>
      <c r="D41" s="314"/>
    </row>
    <row r="42" spans="2:4" x14ac:dyDescent="0.35">
      <c r="B42" s="84" t="s">
        <v>357</v>
      </c>
      <c r="C42" s="85" t="s">
        <v>358</v>
      </c>
      <c r="D42" s="86" t="s">
        <v>359</v>
      </c>
    </row>
    <row r="43" spans="2:4" ht="35.25" customHeight="1" x14ac:dyDescent="0.35">
      <c r="B43" s="87"/>
      <c r="C43" s="88"/>
      <c r="D43" s="89">
        <f>$C$40*C43</f>
        <v>0</v>
      </c>
    </row>
    <row r="44" spans="2:4" ht="35.25" customHeight="1" x14ac:dyDescent="0.35">
      <c r="B44" s="90"/>
      <c r="C44" s="88"/>
      <c r="D44" s="89">
        <f>$C$40*C44</f>
        <v>0</v>
      </c>
    </row>
    <row r="45" spans="2:4" ht="35.25" customHeight="1" x14ac:dyDescent="0.35">
      <c r="B45" s="91"/>
      <c r="C45" s="88"/>
      <c r="D45" s="89">
        <f>$C$40*C45</f>
        <v>0</v>
      </c>
    </row>
    <row r="46" spans="2:4" ht="35.25" customHeight="1" x14ac:dyDescent="0.35">
      <c r="B46" s="91"/>
      <c r="C46" s="88"/>
      <c r="D46" s="89">
        <f>$C$40*C46</f>
        <v>0</v>
      </c>
    </row>
    <row r="47" spans="2:4" ht="35.25" customHeight="1" thickBot="1" x14ac:dyDescent="0.4">
      <c r="B47" s="92"/>
      <c r="C47" s="88"/>
      <c r="D47" s="93">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Sheet2!$A$1:$A$170</xm:f>
          </x14:formula1>
          <xm:sqref>B10:B14 B21:B25 B32:B36 B43:B47</xm:sqref>
        </x14:dataValidation>
        <x14:dataValidation type="list" allowBlank="1" showInputMessage="1" showErrorMessage="1" xr:uid="{00000000-0002-0000-0500-000001000000}">
          <x14:formula1>
            <xm:f>Dropdowns!$A$1:$A$6</xm:f>
          </x14:formula1>
          <xm:sqref>C10:C14 C21:C25 C32:C36 C43:C47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B1:G23"/>
  <sheetViews>
    <sheetView showGridLines="0" zoomScale="80" zoomScaleNormal="80" workbookViewId="0">
      <selection activeCell="E10" sqref="E10"/>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54296875" customWidth="1"/>
    <col min="9" max="10" width="15.81640625" bestFit="1" customWidth="1"/>
    <col min="11" max="11" width="11.1796875" bestFit="1" customWidth="1"/>
  </cols>
  <sheetData>
    <row r="1" spans="2:6" ht="15" thickBot="1" x14ac:dyDescent="0.4"/>
    <row r="2" spans="2:6" s="77" customFormat="1" ht="15.5" x14ac:dyDescent="0.35">
      <c r="B2" s="333" t="s">
        <v>12</v>
      </c>
      <c r="C2" s="334"/>
      <c r="D2" s="334"/>
      <c r="E2" s="334"/>
      <c r="F2" s="335"/>
    </row>
    <row r="3" spans="2:6" s="77" customFormat="1" ht="16" thickBot="1" x14ac:dyDescent="0.4">
      <c r="B3" s="336"/>
      <c r="C3" s="337"/>
      <c r="D3" s="337"/>
      <c r="E3" s="337"/>
      <c r="F3" s="338"/>
    </row>
    <row r="4" spans="2:6" s="77" customFormat="1" ht="16" thickBot="1" x14ac:dyDescent="0.4"/>
    <row r="5" spans="2:6" s="77" customFormat="1" ht="16" thickBot="1" x14ac:dyDescent="0.4">
      <c r="B5" s="310" t="s">
        <v>6</v>
      </c>
      <c r="C5" s="311"/>
      <c r="D5" s="311"/>
      <c r="E5" s="311"/>
      <c r="F5" s="332"/>
    </row>
    <row r="6" spans="2:6" s="77" customFormat="1" ht="52.5" customHeight="1" x14ac:dyDescent="0.35">
      <c r="B6" s="73"/>
      <c r="C6" s="58" t="str">
        <f>'1) Tableau budgétaire 1'!E5</f>
        <v>Organisation recipiendiaire 1 (budget en USD)                       ONU-HABITAT</v>
      </c>
      <c r="D6" s="58" t="str">
        <f>'1) Tableau budgétaire 1'!F5</f>
        <v>Organisation recipiendiaire 2 (budget en USD)                                    PNUD</v>
      </c>
      <c r="E6" s="58" t="str">
        <f>'1) Tableau budgétaire 1'!G5</f>
        <v>Organisation recipiendiaire 3 (budget en USD)                               ACORD</v>
      </c>
      <c r="F6" s="27" t="s">
        <v>6</v>
      </c>
    </row>
    <row r="7" spans="2:6" s="77" customFormat="1" ht="31" x14ac:dyDescent="0.35">
      <c r="B7" s="21" t="s">
        <v>0</v>
      </c>
      <c r="C7" s="74">
        <f>'2) Tableau budgétaire 2'!D198</f>
        <v>184700</v>
      </c>
      <c r="D7" s="74">
        <f>'2) Tableau budgétaire 2'!E198</f>
        <v>100000</v>
      </c>
      <c r="E7" s="74">
        <f>'2) Tableau budgétaire 2'!F198</f>
        <v>99900</v>
      </c>
      <c r="F7" s="71">
        <f t="shared" ref="F7:F14" si="0">SUM(C7:E7)</f>
        <v>384600</v>
      </c>
    </row>
    <row r="8" spans="2:6" s="77" customFormat="1" ht="46.5" x14ac:dyDescent="0.35">
      <c r="B8" s="21" t="s">
        <v>1</v>
      </c>
      <c r="C8" s="74">
        <f>'2) Tableau budgétaire 2'!D199</f>
        <v>106350.45</v>
      </c>
      <c r="D8" s="74">
        <f>'2) Tableau budgétaire 2'!E199</f>
        <v>5247.6600000000035</v>
      </c>
      <c r="E8" s="74">
        <f>'2) Tableau budgétaire 2'!F199</f>
        <v>15300</v>
      </c>
      <c r="F8" s="72">
        <f t="shared" si="0"/>
        <v>126898.11</v>
      </c>
    </row>
    <row r="9" spans="2:6" s="77" customFormat="1" ht="62" x14ac:dyDescent="0.35">
      <c r="B9" s="21" t="s">
        <v>2</v>
      </c>
      <c r="C9" s="74">
        <f>'2) Tableau budgétaire 2'!D200</f>
        <v>39400</v>
      </c>
      <c r="D9" s="74">
        <f>'2) Tableau budgétaire 2'!E200</f>
        <v>6500</v>
      </c>
      <c r="E9" s="74">
        <f>'2) Tableau budgétaire 2'!F200</f>
        <v>10700</v>
      </c>
      <c r="F9" s="72">
        <f t="shared" si="0"/>
        <v>56600</v>
      </c>
    </row>
    <row r="10" spans="2:6" s="77" customFormat="1" ht="31" x14ac:dyDescent="0.35">
      <c r="B10" s="32" t="s">
        <v>3</v>
      </c>
      <c r="C10" s="74">
        <f>'2) Tableau budgétaire 2'!D201</f>
        <v>365750</v>
      </c>
      <c r="D10" s="74">
        <f>'2) Tableau budgétaire 2'!E201</f>
        <v>381000</v>
      </c>
      <c r="E10" s="74">
        <f>'2) Tableau budgétaire 2'!F201</f>
        <v>195500</v>
      </c>
      <c r="F10" s="72">
        <f t="shared" si="0"/>
        <v>942250</v>
      </c>
    </row>
    <row r="11" spans="2:6" s="77" customFormat="1" ht="15.5" x14ac:dyDescent="0.35">
      <c r="B11" s="21" t="s">
        <v>5</v>
      </c>
      <c r="C11" s="74">
        <f>'2) Tableau budgétaire 2'!D202</f>
        <v>25000</v>
      </c>
      <c r="D11" s="74">
        <f>'2) Tableau budgétaire 2'!E202</f>
        <v>43500</v>
      </c>
      <c r="E11" s="74">
        <f>'2) Tableau budgétaire 2'!F202</f>
        <v>118500</v>
      </c>
      <c r="F11" s="72">
        <f t="shared" si="0"/>
        <v>187000</v>
      </c>
    </row>
    <row r="12" spans="2:6" s="77" customFormat="1" ht="46.5" x14ac:dyDescent="0.35">
      <c r="B12" s="21" t="s">
        <v>4</v>
      </c>
      <c r="C12" s="74">
        <f>'2) Tableau budgétaire 2'!D203</f>
        <v>150600</v>
      </c>
      <c r="D12" s="74">
        <f>'2) Tableau budgétaire 2'!E203</f>
        <v>0</v>
      </c>
      <c r="E12" s="74">
        <f>'2) Tableau budgétaire 2'!F203</f>
        <v>0</v>
      </c>
      <c r="F12" s="72">
        <f t="shared" si="0"/>
        <v>150600</v>
      </c>
    </row>
    <row r="13" spans="2:6" s="77" customFormat="1" ht="31.5" thickBot="1" x14ac:dyDescent="0.4">
      <c r="B13" s="155" t="s">
        <v>13</v>
      </c>
      <c r="C13" s="156">
        <f>'2) Tableau budgétaire 2'!D204</f>
        <v>62779</v>
      </c>
      <c r="D13" s="156">
        <f>'2) Tableau budgétaire 2'!E204</f>
        <v>24500</v>
      </c>
      <c r="E13" s="156">
        <f>'2) Tableau budgétaire 2'!F204</f>
        <v>27389.72</v>
      </c>
      <c r="F13" s="157">
        <f t="shared" si="0"/>
        <v>114668.72</v>
      </c>
    </row>
    <row r="14" spans="2:6" s="77" customFormat="1" ht="30" customHeight="1" x14ac:dyDescent="0.35">
      <c r="B14" s="160" t="s">
        <v>576</v>
      </c>
      <c r="C14" s="161">
        <f>SUM(C7:C13)</f>
        <v>934579.45</v>
      </c>
      <c r="D14" s="161">
        <f>SUM(D7:D13)</f>
        <v>560747.66</v>
      </c>
      <c r="E14" s="161">
        <f>SUM(E7:E13)</f>
        <v>467289.72</v>
      </c>
      <c r="F14" s="162">
        <f t="shared" si="0"/>
        <v>1962616.8299999998</v>
      </c>
    </row>
    <row r="15" spans="2:6" s="77" customFormat="1" ht="22.5" customHeight="1" x14ac:dyDescent="0.35">
      <c r="B15" s="151" t="s">
        <v>575</v>
      </c>
      <c r="C15" s="152">
        <f>C14*0.07</f>
        <v>65420.561500000003</v>
      </c>
      <c r="D15" s="152">
        <f t="shared" ref="D15:F15" si="1">D14*0.07</f>
        <v>39252.336200000005</v>
      </c>
      <c r="E15" s="152">
        <f t="shared" si="1"/>
        <v>32710.2804</v>
      </c>
      <c r="F15" s="158">
        <f t="shared" si="1"/>
        <v>137383.17809999999</v>
      </c>
    </row>
    <row r="16" spans="2:6" s="77" customFormat="1" ht="30" customHeight="1" thickBot="1" x14ac:dyDescent="0.4">
      <c r="B16" s="153" t="s">
        <v>11</v>
      </c>
      <c r="C16" s="154">
        <f>C14+C15</f>
        <v>1000000.0114999999</v>
      </c>
      <c r="D16" s="154">
        <f t="shared" ref="D16:F16" si="2">D14+D15</f>
        <v>599999.99620000005</v>
      </c>
      <c r="E16" s="154">
        <f t="shared" si="2"/>
        <v>500000.00039999996</v>
      </c>
      <c r="F16" s="159">
        <f t="shared" si="2"/>
        <v>2100000.0080999997</v>
      </c>
    </row>
    <row r="17" spans="2:7" s="77" customFormat="1" ht="16" thickBot="1" x14ac:dyDescent="0.4"/>
    <row r="18" spans="2:7" s="77" customFormat="1" ht="15.5" x14ac:dyDescent="0.35">
      <c r="B18" s="291" t="s">
        <v>7</v>
      </c>
      <c r="C18" s="292"/>
      <c r="D18" s="292"/>
      <c r="E18" s="292"/>
      <c r="F18" s="294"/>
    </row>
    <row r="19" spans="2:7" ht="48" customHeight="1" x14ac:dyDescent="0.35">
      <c r="B19" s="29"/>
      <c r="C19" s="27" t="str">
        <f>'1) Tableau budgétaire 1'!E5</f>
        <v>Organisation recipiendiaire 1 (budget en USD)                       ONU-HABITAT</v>
      </c>
      <c r="D19" s="27" t="str">
        <f>'1) Tableau budgétaire 1'!F5</f>
        <v>Organisation recipiendiaire 2 (budget en USD)                                    PNUD</v>
      </c>
      <c r="E19" s="27" t="str">
        <f>'1) Tableau budgétaire 1'!G5</f>
        <v>Organisation recipiendiaire 3 (budget en USD)                               ACORD</v>
      </c>
      <c r="F19" s="30" t="s">
        <v>364</v>
      </c>
      <c r="G19" s="171" t="s">
        <v>9</v>
      </c>
    </row>
    <row r="20" spans="2:7" ht="23.25" customHeight="1" x14ac:dyDescent="0.35">
      <c r="B20" s="28" t="s">
        <v>8</v>
      </c>
      <c r="C20" s="26">
        <f>'1) Tableau budgétaire 1'!E198</f>
        <v>700000.00804999995</v>
      </c>
      <c r="D20" s="26">
        <f>'1) Tableau budgétaire 1'!F198</f>
        <v>419999.99734</v>
      </c>
      <c r="E20" s="26">
        <f>'1) Tableau budgétaire 1'!G198</f>
        <v>350000.00027999998</v>
      </c>
      <c r="F20" s="170">
        <f>'1) Tableau budgétaire 1'!H198</f>
        <v>1470000.0056700001</v>
      </c>
      <c r="G20" s="172">
        <f>'1) Tableau budgétaire 1'!I198</f>
        <v>0.7</v>
      </c>
    </row>
    <row r="21" spans="2:7" ht="24.75" customHeight="1" x14ac:dyDescent="0.35">
      <c r="B21" s="28" t="s">
        <v>10</v>
      </c>
      <c r="C21" s="26">
        <f>'1) Tableau budgétaire 1'!E199</f>
        <v>300000.00344999996</v>
      </c>
      <c r="D21" s="26">
        <f>'1) Tableau budgétaire 1'!F199</f>
        <v>179999.99886000002</v>
      </c>
      <c r="E21" s="26">
        <f>'1) Tableau budgétaire 1'!G199</f>
        <v>150000.00011999998</v>
      </c>
      <c r="F21" s="170">
        <f>'1) Tableau budgétaire 1'!H199</f>
        <v>630000.00242999999</v>
      </c>
      <c r="G21" s="172">
        <f>'1) Tableau budgétaire 1'!I199</f>
        <v>0.3</v>
      </c>
    </row>
    <row r="22" spans="2:7" ht="24.75" customHeight="1" thickBot="1" x14ac:dyDescent="0.4">
      <c r="B22" s="28" t="s">
        <v>583</v>
      </c>
      <c r="C22" s="26">
        <f>'1) Tableau budgétaire 1'!E200</f>
        <v>0</v>
      </c>
      <c r="D22" s="26">
        <f>'1) Tableau budgétaire 1'!F200</f>
        <v>0</v>
      </c>
      <c r="E22" s="26">
        <f>'1) Tableau budgétaire 1'!G200</f>
        <v>0</v>
      </c>
      <c r="F22" s="170">
        <f>'1) Tableau budgétaire 1'!H200</f>
        <v>0</v>
      </c>
      <c r="G22" s="173">
        <f>'1) Tableau budgétaire 1'!I200</f>
        <v>0</v>
      </c>
    </row>
    <row r="23" spans="2:7" ht="16" thickBot="1" x14ac:dyDescent="0.4">
      <c r="B23" s="8" t="s">
        <v>364</v>
      </c>
      <c r="C23" s="174">
        <f>'1) Tableau budgétaire 1'!E201</f>
        <v>1000000.0114999999</v>
      </c>
      <c r="D23" s="174">
        <f>'1) Tableau budgétaire 1'!F201</f>
        <v>599999.99620000005</v>
      </c>
      <c r="E23" s="174">
        <f>'1) Tableau budgétaire 1'!G201</f>
        <v>500000.00039999996</v>
      </c>
      <c r="F23" s="174">
        <f>'1) Tableau budgétaire 1'!H201</f>
        <v>2100000.0081000002</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6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6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600-000002000000}"/>
    <dataValidation allowBlank="1" showInputMessage="1" showErrorMessage="1" prompt="Includes staff and non-staff travel paid for by the organization directly related to a project." sqref="B11" xr:uid="{00000000-0002-0000-0600-000003000000}"/>
    <dataValidation allowBlank="1" showInputMessage="1" showErrorMessage="1" prompt="Services contracted by an organization which follow the normal procurement processes." sqref="B10" xr:uid="{00000000-0002-0000-06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6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6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1'!$H$193</xm:f>
            <x14:dxf>
              <font>
                <color rgb="FF9C0006"/>
              </font>
              <fill>
                <patternFill>
                  <bgColor rgb="FFFFC7CE"/>
                </patternFill>
              </fill>
            </x14:dxf>
          </x14:cfRule>
          <xm:sqref>F16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6">
        <v>0</v>
      </c>
    </row>
    <row r="2" spans="1:1" x14ac:dyDescent="0.35">
      <c r="A2" s="136">
        <v>0.2</v>
      </c>
    </row>
    <row r="3" spans="1:1" x14ac:dyDescent="0.35">
      <c r="A3" s="136">
        <v>0.4</v>
      </c>
    </row>
    <row r="4" spans="1:1" x14ac:dyDescent="0.35">
      <c r="A4" s="136">
        <v>0.6</v>
      </c>
    </row>
    <row r="5" spans="1:1" x14ac:dyDescent="0.35">
      <c r="A5" s="136">
        <v>0.8</v>
      </c>
    </row>
    <row r="6" spans="1:1" x14ac:dyDescent="0.35">
      <c r="A6" s="136">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78" t="s">
        <v>17</v>
      </c>
      <c r="B1" s="79" t="s">
        <v>18</v>
      </c>
    </row>
    <row r="2" spans="1:2" x14ac:dyDescent="0.35">
      <c r="A2" s="80" t="s">
        <v>19</v>
      </c>
      <c r="B2" s="81" t="s">
        <v>20</v>
      </c>
    </row>
    <row r="3" spans="1:2" x14ac:dyDescent="0.35">
      <c r="A3" s="80" t="s">
        <v>21</v>
      </c>
      <c r="B3" s="81" t="s">
        <v>22</v>
      </c>
    </row>
    <row r="4" spans="1:2" x14ac:dyDescent="0.35">
      <c r="A4" s="80" t="s">
        <v>23</v>
      </c>
      <c r="B4" s="81" t="s">
        <v>24</v>
      </c>
    </row>
    <row r="5" spans="1:2" x14ac:dyDescent="0.35">
      <c r="A5" s="80" t="s">
        <v>25</v>
      </c>
      <c r="B5" s="81" t="s">
        <v>26</v>
      </c>
    </row>
    <row r="6" spans="1:2" x14ac:dyDescent="0.35">
      <c r="A6" s="80" t="s">
        <v>27</v>
      </c>
      <c r="B6" s="81" t="s">
        <v>28</v>
      </c>
    </row>
    <row r="7" spans="1:2" x14ac:dyDescent="0.35">
      <c r="A7" s="80" t="s">
        <v>29</v>
      </c>
      <c r="B7" s="81" t="s">
        <v>30</v>
      </c>
    </row>
    <row r="8" spans="1:2" x14ac:dyDescent="0.35">
      <c r="A8" s="80" t="s">
        <v>31</v>
      </c>
      <c r="B8" s="81" t="s">
        <v>32</v>
      </c>
    </row>
    <row r="9" spans="1:2" x14ac:dyDescent="0.35">
      <c r="A9" s="80" t="s">
        <v>33</v>
      </c>
      <c r="B9" s="81" t="s">
        <v>34</v>
      </c>
    </row>
    <row r="10" spans="1:2" x14ac:dyDescent="0.35">
      <c r="A10" s="80" t="s">
        <v>35</v>
      </c>
      <c r="B10" s="81" t="s">
        <v>36</v>
      </c>
    </row>
    <row r="11" spans="1:2" x14ac:dyDescent="0.35">
      <c r="A11" s="80" t="s">
        <v>37</v>
      </c>
      <c r="B11" s="81" t="s">
        <v>38</v>
      </c>
    </row>
    <row r="12" spans="1:2" x14ac:dyDescent="0.35">
      <c r="A12" s="80" t="s">
        <v>39</v>
      </c>
      <c r="B12" s="81" t="s">
        <v>40</v>
      </c>
    </row>
    <row r="13" spans="1:2" x14ac:dyDescent="0.35">
      <c r="A13" s="80" t="s">
        <v>41</v>
      </c>
      <c r="B13" s="81" t="s">
        <v>42</v>
      </c>
    </row>
    <row r="14" spans="1:2" x14ac:dyDescent="0.35">
      <c r="A14" s="80" t="s">
        <v>43</v>
      </c>
      <c r="B14" s="81" t="s">
        <v>44</v>
      </c>
    </row>
    <row r="15" spans="1:2" x14ac:dyDescent="0.35">
      <c r="A15" s="80" t="s">
        <v>45</v>
      </c>
      <c r="B15" s="81" t="s">
        <v>46</v>
      </c>
    </row>
    <row r="16" spans="1:2" x14ac:dyDescent="0.35">
      <c r="A16" s="80" t="s">
        <v>47</v>
      </c>
      <c r="B16" s="81" t="s">
        <v>48</v>
      </c>
    </row>
    <row r="17" spans="1:2" x14ac:dyDescent="0.35">
      <c r="A17" s="80" t="s">
        <v>49</v>
      </c>
      <c r="B17" s="81" t="s">
        <v>50</v>
      </c>
    </row>
    <row r="18" spans="1:2" x14ac:dyDescent="0.35">
      <c r="A18" s="80" t="s">
        <v>51</v>
      </c>
      <c r="B18" s="81" t="s">
        <v>52</v>
      </c>
    </row>
    <row r="19" spans="1:2" x14ac:dyDescent="0.35">
      <c r="A19" s="80" t="s">
        <v>53</v>
      </c>
      <c r="B19" s="81" t="s">
        <v>54</v>
      </c>
    </row>
    <row r="20" spans="1:2" x14ac:dyDescent="0.35">
      <c r="A20" s="80" t="s">
        <v>55</v>
      </c>
      <c r="B20" s="81" t="s">
        <v>56</v>
      </c>
    </row>
    <row r="21" spans="1:2" x14ac:dyDescent="0.35">
      <c r="A21" s="80" t="s">
        <v>57</v>
      </c>
      <c r="B21" s="81" t="s">
        <v>58</v>
      </c>
    </row>
    <row r="22" spans="1:2" x14ac:dyDescent="0.35">
      <c r="A22" s="80" t="s">
        <v>59</v>
      </c>
      <c r="B22" s="81" t="s">
        <v>60</v>
      </c>
    </row>
    <row r="23" spans="1:2" x14ac:dyDescent="0.35">
      <c r="A23" s="80" t="s">
        <v>61</v>
      </c>
      <c r="B23" s="81" t="s">
        <v>62</v>
      </c>
    </row>
    <row r="24" spans="1:2" x14ac:dyDescent="0.35">
      <c r="A24" s="80" t="s">
        <v>63</v>
      </c>
      <c r="B24" s="81" t="s">
        <v>64</v>
      </c>
    </row>
    <row r="25" spans="1:2" x14ac:dyDescent="0.35">
      <c r="A25" s="80" t="s">
        <v>65</v>
      </c>
      <c r="B25" s="81" t="s">
        <v>66</v>
      </c>
    </row>
    <row r="26" spans="1:2" x14ac:dyDescent="0.35">
      <c r="A26" s="80" t="s">
        <v>67</v>
      </c>
      <c r="B26" s="81" t="s">
        <v>68</v>
      </c>
    </row>
    <row r="27" spans="1:2" x14ac:dyDescent="0.35">
      <c r="A27" s="80" t="s">
        <v>69</v>
      </c>
      <c r="B27" s="81" t="s">
        <v>70</v>
      </c>
    </row>
    <row r="28" spans="1:2" x14ac:dyDescent="0.35">
      <c r="A28" s="80" t="s">
        <v>71</v>
      </c>
      <c r="B28" s="81" t="s">
        <v>72</v>
      </c>
    </row>
    <row r="29" spans="1:2" x14ac:dyDescent="0.35">
      <c r="A29" s="80" t="s">
        <v>73</v>
      </c>
      <c r="B29" s="81" t="s">
        <v>74</v>
      </c>
    </row>
    <row r="30" spans="1:2" x14ac:dyDescent="0.35">
      <c r="A30" s="80" t="s">
        <v>75</v>
      </c>
      <c r="B30" s="81" t="s">
        <v>76</v>
      </c>
    </row>
    <row r="31" spans="1:2" x14ac:dyDescent="0.35">
      <c r="A31" s="80" t="s">
        <v>77</v>
      </c>
      <c r="B31" s="81" t="s">
        <v>78</v>
      </c>
    </row>
    <row r="32" spans="1:2" x14ac:dyDescent="0.35">
      <c r="A32" s="80" t="s">
        <v>79</v>
      </c>
      <c r="B32" s="81" t="s">
        <v>80</v>
      </c>
    </row>
    <row r="33" spans="1:2" x14ac:dyDescent="0.35">
      <c r="A33" s="80" t="s">
        <v>81</v>
      </c>
      <c r="B33" s="81" t="s">
        <v>82</v>
      </c>
    </row>
    <row r="34" spans="1:2" x14ac:dyDescent="0.35">
      <c r="A34" s="80" t="s">
        <v>83</v>
      </c>
      <c r="B34" s="81" t="s">
        <v>84</v>
      </c>
    </row>
    <row r="35" spans="1:2" x14ac:dyDescent="0.35">
      <c r="A35" s="80" t="s">
        <v>85</v>
      </c>
      <c r="B35" s="81" t="s">
        <v>86</v>
      </c>
    </row>
    <row r="36" spans="1:2" x14ac:dyDescent="0.35">
      <c r="A36" s="80" t="s">
        <v>87</v>
      </c>
      <c r="B36" s="81" t="s">
        <v>88</v>
      </c>
    </row>
    <row r="37" spans="1:2" x14ac:dyDescent="0.35">
      <c r="A37" s="80" t="s">
        <v>89</v>
      </c>
      <c r="B37" s="81" t="s">
        <v>90</v>
      </c>
    </row>
    <row r="38" spans="1:2" x14ac:dyDescent="0.35">
      <c r="A38" s="80" t="s">
        <v>91</v>
      </c>
      <c r="B38" s="81" t="s">
        <v>92</v>
      </c>
    </row>
    <row r="39" spans="1:2" x14ac:dyDescent="0.35">
      <c r="A39" s="80" t="s">
        <v>93</v>
      </c>
      <c r="B39" s="81" t="s">
        <v>94</v>
      </c>
    </row>
    <row r="40" spans="1:2" x14ac:dyDescent="0.35">
      <c r="A40" s="80" t="s">
        <v>95</v>
      </c>
      <c r="B40" s="81" t="s">
        <v>96</v>
      </c>
    </row>
    <row r="41" spans="1:2" x14ac:dyDescent="0.35">
      <c r="A41" s="80" t="s">
        <v>97</v>
      </c>
      <c r="B41" s="81" t="s">
        <v>98</v>
      </c>
    </row>
    <row r="42" spans="1:2" x14ac:dyDescent="0.35">
      <c r="A42" s="80" t="s">
        <v>99</v>
      </c>
      <c r="B42" s="81" t="s">
        <v>100</v>
      </c>
    </row>
    <row r="43" spans="1:2" x14ac:dyDescent="0.35">
      <c r="A43" s="80" t="s">
        <v>101</v>
      </c>
      <c r="B43" s="81" t="s">
        <v>102</v>
      </c>
    </row>
    <row r="44" spans="1:2" x14ac:dyDescent="0.35">
      <c r="A44" s="80" t="s">
        <v>103</v>
      </c>
      <c r="B44" s="81" t="s">
        <v>104</v>
      </c>
    </row>
    <row r="45" spans="1:2" x14ac:dyDescent="0.35">
      <c r="A45" s="80" t="s">
        <v>105</v>
      </c>
      <c r="B45" s="81" t="s">
        <v>106</v>
      </c>
    </row>
    <row r="46" spans="1:2" x14ac:dyDescent="0.35">
      <c r="A46" s="80" t="s">
        <v>107</v>
      </c>
      <c r="B46" s="81" t="s">
        <v>108</v>
      </c>
    </row>
    <row r="47" spans="1:2" x14ac:dyDescent="0.35">
      <c r="A47" s="80" t="s">
        <v>109</v>
      </c>
      <c r="B47" s="81" t="s">
        <v>110</v>
      </c>
    </row>
    <row r="48" spans="1:2" x14ac:dyDescent="0.35">
      <c r="A48" s="80" t="s">
        <v>111</v>
      </c>
      <c r="B48" s="81" t="s">
        <v>112</v>
      </c>
    </row>
    <row r="49" spans="1:2" x14ac:dyDescent="0.35">
      <c r="A49" s="80" t="s">
        <v>113</v>
      </c>
      <c r="B49" s="81" t="s">
        <v>114</v>
      </c>
    </row>
    <row r="50" spans="1:2" x14ac:dyDescent="0.35">
      <c r="A50" s="80" t="s">
        <v>115</v>
      </c>
      <c r="B50" s="81" t="s">
        <v>116</v>
      </c>
    </row>
    <row r="51" spans="1:2" x14ac:dyDescent="0.35">
      <c r="A51" s="80" t="s">
        <v>117</v>
      </c>
      <c r="B51" s="81" t="s">
        <v>118</v>
      </c>
    </row>
    <row r="52" spans="1:2" x14ac:dyDescent="0.35">
      <c r="A52" s="80" t="s">
        <v>119</v>
      </c>
      <c r="B52" s="81" t="s">
        <v>120</v>
      </c>
    </row>
    <row r="53" spans="1:2" x14ac:dyDescent="0.35">
      <c r="A53" s="80" t="s">
        <v>121</v>
      </c>
      <c r="B53" s="81" t="s">
        <v>122</v>
      </c>
    </row>
    <row r="54" spans="1:2" x14ac:dyDescent="0.35">
      <c r="A54" s="80" t="s">
        <v>123</v>
      </c>
      <c r="B54" s="81" t="s">
        <v>124</v>
      </c>
    </row>
    <row r="55" spans="1:2" x14ac:dyDescent="0.35">
      <c r="A55" s="80" t="s">
        <v>125</v>
      </c>
      <c r="B55" s="81" t="s">
        <v>126</v>
      </c>
    </row>
    <row r="56" spans="1:2" x14ac:dyDescent="0.35">
      <c r="A56" s="80" t="s">
        <v>127</v>
      </c>
      <c r="B56" s="81" t="s">
        <v>128</v>
      </c>
    </row>
    <row r="57" spans="1:2" x14ac:dyDescent="0.35">
      <c r="A57" s="80" t="s">
        <v>129</v>
      </c>
      <c r="B57" s="81" t="s">
        <v>130</v>
      </c>
    </row>
    <row r="58" spans="1:2" x14ac:dyDescent="0.35">
      <c r="A58" s="80" t="s">
        <v>131</v>
      </c>
      <c r="B58" s="81" t="s">
        <v>132</v>
      </c>
    </row>
    <row r="59" spans="1:2" x14ac:dyDescent="0.35">
      <c r="A59" s="80" t="s">
        <v>133</v>
      </c>
      <c r="B59" s="81" t="s">
        <v>134</v>
      </c>
    </row>
    <row r="60" spans="1:2" x14ac:dyDescent="0.35">
      <c r="A60" s="80" t="s">
        <v>135</v>
      </c>
      <c r="B60" s="81" t="s">
        <v>136</v>
      </c>
    </row>
    <row r="61" spans="1:2" x14ac:dyDescent="0.35">
      <c r="A61" s="80" t="s">
        <v>137</v>
      </c>
      <c r="B61" s="81" t="s">
        <v>138</v>
      </c>
    </row>
    <row r="62" spans="1:2" x14ac:dyDescent="0.35">
      <c r="A62" s="80" t="s">
        <v>139</v>
      </c>
      <c r="B62" s="81" t="s">
        <v>140</v>
      </c>
    </row>
    <row r="63" spans="1:2" x14ac:dyDescent="0.35">
      <c r="A63" s="80" t="s">
        <v>141</v>
      </c>
      <c r="B63" s="81" t="s">
        <v>142</v>
      </c>
    </row>
    <row r="64" spans="1:2" x14ac:dyDescent="0.35">
      <c r="A64" s="80" t="s">
        <v>143</v>
      </c>
      <c r="B64" s="81" t="s">
        <v>144</v>
      </c>
    </row>
    <row r="65" spans="1:2" x14ac:dyDescent="0.35">
      <c r="A65" s="80" t="s">
        <v>145</v>
      </c>
      <c r="B65" s="81" t="s">
        <v>146</v>
      </c>
    </row>
    <row r="66" spans="1:2" x14ac:dyDescent="0.35">
      <c r="A66" s="80" t="s">
        <v>147</v>
      </c>
      <c r="B66" s="81" t="s">
        <v>148</v>
      </c>
    </row>
    <row r="67" spans="1:2" x14ac:dyDescent="0.35">
      <c r="A67" s="80" t="s">
        <v>149</v>
      </c>
      <c r="B67" s="81" t="s">
        <v>150</v>
      </c>
    </row>
    <row r="68" spans="1:2" x14ac:dyDescent="0.35">
      <c r="A68" s="80" t="s">
        <v>151</v>
      </c>
      <c r="B68" s="81" t="s">
        <v>152</v>
      </c>
    </row>
    <row r="69" spans="1:2" x14ac:dyDescent="0.35">
      <c r="A69" s="80" t="s">
        <v>153</v>
      </c>
      <c r="B69" s="81" t="s">
        <v>154</v>
      </c>
    </row>
    <row r="70" spans="1:2" x14ac:dyDescent="0.35">
      <c r="A70" s="80" t="s">
        <v>155</v>
      </c>
      <c r="B70" s="81" t="s">
        <v>156</v>
      </c>
    </row>
    <row r="71" spans="1:2" x14ac:dyDescent="0.35">
      <c r="A71" s="80" t="s">
        <v>157</v>
      </c>
      <c r="B71" s="81" t="s">
        <v>158</v>
      </c>
    </row>
    <row r="72" spans="1:2" x14ac:dyDescent="0.35">
      <c r="A72" s="80" t="s">
        <v>159</v>
      </c>
      <c r="B72" s="81" t="s">
        <v>160</v>
      </c>
    </row>
    <row r="73" spans="1:2" x14ac:dyDescent="0.35">
      <c r="A73" s="80" t="s">
        <v>161</v>
      </c>
      <c r="B73" s="81" t="s">
        <v>162</v>
      </c>
    </row>
    <row r="74" spans="1:2" x14ac:dyDescent="0.35">
      <c r="A74" s="80" t="s">
        <v>163</v>
      </c>
      <c r="B74" s="81" t="s">
        <v>164</v>
      </c>
    </row>
    <row r="75" spans="1:2" x14ac:dyDescent="0.35">
      <c r="A75" s="80" t="s">
        <v>165</v>
      </c>
      <c r="B75" s="82" t="s">
        <v>166</v>
      </c>
    </row>
    <row r="76" spans="1:2" x14ac:dyDescent="0.35">
      <c r="A76" s="80" t="s">
        <v>167</v>
      </c>
      <c r="B76" s="82" t="s">
        <v>168</v>
      </c>
    </row>
    <row r="77" spans="1:2" x14ac:dyDescent="0.35">
      <c r="A77" s="80" t="s">
        <v>169</v>
      </c>
      <c r="B77" s="82" t="s">
        <v>170</v>
      </c>
    </row>
    <row r="78" spans="1:2" x14ac:dyDescent="0.35">
      <c r="A78" s="80" t="s">
        <v>171</v>
      </c>
      <c r="B78" s="82" t="s">
        <v>172</v>
      </c>
    </row>
    <row r="79" spans="1:2" x14ac:dyDescent="0.35">
      <c r="A79" s="80" t="s">
        <v>173</v>
      </c>
      <c r="B79" s="82" t="s">
        <v>174</v>
      </c>
    </row>
    <row r="80" spans="1:2" x14ac:dyDescent="0.35">
      <c r="A80" s="80" t="s">
        <v>175</v>
      </c>
      <c r="B80" s="82" t="s">
        <v>176</v>
      </c>
    </row>
    <row r="81" spans="1:2" x14ac:dyDescent="0.35">
      <c r="A81" s="80" t="s">
        <v>177</v>
      </c>
      <c r="B81" s="82" t="s">
        <v>178</v>
      </c>
    </row>
    <row r="82" spans="1:2" x14ac:dyDescent="0.35">
      <c r="A82" s="80" t="s">
        <v>179</v>
      </c>
      <c r="B82" s="82" t="s">
        <v>180</v>
      </c>
    </row>
    <row r="83" spans="1:2" x14ac:dyDescent="0.35">
      <c r="A83" s="80" t="s">
        <v>181</v>
      </c>
      <c r="B83" s="82" t="s">
        <v>182</v>
      </c>
    </row>
    <row r="84" spans="1:2" x14ac:dyDescent="0.35">
      <c r="A84" s="80" t="s">
        <v>183</v>
      </c>
      <c r="B84" s="82" t="s">
        <v>184</v>
      </c>
    </row>
    <row r="85" spans="1:2" x14ac:dyDescent="0.35">
      <c r="A85" s="80" t="s">
        <v>185</v>
      </c>
      <c r="B85" s="82" t="s">
        <v>186</v>
      </c>
    </row>
    <row r="86" spans="1:2" x14ac:dyDescent="0.35">
      <c r="A86" s="80" t="s">
        <v>187</v>
      </c>
      <c r="B86" s="82" t="s">
        <v>188</v>
      </c>
    </row>
    <row r="87" spans="1:2" x14ac:dyDescent="0.35">
      <c r="A87" s="80" t="s">
        <v>189</v>
      </c>
      <c r="B87" s="82" t="s">
        <v>190</v>
      </c>
    </row>
    <row r="88" spans="1:2" x14ac:dyDescent="0.35">
      <c r="A88" s="80" t="s">
        <v>191</v>
      </c>
      <c r="B88" s="82" t="s">
        <v>192</v>
      </c>
    </row>
    <row r="89" spans="1:2" x14ac:dyDescent="0.35">
      <c r="A89" s="80" t="s">
        <v>193</v>
      </c>
      <c r="B89" s="82" t="s">
        <v>194</v>
      </c>
    </row>
    <row r="90" spans="1:2" x14ac:dyDescent="0.35">
      <c r="A90" s="80" t="s">
        <v>195</v>
      </c>
      <c r="B90" s="82" t="s">
        <v>196</v>
      </c>
    </row>
    <row r="91" spans="1:2" x14ac:dyDescent="0.35">
      <c r="A91" s="80" t="s">
        <v>197</v>
      </c>
      <c r="B91" s="82" t="s">
        <v>198</v>
      </c>
    </row>
    <row r="92" spans="1:2" x14ac:dyDescent="0.35">
      <c r="A92" s="80" t="s">
        <v>199</v>
      </c>
      <c r="B92" s="82" t="s">
        <v>200</v>
      </c>
    </row>
    <row r="93" spans="1:2" x14ac:dyDescent="0.35">
      <c r="A93" s="80" t="s">
        <v>201</v>
      </c>
      <c r="B93" s="82" t="s">
        <v>202</v>
      </c>
    </row>
    <row r="94" spans="1:2" x14ac:dyDescent="0.35">
      <c r="A94" s="80" t="s">
        <v>203</v>
      </c>
      <c r="B94" s="82" t="s">
        <v>204</v>
      </c>
    </row>
    <row r="95" spans="1:2" x14ac:dyDescent="0.35">
      <c r="A95" s="80" t="s">
        <v>205</v>
      </c>
      <c r="B95" s="82" t="s">
        <v>206</v>
      </c>
    </row>
    <row r="96" spans="1:2" x14ac:dyDescent="0.35">
      <c r="A96" s="80" t="s">
        <v>207</v>
      </c>
      <c r="B96" s="82" t="s">
        <v>208</v>
      </c>
    </row>
    <row r="97" spans="1:2" x14ac:dyDescent="0.35">
      <c r="A97" s="80" t="s">
        <v>209</v>
      </c>
      <c r="B97" s="82" t="s">
        <v>210</v>
      </c>
    </row>
    <row r="98" spans="1:2" x14ac:dyDescent="0.35">
      <c r="A98" s="80" t="s">
        <v>211</v>
      </c>
      <c r="B98" s="82" t="s">
        <v>212</v>
      </c>
    </row>
    <row r="99" spans="1:2" x14ac:dyDescent="0.35">
      <c r="A99" s="80" t="s">
        <v>213</v>
      </c>
      <c r="B99" s="82" t="s">
        <v>214</v>
      </c>
    </row>
    <row r="100" spans="1:2" x14ac:dyDescent="0.35">
      <c r="A100" s="80" t="s">
        <v>215</v>
      </c>
      <c r="B100" s="82" t="s">
        <v>216</v>
      </c>
    </row>
    <row r="101" spans="1:2" x14ac:dyDescent="0.35">
      <c r="A101" s="80" t="s">
        <v>217</v>
      </c>
      <c r="B101" s="82" t="s">
        <v>218</v>
      </c>
    </row>
    <row r="102" spans="1:2" x14ac:dyDescent="0.35">
      <c r="A102" s="80" t="s">
        <v>219</v>
      </c>
      <c r="B102" s="82" t="s">
        <v>220</v>
      </c>
    </row>
    <row r="103" spans="1:2" x14ac:dyDescent="0.35">
      <c r="A103" s="80" t="s">
        <v>221</v>
      </c>
      <c r="B103" s="82" t="s">
        <v>222</v>
      </c>
    </row>
    <row r="104" spans="1:2" x14ac:dyDescent="0.35">
      <c r="A104" s="80" t="s">
        <v>223</v>
      </c>
      <c r="B104" s="82" t="s">
        <v>224</v>
      </c>
    </row>
    <row r="105" spans="1:2" x14ac:dyDescent="0.35">
      <c r="A105" s="80" t="s">
        <v>225</v>
      </c>
      <c r="B105" s="82" t="s">
        <v>226</v>
      </c>
    </row>
    <row r="106" spans="1:2" x14ac:dyDescent="0.35">
      <c r="A106" s="80" t="s">
        <v>227</v>
      </c>
      <c r="B106" s="82" t="s">
        <v>228</v>
      </c>
    </row>
    <row r="107" spans="1:2" x14ac:dyDescent="0.35">
      <c r="A107" s="80" t="s">
        <v>229</v>
      </c>
      <c r="B107" s="82" t="s">
        <v>230</v>
      </c>
    </row>
    <row r="108" spans="1:2" x14ac:dyDescent="0.35">
      <c r="A108" s="80" t="s">
        <v>231</v>
      </c>
      <c r="B108" s="82" t="s">
        <v>232</v>
      </c>
    </row>
    <row r="109" spans="1:2" x14ac:dyDescent="0.35">
      <c r="A109" s="80" t="s">
        <v>233</v>
      </c>
      <c r="B109" s="82" t="s">
        <v>234</v>
      </c>
    </row>
    <row r="110" spans="1:2" x14ac:dyDescent="0.35">
      <c r="A110" s="80" t="s">
        <v>235</v>
      </c>
      <c r="B110" s="82" t="s">
        <v>236</v>
      </c>
    </row>
    <row r="111" spans="1:2" x14ac:dyDescent="0.35">
      <c r="A111" s="80" t="s">
        <v>237</v>
      </c>
      <c r="B111" s="82" t="s">
        <v>238</v>
      </c>
    </row>
    <row r="112" spans="1:2" x14ac:dyDescent="0.35">
      <c r="A112" s="80" t="s">
        <v>239</v>
      </c>
      <c r="B112" s="82" t="s">
        <v>240</v>
      </c>
    </row>
    <row r="113" spans="1:2" x14ac:dyDescent="0.35">
      <c r="A113" s="80" t="s">
        <v>241</v>
      </c>
      <c r="B113" s="82" t="s">
        <v>242</v>
      </c>
    </row>
    <row r="114" spans="1:2" x14ac:dyDescent="0.35">
      <c r="A114" s="80" t="s">
        <v>243</v>
      </c>
      <c r="B114" s="82" t="s">
        <v>244</v>
      </c>
    </row>
    <row r="115" spans="1:2" x14ac:dyDescent="0.35">
      <c r="A115" s="80" t="s">
        <v>245</v>
      </c>
      <c r="B115" s="82" t="s">
        <v>246</v>
      </c>
    </row>
    <row r="116" spans="1:2" x14ac:dyDescent="0.35">
      <c r="A116" s="80" t="s">
        <v>247</v>
      </c>
      <c r="B116" s="82" t="s">
        <v>248</v>
      </c>
    </row>
    <row r="117" spans="1:2" x14ac:dyDescent="0.35">
      <c r="A117" s="80" t="s">
        <v>249</v>
      </c>
      <c r="B117" s="82" t="s">
        <v>250</v>
      </c>
    </row>
    <row r="118" spans="1:2" x14ac:dyDescent="0.35">
      <c r="A118" s="80" t="s">
        <v>251</v>
      </c>
      <c r="B118" s="82" t="s">
        <v>252</v>
      </c>
    </row>
    <row r="119" spans="1:2" x14ac:dyDescent="0.35">
      <c r="A119" s="80" t="s">
        <v>253</v>
      </c>
      <c r="B119" s="82" t="s">
        <v>254</v>
      </c>
    </row>
    <row r="120" spans="1:2" x14ac:dyDescent="0.35">
      <c r="A120" s="80" t="s">
        <v>255</v>
      </c>
      <c r="B120" s="82" t="s">
        <v>256</v>
      </c>
    </row>
    <row r="121" spans="1:2" x14ac:dyDescent="0.35">
      <c r="A121" s="80" t="s">
        <v>257</v>
      </c>
      <c r="B121" s="82" t="s">
        <v>258</v>
      </c>
    </row>
    <row r="122" spans="1:2" x14ac:dyDescent="0.35">
      <c r="A122" s="80" t="s">
        <v>259</v>
      </c>
      <c r="B122" s="82" t="s">
        <v>260</v>
      </c>
    </row>
    <row r="123" spans="1:2" x14ac:dyDescent="0.35">
      <c r="A123" s="80" t="s">
        <v>261</v>
      </c>
      <c r="B123" s="82" t="s">
        <v>262</v>
      </c>
    </row>
    <row r="124" spans="1:2" x14ac:dyDescent="0.35">
      <c r="A124" s="80" t="s">
        <v>263</v>
      </c>
      <c r="B124" s="82" t="s">
        <v>264</v>
      </c>
    </row>
    <row r="125" spans="1:2" x14ac:dyDescent="0.35">
      <c r="A125" s="80" t="s">
        <v>265</v>
      </c>
      <c r="B125" s="82" t="s">
        <v>266</v>
      </c>
    </row>
    <row r="126" spans="1:2" x14ac:dyDescent="0.35">
      <c r="A126" s="80" t="s">
        <v>267</v>
      </c>
      <c r="B126" s="82" t="s">
        <v>268</v>
      </c>
    </row>
    <row r="127" spans="1:2" x14ac:dyDescent="0.35">
      <c r="A127" s="80" t="s">
        <v>269</v>
      </c>
      <c r="B127" s="82" t="s">
        <v>270</v>
      </c>
    </row>
    <row r="128" spans="1:2" x14ac:dyDescent="0.35">
      <c r="A128" s="80" t="s">
        <v>271</v>
      </c>
      <c r="B128" s="82" t="s">
        <v>272</v>
      </c>
    </row>
    <row r="129" spans="1:2" x14ac:dyDescent="0.35">
      <c r="A129" s="80" t="s">
        <v>273</v>
      </c>
      <c r="B129" s="82" t="s">
        <v>274</v>
      </c>
    </row>
    <row r="130" spans="1:2" x14ac:dyDescent="0.35">
      <c r="A130" s="80" t="s">
        <v>275</v>
      </c>
      <c r="B130" s="82" t="s">
        <v>276</v>
      </c>
    </row>
    <row r="131" spans="1:2" x14ac:dyDescent="0.35">
      <c r="A131" s="80" t="s">
        <v>277</v>
      </c>
      <c r="B131" s="82" t="s">
        <v>278</v>
      </c>
    </row>
    <row r="132" spans="1:2" x14ac:dyDescent="0.35">
      <c r="A132" s="80" t="s">
        <v>279</v>
      </c>
      <c r="B132" s="82" t="s">
        <v>280</v>
      </c>
    </row>
    <row r="133" spans="1:2" x14ac:dyDescent="0.35">
      <c r="A133" s="80" t="s">
        <v>281</v>
      </c>
      <c r="B133" s="82" t="s">
        <v>282</v>
      </c>
    </row>
    <row r="134" spans="1:2" x14ac:dyDescent="0.35">
      <c r="A134" s="80" t="s">
        <v>283</v>
      </c>
      <c r="B134" s="82" t="s">
        <v>284</v>
      </c>
    </row>
    <row r="135" spans="1:2" x14ac:dyDescent="0.35">
      <c r="A135" s="80" t="s">
        <v>285</v>
      </c>
      <c r="B135" s="82" t="s">
        <v>286</v>
      </c>
    </row>
    <row r="136" spans="1:2" x14ac:dyDescent="0.35">
      <c r="A136" s="80" t="s">
        <v>287</v>
      </c>
      <c r="B136" s="82" t="s">
        <v>288</v>
      </c>
    </row>
    <row r="137" spans="1:2" x14ac:dyDescent="0.35">
      <c r="A137" s="80" t="s">
        <v>289</v>
      </c>
      <c r="B137" s="82" t="s">
        <v>290</v>
      </c>
    </row>
    <row r="138" spans="1:2" x14ac:dyDescent="0.35">
      <c r="A138" s="80" t="s">
        <v>291</v>
      </c>
      <c r="B138" s="82" t="s">
        <v>292</v>
      </c>
    </row>
    <row r="139" spans="1:2" x14ac:dyDescent="0.35">
      <c r="A139" s="80" t="s">
        <v>293</v>
      </c>
      <c r="B139" s="82" t="s">
        <v>294</v>
      </c>
    </row>
    <row r="140" spans="1:2" x14ac:dyDescent="0.35">
      <c r="A140" s="80" t="s">
        <v>295</v>
      </c>
      <c r="B140" s="82" t="s">
        <v>296</v>
      </c>
    </row>
    <row r="141" spans="1:2" x14ac:dyDescent="0.35">
      <c r="A141" s="80" t="s">
        <v>297</v>
      </c>
      <c r="B141" s="82" t="s">
        <v>298</v>
      </c>
    </row>
    <row r="142" spans="1:2" x14ac:dyDescent="0.35">
      <c r="A142" s="80" t="s">
        <v>299</v>
      </c>
      <c r="B142" s="82" t="s">
        <v>300</v>
      </c>
    </row>
    <row r="143" spans="1:2" x14ac:dyDescent="0.35">
      <c r="A143" s="80" t="s">
        <v>301</v>
      </c>
      <c r="B143" s="82" t="s">
        <v>302</v>
      </c>
    </row>
    <row r="144" spans="1:2" x14ac:dyDescent="0.35">
      <c r="A144" s="80" t="s">
        <v>303</v>
      </c>
      <c r="B144" s="82" t="s">
        <v>304</v>
      </c>
    </row>
    <row r="145" spans="1:2" x14ac:dyDescent="0.35">
      <c r="A145" s="80" t="s">
        <v>305</v>
      </c>
      <c r="B145" s="82" t="s">
        <v>306</v>
      </c>
    </row>
    <row r="146" spans="1:2" x14ac:dyDescent="0.35">
      <c r="A146" s="80" t="s">
        <v>307</v>
      </c>
      <c r="B146" s="82" t="s">
        <v>308</v>
      </c>
    </row>
    <row r="147" spans="1:2" x14ac:dyDescent="0.35">
      <c r="A147" s="80" t="s">
        <v>309</v>
      </c>
      <c r="B147" s="82" t="s">
        <v>310</v>
      </c>
    </row>
    <row r="148" spans="1:2" x14ac:dyDescent="0.35">
      <c r="A148" s="80" t="s">
        <v>311</v>
      </c>
      <c r="B148" s="82" t="s">
        <v>312</v>
      </c>
    </row>
    <row r="149" spans="1:2" x14ac:dyDescent="0.35">
      <c r="A149" s="80" t="s">
        <v>313</v>
      </c>
      <c r="B149" s="82" t="s">
        <v>314</v>
      </c>
    </row>
    <row r="150" spans="1:2" x14ac:dyDescent="0.35">
      <c r="A150" s="80" t="s">
        <v>315</v>
      </c>
      <c r="B150" s="82" t="s">
        <v>316</v>
      </c>
    </row>
    <row r="151" spans="1:2" x14ac:dyDescent="0.35">
      <c r="A151" s="80" t="s">
        <v>317</v>
      </c>
      <c r="B151" s="82" t="s">
        <v>318</v>
      </c>
    </row>
    <row r="152" spans="1:2" x14ac:dyDescent="0.35">
      <c r="A152" s="80" t="s">
        <v>319</v>
      </c>
      <c r="B152" s="82" t="s">
        <v>320</v>
      </c>
    </row>
    <row r="153" spans="1:2" x14ac:dyDescent="0.35">
      <c r="A153" s="80" t="s">
        <v>321</v>
      </c>
      <c r="B153" s="82" t="s">
        <v>322</v>
      </c>
    </row>
    <row r="154" spans="1:2" x14ac:dyDescent="0.35">
      <c r="A154" s="80" t="s">
        <v>323</v>
      </c>
      <c r="B154" s="82" t="s">
        <v>324</v>
      </c>
    </row>
    <row r="155" spans="1:2" x14ac:dyDescent="0.35">
      <c r="A155" s="80" t="s">
        <v>325</v>
      </c>
      <c r="B155" s="82" t="s">
        <v>326</v>
      </c>
    </row>
    <row r="156" spans="1:2" x14ac:dyDescent="0.35">
      <c r="A156" s="80" t="s">
        <v>327</v>
      </c>
      <c r="B156" s="82" t="s">
        <v>328</v>
      </c>
    </row>
    <row r="157" spans="1:2" x14ac:dyDescent="0.35">
      <c r="A157" s="80" t="s">
        <v>329</v>
      </c>
      <c r="B157" s="82" t="s">
        <v>330</v>
      </c>
    </row>
    <row r="158" spans="1:2" x14ac:dyDescent="0.35">
      <c r="A158" s="80" t="s">
        <v>331</v>
      </c>
      <c r="B158" s="82" t="s">
        <v>332</v>
      </c>
    </row>
    <row r="159" spans="1:2" x14ac:dyDescent="0.35">
      <c r="A159" s="80" t="s">
        <v>333</v>
      </c>
      <c r="B159" s="82" t="s">
        <v>334</v>
      </c>
    </row>
    <row r="160" spans="1:2" x14ac:dyDescent="0.35">
      <c r="A160" s="80" t="s">
        <v>335</v>
      </c>
      <c r="B160" s="82" t="s">
        <v>336</v>
      </c>
    </row>
    <row r="161" spans="1:2" x14ac:dyDescent="0.35">
      <c r="A161" s="80" t="s">
        <v>337</v>
      </c>
      <c r="B161" s="82" t="s">
        <v>338</v>
      </c>
    </row>
    <row r="162" spans="1:2" x14ac:dyDescent="0.35">
      <c r="A162" s="80" t="s">
        <v>339</v>
      </c>
      <c r="B162" s="82" t="s">
        <v>340</v>
      </c>
    </row>
    <row r="163" spans="1:2" x14ac:dyDescent="0.35">
      <c r="A163" s="80" t="s">
        <v>341</v>
      </c>
      <c r="B163" s="82" t="s">
        <v>342</v>
      </c>
    </row>
    <row r="164" spans="1:2" x14ac:dyDescent="0.35">
      <c r="A164" s="80" t="s">
        <v>343</v>
      </c>
      <c r="B164" s="82" t="s">
        <v>344</v>
      </c>
    </row>
    <row r="165" spans="1:2" x14ac:dyDescent="0.35">
      <c r="A165" s="80" t="s">
        <v>345</v>
      </c>
      <c r="B165" s="82" t="s">
        <v>346</v>
      </c>
    </row>
    <row r="166" spans="1:2" x14ac:dyDescent="0.35">
      <c r="A166" s="80" t="s">
        <v>347</v>
      </c>
      <c r="B166" s="82" t="s">
        <v>348</v>
      </c>
    </row>
    <row r="167" spans="1:2" x14ac:dyDescent="0.35">
      <c r="A167" s="80" t="s">
        <v>349</v>
      </c>
      <c r="B167" s="82" t="s">
        <v>350</v>
      </c>
    </row>
    <row r="168" spans="1:2" x14ac:dyDescent="0.35">
      <c r="A168" s="80" t="s">
        <v>351</v>
      </c>
      <c r="B168" s="82" t="s">
        <v>352</v>
      </c>
    </row>
    <row r="169" spans="1:2" x14ac:dyDescent="0.35">
      <c r="A169" s="80" t="s">
        <v>353</v>
      </c>
      <c r="B169" s="82" t="s">
        <v>354</v>
      </c>
    </row>
    <row r="170" spans="1:2" x14ac:dyDescent="0.35">
      <c r="A170" s="80" t="s">
        <v>355</v>
      </c>
      <c r="B170" s="82"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joachim.ouedraogo@undp.org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MPTF_00006_00843</ProjectId>
    <FundCode xmlns="f9695bc1-6109-4dcd-a27a-f8a0370b00e2">MPTF_00006</FundCode>
    <Comments xmlns="f9695bc1-6109-4dcd-a27a-f8a0370b00e2">Rapport financier semestriel</Comments>
    <Active xmlns="f9695bc1-6109-4dcd-a27a-f8a0370b00e2">Yes</Active>
    <DocumentDate xmlns="b1528a4b-5ccb-40f7-a09e-43427183cd95">2024-06-19T07:00:00+00:00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F079AD25-5447-46AF-964C-4F6026B823DE}">
  <ds:schemaRefs>
    <ds:schemaRef ds:uri="http://schemas.microsoft.com/office/infopath/2007/PartnerControls"/>
    <ds:schemaRef ds:uri="http://purl.org/dc/dcmitype/"/>
    <ds:schemaRef ds:uri="http://schemas.microsoft.com/office/2006/documentManagement/types"/>
    <ds:schemaRef ds:uri="d11d474f-78e8-4fe7-9834-5da235aca905"/>
    <ds:schemaRef ds:uri="http://www.w3.org/XML/1998/namespace"/>
    <ds:schemaRef ds:uri="http://schemas.microsoft.com/office/2006/metadata/properties"/>
    <ds:schemaRef ds:uri="http://purl.org/dc/elements/1.1/"/>
    <ds:schemaRef ds:uri="9462e398-d48f-47e5-a146-1daa06e90143"/>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219D4FC2-0B97-45E0-A65B-D34F719448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Instructions</vt:lpstr>
      <vt:lpstr>1) Tableau budgétaire 1</vt:lpstr>
      <vt:lpstr>Feuil1</vt:lpstr>
      <vt:lpstr>2) Tableau budgétaire 2</vt:lpstr>
      <vt:lpstr>3) Notes d'explication</vt:lpstr>
      <vt:lpstr>4) Pour utilisation par PBSO</vt:lpstr>
      <vt:lpstr>5) Pour utilisation par MPTFO</vt:lpstr>
      <vt:lpstr>Dropdowns</vt:lpstr>
      <vt:lpstr>Sheet2</vt:lpstr>
      <vt:lpstr>'1) Tableau budgétaire 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Rapportfinancier_projet GF_BG24.xlsx</dc:title>
  <dc:creator>Jelena Zelenovic</dc:creator>
  <cp:lastModifiedBy>Martin KOLIE</cp:lastModifiedBy>
  <cp:lastPrinted>2017-12-11T22:51:21Z</cp:lastPrinted>
  <dcterms:created xsi:type="dcterms:W3CDTF">2017-11-15T21:17:43Z</dcterms:created>
  <dcterms:modified xsi:type="dcterms:W3CDTF">2024-06-13T11:26:05Z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