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nhcr365.sharepoint.com/sites/co-hdn/programas/Shared Documents/PROGHND INT/OPS/Donors/PBF Youth/Reportes/"/>
    </mc:Choice>
  </mc:AlternateContent>
  <xr:revisionPtr revIDLastSave="171" documentId="8_{5596BB98-D520-4BCF-82A4-4497379D6457}" xr6:coauthVersionLast="47" xr6:coauthVersionMax="47" xr10:uidLastSave="{17C1A1EE-9839-4556-A0F0-AB19FC92447C}"/>
  <bookViews>
    <workbookView xWindow="-94" yWindow="-94" windowWidth="33103" windowHeight="17983" firstSheet="6" activeTab="6" xr2:uid="{00000000-000D-0000-FFFF-FFFF00000000}"/>
    <workbookView xWindow="38290" yWindow="6030" windowWidth="19420" windowHeight="10300" firstSheet="4" activeTab="6" xr2:uid="{5A6E57B2-FB26-4DE5-BCA2-548ABB47D10A}"/>
    <workbookView xWindow="38290" yWindow="6030" windowWidth="19420" windowHeight="10300" firstSheet="6" activeTab="6" xr2:uid="{A26C895E-D4FF-4272-B5DD-2E7B0F92DBAE}"/>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Budget Table Reporte" sheetId="11" r:id="rId7"/>
    <sheet name="By Category Reporte " sheetId="12" r:id="rId8"/>
    <sheet name="Dropdowns" sheetId="8" state="hidden" r:id="rId9"/>
    <sheet name="Sheet2" sheetId="7" state="hidden" r:id="rId10"/>
  </sheets>
  <definedNames>
    <definedName name="_xlnm.Print_Area" localSheetId="6">'Budget Table Reporte'!$A$1:$O$193</definedName>
    <definedName name="_xlnm.Print_Area" localSheetId="7">'By Category Reporte '!$A$1:$N$208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89" i="11" l="1"/>
  <c r="R80" i="11"/>
  <c r="R79" i="11"/>
  <c r="R69" i="11"/>
  <c r="R60" i="11"/>
  <c r="R59" i="11"/>
  <c r="R51" i="11"/>
  <c r="R50" i="11"/>
  <c r="R49" i="11"/>
  <c r="N189" i="11"/>
  <c r="R28" i="11"/>
  <c r="R27" i="11"/>
  <c r="R18" i="11"/>
  <c r="R17" i="11"/>
  <c r="R7" i="11"/>
  <c r="R8" i="11"/>
  <c r="R9" i="11"/>
  <c r="R10" i="11"/>
  <c r="R11" i="11"/>
  <c r="R12" i="11"/>
  <c r="R13" i="11"/>
  <c r="R14" i="11"/>
  <c r="G176" i="11"/>
  <c r="G28" i="11"/>
  <c r="G7" i="11"/>
  <c r="G11" i="11"/>
  <c r="F204" i="12" l="1"/>
  <c r="N200" i="12"/>
  <c r="N203" i="12"/>
  <c r="N205" i="12"/>
  <c r="N199" i="12"/>
  <c r="M188" i="12"/>
  <c r="M189" i="12"/>
  <c r="M190" i="12"/>
  <c r="M191" i="12"/>
  <c r="M192" i="12"/>
  <c r="M193" i="12"/>
  <c r="M187" i="12"/>
  <c r="M87" i="12"/>
  <c r="M88" i="12"/>
  <c r="M89" i="12"/>
  <c r="M90" i="12"/>
  <c r="M91" i="12"/>
  <c r="M92" i="12"/>
  <c r="M86" i="12"/>
  <c r="M76" i="12"/>
  <c r="M77" i="12"/>
  <c r="M78" i="12"/>
  <c r="M79" i="12"/>
  <c r="M80" i="12"/>
  <c r="M81" i="12"/>
  <c r="M75" i="12"/>
  <c r="M65" i="12"/>
  <c r="M66" i="12"/>
  <c r="M67" i="12"/>
  <c r="M68" i="12"/>
  <c r="M69" i="12"/>
  <c r="M70" i="12"/>
  <c r="M64" i="12"/>
  <c r="M59" i="12"/>
  <c r="M58" i="12"/>
  <c r="M57" i="12"/>
  <c r="M56" i="12"/>
  <c r="M55" i="12"/>
  <c r="M54" i="12"/>
  <c r="M53" i="12"/>
  <c r="M35" i="12"/>
  <c r="M32" i="12"/>
  <c r="M31" i="12"/>
  <c r="M33" i="12"/>
  <c r="M34" i="12"/>
  <c r="M36" i="12"/>
  <c r="M30" i="12"/>
  <c r="M25" i="12"/>
  <c r="M24" i="12"/>
  <c r="M23" i="12"/>
  <c r="M22" i="12"/>
  <c r="M21" i="12"/>
  <c r="M20" i="12"/>
  <c r="M19" i="12"/>
  <c r="M15" i="12"/>
  <c r="M9" i="12"/>
  <c r="M10" i="12"/>
  <c r="M11" i="12"/>
  <c r="M12" i="12"/>
  <c r="M13" i="12"/>
  <c r="M14" i="12"/>
  <c r="M8" i="12"/>
  <c r="K206" i="12"/>
  <c r="K205" i="12"/>
  <c r="K204" i="12"/>
  <c r="K203" i="12"/>
  <c r="K202" i="12"/>
  <c r="K201" i="12"/>
  <c r="K200" i="12"/>
  <c r="K199" i="12"/>
  <c r="G205" i="12"/>
  <c r="G204" i="12"/>
  <c r="N204" i="12" s="1"/>
  <c r="G203" i="12"/>
  <c r="G202" i="12"/>
  <c r="N202" i="12" s="1"/>
  <c r="G201" i="12"/>
  <c r="G200" i="12"/>
  <c r="G199" i="12"/>
  <c r="G187" i="12"/>
  <c r="G75" i="12"/>
  <c r="G53" i="12"/>
  <c r="G30" i="12"/>
  <c r="G19" i="12"/>
  <c r="G8" i="12"/>
  <c r="K207" i="12" l="1"/>
  <c r="K208" i="12" s="1"/>
  <c r="N187" i="12" l="1"/>
  <c r="K194" i="12"/>
  <c r="G194" i="12"/>
  <c r="N92" i="12"/>
  <c r="N90" i="12"/>
  <c r="N89" i="12"/>
  <c r="N88" i="12"/>
  <c r="N87" i="12"/>
  <c r="N86" i="12"/>
  <c r="K93" i="12"/>
  <c r="G93" i="12"/>
  <c r="K82" i="12"/>
  <c r="G82" i="12"/>
  <c r="N76" i="12"/>
  <c r="N77" i="12"/>
  <c r="N78" i="12"/>
  <c r="N79" i="12"/>
  <c r="N80" i="12"/>
  <c r="N81" i="12"/>
  <c r="K71" i="12"/>
  <c r="G71" i="12"/>
  <c r="N70" i="12"/>
  <c r="N69" i="12"/>
  <c r="N68" i="12"/>
  <c r="N67" i="12"/>
  <c r="N66" i="12"/>
  <c r="N54" i="12"/>
  <c r="N55" i="12"/>
  <c r="N56" i="12"/>
  <c r="N57" i="12"/>
  <c r="N58" i="12"/>
  <c r="N59" i="12"/>
  <c r="K60" i="12"/>
  <c r="G60" i="12"/>
  <c r="N31" i="12"/>
  <c r="N32" i="12"/>
  <c r="N33" i="12"/>
  <c r="N34" i="12"/>
  <c r="N35" i="12"/>
  <c r="N36" i="12"/>
  <c r="K37" i="12"/>
  <c r="G37" i="12"/>
  <c r="N20" i="12"/>
  <c r="N21" i="12"/>
  <c r="N22" i="12"/>
  <c r="N23" i="12"/>
  <c r="N24" i="12"/>
  <c r="N25" i="12"/>
  <c r="N19" i="12"/>
  <c r="G26" i="12"/>
  <c r="N9" i="12"/>
  <c r="N10" i="12"/>
  <c r="N12" i="12"/>
  <c r="N13" i="12"/>
  <c r="N14" i="12"/>
  <c r="N8" i="12"/>
  <c r="K15" i="12"/>
  <c r="G15" i="12"/>
  <c r="O177" i="11"/>
  <c r="O175" i="11"/>
  <c r="O174" i="11"/>
  <c r="O80" i="11"/>
  <c r="O76" i="11"/>
  <c r="O59" i="11"/>
  <c r="O49" i="11"/>
  <c r="O10" i="11"/>
  <c r="M7" i="11"/>
  <c r="K178" i="11"/>
  <c r="K87" i="11"/>
  <c r="K77" i="11"/>
  <c r="K67" i="11"/>
  <c r="K57" i="11"/>
  <c r="K35" i="11"/>
  <c r="K25" i="11"/>
  <c r="K15" i="11"/>
  <c r="G178" i="11"/>
  <c r="G87" i="11"/>
  <c r="G77" i="11"/>
  <c r="G67" i="11"/>
  <c r="G57" i="11"/>
  <c r="G35" i="11"/>
  <c r="G25" i="11"/>
  <c r="G15" i="11"/>
  <c r="J200" i="11"/>
  <c r="J178" i="11"/>
  <c r="J87" i="11"/>
  <c r="J77" i="11"/>
  <c r="J67" i="11"/>
  <c r="J57" i="11"/>
  <c r="I57" i="11"/>
  <c r="J35" i="11"/>
  <c r="J25" i="11"/>
  <c r="J15" i="11"/>
  <c r="F178" i="11"/>
  <c r="F87" i="11"/>
  <c r="F77" i="11"/>
  <c r="F67" i="11"/>
  <c r="F57" i="11"/>
  <c r="F35" i="11"/>
  <c r="F25" i="11"/>
  <c r="F15" i="11"/>
  <c r="N193" i="12"/>
  <c r="N192" i="12"/>
  <c r="N191" i="12"/>
  <c r="N189" i="12"/>
  <c r="N188" i="12"/>
  <c r="N29" i="12"/>
  <c r="J205" i="12"/>
  <c r="J204" i="12"/>
  <c r="J203" i="12"/>
  <c r="J202" i="12"/>
  <c r="J201" i="12"/>
  <c r="J200" i="12"/>
  <c r="J199" i="12"/>
  <c r="J194" i="12"/>
  <c r="J93" i="12"/>
  <c r="J82" i="12"/>
  <c r="J71" i="12"/>
  <c r="J60" i="12"/>
  <c r="J37" i="12"/>
  <c r="J26" i="12"/>
  <c r="J15" i="12"/>
  <c r="D26" i="12"/>
  <c r="F205" i="12"/>
  <c r="F203" i="12"/>
  <c r="F202" i="12"/>
  <c r="F201" i="12"/>
  <c r="N201" i="12" s="1"/>
  <c r="F200" i="12"/>
  <c r="F199" i="12"/>
  <c r="F194" i="12"/>
  <c r="F93" i="12"/>
  <c r="F82" i="12"/>
  <c r="F71" i="12"/>
  <c r="F60" i="12"/>
  <c r="F37" i="12"/>
  <c r="F26" i="12"/>
  <c r="F15" i="12"/>
  <c r="G206" i="12" l="1"/>
  <c r="G207" i="12" s="1"/>
  <c r="K189" i="11"/>
  <c r="K190" i="11"/>
  <c r="K191" i="11" s="1"/>
  <c r="G189" i="11"/>
  <c r="G190" i="11" s="1"/>
  <c r="G191" i="11" s="1"/>
  <c r="J189" i="11"/>
  <c r="J190" i="11" s="1"/>
  <c r="F189" i="11"/>
  <c r="F190" i="11" s="1"/>
  <c r="F191" i="11" s="1"/>
  <c r="J206" i="12"/>
  <c r="F206" i="12"/>
  <c r="F207" i="12" s="1"/>
  <c r="F208" i="12" s="1"/>
  <c r="F197" i="11" l="1"/>
  <c r="F198" i="11"/>
  <c r="G197" i="11"/>
  <c r="G198" i="11"/>
  <c r="N206" i="12"/>
  <c r="G208" i="12"/>
  <c r="N208" i="12" s="1"/>
  <c r="N207" i="12"/>
  <c r="J191" i="11"/>
  <c r="J207" i="12"/>
  <c r="J208" i="12" s="1"/>
  <c r="I65" i="12"/>
  <c r="N65" i="12" s="1"/>
  <c r="E176" i="11"/>
  <c r="O176" i="11" s="1"/>
  <c r="E69" i="11"/>
  <c r="O69" i="11" s="1"/>
  <c r="E28" i="11"/>
  <c r="O28" i="11" s="1"/>
  <c r="E9" i="11"/>
  <c r="O9" i="11" s="1"/>
  <c r="M49" i="11"/>
  <c r="M176" i="11"/>
  <c r="M80" i="11"/>
  <c r="M79" i="11"/>
  <c r="M69" i="11"/>
  <c r="M60" i="11"/>
  <c r="M59" i="11"/>
  <c r="M51" i="11"/>
  <c r="M50" i="11"/>
  <c r="M28" i="11"/>
  <c r="M27" i="11"/>
  <c r="M18" i="11"/>
  <c r="M17" i="11"/>
  <c r="M8" i="11"/>
  <c r="M9" i="11"/>
  <c r="M10" i="11"/>
  <c r="M11" i="11"/>
  <c r="M12" i="11"/>
  <c r="M13" i="11"/>
  <c r="M14" i="11"/>
  <c r="G200" i="11" l="1"/>
  <c r="F200" i="11"/>
  <c r="I200" i="12"/>
  <c r="D205" i="11"/>
  <c r="I194" i="12" l="1"/>
  <c r="I82" i="12"/>
  <c r="I71" i="12"/>
  <c r="I60" i="12"/>
  <c r="I37" i="12"/>
  <c r="I15" i="12"/>
  <c r="E203" i="12"/>
  <c r="E27" i="11" l="1"/>
  <c r="O27" i="11" s="1"/>
  <c r="E190" i="12" l="1"/>
  <c r="N190" i="12" s="1"/>
  <c r="E8" i="11"/>
  <c r="O8" i="11" s="1"/>
  <c r="I205" i="12" l="1"/>
  <c r="I204" i="12"/>
  <c r="I203" i="12"/>
  <c r="I202" i="12"/>
  <c r="I201" i="12"/>
  <c r="I199" i="12"/>
  <c r="I206" i="12" l="1"/>
  <c r="I207" i="12" s="1"/>
  <c r="I208" i="12" s="1"/>
  <c r="E79" i="11"/>
  <c r="O79" i="11" s="1"/>
  <c r="O87" i="11" s="1"/>
  <c r="E91" i="12"/>
  <c r="N91" i="12" s="1"/>
  <c r="E17" i="11" l="1"/>
  <c r="O17" i="11" s="1"/>
  <c r="E60" i="11" l="1"/>
  <c r="E67" i="11" l="1"/>
  <c r="O60" i="11"/>
  <c r="I178" i="11"/>
  <c r="I87" i="11"/>
  <c r="I77" i="11"/>
  <c r="I67" i="11"/>
  <c r="I35" i="11"/>
  <c r="I25" i="11"/>
  <c r="I15" i="11"/>
  <c r="E187" i="12"/>
  <c r="E75" i="12"/>
  <c r="N75" i="12" s="1"/>
  <c r="E64" i="12"/>
  <c r="N64" i="12" s="1"/>
  <c r="E53" i="12"/>
  <c r="N53" i="12" s="1"/>
  <c r="E30" i="12"/>
  <c r="N30" i="12" s="1"/>
  <c r="E93" i="12"/>
  <c r="N93" i="12" s="1"/>
  <c r="E26" i="12"/>
  <c r="N26" i="12" s="1"/>
  <c r="E51" i="11"/>
  <c r="O51" i="11" s="1"/>
  <c r="E50" i="11"/>
  <c r="O50" i="11" s="1"/>
  <c r="E18" i="11"/>
  <c r="O18" i="11" s="1"/>
  <c r="E7" i="11"/>
  <c r="O7" i="11" s="1"/>
  <c r="E11" i="12"/>
  <c r="N11" i="12" s="1"/>
  <c r="E11" i="11"/>
  <c r="O11" i="11" s="1"/>
  <c r="E14" i="11"/>
  <c r="O14" i="11" s="1"/>
  <c r="E13" i="11"/>
  <c r="O13" i="11" s="1"/>
  <c r="E12" i="11"/>
  <c r="O12" i="11" s="1"/>
  <c r="O67" i="11" l="1"/>
  <c r="I189" i="11"/>
  <c r="E37" i="12"/>
  <c r="N37" i="12" s="1"/>
  <c r="E15" i="12"/>
  <c r="N15" i="12" s="1"/>
  <c r="E60" i="12"/>
  <c r="N60" i="12" s="1"/>
  <c r="E71" i="12"/>
  <c r="N71" i="12" s="1"/>
  <c r="E194" i="12"/>
  <c r="N194" i="12" s="1"/>
  <c r="E82" i="12"/>
  <c r="N82" i="12" s="1"/>
  <c r="N52" i="12"/>
  <c r="E205" i="12"/>
  <c r="E204" i="12"/>
  <c r="E202" i="12"/>
  <c r="E201" i="12"/>
  <c r="E200" i="12"/>
  <c r="E199" i="12"/>
  <c r="E178" i="11"/>
  <c r="E87" i="11"/>
  <c r="E77" i="11"/>
  <c r="E57" i="11"/>
  <c r="O57" i="11" s="1"/>
  <c r="E35" i="11"/>
  <c r="O35" i="11" s="1"/>
  <c r="E25" i="11"/>
  <c r="O25" i="11" s="1"/>
  <c r="E15" i="11"/>
  <c r="O15" i="11" s="1"/>
  <c r="L205" i="12"/>
  <c r="H205" i="12"/>
  <c r="D205" i="12"/>
  <c r="L204" i="12"/>
  <c r="H204" i="12"/>
  <c r="D204" i="12"/>
  <c r="L203" i="12"/>
  <c r="H203" i="12"/>
  <c r="D203" i="12"/>
  <c r="L202" i="12"/>
  <c r="H202" i="12"/>
  <c r="D202" i="12"/>
  <c r="L201" i="12"/>
  <c r="H201" i="12"/>
  <c r="D201" i="12"/>
  <c r="L200" i="12"/>
  <c r="H200" i="12"/>
  <c r="D200" i="12"/>
  <c r="L199" i="12"/>
  <c r="H199" i="12"/>
  <c r="D199" i="12"/>
  <c r="L197" i="12"/>
  <c r="H197" i="12"/>
  <c r="D197" i="12"/>
  <c r="L194" i="12"/>
  <c r="H194" i="12"/>
  <c r="D194" i="12"/>
  <c r="L183" i="12"/>
  <c r="H183" i="12"/>
  <c r="D183" i="12"/>
  <c r="M182" i="12"/>
  <c r="M181" i="12"/>
  <c r="M180" i="12"/>
  <c r="M179" i="12"/>
  <c r="M178" i="12"/>
  <c r="M177" i="12"/>
  <c r="M176" i="12"/>
  <c r="L172" i="12"/>
  <c r="H172" i="12"/>
  <c r="D172" i="12"/>
  <c r="M171" i="12"/>
  <c r="M170" i="12"/>
  <c r="M169" i="12"/>
  <c r="M168" i="12"/>
  <c r="M167" i="12"/>
  <c r="M166" i="12"/>
  <c r="M165" i="12"/>
  <c r="L161" i="12"/>
  <c r="H161" i="12"/>
  <c r="D161" i="12"/>
  <c r="M160" i="12"/>
  <c r="M159" i="12"/>
  <c r="M158" i="12"/>
  <c r="M157" i="12"/>
  <c r="M156" i="12"/>
  <c r="M155" i="12"/>
  <c r="M154" i="12"/>
  <c r="L150" i="12"/>
  <c r="H150" i="12"/>
  <c r="D150" i="12"/>
  <c r="M149" i="12"/>
  <c r="M148" i="12"/>
  <c r="M147" i="12"/>
  <c r="M146" i="12"/>
  <c r="M145" i="12"/>
  <c r="M144" i="12"/>
  <c r="M143" i="12"/>
  <c r="L138" i="12"/>
  <c r="H138" i="12"/>
  <c r="D138" i="12"/>
  <c r="M137" i="12"/>
  <c r="M136" i="12"/>
  <c r="M135" i="12"/>
  <c r="M134" i="12"/>
  <c r="M133" i="12"/>
  <c r="M132" i="12"/>
  <c r="M131" i="12"/>
  <c r="L127" i="12"/>
  <c r="H127" i="12"/>
  <c r="D127" i="12"/>
  <c r="M126" i="12"/>
  <c r="M125" i="12"/>
  <c r="M124" i="12"/>
  <c r="M123" i="12"/>
  <c r="M122" i="12"/>
  <c r="M121" i="12"/>
  <c r="M120" i="12"/>
  <c r="L116" i="12"/>
  <c r="H116" i="12"/>
  <c r="D116" i="12"/>
  <c r="M115" i="12"/>
  <c r="M114" i="12"/>
  <c r="M113" i="12"/>
  <c r="M112" i="12"/>
  <c r="M111" i="12"/>
  <c r="M110" i="12"/>
  <c r="M109" i="12"/>
  <c r="L105" i="12"/>
  <c r="H105" i="12"/>
  <c r="D105" i="12"/>
  <c r="M104" i="12"/>
  <c r="M103" i="12"/>
  <c r="M102" i="12"/>
  <c r="M101" i="12"/>
  <c r="M100" i="12"/>
  <c r="M99" i="12"/>
  <c r="M98" i="12"/>
  <c r="L93" i="12"/>
  <c r="H93" i="12"/>
  <c r="D93" i="12"/>
  <c r="L82" i="12"/>
  <c r="H82" i="12"/>
  <c r="D82" i="12"/>
  <c r="M82" i="12" s="1"/>
  <c r="L71" i="12"/>
  <c r="H71" i="12"/>
  <c r="D71" i="12"/>
  <c r="M71" i="12" s="1"/>
  <c r="L60" i="12"/>
  <c r="H60" i="12"/>
  <c r="D60" i="12"/>
  <c r="L48" i="12"/>
  <c r="H48" i="12"/>
  <c r="D48" i="12"/>
  <c r="M47" i="12"/>
  <c r="M46" i="12"/>
  <c r="M45" i="12"/>
  <c r="M44" i="12"/>
  <c r="M43" i="12"/>
  <c r="M42" i="12"/>
  <c r="M41" i="12"/>
  <c r="L37" i="12"/>
  <c r="H37" i="12"/>
  <c r="D37" i="12"/>
  <c r="L26" i="12"/>
  <c r="H26" i="12"/>
  <c r="M26" i="12" s="1"/>
  <c r="L15" i="12"/>
  <c r="H15" i="12"/>
  <c r="D15" i="12"/>
  <c r="L4" i="12"/>
  <c r="I190" i="11" l="1"/>
  <c r="I191" i="11" s="1"/>
  <c r="E206" i="12"/>
  <c r="M37" i="12"/>
  <c r="M60" i="12"/>
  <c r="M150" i="12"/>
  <c r="M194" i="12"/>
  <c r="M93" i="12"/>
  <c r="M105" i="12"/>
  <c r="E189" i="11"/>
  <c r="E190" i="11" s="1"/>
  <c r="E191" i="11" s="1"/>
  <c r="M183" i="12"/>
  <c r="M116" i="12"/>
  <c r="M201" i="12"/>
  <c r="M205" i="12"/>
  <c r="M204" i="12"/>
  <c r="M172" i="12"/>
  <c r="M202" i="12"/>
  <c r="M138" i="12"/>
  <c r="M161" i="12"/>
  <c r="M127" i="12"/>
  <c r="M48" i="12"/>
  <c r="D206" i="12"/>
  <c r="H206" i="12"/>
  <c r="L206" i="12"/>
  <c r="L207" i="12" s="1"/>
  <c r="L208" i="12" s="1"/>
  <c r="M200" i="12"/>
  <c r="M203" i="12"/>
  <c r="M199" i="12"/>
  <c r="N200" i="11"/>
  <c r="L195" i="11"/>
  <c r="H195" i="11"/>
  <c r="D195" i="11"/>
  <c r="L187" i="11"/>
  <c r="H187" i="11"/>
  <c r="D187" i="11"/>
  <c r="L178" i="11"/>
  <c r="H178" i="11"/>
  <c r="D178" i="11"/>
  <c r="M177" i="11"/>
  <c r="M175" i="11"/>
  <c r="M174" i="11"/>
  <c r="O171" i="11"/>
  <c r="O178" i="11" s="1"/>
  <c r="L171" i="11"/>
  <c r="H171" i="11"/>
  <c r="D171" i="11"/>
  <c r="M170" i="11"/>
  <c r="M169" i="11"/>
  <c r="M168" i="11"/>
  <c r="M167" i="11"/>
  <c r="M166" i="11"/>
  <c r="M165" i="11"/>
  <c r="M164" i="11"/>
  <c r="M163" i="11"/>
  <c r="O161" i="11"/>
  <c r="L161" i="11"/>
  <c r="H161" i="11"/>
  <c r="D161" i="11"/>
  <c r="M160" i="11"/>
  <c r="M159" i="11"/>
  <c r="M158" i="11"/>
  <c r="M157" i="11"/>
  <c r="M156" i="11"/>
  <c r="M155" i="11"/>
  <c r="M154" i="11"/>
  <c r="M153" i="11"/>
  <c r="O151" i="11"/>
  <c r="L151" i="11"/>
  <c r="H151" i="11"/>
  <c r="D151" i="11"/>
  <c r="M150" i="11"/>
  <c r="M149" i="11"/>
  <c r="M148" i="11"/>
  <c r="M147" i="11"/>
  <c r="M146" i="11"/>
  <c r="M145" i="11"/>
  <c r="M144" i="11"/>
  <c r="M143" i="11"/>
  <c r="O141" i="11"/>
  <c r="L141" i="11"/>
  <c r="H141" i="11"/>
  <c r="D141" i="11"/>
  <c r="M140" i="11"/>
  <c r="M139" i="11"/>
  <c r="M138" i="11"/>
  <c r="M137" i="11"/>
  <c r="M136" i="11"/>
  <c r="M135" i="11"/>
  <c r="M134" i="11"/>
  <c r="M133" i="11"/>
  <c r="O129" i="11"/>
  <c r="L129" i="11"/>
  <c r="H129" i="11"/>
  <c r="D129" i="11"/>
  <c r="M128" i="11"/>
  <c r="M127" i="11"/>
  <c r="M126" i="11"/>
  <c r="M125" i="11"/>
  <c r="M124" i="11"/>
  <c r="M123" i="11"/>
  <c r="M122" i="11"/>
  <c r="M121" i="11"/>
  <c r="O119" i="11"/>
  <c r="L119" i="11"/>
  <c r="H119" i="11"/>
  <c r="D119" i="11"/>
  <c r="M118" i="11"/>
  <c r="M117" i="11"/>
  <c r="M116" i="11"/>
  <c r="M115" i="11"/>
  <c r="M114" i="11"/>
  <c r="M113" i="11"/>
  <c r="M112" i="11"/>
  <c r="M111" i="11"/>
  <c r="O109" i="11"/>
  <c r="L109" i="11"/>
  <c r="H109" i="11"/>
  <c r="D109" i="11"/>
  <c r="M108" i="11"/>
  <c r="M107" i="11"/>
  <c r="M106" i="11"/>
  <c r="M105" i="11"/>
  <c r="M104" i="11"/>
  <c r="M103" i="11"/>
  <c r="M102" i="11"/>
  <c r="M101" i="11"/>
  <c r="O99" i="11"/>
  <c r="L99" i="11"/>
  <c r="H99" i="11"/>
  <c r="D99" i="11"/>
  <c r="M98" i="11"/>
  <c r="M97" i="11"/>
  <c r="M96" i="11"/>
  <c r="M95" i="11"/>
  <c r="M94" i="11"/>
  <c r="M93" i="11"/>
  <c r="M92" i="11"/>
  <c r="M91" i="11"/>
  <c r="L87" i="11"/>
  <c r="H87" i="11"/>
  <c r="D87" i="11"/>
  <c r="M86" i="11"/>
  <c r="M85" i="11"/>
  <c r="M84" i="11"/>
  <c r="M83" i="11"/>
  <c r="M82" i="11"/>
  <c r="M81" i="11"/>
  <c r="O77" i="11"/>
  <c r="L77" i="11"/>
  <c r="H77" i="11"/>
  <c r="D77" i="11"/>
  <c r="M76" i="11"/>
  <c r="M75" i="11"/>
  <c r="M74" i="11"/>
  <c r="M73" i="11"/>
  <c r="M72" i="11"/>
  <c r="M71" i="11"/>
  <c r="M70" i="11"/>
  <c r="L67" i="11"/>
  <c r="H67" i="11"/>
  <c r="D67" i="11"/>
  <c r="M66" i="11"/>
  <c r="M65" i="11"/>
  <c r="M64" i="11"/>
  <c r="M63" i="11"/>
  <c r="M62" i="11"/>
  <c r="M61" i="11"/>
  <c r="L57" i="11"/>
  <c r="H57" i="11"/>
  <c r="D57" i="11"/>
  <c r="M56" i="11"/>
  <c r="M55" i="11"/>
  <c r="M54" i="11"/>
  <c r="M53" i="11"/>
  <c r="M52" i="11"/>
  <c r="O45" i="11"/>
  <c r="L45" i="11"/>
  <c r="H45" i="11"/>
  <c r="D45" i="11"/>
  <c r="M44" i="11"/>
  <c r="M43" i="11"/>
  <c r="M42" i="11"/>
  <c r="M41" i="11"/>
  <c r="M40" i="11"/>
  <c r="M39" i="11"/>
  <c r="M38" i="11"/>
  <c r="M37" i="11"/>
  <c r="L35" i="11"/>
  <c r="H35" i="11"/>
  <c r="D35" i="11"/>
  <c r="M34" i="11"/>
  <c r="M33" i="11"/>
  <c r="M32" i="11"/>
  <c r="M31" i="11"/>
  <c r="M30" i="11"/>
  <c r="M29" i="11"/>
  <c r="L25" i="11"/>
  <c r="H25" i="11"/>
  <c r="D25" i="11"/>
  <c r="M24" i="11"/>
  <c r="M23" i="11"/>
  <c r="M22" i="11"/>
  <c r="M21" i="11"/>
  <c r="M20" i="11"/>
  <c r="M19" i="11"/>
  <c r="L15" i="11"/>
  <c r="H15" i="11"/>
  <c r="D15" i="11"/>
  <c r="I198" i="11" l="1"/>
  <c r="I197" i="11"/>
  <c r="H207" i="12"/>
  <c r="H208" i="12" s="1"/>
  <c r="O189" i="11"/>
  <c r="E198" i="11"/>
  <c r="E197" i="11"/>
  <c r="N77" i="11"/>
  <c r="N99" i="11"/>
  <c r="D189" i="11"/>
  <c r="D190" i="11" s="1"/>
  <c r="D191" i="11" s="1"/>
  <c r="D197" i="11" s="1"/>
  <c r="H189" i="11"/>
  <c r="N119" i="11"/>
  <c r="L189" i="11"/>
  <c r="L190" i="11" s="1"/>
  <c r="L191" i="11" s="1"/>
  <c r="N35" i="11"/>
  <c r="N57" i="11"/>
  <c r="N15" i="11"/>
  <c r="D207" i="12"/>
  <c r="D208" i="12" s="1"/>
  <c r="N141" i="11"/>
  <c r="N151" i="11"/>
  <c r="N161" i="11"/>
  <c r="N178" i="11"/>
  <c r="N25" i="11"/>
  <c r="N45" i="11"/>
  <c r="N67" i="11"/>
  <c r="N87" i="11"/>
  <c r="N109" i="11"/>
  <c r="N129" i="11"/>
  <c r="M151" i="11"/>
  <c r="N171" i="11"/>
  <c r="M178" i="11"/>
  <c r="M45" i="11"/>
  <c r="M87" i="11"/>
  <c r="M129" i="11"/>
  <c r="M171" i="11"/>
  <c r="O202" i="11"/>
  <c r="M15" i="11"/>
  <c r="M57" i="11"/>
  <c r="M99" i="11"/>
  <c r="M141" i="11"/>
  <c r="M35" i="11"/>
  <c r="M77" i="11"/>
  <c r="M119" i="11"/>
  <c r="M161" i="11"/>
  <c r="M25" i="11"/>
  <c r="M67" i="11"/>
  <c r="M109" i="11"/>
  <c r="D20" i="4"/>
  <c r="E20" i="4"/>
  <c r="C20" i="4"/>
  <c r="D6" i="4"/>
  <c r="E6" i="4"/>
  <c r="C6" i="4"/>
  <c r="F197" i="5"/>
  <c r="H197" i="5"/>
  <c r="D197" i="5"/>
  <c r="H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G174" i="1"/>
  <c r="H200" i="1"/>
  <c r="D199" i="5"/>
  <c r="F205" i="5"/>
  <c r="D14" i="4" s="1"/>
  <c r="H205" i="5"/>
  <c r="E14" i="4" s="1"/>
  <c r="F204" i="5"/>
  <c r="D13" i="4" s="1"/>
  <c r="H204" i="5"/>
  <c r="E13" i="4" s="1"/>
  <c r="F203" i="5"/>
  <c r="D12" i="4" s="1"/>
  <c r="H203" i="5"/>
  <c r="F202" i="5"/>
  <c r="D11" i="4" s="1"/>
  <c r="H202" i="5"/>
  <c r="F201" i="5"/>
  <c r="D10" i="4" s="1"/>
  <c r="H201" i="5"/>
  <c r="E10" i="4" s="1"/>
  <c r="F200" i="5"/>
  <c r="H200" i="5"/>
  <c r="E9" i="4" s="1"/>
  <c r="D201" i="5"/>
  <c r="C10" i="4" s="1"/>
  <c r="D202" i="5"/>
  <c r="D203" i="5"/>
  <c r="C12" i="4" s="1"/>
  <c r="D204" i="5"/>
  <c r="D205" i="5"/>
  <c r="C14" i="4" s="1"/>
  <c r="D200" i="5"/>
  <c r="F199" i="5"/>
  <c r="D8" i="4" s="1"/>
  <c r="H199" i="5"/>
  <c r="E8" i="4" s="1"/>
  <c r="D151" i="1"/>
  <c r="E151" i="1"/>
  <c r="G175"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H194" i="5"/>
  <c r="F194" i="5"/>
  <c r="D194" i="5"/>
  <c r="I193" i="5"/>
  <c r="I192" i="5"/>
  <c r="I191" i="5"/>
  <c r="I190" i="5"/>
  <c r="I189" i="5"/>
  <c r="I188" i="5"/>
  <c r="I187" i="5"/>
  <c r="E178" i="1"/>
  <c r="H186" i="12" s="1"/>
  <c r="F178" i="1"/>
  <c r="L186" i="12" s="1"/>
  <c r="D178" i="1"/>
  <c r="E12" i="4"/>
  <c r="E11" i="4"/>
  <c r="I154" i="5"/>
  <c r="I155" i="5"/>
  <c r="I156" i="5"/>
  <c r="I157" i="5"/>
  <c r="I158" i="5"/>
  <c r="I159" i="5"/>
  <c r="I160" i="5"/>
  <c r="D161" i="5"/>
  <c r="F161" i="5"/>
  <c r="H161" i="5"/>
  <c r="I165" i="5"/>
  <c r="I166" i="5"/>
  <c r="I167" i="5"/>
  <c r="I168" i="5"/>
  <c r="I169" i="5"/>
  <c r="I170" i="5"/>
  <c r="I171" i="5"/>
  <c r="D172" i="5"/>
  <c r="F172" i="5"/>
  <c r="H172" i="5"/>
  <c r="I176" i="5"/>
  <c r="I177" i="5"/>
  <c r="I178" i="5"/>
  <c r="I179" i="5"/>
  <c r="I180" i="5"/>
  <c r="I181" i="5"/>
  <c r="I182" i="5"/>
  <c r="D183" i="5"/>
  <c r="F183" i="5"/>
  <c r="H183" i="5"/>
  <c r="H150" i="5"/>
  <c r="F150" i="5"/>
  <c r="D150" i="5"/>
  <c r="I149" i="5"/>
  <c r="I148" i="5"/>
  <c r="I147" i="5"/>
  <c r="I146" i="5"/>
  <c r="I145" i="5"/>
  <c r="I144" i="5"/>
  <c r="I143" i="5"/>
  <c r="I109" i="5"/>
  <c r="I110" i="5"/>
  <c r="I111" i="5"/>
  <c r="I112" i="5"/>
  <c r="I113" i="5"/>
  <c r="I114" i="5"/>
  <c r="I115" i="5"/>
  <c r="D116" i="5"/>
  <c r="F116" i="5"/>
  <c r="H116" i="5"/>
  <c r="I120" i="5"/>
  <c r="I121" i="5"/>
  <c r="I122" i="5"/>
  <c r="I123" i="5"/>
  <c r="I124" i="5"/>
  <c r="I125" i="5"/>
  <c r="I126" i="5"/>
  <c r="D127" i="5"/>
  <c r="F127" i="5"/>
  <c r="H127" i="5"/>
  <c r="I131" i="5"/>
  <c r="I132" i="5"/>
  <c r="I133" i="5"/>
  <c r="I134" i="5"/>
  <c r="I135" i="5"/>
  <c r="I136" i="5"/>
  <c r="I137" i="5"/>
  <c r="D138" i="5"/>
  <c r="F138" i="5"/>
  <c r="H138" i="5"/>
  <c r="H105" i="5"/>
  <c r="F105" i="5"/>
  <c r="D105" i="5"/>
  <c r="I104" i="5"/>
  <c r="I103" i="5"/>
  <c r="I102" i="5"/>
  <c r="I101" i="5"/>
  <c r="I100" i="5"/>
  <c r="I99" i="5"/>
  <c r="I98" i="5"/>
  <c r="I64" i="5"/>
  <c r="I65" i="5"/>
  <c r="I66" i="5"/>
  <c r="I67" i="5"/>
  <c r="I68" i="5"/>
  <c r="I69" i="5"/>
  <c r="I70" i="5"/>
  <c r="D71" i="5"/>
  <c r="F71" i="5"/>
  <c r="H71" i="5"/>
  <c r="I75" i="5"/>
  <c r="I76" i="5"/>
  <c r="I77" i="5"/>
  <c r="I78" i="5"/>
  <c r="I79" i="5"/>
  <c r="I80" i="5"/>
  <c r="I81" i="5"/>
  <c r="D82" i="5"/>
  <c r="F82" i="5"/>
  <c r="H82" i="5"/>
  <c r="I86" i="5"/>
  <c r="I87" i="5"/>
  <c r="I88" i="5"/>
  <c r="I89" i="5"/>
  <c r="I90" i="5"/>
  <c r="I91" i="5"/>
  <c r="I92" i="5"/>
  <c r="D93" i="5"/>
  <c r="F93" i="5"/>
  <c r="H93" i="5"/>
  <c r="I53" i="5"/>
  <c r="I54" i="5"/>
  <c r="I55" i="5"/>
  <c r="I56" i="5"/>
  <c r="I57" i="5"/>
  <c r="I58" i="5"/>
  <c r="I59" i="5"/>
  <c r="D60" i="5"/>
  <c r="F60" i="5"/>
  <c r="H60" i="5"/>
  <c r="I19" i="5"/>
  <c r="I20" i="5"/>
  <c r="I21" i="5"/>
  <c r="I22" i="5"/>
  <c r="I23" i="5"/>
  <c r="I24" i="5"/>
  <c r="I25" i="5"/>
  <c r="D26" i="5"/>
  <c r="F26" i="5"/>
  <c r="H26" i="5"/>
  <c r="I30" i="5"/>
  <c r="I31" i="5"/>
  <c r="I32" i="5"/>
  <c r="I33" i="5"/>
  <c r="I34" i="5"/>
  <c r="I35" i="5"/>
  <c r="I36" i="5"/>
  <c r="D37" i="5"/>
  <c r="F37" i="5"/>
  <c r="H37" i="5"/>
  <c r="I41" i="5"/>
  <c r="I42" i="5"/>
  <c r="I43" i="5"/>
  <c r="I44" i="5"/>
  <c r="I45" i="5"/>
  <c r="I46" i="5"/>
  <c r="I47" i="5"/>
  <c r="D48" i="5"/>
  <c r="F48" i="5"/>
  <c r="H48" i="5"/>
  <c r="F15" i="5"/>
  <c r="H15" i="5"/>
  <c r="I8" i="5"/>
  <c r="I9" i="5"/>
  <c r="I10" i="5"/>
  <c r="I11" i="5"/>
  <c r="I12" i="5"/>
  <c r="I13" i="5"/>
  <c r="I14" i="5"/>
  <c r="D15" i="5"/>
  <c r="E171" i="1"/>
  <c r="F171" i="1"/>
  <c r="L175" i="12" s="1"/>
  <c r="E161" i="1"/>
  <c r="F161" i="1"/>
  <c r="F151" i="1"/>
  <c r="L153" i="12" s="1"/>
  <c r="H153" i="5"/>
  <c r="E141" i="1"/>
  <c r="H142" i="12" s="1"/>
  <c r="F141" i="1"/>
  <c r="E129" i="1"/>
  <c r="F129" i="1"/>
  <c r="E119" i="1"/>
  <c r="F119" i="1"/>
  <c r="E109" i="1"/>
  <c r="H108" i="12" s="1"/>
  <c r="F108" i="5"/>
  <c r="F109" i="1"/>
  <c r="E99" i="1"/>
  <c r="F99" i="1"/>
  <c r="L97" i="12" s="1"/>
  <c r="E87" i="1"/>
  <c r="F87" i="1"/>
  <c r="L85" i="12" s="1"/>
  <c r="E77" i="1"/>
  <c r="F77" i="1"/>
  <c r="L74" i="12" s="1"/>
  <c r="H74" i="5"/>
  <c r="E67" i="1"/>
  <c r="F67" i="1"/>
  <c r="E57" i="1"/>
  <c r="F57" i="1"/>
  <c r="L52" i="12" s="1"/>
  <c r="H52" i="5"/>
  <c r="E45" i="1"/>
  <c r="H40" i="12" s="1"/>
  <c r="F40" i="5"/>
  <c r="F45" i="1"/>
  <c r="L40" i="12" s="1"/>
  <c r="H40" i="5"/>
  <c r="E35" i="1"/>
  <c r="H29" i="12" s="1"/>
  <c r="F35" i="1"/>
  <c r="L29" i="12" s="1"/>
  <c r="H29" i="5"/>
  <c r="E25" i="1"/>
  <c r="H18" i="12" s="1"/>
  <c r="F18" i="5"/>
  <c r="F25" i="1"/>
  <c r="L18" i="12" s="1"/>
  <c r="H18" i="5"/>
  <c r="D25" i="1"/>
  <c r="F15" i="1"/>
  <c r="L7" i="12" s="1"/>
  <c r="E15" i="1"/>
  <c r="H85" i="5"/>
  <c r="D171" i="1"/>
  <c r="D161" i="1"/>
  <c r="D164" i="12" s="1"/>
  <c r="D164" i="5"/>
  <c r="D141" i="1"/>
  <c r="D129" i="1"/>
  <c r="D119" i="1"/>
  <c r="D109" i="1"/>
  <c r="D99" i="1"/>
  <c r="D87" i="1"/>
  <c r="D77" i="1"/>
  <c r="D74" i="12" s="1"/>
  <c r="D74" i="5"/>
  <c r="D67" i="1"/>
  <c r="D57" i="1"/>
  <c r="D45" i="1"/>
  <c r="D40" i="12" s="1"/>
  <c r="D40" i="5"/>
  <c r="D35" i="1"/>
  <c r="D15" i="1"/>
  <c r="D7" i="12" s="1"/>
  <c r="I200" i="11" l="1"/>
  <c r="D202" i="11"/>
  <c r="O190" i="11"/>
  <c r="O191" i="11" s="1"/>
  <c r="H63" i="5"/>
  <c r="L63" i="12"/>
  <c r="F63" i="5"/>
  <c r="H63" i="12"/>
  <c r="H108" i="5"/>
  <c r="L108" i="12"/>
  <c r="D175" i="5"/>
  <c r="I175" i="5" s="1"/>
  <c r="D175" i="12"/>
  <c r="D29" i="5"/>
  <c r="D29" i="12"/>
  <c r="M29" i="12" s="1"/>
  <c r="D97" i="5"/>
  <c r="D97" i="12"/>
  <c r="F29" i="5"/>
  <c r="I29" i="5" s="1"/>
  <c r="F74" i="5"/>
  <c r="H74" i="12"/>
  <c r="M74" i="12" s="1"/>
  <c r="D186" i="5"/>
  <c r="I186" i="5" s="1"/>
  <c r="D186" i="12"/>
  <c r="M186" i="12" s="1"/>
  <c r="H87" i="1"/>
  <c r="D142" i="5"/>
  <c r="D142" i="12"/>
  <c r="F130" i="5"/>
  <c r="I130" i="5" s="1"/>
  <c r="H130" i="12"/>
  <c r="F97" i="5"/>
  <c r="I97" i="5" s="1"/>
  <c r="H97" i="12"/>
  <c r="H119" i="5"/>
  <c r="L119" i="12"/>
  <c r="H164" i="5"/>
  <c r="L164" i="12"/>
  <c r="H186" i="5"/>
  <c r="H45" i="1"/>
  <c r="F175" i="5"/>
  <c r="H175" i="12"/>
  <c r="D85" i="5"/>
  <c r="D85" i="12"/>
  <c r="D119" i="5"/>
  <c r="D119" i="12"/>
  <c r="M119" i="12" s="1"/>
  <c r="F85" i="5"/>
  <c r="H85" i="12"/>
  <c r="F119" i="5"/>
  <c r="H119" i="12"/>
  <c r="F164" i="5"/>
  <c r="H164" i="12"/>
  <c r="F153" i="5"/>
  <c r="H153" i="12"/>
  <c r="D63" i="5"/>
  <c r="I63" i="5" s="1"/>
  <c r="D63" i="12"/>
  <c r="M63" i="12" s="1"/>
  <c r="D18" i="5"/>
  <c r="D18" i="12"/>
  <c r="M18" i="12" s="1"/>
  <c r="H142" i="5"/>
  <c r="L142" i="12"/>
  <c r="D108" i="5"/>
  <c r="I108" i="5" s="1"/>
  <c r="D108" i="12"/>
  <c r="M40" i="12"/>
  <c r="H7" i="5"/>
  <c r="D52" i="5"/>
  <c r="D52" i="12"/>
  <c r="D130" i="5"/>
  <c r="D130" i="12"/>
  <c r="F7" i="5"/>
  <c r="H7" i="12"/>
  <c r="M7" i="12" s="1"/>
  <c r="F52" i="5"/>
  <c r="I52" i="5" s="1"/>
  <c r="H52" i="12"/>
  <c r="H97" i="5"/>
  <c r="H130" i="5"/>
  <c r="L130" i="12"/>
  <c r="H175" i="5"/>
  <c r="F186" i="5"/>
  <c r="D153" i="5"/>
  <c r="I153" i="5" s="1"/>
  <c r="D153" i="12"/>
  <c r="M153" i="12" s="1"/>
  <c r="M208" i="12"/>
  <c r="H190" i="11"/>
  <c r="M189" i="11"/>
  <c r="E200" i="11"/>
  <c r="E207" i="12"/>
  <c r="M206" i="12"/>
  <c r="M207" i="12" s="1"/>
  <c r="I172" i="5"/>
  <c r="I105" i="5"/>
  <c r="I138" i="5"/>
  <c r="I183" i="5"/>
  <c r="H206" i="5"/>
  <c r="I127" i="5"/>
  <c r="I116" i="5"/>
  <c r="I161" i="5"/>
  <c r="E15" i="4"/>
  <c r="E16" i="4" s="1"/>
  <c r="E17" i="4" s="1"/>
  <c r="I150" i="5"/>
  <c r="I18" i="5"/>
  <c r="I40" i="5"/>
  <c r="H207" i="5"/>
  <c r="H208" i="5" s="1"/>
  <c r="I74" i="5"/>
  <c r="L198" i="11"/>
  <c r="L199" i="11"/>
  <c r="L197" i="11"/>
  <c r="D198" i="11"/>
  <c r="D199" i="11"/>
  <c r="G141" i="1"/>
  <c r="H99" i="1"/>
  <c r="G119" i="1"/>
  <c r="H161" i="1"/>
  <c r="G171" i="1"/>
  <c r="H151" i="1"/>
  <c r="C29" i="6"/>
  <c r="D34" i="6" s="1"/>
  <c r="H141" i="1"/>
  <c r="C40" i="6"/>
  <c r="D47" i="6" s="1"/>
  <c r="G109" i="1"/>
  <c r="H129" i="1"/>
  <c r="H171" i="1"/>
  <c r="I164" i="5"/>
  <c r="F189" i="1"/>
  <c r="F190" i="1" s="1"/>
  <c r="F191" i="1" s="1"/>
  <c r="G99" i="1"/>
  <c r="H119" i="1"/>
  <c r="G129" i="1"/>
  <c r="G151" i="1"/>
  <c r="G161" i="1"/>
  <c r="G178" i="1"/>
  <c r="I119" i="5"/>
  <c r="H109" i="1"/>
  <c r="F142" i="5"/>
  <c r="I142" i="5" s="1"/>
  <c r="I85" i="5"/>
  <c r="G77" i="1"/>
  <c r="G45" i="1"/>
  <c r="I202" i="1"/>
  <c r="G35" i="1"/>
  <c r="H25" i="1"/>
  <c r="I93" i="5"/>
  <c r="I48" i="5"/>
  <c r="I37" i="5"/>
  <c r="I26" i="5"/>
  <c r="I204" i="5"/>
  <c r="I202" i="5"/>
  <c r="I194" i="5"/>
  <c r="I82" i="5"/>
  <c r="I71" i="5"/>
  <c r="I205" i="5"/>
  <c r="I60" i="5"/>
  <c r="I199" i="5"/>
  <c r="F14" i="4"/>
  <c r="F12" i="4"/>
  <c r="F10" i="4"/>
  <c r="F206" i="5"/>
  <c r="F207" i="5" s="1"/>
  <c r="D9" i="4"/>
  <c r="D15" i="4" s="1"/>
  <c r="D16" i="4" s="1"/>
  <c r="D17" i="4" s="1"/>
  <c r="I200" i="5"/>
  <c r="I15" i="5"/>
  <c r="H178" i="1"/>
  <c r="H77" i="1"/>
  <c r="C18" i="6"/>
  <c r="D23" i="6" s="1"/>
  <c r="H57" i="1"/>
  <c r="E189" i="1"/>
  <c r="E190" i="1" s="1"/>
  <c r="G87" i="1"/>
  <c r="H67" i="1"/>
  <c r="G67" i="1"/>
  <c r="G57" i="1"/>
  <c r="D189" i="1"/>
  <c r="H35" i="1"/>
  <c r="G25" i="1"/>
  <c r="C7" i="6"/>
  <c r="D12" i="6" s="1"/>
  <c r="G15" i="1"/>
  <c r="D7" i="5"/>
  <c r="H15" i="1"/>
  <c r="I201" i="5"/>
  <c r="C11" i="4"/>
  <c r="F11" i="4" s="1"/>
  <c r="C9" i="4"/>
  <c r="C13" i="4"/>
  <c r="F13" i="4" s="1"/>
  <c r="I203" i="5"/>
  <c r="D206" i="5"/>
  <c r="C8" i="4"/>
  <c r="M164" i="12" l="1"/>
  <c r="M108" i="12"/>
  <c r="M175" i="12"/>
  <c r="D46" i="6"/>
  <c r="E208" i="12"/>
  <c r="D33" i="6"/>
  <c r="M130" i="12"/>
  <c r="M85" i="12"/>
  <c r="M142" i="12"/>
  <c r="M97" i="12"/>
  <c r="M52" i="12"/>
  <c r="D43" i="6"/>
  <c r="D45" i="6"/>
  <c r="D36" i="6"/>
  <c r="D44" i="6"/>
  <c r="I7" i="5"/>
  <c r="H191" i="11"/>
  <c r="M190" i="11"/>
  <c r="M191" i="11" s="1"/>
  <c r="D206" i="11" s="1"/>
  <c r="O203" i="11"/>
  <c r="L200" i="11"/>
  <c r="D200" i="11"/>
  <c r="D32" i="6"/>
  <c r="D35" i="6"/>
  <c r="C41" i="6"/>
  <c r="F197" i="1"/>
  <c r="F199" i="1"/>
  <c r="E24" i="4" s="1"/>
  <c r="F198" i="1"/>
  <c r="E23" i="4" s="1"/>
  <c r="F208" i="5"/>
  <c r="F9" i="4"/>
  <c r="D21" i="6"/>
  <c r="D22" i="6"/>
  <c r="D24" i="6"/>
  <c r="D25" i="6"/>
  <c r="G189" i="1"/>
  <c r="G190" i="1" s="1"/>
  <c r="G191" i="1" s="1"/>
  <c r="E191" i="1"/>
  <c r="E197" i="1" s="1"/>
  <c r="D190" i="1"/>
  <c r="D191" i="1" s="1"/>
  <c r="D198" i="1" s="1"/>
  <c r="D202" i="1"/>
  <c r="D13" i="6"/>
  <c r="D11" i="6"/>
  <c r="D14" i="6"/>
  <c r="D10" i="6"/>
  <c r="C15" i="4"/>
  <c r="F8" i="4"/>
  <c r="D207" i="5"/>
  <c r="D208" i="5" s="1"/>
  <c r="I206" i="5"/>
  <c r="D203" i="11" l="1"/>
  <c r="C30" i="6"/>
  <c r="H197" i="11"/>
  <c r="H199" i="11"/>
  <c r="M199" i="11" s="1"/>
  <c r="H198" i="11"/>
  <c r="M198" i="11" s="1"/>
  <c r="F200" i="1"/>
  <c r="E25" i="4" s="1"/>
  <c r="E22" i="4"/>
  <c r="C19" i="6"/>
  <c r="E198" i="1"/>
  <c r="D23" i="4" s="1"/>
  <c r="E199" i="1"/>
  <c r="D24" i="4" s="1"/>
  <c r="I203" i="1"/>
  <c r="D22" i="4"/>
  <c r="D199" i="1"/>
  <c r="D197" i="1"/>
  <c r="G197" i="1" s="1"/>
  <c r="C8" i="6"/>
  <c r="D206" i="1"/>
  <c r="D203" i="1"/>
  <c r="C23" i="4"/>
  <c r="I207" i="5"/>
  <c r="I208" i="5" s="1"/>
  <c r="F15" i="4"/>
  <c r="C16" i="4"/>
  <c r="C17" i="4" s="1"/>
  <c r="H200" i="11" l="1"/>
  <c r="M197" i="11"/>
  <c r="M200" i="11" s="1"/>
  <c r="G198" i="1"/>
  <c r="F23" i="4" s="1"/>
  <c r="E200" i="1"/>
  <c r="D25" i="4" s="1"/>
  <c r="C22" i="4"/>
  <c r="D200" i="1"/>
  <c r="C25" i="4" s="1"/>
  <c r="C24" i="4"/>
  <c r="G199" i="1"/>
  <c r="F24" i="4" s="1"/>
  <c r="F22" i="4"/>
  <c r="F16" i="4"/>
  <c r="F17" i="4" s="1"/>
  <c r="G200" i="1" l="1"/>
  <c r="F2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Irma Haydee Pereyda Martinez</author>
  </authors>
  <commentList>
    <comment ref="G91" authorId="0" shapeId="0" xr:uid="{7F75CFFC-7AAC-4193-936B-204A32691595}">
      <text>
        <r>
          <rPr>
            <b/>
            <sz val="9"/>
            <color indexed="81"/>
            <rFont val="Tahoma"/>
            <charset val="1"/>
          </rPr>
          <t>Irma Haydee Pereyda Martinez:</t>
        </r>
        <r>
          <rPr>
            <sz val="9"/>
            <color indexed="81"/>
            <rFont val="Tahoma"/>
            <charset val="1"/>
          </rPr>
          <t xml:space="preserve">
CBI
</t>
        </r>
      </text>
    </comment>
  </commentList>
</comments>
</file>

<file path=xl/sharedStrings.xml><?xml version="1.0" encoding="utf-8"?>
<sst xmlns="http://schemas.openxmlformats.org/spreadsheetml/2006/main" count="1271" uniqueCount="619">
  <si>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</si>
  <si>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</si>
  <si>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</si>
  <si>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</si>
  <si>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</si>
  <si>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UNHCR</t>
  </si>
  <si>
    <t>Save the Children</t>
  </si>
  <si>
    <t>Comentarios</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</si>
  <si>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</si>
  <si>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</si>
  <si>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</si>
  <si>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</si>
  <si>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</si>
  <si>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</si>
  <si>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Las personas de interés aumentan las capacidades organizativas de redes de jóvenes para su incidencia en políticas públicas municipales y nacionales.</t>
  </si>
  <si>
    <t>Output 1.1:</t>
  </si>
  <si>
    <t>Las estructuras basadas en la comunidad tienen conocimientos y habilidades sobre derechos y legislación, y una participación significativa</t>
  </si>
  <si>
    <t>Activity 1.1.1:</t>
  </si>
  <si>
    <t>Fortalecimiento del Consejo Municipal de Garantía sobre el rol de cada uno de las organizaciones e instituciones que la integran.</t>
  </si>
  <si>
    <t>Activity 1.1.2:</t>
  </si>
  <si>
    <t>Formación al consejo municipal de Garantía de derechos en temas de; desplazamiento forzado, VBG, nuevas masculinidades, planificación estratégica, evaluación y monitoreo</t>
  </si>
  <si>
    <t>Activity 1.1.3:</t>
  </si>
  <si>
    <t>Promover la participación de jóvenes incluyendo la representación de la Comunidad LGTBIQ+ y Sector Discapacidad dentro del Consejo Municipal de Garantía de Derecho</t>
  </si>
  <si>
    <t>Activity 1.1.4</t>
  </si>
  <si>
    <t>Socialización a las y los jóvenes de las comunidades la ley del Sistema Integral de Garantía de Derechos de la Niñez y Adolescencia en Honduras (SIGADENAH) con énfasis en el funcionamiento del Consejo Municipal de Garantía de Derechos</t>
  </si>
  <si>
    <t>Activity 1.1.5</t>
  </si>
  <si>
    <t>Formación a las y los jóvenes de las comunidades a través del programa de formación social y política, que incluye temas como incidencia y activismo político, liderazgo trasformador, planificación y comunicación entre otras</t>
  </si>
  <si>
    <t>Activity 1.1.6</t>
  </si>
  <si>
    <t>Construcción de campaña de comunicación para la promoción de aprobación e implementación de política públicas y ley contra el desplazamiento forzado por violencia</t>
  </si>
  <si>
    <t>Activity 1.1.7</t>
  </si>
  <si>
    <t>Intercambio de experiencia entre redes de espacios juveniles que convergen en el Consejo Nacional de Juventudes Hondureñas</t>
  </si>
  <si>
    <t>Activity 1.1.8</t>
  </si>
  <si>
    <t>Desarrollo de procesos de formación en liderazgo, incidencia política y nuevas masculinidades, CDH, STC y el Instituto de Liderazgo y formación para la tolerancia de JCV</t>
  </si>
  <si>
    <t>Output Total</t>
  </si>
  <si>
    <t>Output 1.2:</t>
  </si>
  <si>
    <t>Apoyar a las instituciones, las autoridades locales y las estructuras comunitarias para fortalecer sus capacidades e instrumentos jurídicos, así como mecanismos de protección comunitarios a fin de prevenir y abordar las necesidades y los riesgos relacionados con la violencia contra los
jóvenes</t>
  </si>
  <si>
    <t>Activity 1.2.1</t>
  </si>
  <si>
    <t>Fortalecimiento del Consejo Municipal de la Niñez y socialización ley del SIGADENAH</t>
  </si>
  <si>
    <t>Activity 1.2.2</t>
  </si>
  <si>
    <t>Se promoverá el acceso a oportunidades de empleo y emprendimiento de las y los jóvenes a través de las alianzas estratégica con la Mesa Territorial de Empleo Tegucigalpa, CONEANFO, Cámara de Comercio e Industria de Tegucigalpa, Cámara Junior Internacional y la secretaria de Trabajo</t>
  </si>
  <si>
    <t>Activity 1.2.3</t>
  </si>
  <si>
    <t>Activity 1.2.4</t>
  </si>
  <si>
    <t>Activity 1.2.5</t>
  </si>
  <si>
    <t>Activity 1.2.6</t>
  </si>
  <si>
    <t>Activity 1.2.7</t>
  </si>
  <si>
    <t>Activity 1.2.8</t>
  </si>
  <si>
    <t>Output 1.3:</t>
  </si>
  <si>
    <t>Apoyo a rutas/mecanismos de protección y espacios seguros para la prevención, mitigación de riesgos y respuesta a la violencia de género para personas en riesgo y/o víctimas de violencia de género</t>
  </si>
  <si>
    <t>Activity 1.3.1</t>
  </si>
  <si>
    <t>Fortalecimiento a entidades y grupos juveniles en temas de; desplazamiento forzado, VBG, nuevas masculinidades, planificación estratégica, evaluación y monitoreo con participación además de colectivos de discapacidad y LGTIBQ+.</t>
  </si>
  <si>
    <t>Activity 1.3.2</t>
  </si>
  <si>
    <t>Desarrollo de rutas y herramientas para prevención y respuesta de contra dinámicas de violencia incluyendo VBG</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</si>
  <si>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</si>
  <si>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</si>
  <si>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</si>
  <si>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</si>
  <si>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</si>
  <si>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</si>
  <si>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</si>
  <si>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</si>
  <si>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</si>
  <si>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</si>
  <si>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</si>
  <si>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</si>
  <si>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</si>
  <si>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</si>
  <si>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</si>
  <si>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</si>
  <si>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Las comunidades mitigan los riesgos de desplazamiento y sus causas- a través de espacios y redes de protección para jóvenes con diversas interseccionalidades</t>
  </si>
  <si>
    <t>Outcome 2.1</t>
  </si>
  <si>
    <t>Apoyar a las organizaciones comunitarias y a PoC para que cuenten con espacios de protección ycapacidades mejoradas para identificar y mitigar los riesgos relacionados con las causas del desplazamiento forzado</t>
  </si>
  <si>
    <t>Activity 2.1.1</t>
  </si>
  <si>
    <t>Conformar comités de protección comunitarios inclusivos con las y los jóvenes de las zonas atendidas para que realicen acciones de sensibilización comunitarias en la prevención de VBG, desplazamiento forzado, salud sexual y reproductiva, protección entre otros (conciliadores
comunitarios de JCV)</t>
  </si>
  <si>
    <t>Activity 2.1.2</t>
  </si>
  <si>
    <t>Formación al consejo municipal de la niñez en temas de; desplazamiento forzado, VBG, nuevas masculinidades, planificación estratégica, evaluación y monitoreo con participación además de colectivos de discapacidad y LGTIBQ+</t>
  </si>
  <si>
    <t>Activity 2.1.3</t>
  </si>
  <si>
    <t>Coordinación con las entidades de gobierno el fortalecimiento en la atención de mujeres jóvenes en riesgos o víctima de VBG</t>
  </si>
  <si>
    <t>Activity 2.1.4</t>
  </si>
  <si>
    <t>Activity 2.1.5</t>
  </si>
  <si>
    <t>Activity 2.1.6</t>
  </si>
  <si>
    <t>Activity 2.1.7</t>
  </si>
  <si>
    <t>Activity 2.1.8</t>
  </si>
  <si>
    <t>Output 2.2</t>
  </si>
  <si>
    <t>Apoyar los mecanismos y herramientas de difusión para garantizar que los jóvenes desplazados y/o en riesgo de desplazamiento conozcan sus derechos y tengan información sobre cómo acceder a los mecanismos de protección</t>
  </si>
  <si>
    <t>Activity 2.2.1</t>
  </si>
  <si>
    <t>Desarrollo de ferias comunitarias y municipales con expresiones artísticas y culturales, como mediador cultural y de comunicación desde el enfoque de urbanismo táctico</t>
  </si>
  <si>
    <t>Activity 2.2.2</t>
  </si>
  <si>
    <t>Recuperación y mejora de espacio lúdico como espacios seguros de convivencia familiar en coordinación con CONDEPOR y el INJUVE</t>
  </si>
  <si>
    <t>Activity 2.2.3</t>
  </si>
  <si>
    <t>Activity 2.2.4</t>
  </si>
  <si>
    <t>Activity 2.2.5</t>
  </si>
  <si>
    <t>Activity 2.2.6</t>
  </si>
  <si>
    <t>Activity 2.2.7</t>
  </si>
  <si>
    <t>Activity 2.2.8</t>
  </si>
  <si>
    <t>Output 2.3</t>
  </si>
  <si>
    <t>Promover y apoyar acciones para que jóvenes asegurar el acceso al capital semilla y la capacitación para desarrollar y / o mejorar sus iniciativas comerciales</t>
  </si>
  <si>
    <t>Activity 2.3.1</t>
  </si>
  <si>
    <t>Formación a las y los jóvenes en educación vocacional y habilidades blandas para acceder a fondos de capital semilla para la promoción emprendimiento comunitario</t>
  </si>
  <si>
    <t>Activity 2.3.2</t>
  </si>
  <si>
    <t>Activity 2.3.3</t>
  </si>
  <si>
    <t>Activity 2.3.4</t>
  </si>
  <si>
    <t>Activity 2.3.5</t>
  </si>
  <si>
    <t>Activity 2.3.6</t>
  </si>
  <si>
    <t>Activity 2.3.7</t>
  </si>
  <si>
    <t>Activity 2.3.8</t>
  </si>
  <si>
    <t>Output 2.4</t>
  </si>
  <si>
    <t>Implementar programas de formación y certificación en capacitación profesional, técnica y / o vocacional para jóvenes en sus comunidades</t>
  </si>
  <si>
    <t>Activity 2.4.1</t>
  </si>
  <si>
    <t>Formación de jóvenes en educación vocacional y habilidades blandas para para fomentar la empleabilidad y la promoción de emprendimientos individuales y comunitarios</t>
  </si>
  <si>
    <t>Activity 2.4.2</t>
  </si>
  <si>
    <t>Fortalecimiento de centro de formación comunitarios</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</si>
  <si>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</si>
  <si>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</si>
  <si>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</si>
  <si>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</si>
  <si>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</si>
  <si>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</si>
  <si>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</si>
  <si>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</si>
  <si>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</si>
  <si>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</si>
  <si>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</si>
  <si>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</si>
  <si>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</si>
  <si>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</si>
  <si>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</si>
  <si>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</si>
  <si>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</si>
  <si>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</si>
  <si>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</si>
  <si>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</si>
  <si>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</si>
  <si>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</si>
  <si>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</si>
  <si>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</si>
  <si>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</si>
  <si>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</si>
  <si>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</si>
  <si>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</si>
  <si>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</si>
  <si>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</si>
  <si>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</si>
  <si>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</si>
  <si>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</si>
  <si>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</si>
  <si>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</si>
  <si>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</si>
  <si>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</si>
  <si>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</si>
  <si>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</si>
  <si>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</si>
  <si>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</si>
  <si>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</si>
  <si>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</si>
  <si>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</si>
  <si>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</si>
  <si>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</si>
  <si>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</si>
  <si>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</si>
  <si>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</si>
  <si>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</si>
  <si>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</si>
  <si>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</si>
  <si>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</si>
  <si>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</si>
  <si>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</si>
  <si>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</si>
  <si>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</si>
  <si>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</si>
  <si>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</si>
  <si>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</si>
  <si>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</si>
  <si>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</si>
  <si>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</si>
  <si>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</si>
  <si>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</si>
  <si>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</si>
  <si>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</si>
  <si>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</si>
  <si>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</si>
  <si>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</si>
  <si>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</si>
  <si>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</si>
  <si>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</si>
  <si>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</si>
  <si>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</si>
  <si>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</si>
  <si>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</si>
  <si>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</si>
  <si>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</si>
  <si>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</si>
  <si>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</si>
  <si>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</si>
  <si>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</si>
  <si>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In sheet "By category" described as additional costs</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</si>
  <si>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</si>
  <si>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</si>
  <si>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</si>
  <si>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</si>
  <si>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</si>
  <si>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</si>
  <si>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</si>
  <si>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</si>
  <si>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</si>
  <si>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</si>
  <si>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</si>
  <si>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</si>
  <si>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</si>
  <si>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</si>
  <si>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</si>
  <si>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</si>
  <si>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</si>
  <si>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</si>
  <si>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</si>
  <si>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Presupuesto UNHCR</t>
  </si>
  <si>
    <t>Implementación UNHCR</t>
  </si>
  <si>
    <t xml:space="preserve">Presupuesto STC </t>
  </si>
  <si>
    <t xml:space="preserve">Implementación STC </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</si>
  <si>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</si>
  <si>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</si>
  <si>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</si>
  <si>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</si>
  <si>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</si>
  <si>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</si>
  <si>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</si>
  <si>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</si>
  <si>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</si>
  <si>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</si>
  <si>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</si>
  <si>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</si>
  <si>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</si>
  <si>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</si>
  <si>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</si>
  <si>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</si>
  <si>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</si>
  <si>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</si>
  <si>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</si>
  <si>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</si>
  <si>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</si>
  <si>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</si>
  <si>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</si>
  <si>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</si>
  <si>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</si>
  <si>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</si>
  <si>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</si>
  <si>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</si>
  <si>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</si>
  <si>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</si>
  <si>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</si>
  <si>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</si>
  <si>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</si>
  <si>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</si>
  <si>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</si>
  <si>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</si>
  <si>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</si>
  <si>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</si>
  <si>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</si>
  <si>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</si>
  <si>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</si>
  <si>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</si>
  <si>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</si>
  <si>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</si>
  <si>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</si>
  <si>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Implementación UNHCR 1 reporte</t>
  </si>
  <si>
    <t xml:space="preserve">Implementación UNHCR 2 Reporte </t>
  </si>
  <si>
    <t xml:space="preserve">Implementación UNHCR 3 Reporte </t>
  </si>
  <si>
    <t>Presupuesto STC</t>
  </si>
  <si>
    <t>Implementación STC 1 Reporte</t>
  </si>
  <si>
    <t xml:space="preserve">Implementación STC Reporte 2 </t>
  </si>
  <si>
    <t>Implementación STC 3 Reporte</t>
  </si>
  <si>
    <t>Presupuesto</t>
  </si>
  <si>
    <t>Implementación UNHCR Reporte 1</t>
  </si>
  <si>
    <t>Implementación UNHCR Reporte 2</t>
  </si>
  <si>
    <t>Implementación UNHCR Reporte 3</t>
  </si>
  <si>
    <t>Implementación STC Reporte 1</t>
  </si>
  <si>
    <t>Implementación STC Reporte 2</t>
  </si>
  <si>
    <t>Implementación STC Reporte 3</t>
  </si>
  <si>
    <t xml:space="preserve">Total presupuesto </t>
  </si>
  <si>
    <t xml:space="preserve">Total Implementación </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</si>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</sst>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quot;$&quot;* #,##0.00_);_(&quot;$&quot;* \(#,##0.00\);_(&quot;$&quot;* &quot;-&quot;??_);_(@_)"/>
    <numFmt numFmtId="165" formatCode="_-[$$-409]* #,##0.00_ ;_-[$$-409]* \-#,##0.00\ ;_-[$$-409]* &quot;-&quot;??_ ;_-@_ "/>
    <numFmt numFmtId="166" formatCode="_-&quot;$&quot;* #,##0.0000_-;\-&quot;$&quot;* #,##0.0000_-;_-&quot;$&quot;* &quot;-&quot;??_-;_-@_-"/>
  </numFmts>
  <fonts count="27"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name val="Calibri"/>
      <family val="2"/>
      <scheme val="minor"/>
    </font>
    <font>
      <sz val="8"/>
      <name val="Calibri"/>
      <family val="2"/>
      <scheme val="minor"/>
    </font>
    <font>
      <sz val="9"/>
      <color indexed="81"/>
      <name val="Tahoma"/>
      <charset val="1"/>
    </font>
    <font>
      <b/>
      <sz val="9"/>
      <color indexed="81"/>
      <name val="Tahoma"/>
      <charset val="1"/>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4" tint="0.59999389629810485"/>
        <bgColor rgb="FF000000"/>
      </patternFill>
    </fill>
  </fills>
  <borders count="5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16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cellStyleXfs>
  <cellXfs count="333">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4" fontId="10" fillId="0" borderId="0" xfId="1" applyFont="1" applyFill="1" applyBorder="1" applyAlignment="1" applyProtection="1">
      <alignment vertical="center" wrapText="1"/>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164" fontId="2" fillId="2" borderId="3" xfId="0" applyNumberFormat="1" applyFont="1" applyFill="1" applyBorder="1" applyAlignment="1">
      <alignment wrapText="1"/>
    </xf>
    <xf numFmtId="0" fontId="6" fillId="2" borderId="39" xfId="0" applyFont="1" applyFill="1" applyBorder="1" applyAlignment="1">
      <alignment vertical="center" wrapText="1"/>
    </xf>
    <xf numFmtId="164" fontId="2" fillId="2" borderId="39"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164" fontId="2" fillId="2" borderId="38"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2" fillId="2" borderId="34"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164" fontId="2" fillId="2" borderId="40" xfId="1" applyFont="1" applyFill="1" applyBorder="1" applyAlignment="1" applyProtection="1">
      <alignment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2" borderId="32" xfId="0" applyFont="1" applyFill="1" applyBorder="1" applyAlignment="1">
      <alignment wrapText="1"/>
    </xf>
    <xf numFmtId="16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164" fontId="2" fillId="2" borderId="14" xfId="0" applyNumberFormat="1" applyFont="1" applyFill="1" applyBorder="1" applyAlignment="1">
      <alignment wrapText="1"/>
    </xf>
    <xf numFmtId="164" fontId="2" fillId="2" borderId="52" xfId="1" applyFont="1" applyFill="1" applyBorder="1" applyAlignment="1">
      <alignment wrapText="1"/>
    </xf>
    <xf numFmtId="164" fontId="2" fillId="2" borderId="29" xfId="0" applyNumberFormat="1" applyFont="1" applyFill="1" applyBorder="1" applyAlignment="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10" fontId="2" fillId="2" borderId="9" xfId="2" applyNumberFormat="1" applyFont="1" applyFill="1" applyBorder="1" applyAlignment="1" applyProtection="1">
      <alignment wrapText="1"/>
    </xf>
    <xf numFmtId="164" fontId="14" fillId="0" borderId="0" xfId="1" applyFont="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164" fontId="2" fillId="3" borderId="0" xfId="1" applyFont="1" applyFill="1" applyBorder="1" applyAlignment="1" applyProtection="1">
      <alignment vertical="center" wrapText="1"/>
      <protection locked="0"/>
    </xf>
    <xf numFmtId="164" fontId="2" fillId="3" borderId="0" xfId="1" applyFont="1" applyFill="1" applyBorder="1" applyAlignment="1">
      <alignment vertical="center" wrapText="1"/>
    </xf>
    <xf numFmtId="164" fontId="2" fillId="3" borderId="0" xfId="1" applyFont="1" applyFill="1" applyBorder="1" applyAlignment="1" applyProtection="1">
      <alignment horizontal="right" vertical="center" wrapText="1"/>
      <protection locked="0"/>
    </xf>
    <xf numFmtId="164" fontId="2" fillId="0" borderId="0" xfId="1" applyFont="1" applyFill="1" applyBorder="1" applyAlignment="1">
      <alignment vertical="center" wrapText="1"/>
    </xf>
    <xf numFmtId="164" fontId="17" fillId="8" borderId="3" xfId="0" applyNumberFormat="1" applyFont="1" applyFill="1" applyBorder="1" applyAlignment="1">
      <alignment horizontal="center"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12" fillId="3" borderId="0" xfId="1" applyFont="1" applyFill="1" applyBorder="1" applyAlignment="1">
      <alignment horizontal="left" wrapText="1"/>
    </xf>
    <xf numFmtId="164" fontId="2"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3" fillId="2" borderId="13" xfId="0" applyNumberFormat="1" applyFont="1" applyFill="1" applyBorder="1"/>
    <xf numFmtId="164" fontId="2" fillId="2" borderId="4" xfId="2" applyNumberFormat="1" applyFont="1" applyFill="1" applyBorder="1" applyAlignment="1">
      <alignment vertical="center" wrapText="1"/>
    </xf>
    <xf numFmtId="16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164" fontId="14" fillId="3" borderId="0" xfId="1" applyFont="1" applyFill="1" applyBorder="1" applyAlignment="1">
      <alignment wrapText="1"/>
    </xf>
    <xf numFmtId="164" fontId="0" fillId="3" borderId="0" xfId="1" applyFont="1" applyFill="1" applyBorder="1" applyAlignment="1">
      <alignment wrapText="1"/>
    </xf>
    <xf numFmtId="164" fontId="2" fillId="3" borderId="3" xfId="1" applyFont="1" applyFill="1" applyBorder="1" applyAlignment="1" applyProtection="1">
      <alignment horizontal="center" vertical="center" wrapText="1"/>
    </xf>
    <xf numFmtId="164" fontId="17" fillId="9" borderId="3" xfId="0" applyNumberFormat="1" applyFont="1" applyFill="1" applyBorder="1" applyAlignment="1">
      <alignment horizontal="center" vertical="center" wrapText="1"/>
    </xf>
    <xf numFmtId="16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164"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164" fontId="1" fillId="0" borderId="39" xfId="0" applyNumberFormat="1" applyFont="1" applyBorder="1" applyAlignment="1" applyProtection="1">
      <alignment wrapText="1"/>
      <protection locked="0"/>
    </xf>
    <xf numFmtId="0" fontId="1" fillId="0" borderId="3" xfId="0" applyFont="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0" fontId="1" fillId="3" borderId="2" xfId="0"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0" fontId="2" fillId="11" borderId="3" xfId="0" applyFont="1" applyFill="1" applyBorder="1" applyAlignment="1">
      <alignment vertical="center" wrapText="1"/>
    </xf>
    <xf numFmtId="0" fontId="2" fillId="12" borderId="3" xfId="0" applyFont="1" applyFill="1" applyBorder="1" applyAlignment="1">
      <alignment vertical="center" wrapText="1"/>
    </xf>
    <xf numFmtId="164" fontId="2" fillId="12" borderId="3" xfId="1" applyFont="1" applyFill="1" applyBorder="1" applyAlignment="1" applyProtection="1">
      <alignment horizontal="center" vertical="center" wrapText="1"/>
    </xf>
    <xf numFmtId="164" fontId="2" fillId="12" borderId="5" xfId="1" applyFont="1" applyFill="1" applyBorder="1" applyAlignment="1" applyProtection="1">
      <alignment horizontal="center" vertical="center" wrapText="1"/>
    </xf>
    <xf numFmtId="0" fontId="2" fillId="12" borderId="3" xfId="0" applyFont="1" applyFill="1" applyBorder="1" applyAlignment="1" applyProtection="1">
      <alignment horizontal="center" vertical="center" wrapText="1"/>
      <protection locked="0"/>
    </xf>
    <xf numFmtId="0" fontId="2" fillId="12" borderId="3" xfId="0" applyFont="1" applyFill="1" applyBorder="1" applyAlignment="1">
      <alignment horizontal="center" vertical="center" wrapText="1"/>
    </xf>
    <xf numFmtId="164" fontId="1" fillId="0" borderId="3" xfId="1" applyFont="1" applyBorder="1" applyAlignment="1" applyProtection="1">
      <alignment horizontal="center" vertical="center" wrapText="1"/>
      <protection locked="0"/>
    </xf>
    <xf numFmtId="0" fontId="23" fillId="0" borderId="3" xfId="0" applyFont="1" applyBorder="1" applyAlignment="1" applyProtection="1">
      <alignment horizontal="left" vertical="top" wrapText="1"/>
      <protection locked="0"/>
    </xf>
    <xf numFmtId="164" fontId="2" fillId="2" borderId="39" xfId="1"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164" fontId="2" fillId="2" borderId="0" xfId="0" applyNumberFormat="1" applyFont="1" applyFill="1" applyAlignment="1">
      <alignment vertical="center" wrapText="1"/>
    </xf>
    <xf numFmtId="10" fontId="2" fillId="2" borderId="0" xfId="2" applyNumberFormat="1" applyFont="1" applyFill="1" applyBorder="1" applyAlignment="1" applyProtection="1">
      <alignment wrapText="1"/>
    </xf>
    <xf numFmtId="0" fontId="3" fillId="2" borderId="0" xfId="0" applyFont="1" applyFill="1" applyAlignment="1">
      <alignment horizontal="center" vertical="center" wrapText="1"/>
    </xf>
    <xf numFmtId="164" fontId="2" fillId="2" borderId="0" xfId="2" applyNumberFormat="1" applyFont="1" applyFill="1" applyBorder="1" applyAlignment="1" applyProtection="1">
      <alignment wrapText="1"/>
    </xf>
    <xf numFmtId="0" fontId="0" fillId="5" borderId="0" xfId="0" applyFill="1" applyAlignment="1">
      <alignment horizontal="center" vertical="center" wrapText="1"/>
    </xf>
    <xf numFmtId="0" fontId="18" fillId="0" borderId="0" xfId="0" applyFont="1" applyAlignment="1">
      <alignment horizontal="left" wrapText="1"/>
    </xf>
    <xf numFmtId="164" fontId="1" fillId="13" borderId="3" xfId="1" applyFont="1" applyFill="1" applyBorder="1" applyAlignment="1" applyProtection="1">
      <alignment horizontal="center" vertical="center" wrapText="1"/>
      <protection locked="0"/>
    </xf>
    <xf numFmtId="164" fontId="1" fillId="13" borderId="3" xfId="1" applyFont="1" applyFill="1" applyBorder="1" applyAlignment="1" applyProtection="1">
      <alignment vertical="center" wrapText="1"/>
      <protection locked="0"/>
    </xf>
    <xf numFmtId="164" fontId="1" fillId="13" borderId="39" xfId="0" applyNumberFormat="1" applyFont="1" applyFill="1" applyBorder="1" applyAlignment="1" applyProtection="1">
      <alignment wrapText="1"/>
      <protection locked="0"/>
    </xf>
    <xf numFmtId="43" fontId="18" fillId="0" borderId="0" xfId="3" applyFont="1" applyFill="1" applyBorder="1" applyAlignment="1">
      <alignment wrapText="1"/>
    </xf>
    <xf numFmtId="43" fontId="2" fillId="3" borderId="0" xfId="3" applyFont="1" applyFill="1" applyBorder="1" applyAlignment="1">
      <alignment horizontal="left" wrapText="1"/>
    </xf>
    <xf numFmtId="43" fontId="2" fillId="2" borderId="5" xfId="3" applyFont="1" applyFill="1" applyBorder="1" applyAlignment="1" applyProtection="1">
      <alignment horizontal="center" vertical="center" wrapText="1"/>
      <protection locked="0"/>
    </xf>
    <xf numFmtId="43" fontId="2" fillId="2" borderId="13" xfId="3" applyFont="1" applyFill="1" applyBorder="1" applyAlignment="1">
      <alignment horizontal="center" wrapText="1"/>
    </xf>
    <xf numFmtId="43" fontId="2" fillId="4" borderId="3" xfId="3" applyFont="1" applyFill="1" applyBorder="1" applyAlignment="1">
      <alignment wrapText="1"/>
    </xf>
    <xf numFmtId="43" fontId="2" fillId="3" borderId="1" xfId="3" applyFont="1" applyFill="1" applyBorder="1" applyAlignment="1">
      <alignment wrapText="1"/>
    </xf>
    <xf numFmtId="43" fontId="2" fillId="3" borderId="41" xfId="3" applyFont="1" applyFill="1" applyBorder="1" applyAlignment="1">
      <alignment horizontal="left" wrapText="1"/>
    </xf>
    <xf numFmtId="43" fontId="5" fillId="3" borderId="0" xfId="3" applyFont="1" applyFill="1" applyBorder="1" applyAlignment="1">
      <alignment wrapText="1"/>
    </xf>
    <xf numFmtId="43" fontId="2" fillId="2" borderId="33" xfId="3" applyFont="1" applyFill="1" applyBorder="1" applyAlignment="1">
      <alignment wrapText="1"/>
    </xf>
    <xf numFmtId="165" fontId="4" fillId="3" borderId="3" xfId="4" applyNumberFormat="1" applyFill="1" applyBorder="1" applyAlignment="1">
      <alignment horizontal="center" vertical="center" wrapText="1"/>
    </xf>
    <xf numFmtId="0" fontId="20" fillId="0" borderId="0" xfId="0" applyFont="1" applyAlignment="1">
      <alignment horizontal="left" vertical="top" wrapText="1"/>
    </xf>
    <xf numFmtId="164" fontId="1" fillId="3" borderId="3" xfId="1" applyFont="1" applyFill="1" applyBorder="1" applyAlignment="1" applyProtection="1">
      <alignment horizontal="center" vertical="center" wrapText="1"/>
      <protection locked="0"/>
    </xf>
    <xf numFmtId="164" fontId="1" fillId="3" borderId="0" xfId="1" applyFont="1" applyFill="1" applyBorder="1" applyAlignment="1" applyProtection="1">
      <alignment horizontal="center" vertical="center" wrapText="1"/>
      <protection locked="0"/>
    </xf>
    <xf numFmtId="164" fontId="1" fillId="3" borderId="0" xfId="1" applyFont="1" applyFill="1" applyBorder="1" applyAlignment="1" applyProtection="1">
      <alignment vertical="center" wrapText="1"/>
      <protection locked="0"/>
    </xf>
    <xf numFmtId="164" fontId="1" fillId="13" borderId="39" xfId="1" applyFont="1" applyFill="1" applyBorder="1" applyAlignment="1" applyProtection="1">
      <alignment horizontal="center" vertical="center" wrapText="1"/>
      <protection locked="0"/>
    </xf>
    <xf numFmtId="164" fontId="1" fillId="13" borderId="3" xfId="0" applyNumberFormat="1" applyFont="1" applyFill="1" applyBorder="1" applyAlignment="1" applyProtection="1">
      <alignment wrapText="1"/>
      <protection locked="0"/>
    </xf>
    <xf numFmtId="164" fontId="1" fillId="3" borderId="39"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0" fontId="1" fillId="0" borderId="0" xfId="0" applyFont="1" applyAlignment="1">
      <alignment wrapText="1"/>
    </xf>
    <xf numFmtId="0" fontId="1" fillId="3" borderId="0" xfId="0" applyFont="1" applyFill="1" applyAlignment="1">
      <alignment wrapText="1"/>
    </xf>
    <xf numFmtId="164" fontId="1" fillId="2" borderId="39" xfId="0" applyNumberFormat="1" applyFont="1" applyFill="1" applyBorder="1" applyAlignment="1">
      <alignment wrapText="1"/>
    </xf>
    <xf numFmtId="164" fontId="2" fillId="11" borderId="3" xfId="1" applyFont="1" applyFill="1" applyBorder="1" applyAlignment="1" applyProtection="1">
      <alignment vertical="center" wrapText="1"/>
      <protection locked="0"/>
    </xf>
    <xf numFmtId="164" fontId="2" fillId="0" borderId="13" xfId="1" applyFont="1" applyFill="1" applyBorder="1" applyAlignment="1" applyProtection="1">
      <alignment vertical="center" wrapText="1"/>
    </xf>
    <xf numFmtId="166" fontId="1" fillId="3" borderId="0" xfId="0" applyNumberFormat="1" applyFont="1" applyFill="1" applyAlignment="1">
      <alignment wrapText="1"/>
    </xf>
    <xf numFmtId="0" fontId="2" fillId="2" borderId="3" xfId="0" applyFont="1" applyFill="1" applyBorder="1" applyAlignment="1" applyProtection="1">
      <alignment horizontal="center" vertical="center" wrapText="1"/>
      <protection locked="0"/>
    </xf>
    <xf numFmtId="164" fontId="2" fillId="12" borderId="3" xfId="1" applyFont="1" applyFill="1" applyBorder="1" applyAlignment="1" applyProtection="1">
      <alignment horizontal="center" vertical="center" wrapText="1"/>
      <protection locked="0"/>
    </xf>
    <xf numFmtId="164" fontId="17" fillId="14" borderId="3" xfId="0" applyNumberFormat="1" applyFont="1" applyFill="1" applyBorder="1" applyAlignment="1">
      <alignment horizontal="center" vertical="center" wrapText="1"/>
    </xf>
    <xf numFmtId="0" fontId="1" fillId="12" borderId="3" xfId="0" applyFont="1" applyFill="1" applyBorder="1" applyAlignment="1">
      <alignment horizontal="center" vertical="center" wrapText="1"/>
    </xf>
    <xf numFmtId="0" fontId="1" fillId="10" borderId="3" xfId="0" applyFont="1" applyFill="1" applyBorder="1" applyAlignment="1">
      <alignment vertical="center" wrapText="1"/>
    </xf>
    <xf numFmtId="16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164" fontId="1" fillId="0" borderId="0" xfId="1" applyFont="1" applyFill="1" applyBorder="1" applyAlignment="1" applyProtection="1">
      <alignment horizontal="center" vertical="center" wrapText="1"/>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2" borderId="3" xfId="0" applyFont="1" applyFill="1" applyBorder="1" applyAlignment="1">
      <alignment vertical="center" wrapText="1"/>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16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164" fontId="1" fillId="2" borderId="3" xfId="0" applyNumberFormat="1" applyFont="1" applyFill="1" applyBorder="1" applyAlignment="1">
      <alignment vertical="center" wrapText="1"/>
    </xf>
    <xf numFmtId="164" fontId="1" fillId="2" borderId="9" xfId="0" applyNumberFormat="1" applyFont="1" applyFill="1" applyBorder="1" applyAlignment="1">
      <alignment vertical="center" wrapText="1"/>
    </xf>
    <xf numFmtId="16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3" borderId="0" xfId="0" applyFont="1" applyFill="1" applyAlignment="1" applyProtection="1">
      <alignment wrapText="1"/>
      <protection locked="0"/>
    </xf>
    <xf numFmtId="164" fontId="1" fillId="3" borderId="0" xfId="1" applyFont="1" applyFill="1" applyBorder="1" applyAlignment="1" applyProtection="1">
      <alignment vertical="center" wrapText="1"/>
    </xf>
    <xf numFmtId="164" fontId="1" fillId="2" borderId="3" xfId="0" applyNumberFormat="1" applyFont="1" applyFill="1" applyBorder="1" applyAlignment="1">
      <alignment wrapText="1"/>
    </xf>
    <xf numFmtId="164" fontId="1" fillId="2" borderId="8" xfId="1" applyFont="1" applyFill="1" applyBorder="1" applyAlignment="1" applyProtection="1">
      <alignment wrapText="1"/>
    </xf>
    <xf numFmtId="164" fontId="1" fillId="2" borderId="3" xfId="1" applyFont="1" applyFill="1" applyBorder="1" applyAlignment="1">
      <alignment wrapText="1"/>
    </xf>
    <xf numFmtId="164" fontId="1" fillId="2" borderId="9" xfId="0" applyNumberFormat="1" applyFont="1" applyFill="1" applyBorder="1" applyAlignment="1">
      <alignment wrapText="1"/>
    </xf>
    <xf numFmtId="0" fontId="1" fillId="2" borderId="12" xfId="0" applyFont="1" applyFill="1" applyBorder="1" applyAlignment="1">
      <alignment wrapText="1"/>
    </xf>
    <xf numFmtId="164" fontId="1" fillId="2" borderId="13" xfId="0" applyNumberFormat="1" applyFont="1" applyFill="1" applyBorder="1" applyAlignment="1">
      <alignment wrapText="1"/>
    </xf>
    <xf numFmtId="164" fontId="1" fillId="2" borderId="14" xfId="0" applyNumberFormat="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4" fontId="1" fillId="2" borderId="51" xfId="1" applyFont="1" applyFill="1" applyBorder="1" applyAlignment="1" applyProtection="1">
      <alignment wrapText="1"/>
    </xf>
    <xf numFmtId="0" fontId="1" fillId="2" borderId="16" xfId="0" applyFont="1" applyFill="1" applyBorder="1"/>
    <xf numFmtId="164" fontId="1" fillId="2" borderId="3" xfId="1" applyFont="1" applyFill="1" applyBorder="1" applyAlignment="1">
      <alignment vertical="center" wrapText="1"/>
    </xf>
    <xf numFmtId="164" fontId="1" fillId="13" borderId="0" xfId="1" applyFont="1" applyFill="1" applyBorder="1" applyAlignment="1" applyProtection="1">
      <alignment horizontal="center" vertical="center" wrapText="1"/>
      <protection locked="0"/>
    </xf>
    <xf numFmtId="164" fontId="1" fillId="0" borderId="3" xfId="0" applyNumberFormat="1" applyFont="1" applyBorder="1" applyAlignment="1">
      <alignment vertical="center" wrapText="1"/>
    </xf>
    <xf numFmtId="43" fontId="1" fillId="3" borderId="39" xfId="3" applyFont="1" applyFill="1" applyBorder="1" applyAlignment="1" applyProtection="1">
      <alignment horizontal="center" vertical="center" wrapText="1"/>
      <protection locked="0"/>
    </xf>
    <xf numFmtId="43" fontId="1" fillId="3" borderId="3" xfId="3" applyFont="1" applyFill="1" applyBorder="1" applyAlignment="1" applyProtection="1">
      <alignment horizontal="center" vertical="center" wrapText="1"/>
      <protection locked="0"/>
    </xf>
    <xf numFmtId="43" fontId="1" fillId="0" borderId="3" xfId="3" applyFont="1" applyBorder="1" applyAlignment="1" applyProtection="1">
      <alignment wrapText="1"/>
      <protection locked="0"/>
    </xf>
    <xf numFmtId="43" fontId="1" fillId="0" borderId="0" xfId="3" applyFont="1" applyFill="1" applyBorder="1" applyAlignment="1">
      <alignment wrapText="1"/>
    </xf>
    <xf numFmtId="43" fontId="1" fillId="3" borderId="0" xfId="3" applyFont="1" applyFill="1" applyBorder="1" applyAlignment="1">
      <alignment wrapText="1"/>
    </xf>
    <xf numFmtId="43" fontId="1" fillId="2" borderId="39" xfId="3" applyFont="1" applyFill="1" applyBorder="1" applyAlignment="1">
      <alignment wrapText="1"/>
    </xf>
    <xf numFmtId="43" fontId="1" fillId="2" borderId="3" xfId="3" applyFont="1" applyFill="1" applyBorder="1" applyAlignment="1">
      <alignment wrapText="1"/>
    </xf>
    <xf numFmtId="43" fontId="1" fillId="2" borderId="13" xfId="3" applyFont="1" applyFill="1" applyBorder="1" applyAlignment="1">
      <alignment wrapText="1"/>
    </xf>
    <xf numFmtId="44" fontId="1" fillId="3" borderId="0" xfId="0" applyNumberFormat="1" applyFont="1" applyFill="1" applyAlignment="1">
      <alignment wrapText="1"/>
    </xf>
    <xf numFmtId="164" fontId="1" fillId="2" borderId="56" xfId="0" applyNumberFormat="1" applyFont="1" applyFill="1" applyBorder="1" applyAlignment="1">
      <alignment vertical="center" wrapText="1"/>
    </xf>
    <xf numFmtId="164" fontId="1" fillId="2" borderId="4" xfId="0" applyNumberFormat="1" applyFont="1" applyFill="1" applyBorder="1" applyAlignment="1">
      <alignment vertical="center" wrapText="1"/>
    </xf>
    <xf numFmtId="164" fontId="1" fillId="2" borderId="2" xfId="0" applyNumberFormat="1" applyFont="1" applyFill="1" applyBorder="1" applyAlignment="1">
      <alignment vertical="center" wrapText="1"/>
    </xf>
    <xf numFmtId="164" fontId="2" fillId="2" borderId="52" xfId="1" applyFont="1" applyFill="1" applyBorder="1" applyAlignment="1" applyProtection="1">
      <alignment horizontal="center" vertical="center" wrapText="1"/>
      <protection locked="0"/>
    </xf>
    <xf numFmtId="164" fontId="2" fillId="2" borderId="33" xfId="1" applyFont="1" applyFill="1" applyBorder="1" applyAlignment="1" applyProtection="1">
      <alignment vertical="center" wrapText="1"/>
    </xf>
    <xf numFmtId="0" fontId="20" fillId="0" borderId="0" xfId="0" applyFont="1" applyAlignment="1">
      <alignment horizontal="left" vertical="top" wrapText="1"/>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18" fillId="0" borderId="55" xfId="0" applyFont="1" applyBorder="1" applyAlignment="1">
      <alignment horizontal="left"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164" fontId="2" fillId="2" borderId="31" xfId="1" applyFont="1" applyFill="1" applyBorder="1" applyAlignment="1" applyProtection="1">
      <alignment horizontal="center" vertical="center" wrapText="1"/>
    </xf>
    <xf numFmtId="16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164" fontId="2" fillId="2" borderId="5" xfId="1" applyFont="1" applyFill="1" applyBorder="1" applyAlignment="1" applyProtection="1">
      <alignment horizontal="center" vertical="center" wrapText="1"/>
      <protection locked="0"/>
    </xf>
    <xf numFmtId="164" fontId="2" fillId="2" borderId="39" xfId="1"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6" xfId="0" applyNumberFormat="1" applyFont="1" applyFill="1" applyBorder="1" applyAlignment="1">
      <alignment horizont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164" fontId="1" fillId="0" borderId="5" xfId="1" applyFont="1" applyFill="1" applyBorder="1" applyAlignment="1" applyProtection="1">
      <alignment horizontal="center" vertical="center" wrapText="1"/>
      <protection locked="0"/>
    </xf>
    <xf numFmtId="164" fontId="1" fillId="0" borderId="39" xfId="1" applyFont="1" applyFill="1" applyBorder="1" applyAlignment="1" applyProtection="1">
      <alignment horizontal="center" vertical="center" wrapText="1"/>
      <protection locked="0"/>
    </xf>
    <xf numFmtId="43" fontId="2" fillId="2" borderId="54" xfId="3" applyFont="1" applyFill="1" applyBorder="1" applyAlignment="1" applyProtection="1">
      <alignment horizontal="center" wrapText="1"/>
      <protection locked="0"/>
    </xf>
    <xf numFmtId="43" fontId="2" fillId="2" borderId="39" xfId="3" applyFont="1" applyFill="1" applyBorder="1" applyAlignment="1" applyProtection="1">
      <alignment horizontal="center" wrapText="1"/>
      <protection locked="0"/>
    </xf>
    <xf numFmtId="164" fontId="0" fillId="0" borderId="0" xfId="0" applyNumberFormat="1" applyAlignment="1">
      <alignment wrapText="1"/>
    </xf>
  </cellXfs>
  <cellStyles count="5">
    <cellStyle name="Comma" xfId="3" builtinId="3"/>
    <cellStyle name="Currency" xfId="1" builtinId="4"/>
    <cellStyle name="Normal" xfId="0" builtinId="0"/>
    <cellStyle name="Normal 4" xfId="4" xr:uid="{F0E9116F-3A43-46AA-B2A6-4C81B0C16AC2}"/>
    <cellStyle name="Percent" xfId="2" builtinId="5"/>
  </cellStyles>
  <dxfs count="4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topLeftCell="A16" zoomScale="80" zoomScaleNormal="80" workbookViewId="0"/>
    <sheetView workbookViewId="1"/>
    <sheetView workbookViewId="2"/>
  </sheetViews>
  <sheetFormatPr defaultColWidth="9.15234375" defaultRowHeight="14.6" x14ac:dyDescent="0.4"/>
  <cols>
    <col min="2" max="2" width="127.3046875" customWidth="1"/>
  </cols>
  <sheetData>
    <row r="2" spans="2:5" ht="36.75" customHeight="1" thickBot="1" x14ac:dyDescent="0.45">
      <c r="B2" s="250" t="s">
        <v>0</v>
      </c>
      <c r="C2" s="250"/>
      <c r="D2" s="250"/>
      <c r="E2" s="250"/>
    </row>
    <row r="3" spans="2:5" ht="295.5" customHeight="1" thickBot="1" x14ac:dyDescent="0.45">
      <c r="B3" s="139" t="s">
        <v>1</v>
      </c>
    </row>
  </sheetData>
  <sheetProtection sheet="1" objects="1" scenarios="1"/>
  <mergeCells count="1">
    <mergeCell ref="B2:E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 workbookViewId="1"/>
    <sheetView workbookViewId="2"/>
  </sheetViews>
  <sheetFormatPr defaultColWidth="8.84375" defaultRowHeight="14.6" x14ac:dyDescent="0.4"/>
  <sheetData>
    <row r="1" spans="1:2" x14ac:dyDescent="0.4">
      <c r="A1" s="56" t="s">
        <v>279</v>
      </c>
      <c r="B1" s="57" t="s">
        <v>280</v>
      </c>
    </row>
    <row r="2" spans="1:2" x14ac:dyDescent="0.4">
      <c r="A2" s="58" t="s">
        <v>281</v>
      </c>
      <c r="B2" s="59" t="s">
        <v>282</v>
      </c>
    </row>
    <row r="3" spans="1:2" x14ac:dyDescent="0.4">
      <c r="A3" s="58" t="s">
        <v>283</v>
      </c>
      <c r="B3" s="59" t="s">
        <v>284</v>
      </c>
    </row>
    <row r="4" spans="1:2" x14ac:dyDescent="0.4">
      <c r="A4" s="58" t="s">
        <v>285</v>
      </c>
      <c r="B4" s="59" t="s">
        <v>286</v>
      </c>
    </row>
    <row r="5" spans="1:2" x14ac:dyDescent="0.4">
      <c r="A5" s="58" t="s">
        <v>287</v>
      </c>
      <c r="B5" s="59" t="s">
        <v>288</v>
      </c>
    </row>
    <row r="6" spans="1:2" x14ac:dyDescent="0.4">
      <c r="A6" s="58" t="s">
        <v>289</v>
      </c>
      <c r="B6" s="59" t="s">
        <v>290</v>
      </c>
    </row>
    <row r="7" spans="1:2" x14ac:dyDescent="0.4">
      <c r="A7" s="58" t="s">
        <v>291</v>
      </c>
      <c r="B7" s="59" t="s">
        <v>292</v>
      </c>
    </row>
    <row r="8" spans="1:2" x14ac:dyDescent="0.4">
      <c r="A8" s="58" t="s">
        <v>293</v>
      </c>
      <c r="B8" s="59" t="s">
        <v>294</v>
      </c>
    </row>
    <row r="9" spans="1:2" x14ac:dyDescent="0.4">
      <c r="A9" s="58" t="s">
        <v>295</v>
      </c>
      <c r="B9" s="59" t="s">
        <v>296</v>
      </c>
    </row>
    <row r="10" spans="1:2" x14ac:dyDescent="0.4">
      <c r="A10" s="58" t="s">
        <v>297</v>
      </c>
      <c r="B10" s="59" t="s">
        <v>298</v>
      </c>
    </row>
    <row r="11" spans="1:2" x14ac:dyDescent="0.4">
      <c r="A11" s="58" t="s">
        <v>299</v>
      </c>
      <c r="B11" s="59" t="s">
        <v>300</v>
      </c>
    </row>
    <row r="12" spans="1:2" x14ac:dyDescent="0.4">
      <c r="A12" s="58" t="s">
        <v>301</v>
      </c>
      <c r="B12" s="59" t="s">
        <v>302</v>
      </c>
    </row>
    <row r="13" spans="1:2" x14ac:dyDescent="0.4">
      <c r="A13" s="58" t="s">
        <v>303</v>
      </c>
      <c r="B13" s="59" t="s">
        <v>304</v>
      </c>
    </row>
    <row r="14" spans="1:2" x14ac:dyDescent="0.4">
      <c r="A14" s="58" t="s">
        <v>305</v>
      </c>
      <c r="B14" s="59" t="s">
        <v>306</v>
      </c>
    </row>
    <row r="15" spans="1:2" x14ac:dyDescent="0.4">
      <c r="A15" s="58" t="s">
        <v>307</v>
      </c>
      <c r="B15" s="59" t="s">
        <v>308</v>
      </c>
    </row>
    <row r="16" spans="1:2" x14ac:dyDescent="0.4">
      <c r="A16" s="58" t="s">
        <v>309</v>
      </c>
      <c r="B16" s="59" t="s">
        <v>310</v>
      </c>
    </row>
    <row r="17" spans="1:2" x14ac:dyDescent="0.4">
      <c r="A17" s="58" t="s">
        <v>311</v>
      </c>
      <c r="B17" s="59" t="s">
        <v>312</v>
      </c>
    </row>
    <row r="18" spans="1:2" x14ac:dyDescent="0.4">
      <c r="A18" s="58" t="s">
        <v>313</v>
      </c>
      <c r="B18" s="59" t="s">
        <v>314</v>
      </c>
    </row>
    <row r="19" spans="1:2" x14ac:dyDescent="0.4">
      <c r="A19" s="58" t="s">
        <v>315</v>
      </c>
      <c r="B19" s="59" t="s">
        <v>316</v>
      </c>
    </row>
    <row r="20" spans="1:2" x14ac:dyDescent="0.4">
      <c r="A20" s="58" t="s">
        <v>317</v>
      </c>
      <c r="B20" s="59" t="s">
        <v>318</v>
      </c>
    </row>
    <row r="21" spans="1:2" x14ac:dyDescent="0.4">
      <c r="A21" s="58" t="s">
        <v>319</v>
      </c>
      <c r="B21" s="59" t="s">
        <v>320</v>
      </c>
    </row>
    <row r="22" spans="1:2" x14ac:dyDescent="0.4">
      <c r="A22" s="58" t="s">
        <v>321</v>
      </c>
      <c r="B22" s="59" t="s">
        <v>322</v>
      </c>
    </row>
    <row r="23" spans="1:2" x14ac:dyDescent="0.4">
      <c r="A23" s="58" t="s">
        <v>323</v>
      </c>
      <c r="B23" s="59" t="s">
        <v>324</v>
      </c>
    </row>
    <row r="24" spans="1:2" x14ac:dyDescent="0.4">
      <c r="A24" s="58" t="s">
        <v>325</v>
      </c>
      <c r="B24" s="59" t="s">
        <v>326</v>
      </c>
    </row>
    <row r="25" spans="1:2" x14ac:dyDescent="0.4">
      <c r="A25" s="58" t="s">
        <v>327</v>
      </c>
      <c r="B25" s="59" t="s">
        <v>328</v>
      </c>
    </row>
    <row r="26" spans="1:2" x14ac:dyDescent="0.4">
      <c r="A26" s="58" t="s">
        <v>329</v>
      </c>
      <c r="B26" s="59" t="s">
        <v>330</v>
      </c>
    </row>
    <row r="27" spans="1:2" x14ac:dyDescent="0.4">
      <c r="A27" s="58" t="s">
        <v>331</v>
      </c>
      <c r="B27" s="59" t="s">
        <v>332</v>
      </c>
    </row>
    <row r="28" spans="1:2" x14ac:dyDescent="0.4">
      <c r="A28" s="58" t="s">
        <v>333</v>
      </c>
      <c r="B28" s="59" t="s">
        <v>334</v>
      </c>
    </row>
    <row r="29" spans="1:2" x14ac:dyDescent="0.4">
      <c r="A29" s="58" t="s">
        <v>335</v>
      </c>
      <c r="B29" s="59" t="s">
        <v>336</v>
      </c>
    </row>
    <row r="30" spans="1:2" x14ac:dyDescent="0.4">
      <c r="A30" s="58" t="s">
        <v>337</v>
      </c>
      <c r="B30" s="59" t="s">
        <v>338</v>
      </c>
    </row>
    <row r="31" spans="1:2" x14ac:dyDescent="0.4">
      <c r="A31" s="58" t="s">
        <v>339</v>
      </c>
      <c r="B31" s="59" t="s">
        <v>340</v>
      </c>
    </row>
    <row r="32" spans="1:2" x14ac:dyDescent="0.4">
      <c r="A32" s="58" t="s">
        <v>341</v>
      </c>
      <c r="B32" s="59" t="s">
        <v>342</v>
      </c>
    </row>
    <row r="33" spans="1:2" x14ac:dyDescent="0.4">
      <c r="A33" s="58" t="s">
        <v>343</v>
      </c>
      <c r="B33" s="59" t="s">
        <v>344</v>
      </c>
    </row>
    <row r="34" spans="1:2" x14ac:dyDescent="0.4">
      <c r="A34" s="58" t="s">
        <v>345</v>
      </c>
      <c r="B34" s="59" t="s">
        <v>346</v>
      </c>
    </row>
    <row r="35" spans="1:2" x14ac:dyDescent="0.4">
      <c r="A35" s="58" t="s">
        <v>347</v>
      </c>
      <c r="B35" s="59" t="s">
        <v>348</v>
      </c>
    </row>
    <row r="36" spans="1:2" x14ac:dyDescent="0.4">
      <c r="A36" s="58" t="s">
        <v>349</v>
      </c>
      <c r="B36" s="59" t="s">
        <v>350</v>
      </c>
    </row>
    <row r="37" spans="1:2" x14ac:dyDescent="0.4">
      <c r="A37" s="58" t="s">
        <v>351</v>
      </c>
      <c r="B37" s="59" t="s">
        <v>352</v>
      </c>
    </row>
    <row r="38" spans="1:2" x14ac:dyDescent="0.4">
      <c r="A38" s="58" t="s">
        <v>353</v>
      </c>
      <c r="B38" s="59" t="s">
        <v>354</v>
      </c>
    </row>
    <row r="39" spans="1:2" x14ac:dyDescent="0.4">
      <c r="A39" s="58" t="s">
        <v>355</v>
      </c>
      <c r="B39" s="59" t="s">
        <v>356</v>
      </c>
    </row>
    <row r="40" spans="1:2" x14ac:dyDescent="0.4">
      <c r="A40" s="58" t="s">
        <v>357</v>
      </c>
      <c r="B40" s="59" t="s">
        <v>358</v>
      </c>
    </row>
    <row r="41" spans="1:2" x14ac:dyDescent="0.4">
      <c r="A41" s="58" t="s">
        <v>359</v>
      </c>
      <c r="B41" s="59" t="s">
        <v>360</v>
      </c>
    </row>
    <row r="42" spans="1:2" x14ac:dyDescent="0.4">
      <c r="A42" s="58" t="s">
        <v>361</v>
      </c>
      <c r="B42" s="59" t="s">
        <v>362</v>
      </c>
    </row>
    <row r="43" spans="1:2" x14ac:dyDescent="0.4">
      <c r="A43" s="58" t="s">
        <v>363</v>
      </c>
      <c r="B43" s="59" t="s">
        <v>364</v>
      </c>
    </row>
    <row r="44" spans="1:2" x14ac:dyDescent="0.4">
      <c r="A44" s="58" t="s">
        <v>365</v>
      </c>
      <c r="B44" s="59" t="s">
        <v>366</v>
      </c>
    </row>
    <row r="45" spans="1:2" x14ac:dyDescent="0.4">
      <c r="A45" s="58" t="s">
        <v>367</v>
      </c>
      <c r="B45" s="59" t="s">
        <v>368</v>
      </c>
    </row>
    <row r="46" spans="1:2" x14ac:dyDescent="0.4">
      <c r="A46" s="58" t="s">
        <v>369</v>
      </c>
      <c r="B46" s="59" t="s">
        <v>370</v>
      </c>
    </row>
    <row r="47" spans="1:2" x14ac:dyDescent="0.4">
      <c r="A47" s="58" t="s">
        <v>371</v>
      </c>
      <c r="B47" s="59" t="s">
        <v>372</v>
      </c>
    </row>
    <row r="48" spans="1:2" x14ac:dyDescent="0.4">
      <c r="A48" s="58" t="s">
        <v>373</v>
      </c>
      <c r="B48" s="59" t="s">
        <v>374</v>
      </c>
    </row>
    <row r="49" spans="1:2" x14ac:dyDescent="0.4">
      <c r="A49" s="58" t="s">
        <v>375</v>
      </c>
      <c r="B49" s="59" t="s">
        <v>376</v>
      </c>
    </row>
    <row r="50" spans="1:2" x14ac:dyDescent="0.4">
      <c r="A50" s="58" t="s">
        <v>377</v>
      </c>
      <c r="B50" s="59" t="s">
        <v>378</v>
      </c>
    </row>
    <row r="51" spans="1:2" x14ac:dyDescent="0.4">
      <c r="A51" s="58" t="s">
        <v>379</v>
      </c>
      <c r="B51" s="59" t="s">
        <v>380</v>
      </c>
    </row>
    <row r="52" spans="1:2" x14ac:dyDescent="0.4">
      <c r="A52" s="58" t="s">
        <v>381</v>
      </c>
      <c r="B52" s="59" t="s">
        <v>382</v>
      </c>
    </row>
    <row r="53" spans="1:2" x14ac:dyDescent="0.4">
      <c r="A53" s="58" t="s">
        <v>383</v>
      </c>
      <c r="B53" s="59" t="s">
        <v>384</v>
      </c>
    </row>
    <row r="54" spans="1:2" x14ac:dyDescent="0.4">
      <c r="A54" s="58" t="s">
        <v>385</v>
      </c>
      <c r="B54" s="59" t="s">
        <v>386</v>
      </c>
    </row>
    <row r="55" spans="1:2" x14ac:dyDescent="0.4">
      <c r="A55" s="58" t="s">
        <v>387</v>
      </c>
      <c r="B55" s="59" t="s">
        <v>388</v>
      </c>
    </row>
    <row r="56" spans="1:2" x14ac:dyDescent="0.4">
      <c r="A56" s="58" t="s">
        <v>389</v>
      </c>
      <c r="B56" s="59" t="s">
        <v>390</v>
      </c>
    </row>
    <row r="57" spans="1:2" x14ac:dyDescent="0.4">
      <c r="A57" s="58" t="s">
        <v>391</v>
      </c>
      <c r="B57" s="59" t="s">
        <v>392</v>
      </c>
    </row>
    <row r="58" spans="1:2" x14ac:dyDescent="0.4">
      <c r="A58" s="58" t="s">
        <v>393</v>
      </c>
      <c r="B58" s="59" t="s">
        <v>394</v>
      </c>
    </row>
    <row r="59" spans="1:2" x14ac:dyDescent="0.4">
      <c r="A59" s="58" t="s">
        <v>395</v>
      </c>
      <c r="B59" s="59" t="s">
        <v>396</v>
      </c>
    </row>
    <row r="60" spans="1:2" x14ac:dyDescent="0.4">
      <c r="A60" s="58" t="s">
        <v>397</v>
      </c>
      <c r="B60" s="59" t="s">
        <v>398</v>
      </c>
    </row>
    <row r="61" spans="1:2" x14ac:dyDescent="0.4">
      <c r="A61" s="58" t="s">
        <v>399</v>
      </c>
      <c r="B61" s="59" t="s">
        <v>400</v>
      </c>
    </row>
    <row r="62" spans="1:2" x14ac:dyDescent="0.4">
      <c r="A62" s="58" t="s">
        <v>401</v>
      </c>
      <c r="B62" s="59" t="s">
        <v>402</v>
      </c>
    </row>
    <row r="63" spans="1:2" x14ac:dyDescent="0.4">
      <c r="A63" s="58" t="s">
        <v>403</v>
      </c>
      <c r="B63" s="59" t="s">
        <v>404</v>
      </c>
    </row>
    <row r="64" spans="1:2" x14ac:dyDescent="0.4">
      <c r="A64" s="58" t="s">
        <v>405</v>
      </c>
      <c r="B64" s="59" t="s">
        <v>406</v>
      </c>
    </row>
    <row r="65" spans="1:2" x14ac:dyDescent="0.4">
      <c r="A65" s="58" t="s">
        <v>407</v>
      </c>
      <c r="B65" s="59" t="s">
        <v>408</v>
      </c>
    </row>
    <row r="66" spans="1:2" x14ac:dyDescent="0.4">
      <c r="A66" s="58" t="s">
        <v>409</v>
      </c>
      <c r="B66" s="59" t="s">
        <v>410</v>
      </c>
    </row>
    <row r="67" spans="1:2" x14ac:dyDescent="0.4">
      <c r="A67" s="58" t="s">
        <v>411</v>
      </c>
      <c r="B67" s="59" t="s">
        <v>412</v>
      </c>
    </row>
    <row r="68" spans="1:2" x14ac:dyDescent="0.4">
      <c r="A68" s="58" t="s">
        <v>413</v>
      </c>
      <c r="B68" s="59" t="s">
        <v>414</v>
      </c>
    </row>
    <row r="69" spans="1:2" x14ac:dyDescent="0.4">
      <c r="A69" s="58" t="s">
        <v>415</v>
      </c>
      <c r="B69" s="59" t="s">
        <v>416</v>
      </c>
    </row>
    <row r="70" spans="1:2" x14ac:dyDescent="0.4">
      <c r="A70" s="58" t="s">
        <v>417</v>
      </c>
      <c r="B70" s="59" t="s">
        <v>418</v>
      </c>
    </row>
    <row r="71" spans="1:2" x14ac:dyDescent="0.4">
      <c r="A71" s="58" t="s">
        <v>419</v>
      </c>
      <c r="B71" s="59" t="s">
        <v>420</v>
      </c>
    </row>
    <row r="72" spans="1:2" x14ac:dyDescent="0.4">
      <c r="A72" s="58" t="s">
        <v>421</v>
      </c>
      <c r="B72" s="59" t="s">
        <v>422</v>
      </c>
    </row>
    <row r="73" spans="1:2" x14ac:dyDescent="0.4">
      <c r="A73" s="58" t="s">
        <v>423</v>
      </c>
      <c r="B73" s="59" t="s">
        <v>424</v>
      </c>
    </row>
    <row r="74" spans="1:2" x14ac:dyDescent="0.4">
      <c r="A74" s="58" t="s">
        <v>425</v>
      </c>
      <c r="B74" s="59" t="s">
        <v>426</v>
      </c>
    </row>
    <row r="75" spans="1:2" x14ac:dyDescent="0.4">
      <c r="A75" s="58" t="s">
        <v>427</v>
      </c>
      <c r="B75" s="60" t="s">
        <v>428</v>
      </c>
    </row>
    <row r="76" spans="1:2" x14ac:dyDescent="0.4">
      <c r="A76" s="58" t="s">
        <v>429</v>
      </c>
      <c r="B76" s="60" t="s">
        <v>430</v>
      </c>
    </row>
    <row r="77" spans="1:2" x14ac:dyDescent="0.4">
      <c r="A77" s="58" t="s">
        <v>431</v>
      </c>
      <c r="B77" s="60" t="s">
        <v>432</v>
      </c>
    </row>
    <row r="78" spans="1:2" x14ac:dyDescent="0.4">
      <c r="A78" s="58" t="s">
        <v>433</v>
      </c>
      <c r="B78" s="60" t="s">
        <v>434</v>
      </c>
    </row>
    <row r="79" spans="1:2" x14ac:dyDescent="0.4">
      <c r="A79" s="58" t="s">
        <v>435</v>
      </c>
      <c r="B79" s="60" t="s">
        <v>436</v>
      </c>
    </row>
    <row r="80" spans="1:2" x14ac:dyDescent="0.4">
      <c r="A80" s="58" t="s">
        <v>437</v>
      </c>
      <c r="B80" s="60" t="s">
        <v>438</v>
      </c>
    </row>
    <row r="81" spans="1:2" x14ac:dyDescent="0.4">
      <c r="A81" s="58" t="s">
        <v>439</v>
      </c>
      <c r="B81" s="60" t="s">
        <v>440</v>
      </c>
    </row>
    <row r="82" spans="1:2" x14ac:dyDescent="0.4">
      <c r="A82" s="58" t="s">
        <v>441</v>
      </c>
      <c r="B82" s="60" t="s">
        <v>442</v>
      </c>
    </row>
    <row r="83" spans="1:2" x14ac:dyDescent="0.4">
      <c r="A83" s="58" t="s">
        <v>443</v>
      </c>
      <c r="B83" s="60" t="s">
        <v>444</v>
      </c>
    </row>
    <row r="84" spans="1:2" x14ac:dyDescent="0.4">
      <c r="A84" s="58" t="s">
        <v>445</v>
      </c>
      <c r="B84" s="60" t="s">
        <v>446</v>
      </c>
    </row>
    <row r="85" spans="1:2" x14ac:dyDescent="0.4">
      <c r="A85" s="58" t="s">
        <v>447</v>
      </c>
      <c r="B85" s="60" t="s">
        <v>448</v>
      </c>
    </row>
    <row r="86" spans="1:2" x14ac:dyDescent="0.4">
      <c r="A86" s="58" t="s">
        <v>449</v>
      </c>
      <c r="B86" s="60" t="s">
        <v>450</v>
      </c>
    </row>
    <row r="87" spans="1:2" x14ac:dyDescent="0.4">
      <c r="A87" s="58" t="s">
        <v>451</v>
      </c>
      <c r="B87" s="60" t="s">
        <v>452</v>
      </c>
    </row>
    <row r="88" spans="1:2" x14ac:dyDescent="0.4">
      <c r="A88" s="58" t="s">
        <v>453</v>
      </c>
      <c r="B88" s="60" t="s">
        <v>454</v>
      </c>
    </row>
    <row r="89" spans="1:2" x14ac:dyDescent="0.4">
      <c r="A89" s="58" t="s">
        <v>455</v>
      </c>
      <c r="B89" s="60" t="s">
        <v>456</v>
      </c>
    </row>
    <row r="90" spans="1:2" x14ac:dyDescent="0.4">
      <c r="A90" s="58" t="s">
        <v>457</v>
      </c>
      <c r="B90" s="60" t="s">
        <v>458</v>
      </c>
    </row>
    <row r="91" spans="1:2" x14ac:dyDescent="0.4">
      <c r="A91" s="58" t="s">
        <v>459</v>
      </c>
      <c r="B91" s="60" t="s">
        <v>460</v>
      </c>
    </row>
    <row r="92" spans="1:2" x14ac:dyDescent="0.4">
      <c r="A92" s="58" t="s">
        <v>461</v>
      </c>
      <c r="B92" s="60" t="s">
        <v>462</v>
      </c>
    </row>
    <row r="93" spans="1:2" x14ac:dyDescent="0.4">
      <c r="A93" s="58" t="s">
        <v>463</v>
      </c>
      <c r="B93" s="60" t="s">
        <v>464</v>
      </c>
    </row>
    <row r="94" spans="1:2" x14ac:dyDescent="0.4">
      <c r="A94" s="58" t="s">
        <v>465</v>
      </c>
      <c r="B94" s="60" t="s">
        <v>466</v>
      </c>
    </row>
    <row r="95" spans="1:2" x14ac:dyDescent="0.4">
      <c r="A95" s="58" t="s">
        <v>467</v>
      </c>
      <c r="B95" s="60" t="s">
        <v>468</v>
      </c>
    </row>
    <row r="96" spans="1:2" x14ac:dyDescent="0.4">
      <c r="A96" s="58" t="s">
        <v>469</v>
      </c>
      <c r="B96" s="60" t="s">
        <v>470</v>
      </c>
    </row>
    <row r="97" spans="1:2" x14ac:dyDescent="0.4">
      <c r="A97" s="58" t="s">
        <v>471</v>
      </c>
      <c r="B97" s="60" t="s">
        <v>472</v>
      </c>
    </row>
    <row r="98" spans="1:2" x14ac:dyDescent="0.4">
      <c r="A98" s="58" t="s">
        <v>473</v>
      </c>
      <c r="B98" s="60" t="s">
        <v>474</v>
      </c>
    </row>
    <row r="99" spans="1:2" x14ac:dyDescent="0.4">
      <c r="A99" s="58" t="s">
        <v>475</v>
      </c>
      <c r="B99" s="60" t="s">
        <v>476</v>
      </c>
    </row>
    <row r="100" spans="1:2" x14ac:dyDescent="0.4">
      <c r="A100" s="58" t="s">
        <v>477</v>
      </c>
      <c r="B100" s="60" t="s">
        <v>478</v>
      </c>
    </row>
    <row r="101" spans="1:2" x14ac:dyDescent="0.4">
      <c r="A101" s="58" t="s">
        <v>479</v>
      </c>
      <c r="B101" s="60" t="s">
        <v>480</v>
      </c>
    </row>
    <row r="102" spans="1:2" x14ac:dyDescent="0.4">
      <c r="A102" s="58" t="s">
        <v>481</v>
      </c>
      <c r="B102" s="60" t="s">
        <v>482</v>
      </c>
    </row>
    <row r="103" spans="1:2" x14ac:dyDescent="0.4">
      <c r="A103" s="58" t="s">
        <v>483</v>
      </c>
      <c r="B103" s="60" t="s">
        <v>484</v>
      </c>
    </row>
    <row r="104" spans="1:2" x14ac:dyDescent="0.4">
      <c r="A104" s="58" t="s">
        <v>485</v>
      </c>
      <c r="B104" s="60" t="s">
        <v>486</v>
      </c>
    </row>
    <row r="105" spans="1:2" x14ac:dyDescent="0.4">
      <c r="A105" s="58" t="s">
        <v>487</v>
      </c>
      <c r="B105" s="60" t="s">
        <v>488</v>
      </c>
    </row>
    <row r="106" spans="1:2" x14ac:dyDescent="0.4">
      <c r="A106" s="58" t="s">
        <v>489</v>
      </c>
      <c r="B106" s="60" t="s">
        <v>490</v>
      </c>
    </row>
    <row r="107" spans="1:2" x14ac:dyDescent="0.4">
      <c r="A107" s="58" t="s">
        <v>491</v>
      </c>
      <c r="B107" s="60" t="s">
        <v>492</v>
      </c>
    </row>
    <row r="108" spans="1:2" x14ac:dyDescent="0.4">
      <c r="A108" s="58" t="s">
        <v>493</v>
      </c>
      <c r="B108" s="60" t="s">
        <v>494</v>
      </c>
    </row>
    <row r="109" spans="1:2" x14ac:dyDescent="0.4">
      <c r="A109" s="58" t="s">
        <v>495</v>
      </c>
      <c r="B109" s="60" t="s">
        <v>496</v>
      </c>
    </row>
    <row r="110" spans="1:2" x14ac:dyDescent="0.4">
      <c r="A110" s="58" t="s">
        <v>497</v>
      </c>
      <c r="B110" s="60" t="s">
        <v>498</v>
      </c>
    </row>
    <row r="111" spans="1:2" x14ac:dyDescent="0.4">
      <c r="A111" s="58" t="s">
        <v>499</v>
      </c>
      <c r="B111" s="60" t="s">
        <v>500</v>
      </c>
    </row>
    <row r="112" spans="1:2" x14ac:dyDescent="0.4">
      <c r="A112" s="58" t="s">
        <v>501</v>
      </c>
      <c r="B112" s="60" t="s">
        <v>502</v>
      </c>
    </row>
    <row r="113" spans="1:2" x14ac:dyDescent="0.4">
      <c r="A113" s="58" t="s">
        <v>503</v>
      </c>
      <c r="B113" s="60" t="s">
        <v>504</v>
      </c>
    </row>
    <row r="114" spans="1:2" x14ac:dyDescent="0.4">
      <c r="A114" s="58" t="s">
        <v>505</v>
      </c>
      <c r="B114" s="60" t="s">
        <v>506</v>
      </c>
    </row>
    <row r="115" spans="1:2" x14ac:dyDescent="0.4">
      <c r="A115" s="58" t="s">
        <v>507</v>
      </c>
      <c r="B115" s="60" t="s">
        <v>508</v>
      </c>
    </row>
    <row r="116" spans="1:2" x14ac:dyDescent="0.4">
      <c r="A116" s="58" t="s">
        <v>509</v>
      </c>
      <c r="B116" s="60" t="s">
        <v>510</v>
      </c>
    </row>
    <row r="117" spans="1:2" x14ac:dyDescent="0.4">
      <c r="A117" s="58" t="s">
        <v>511</v>
      </c>
      <c r="B117" s="60" t="s">
        <v>512</v>
      </c>
    </row>
    <row r="118" spans="1:2" x14ac:dyDescent="0.4">
      <c r="A118" s="58" t="s">
        <v>513</v>
      </c>
      <c r="B118" s="60" t="s">
        <v>514</v>
      </c>
    </row>
    <row r="119" spans="1:2" x14ac:dyDescent="0.4">
      <c r="A119" s="58" t="s">
        <v>515</v>
      </c>
      <c r="B119" s="60" t="s">
        <v>516</v>
      </c>
    </row>
    <row r="120" spans="1:2" x14ac:dyDescent="0.4">
      <c r="A120" s="58" t="s">
        <v>517</v>
      </c>
      <c r="B120" s="60" t="s">
        <v>518</v>
      </c>
    </row>
    <row r="121" spans="1:2" x14ac:dyDescent="0.4">
      <c r="A121" s="58" t="s">
        <v>519</v>
      </c>
      <c r="B121" s="60" t="s">
        <v>520</v>
      </c>
    </row>
    <row r="122" spans="1:2" x14ac:dyDescent="0.4">
      <c r="A122" s="58" t="s">
        <v>521</v>
      </c>
      <c r="B122" s="60" t="s">
        <v>522</v>
      </c>
    </row>
    <row r="123" spans="1:2" x14ac:dyDescent="0.4">
      <c r="A123" s="58" t="s">
        <v>523</v>
      </c>
      <c r="B123" s="60" t="s">
        <v>524</v>
      </c>
    </row>
    <row r="124" spans="1:2" x14ac:dyDescent="0.4">
      <c r="A124" s="58" t="s">
        <v>525</v>
      </c>
      <c r="B124" s="60" t="s">
        <v>526</v>
      </c>
    </row>
    <row r="125" spans="1:2" x14ac:dyDescent="0.4">
      <c r="A125" s="58" t="s">
        <v>527</v>
      </c>
      <c r="B125" s="60" t="s">
        <v>528</v>
      </c>
    </row>
    <row r="126" spans="1:2" x14ac:dyDescent="0.4">
      <c r="A126" s="58" t="s">
        <v>529</v>
      </c>
      <c r="B126" s="60" t="s">
        <v>530</v>
      </c>
    </row>
    <row r="127" spans="1:2" x14ac:dyDescent="0.4">
      <c r="A127" s="58" t="s">
        <v>531</v>
      </c>
      <c r="B127" s="60" t="s">
        <v>532</v>
      </c>
    </row>
    <row r="128" spans="1:2" x14ac:dyDescent="0.4">
      <c r="A128" s="58" t="s">
        <v>533</v>
      </c>
      <c r="B128" s="60" t="s">
        <v>534</v>
      </c>
    </row>
    <row r="129" spans="1:2" x14ac:dyDescent="0.4">
      <c r="A129" s="58" t="s">
        <v>535</v>
      </c>
      <c r="B129" s="60" t="s">
        <v>536</v>
      </c>
    </row>
    <row r="130" spans="1:2" x14ac:dyDescent="0.4">
      <c r="A130" s="58" t="s">
        <v>537</v>
      </c>
      <c r="B130" s="60" t="s">
        <v>538</v>
      </c>
    </row>
    <row r="131" spans="1:2" x14ac:dyDescent="0.4">
      <c r="A131" s="58" t="s">
        <v>539</v>
      </c>
      <c r="B131" s="60" t="s">
        <v>540</v>
      </c>
    </row>
    <row r="132" spans="1:2" x14ac:dyDescent="0.4">
      <c r="A132" s="58" t="s">
        <v>541</v>
      </c>
      <c r="B132" s="60" t="s">
        <v>542</v>
      </c>
    </row>
    <row r="133" spans="1:2" x14ac:dyDescent="0.4">
      <c r="A133" s="58" t="s">
        <v>543</v>
      </c>
      <c r="B133" s="60" t="s">
        <v>544</v>
      </c>
    </row>
    <row r="134" spans="1:2" x14ac:dyDescent="0.4">
      <c r="A134" s="58" t="s">
        <v>545</v>
      </c>
      <c r="B134" s="60" t="s">
        <v>546</v>
      </c>
    </row>
    <row r="135" spans="1:2" x14ac:dyDescent="0.4">
      <c r="A135" s="58" t="s">
        <v>547</v>
      </c>
      <c r="B135" s="60" t="s">
        <v>548</v>
      </c>
    </row>
    <row r="136" spans="1:2" x14ac:dyDescent="0.4">
      <c r="A136" s="58" t="s">
        <v>549</v>
      </c>
      <c r="B136" s="60" t="s">
        <v>550</v>
      </c>
    </row>
    <row r="137" spans="1:2" x14ac:dyDescent="0.4">
      <c r="A137" s="58" t="s">
        <v>551</v>
      </c>
      <c r="B137" s="60" t="s">
        <v>552</v>
      </c>
    </row>
    <row r="138" spans="1:2" x14ac:dyDescent="0.4">
      <c r="A138" s="58" t="s">
        <v>553</v>
      </c>
      <c r="B138" s="60" t="s">
        <v>554</v>
      </c>
    </row>
    <row r="139" spans="1:2" x14ac:dyDescent="0.4">
      <c r="A139" s="58" t="s">
        <v>555</v>
      </c>
      <c r="B139" s="60" t="s">
        <v>556</v>
      </c>
    </row>
    <row r="140" spans="1:2" x14ac:dyDescent="0.4">
      <c r="A140" s="58" t="s">
        <v>557</v>
      </c>
      <c r="B140" s="60" t="s">
        <v>558</v>
      </c>
    </row>
    <row r="141" spans="1:2" x14ac:dyDescent="0.4">
      <c r="A141" s="58" t="s">
        <v>559</v>
      </c>
      <c r="B141" s="60" t="s">
        <v>560</v>
      </c>
    </row>
    <row r="142" spans="1:2" x14ac:dyDescent="0.4">
      <c r="A142" s="58" t="s">
        <v>561</v>
      </c>
      <c r="B142" s="60" t="s">
        <v>562</v>
      </c>
    </row>
    <row r="143" spans="1:2" x14ac:dyDescent="0.4">
      <c r="A143" s="58" t="s">
        <v>563</v>
      </c>
      <c r="B143" s="60" t="s">
        <v>564</v>
      </c>
    </row>
    <row r="144" spans="1:2" x14ac:dyDescent="0.4">
      <c r="A144" s="58" t="s">
        <v>565</v>
      </c>
      <c r="B144" s="60" t="s">
        <v>566</v>
      </c>
    </row>
    <row r="145" spans="1:2" x14ac:dyDescent="0.4">
      <c r="A145" s="58" t="s">
        <v>567</v>
      </c>
      <c r="B145" s="60" t="s">
        <v>568</v>
      </c>
    </row>
    <row r="146" spans="1:2" x14ac:dyDescent="0.4">
      <c r="A146" s="58" t="s">
        <v>569</v>
      </c>
      <c r="B146" s="60" t="s">
        <v>570</v>
      </c>
    </row>
    <row r="147" spans="1:2" x14ac:dyDescent="0.4">
      <c r="A147" s="58" t="s">
        <v>571</v>
      </c>
      <c r="B147" s="60" t="s">
        <v>572</v>
      </c>
    </row>
    <row r="148" spans="1:2" x14ac:dyDescent="0.4">
      <c r="A148" s="58" t="s">
        <v>573</v>
      </c>
      <c r="B148" s="60" t="s">
        <v>574</v>
      </c>
    </row>
    <row r="149" spans="1:2" x14ac:dyDescent="0.4">
      <c r="A149" s="58" t="s">
        <v>575</v>
      </c>
      <c r="B149" s="60" t="s">
        <v>576</v>
      </c>
    </row>
    <row r="150" spans="1:2" x14ac:dyDescent="0.4">
      <c r="A150" s="58" t="s">
        <v>577</v>
      </c>
      <c r="B150" s="60" t="s">
        <v>578</v>
      </c>
    </row>
    <row r="151" spans="1:2" x14ac:dyDescent="0.4">
      <c r="A151" s="58" t="s">
        <v>579</v>
      </c>
      <c r="B151" s="60" t="s">
        <v>580</v>
      </c>
    </row>
    <row r="152" spans="1:2" x14ac:dyDescent="0.4">
      <c r="A152" s="58" t="s">
        <v>581</v>
      </c>
      <c r="B152" s="60" t="s">
        <v>582</v>
      </c>
    </row>
    <row r="153" spans="1:2" x14ac:dyDescent="0.4">
      <c r="A153" s="58" t="s">
        <v>583</v>
      </c>
      <c r="B153" s="60" t="s">
        <v>584</v>
      </c>
    </row>
    <row r="154" spans="1:2" x14ac:dyDescent="0.4">
      <c r="A154" s="58" t="s">
        <v>585</v>
      </c>
      <c r="B154" s="60" t="s">
        <v>586</v>
      </c>
    </row>
    <row r="155" spans="1:2" x14ac:dyDescent="0.4">
      <c r="A155" s="58" t="s">
        <v>587</v>
      </c>
      <c r="B155" s="60" t="s">
        <v>588</v>
      </c>
    </row>
    <row r="156" spans="1:2" x14ac:dyDescent="0.4">
      <c r="A156" s="58" t="s">
        <v>589</v>
      </c>
      <c r="B156" s="60" t="s">
        <v>590</v>
      </c>
    </row>
    <row r="157" spans="1:2" x14ac:dyDescent="0.4">
      <c r="A157" s="58" t="s">
        <v>591</v>
      </c>
      <c r="B157" s="60" t="s">
        <v>592</v>
      </c>
    </row>
    <row r="158" spans="1:2" x14ac:dyDescent="0.4">
      <c r="A158" s="58" t="s">
        <v>593</v>
      </c>
      <c r="B158" s="60" t="s">
        <v>594</v>
      </c>
    </row>
    <row r="159" spans="1:2" x14ac:dyDescent="0.4">
      <c r="A159" s="58" t="s">
        <v>595</v>
      </c>
      <c r="B159" s="60" t="s">
        <v>596</v>
      </c>
    </row>
    <row r="160" spans="1:2" x14ac:dyDescent="0.4">
      <c r="A160" s="58" t="s">
        <v>597</v>
      </c>
      <c r="B160" s="60" t="s">
        <v>598</v>
      </c>
    </row>
    <row r="161" spans="1:2" x14ac:dyDescent="0.4">
      <c r="A161" s="58" t="s">
        <v>599</v>
      </c>
      <c r="B161" s="60" t="s">
        <v>600</v>
      </c>
    </row>
    <row r="162" spans="1:2" x14ac:dyDescent="0.4">
      <c r="A162" s="58" t="s">
        <v>601</v>
      </c>
      <c r="B162" s="60" t="s">
        <v>602</v>
      </c>
    </row>
    <row r="163" spans="1:2" x14ac:dyDescent="0.4">
      <c r="A163" s="58" t="s">
        <v>603</v>
      </c>
      <c r="B163" s="60" t="s">
        <v>604</v>
      </c>
    </row>
    <row r="164" spans="1:2" x14ac:dyDescent="0.4">
      <c r="A164" s="58" t="s">
        <v>605</v>
      </c>
      <c r="B164" s="60" t="s">
        <v>606</v>
      </c>
    </row>
    <row r="165" spans="1:2" x14ac:dyDescent="0.4">
      <c r="A165" s="58" t="s">
        <v>607</v>
      </c>
      <c r="B165" s="60" t="s">
        <v>608</v>
      </c>
    </row>
    <row r="166" spans="1:2" x14ac:dyDescent="0.4">
      <c r="A166" s="58" t="s">
        <v>609</v>
      </c>
      <c r="B166" s="60" t="s">
        <v>610</v>
      </c>
    </row>
    <row r="167" spans="1:2" x14ac:dyDescent="0.4">
      <c r="A167" s="58" t="s">
        <v>611</v>
      </c>
      <c r="B167" s="60" t="s">
        <v>612</v>
      </c>
    </row>
    <row r="168" spans="1:2" x14ac:dyDescent="0.4">
      <c r="A168" s="58" t="s">
        <v>613</v>
      </c>
      <c r="B168" s="60" t="s">
        <v>614</v>
      </c>
    </row>
    <row r="169" spans="1:2" x14ac:dyDescent="0.4">
      <c r="A169" s="58" t="s">
        <v>615</v>
      </c>
      <c r="B169" s="60" t="s">
        <v>616</v>
      </c>
    </row>
    <row r="170" spans="1:2" x14ac:dyDescent="0.4">
      <c r="A170" s="58" t="s">
        <v>617</v>
      </c>
      <c r="B170" s="60" t="s">
        <v>618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zoomScale="70" zoomScaleNormal="70" workbookViewId="0">
      <pane ySplit="4" topLeftCell="A5" activePane="bottomLeft" state="frozen"/>
      <selection pane="bottomLeft" activeCell="C48" sqref="C48:K48"/>
    </sheetView>
    <sheetView topLeftCell="E9" workbookViewId="1">
      <selection activeCell="H14" sqref="H14"/>
    </sheetView>
    <sheetView topLeftCell="A4" workbookViewId="2"/>
  </sheetViews>
  <sheetFormatPr defaultColWidth="9.15234375" defaultRowHeight="14.6" x14ac:dyDescent="0.4"/>
  <cols>
    <col min="1" max="1" width="9.15234375" style="20"/>
    <col min="2" max="2" width="30.69140625" style="20" customWidth="1"/>
    <col min="3" max="3" width="81.3828125" style="20" customWidth="1"/>
    <col min="4" max="4" width="25.15234375" style="20" customWidth="1"/>
    <col min="5" max="6" width="25.69140625" style="20" customWidth="1"/>
    <col min="7" max="7" width="23.15234375" style="20" customWidth="1"/>
    <col min="8" max="8" width="22.3828125" style="20" customWidth="1"/>
    <col min="9" max="9" width="22.3828125" style="112" customWidth="1"/>
    <col min="10" max="10" width="25.69140625" style="132" customWidth="1"/>
    <col min="11" max="11" width="30.3046875" style="20" customWidth="1"/>
    <col min="12" max="12" width="18.84375" style="20" customWidth="1"/>
    <col min="13" max="13" width="9.15234375" style="20"/>
    <col min="14" max="14" width="17.69140625" style="20" customWidth="1"/>
    <col min="15" max="15" width="26.3828125" style="20" customWidth="1"/>
    <col min="16" max="16" width="22.3828125" style="20" customWidth="1"/>
    <col min="17" max="17" width="29.69140625" style="20" customWidth="1"/>
    <col min="18" max="18" width="23.3828125" style="20" customWidth="1"/>
    <col min="19" max="19" width="18.3828125" style="20" customWidth="1"/>
    <col min="20" max="20" width="17.3828125" style="20" customWidth="1"/>
    <col min="21" max="21" width="25.15234375" style="20" customWidth="1"/>
    <col min="22" max="16384" width="9.15234375" style="20"/>
  </cols>
  <sheetData>
    <row r="1" spans="1:12" ht="30.75" hidden="1" customHeight="1" x14ac:dyDescent="1.2">
      <c r="B1" s="250" t="s">
        <v>0</v>
      </c>
      <c r="C1" s="250"/>
      <c r="D1" s="250"/>
      <c r="E1" s="250"/>
      <c r="F1" s="18"/>
      <c r="G1" s="18"/>
      <c r="H1" s="19"/>
      <c r="I1" s="111"/>
      <c r="J1" s="131"/>
      <c r="K1" s="19"/>
    </row>
    <row r="2" spans="1:12" ht="16.5" hidden="1" customHeight="1" x14ac:dyDescent="0.7">
      <c r="B2" s="253" t="s">
        <v>2</v>
      </c>
      <c r="C2" s="253"/>
      <c r="D2" s="253"/>
      <c r="E2" s="253"/>
      <c r="F2" s="140"/>
      <c r="G2" s="140"/>
      <c r="H2" s="140"/>
      <c r="I2" s="121"/>
      <c r="J2" s="121"/>
    </row>
    <row r="3" spans="1:12" hidden="1" x14ac:dyDescent="0.4"/>
    <row r="4" spans="1:12" ht="20.5" customHeight="1" x14ac:dyDescent="0.4">
      <c r="B4" s="195" t="s">
        <v>3</v>
      </c>
      <c r="C4" s="195" t="s">
        <v>4</v>
      </c>
      <c r="D4" s="151" t="s">
        <v>5</v>
      </c>
      <c r="E4" s="151" t="s">
        <v>6</v>
      </c>
      <c r="F4" s="151" t="s">
        <v>7</v>
      </c>
      <c r="G4" s="152" t="s">
        <v>8</v>
      </c>
      <c r="H4" s="137" t="s">
        <v>9</v>
      </c>
      <c r="I4" s="137" t="s">
        <v>10</v>
      </c>
      <c r="J4" s="137" t="s">
        <v>11</v>
      </c>
      <c r="K4" s="137" t="s">
        <v>12</v>
      </c>
      <c r="L4" s="26"/>
    </row>
    <row r="5" spans="1:12" ht="15.9" x14ac:dyDescent="0.4">
      <c r="B5" s="147" t="s">
        <v>13</v>
      </c>
      <c r="C5" s="260" t="s">
        <v>14</v>
      </c>
      <c r="D5" s="261"/>
      <c r="E5" s="261"/>
      <c r="F5" s="261"/>
      <c r="G5" s="261"/>
      <c r="H5" s="261"/>
      <c r="I5" s="261"/>
      <c r="J5" s="261"/>
      <c r="K5" s="262"/>
      <c r="L5" s="9"/>
    </row>
    <row r="6" spans="1:12" ht="15.9" x14ac:dyDescent="0.4">
      <c r="B6" s="147" t="s">
        <v>15</v>
      </c>
      <c r="C6" s="263" t="s">
        <v>16</v>
      </c>
      <c r="D6" s="264"/>
      <c r="E6" s="264"/>
      <c r="F6" s="264"/>
      <c r="G6" s="264"/>
      <c r="H6" s="264"/>
      <c r="I6" s="264"/>
      <c r="J6" s="264"/>
      <c r="K6" s="265"/>
      <c r="L6" s="28"/>
    </row>
    <row r="7" spans="1:12" ht="31.75" x14ac:dyDescent="0.45">
      <c r="B7" s="196" t="s">
        <v>17</v>
      </c>
      <c r="C7" s="143" t="s">
        <v>18</v>
      </c>
      <c r="D7" s="153">
        <v>10000</v>
      </c>
      <c r="E7" s="153">
        <v>30412.98</v>
      </c>
      <c r="F7" s="153"/>
      <c r="G7" s="197">
        <f>SUM(D7:F7)</f>
        <v>40412.979999999996</v>
      </c>
      <c r="H7" s="198">
        <v>0.14000000000000001</v>
      </c>
      <c r="I7" s="153"/>
      <c r="J7" s="179"/>
      <c r="K7" s="199"/>
      <c r="L7" s="200"/>
    </row>
    <row r="8" spans="1:12" ht="31.75" x14ac:dyDescent="0.45">
      <c r="B8" s="196" t="s">
        <v>19</v>
      </c>
      <c r="C8" s="143" t="s">
        <v>20</v>
      </c>
      <c r="D8" s="153">
        <v>5000</v>
      </c>
      <c r="E8" s="153">
        <v>42648</v>
      </c>
      <c r="F8" s="153"/>
      <c r="G8" s="197">
        <f t="shared" ref="G8:G14" si="0">SUM(D8:F8)</f>
        <v>47648</v>
      </c>
      <c r="H8" s="198">
        <v>0.15</v>
      </c>
      <c r="I8" s="153"/>
      <c r="J8" s="179"/>
      <c r="K8" s="199"/>
      <c r="L8" s="200"/>
    </row>
    <row r="9" spans="1:12" ht="31.75" x14ac:dyDescent="0.45">
      <c r="B9" s="196" t="s">
        <v>21</v>
      </c>
      <c r="C9" s="143" t="s">
        <v>22</v>
      </c>
      <c r="D9" s="153">
        <v>15000</v>
      </c>
      <c r="E9" s="153">
        <v>33753.980000000003</v>
      </c>
      <c r="F9" s="153"/>
      <c r="G9" s="197">
        <f t="shared" si="0"/>
        <v>48753.98</v>
      </c>
      <c r="H9" s="198">
        <v>0.25</v>
      </c>
      <c r="I9" s="153"/>
      <c r="J9" s="179"/>
      <c r="K9" s="199"/>
      <c r="L9" s="200"/>
    </row>
    <row r="10" spans="1:12" ht="47.6" x14ac:dyDescent="0.45">
      <c r="B10" s="196" t="s">
        <v>23</v>
      </c>
      <c r="C10" s="143" t="s">
        <v>24</v>
      </c>
      <c r="D10" s="153">
        <v>10000</v>
      </c>
      <c r="E10" s="153">
        <v>43736.98</v>
      </c>
      <c r="F10" s="153"/>
      <c r="G10" s="197">
        <f t="shared" si="0"/>
        <v>53736.98</v>
      </c>
      <c r="H10" s="198">
        <v>0.24</v>
      </c>
      <c r="I10" s="153"/>
      <c r="J10" s="179"/>
      <c r="K10" s="199"/>
      <c r="L10" s="200"/>
    </row>
    <row r="11" spans="1:12" ht="47.6" x14ac:dyDescent="0.45">
      <c r="B11" s="196" t="s">
        <v>25</v>
      </c>
      <c r="C11" s="143" t="s">
        <v>26</v>
      </c>
      <c r="D11" s="153">
        <v>20000</v>
      </c>
      <c r="E11" s="153">
        <v>51711.97</v>
      </c>
      <c r="F11" s="153"/>
      <c r="G11" s="197">
        <f t="shared" si="0"/>
        <v>71711.97</v>
      </c>
      <c r="H11" s="198">
        <v>0.28000000000000003</v>
      </c>
      <c r="I11" s="153"/>
      <c r="J11" s="179"/>
      <c r="K11" s="199"/>
      <c r="L11" s="200"/>
    </row>
    <row r="12" spans="1:12" ht="31.75" x14ac:dyDescent="0.45">
      <c r="B12" s="196" t="s">
        <v>27</v>
      </c>
      <c r="C12" s="143" t="s">
        <v>28</v>
      </c>
      <c r="D12" s="153">
        <v>6130.48</v>
      </c>
      <c r="E12" s="153">
        <v>41271.97</v>
      </c>
      <c r="F12" s="153"/>
      <c r="G12" s="197">
        <f t="shared" si="0"/>
        <v>47402.45</v>
      </c>
      <c r="H12" s="198">
        <v>0.25</v>
      </c>
      <c r="I12" s="153"/>
      <c r="J12" s="179"/>
      <c r="K12" s="199"/>
      <c r="L12" s="200"/>
    </row>
    <row r="13" spans="1:12" ht="31.75" x14ac:dyDescent="0.45">
      <c r="B13" s="196" t="s">
        <v>29</v>
      </c>
      <c r="C13" s="144" t="s">
        <v>30</v>
      </c>
      <c r="D13" s="179">
        <v>20000</v>
      </c>
      <c r="E13" s="179">
        <v>43359.97</v>
      </c>
      <c r="F13" s="179"/>
      <c r="G13" s="197">
        <f t="shared" si="0"/>
        <v>63359.97</v>
      </c>
      <c r="H13" s="201">
        <v>0.25</v>
      </c>
      <c r="I13" s="179"/>
      <c r="J13" s="179"/>
      <c r="K13" s="202"/>
      <c r="L13" s="200"/>
    </row>
    <row r="14" spans="1:12" ht="32.15" thickBot="1" x14ac:dyDescent="0.5">
      <c r="A14" s="21"/>
      <c r="B14" s="196" t="s">
        <v>31</v>
      </c>
      <c r="C14" s="144" t="s">
        <v>32</v>
      </c>
      <c r="D14" s="179">
        <v>46600</v>
      </c>
      <c r="E14" s="179"/>
      <c r="F14" s="179"/>
      <c r="G14" s="197">
        <f t="shared" si="0"/>
        <v>46600</v>
      </c>
      <c r="H14" s="201"/>
      <c r="I14" s="179"/>
      <c r="J14" s="179"/>
      <c r="K14" s="202"/>
    </row>
    <row r="15" spans="1:12" ht="15.9" x14ac:dyDescent="0.45">
      <c r="A15" s="21"/>
      <c r="C15" s="148" t="s">
        <v>33</v>
      </c>
      <c r="D15" s="149">
        <f>SUM(D7:D14)</f>
        <v>132730.47999999998</v>
      </c>
      <c r="E15" s="149">
        <f>SUM(E7:E14)</f>
        <v>286895.84999999998</v>
      </c>
      <c r="F15" s="149">
        <f>SUM(F7:F14)</f>
        <v>0</v>
      </c>
      <c r="G15" s="149">
        <f>SUM(G7:G14)</f>
        <v>419626.33000000007</v>
      </c>
      <c r="H15" s="10">
        <f>(H7*G7)+(H8*G8)+(H9*G9)+(H10*G10)+(H11*G11)+(H12*G12)+(H13*G13)+(H14*G14)</f>
        <v>85660.344000000012</v>
      </c>
      <c r="I15" s="10">
        <f>SUM(I7:I14)</f>
        <v>0</v>
      </c>
      <c r="J15" s="133"/>
      <c r="K15" s="202"/>
      <c r="L15" s="29"/>
    </row>
    <row r="16" spans="1:12" ht="15.9" x14ac:dyDescent="0.4">
      <c r="A16" s="21"/>
      <c r="B16" s="147" t="s">
        <v>34</v>
      </c>
      <c r="C16" s="254" t="s">
        <v>35</v>
      </c>
      <c r="D16" s="255"/>
      <c r="E16" s="255"/>
      <c r="F16" s="255"/>
      <c r="G16" s="255"/>
      <c r="H16" s="255"/>
      <c r="I16" s="255"/>
      <c r="J16" s="255"/>
      <c r="K16" s="256"/>
      <c r="L16" s="28"/>
    </row>
    <row r="17" spans="1:12" ht="15.9" x14ac:dyDescent="0.45">
      <c r="A17" s="21"/>
      <c r="B17" s="196" t="s">
        <v>36</v>
      </c>
      <c r="C17" s="143" t="s">
        <v>37</v>
      </c>
      <c r="D17" s="153">
        <v>50000</v>
      </c>
      <c r="E17" s="153"/>
      <c r="F17" s="153"/>
      <c r="G17" s="197">
        <f>SUM(D17:F17)</f>
        <v>50000</v>
      </c>
      <c r="H17" s="198"/>
      <c r="I17" s="153"/>
      <c r="J17" s="179"/>
      <c r="K17" s="199"/>
      <c r="L17" s="200"/>
    </row>
    <row r="18" spans="1:12" ht="63.45" x14ac:dyDescent="0.45">
      <c r="A18" s="21"/>
      <c r="B18" s="196" t="s">
        <v>38</v>
      </c>
      <c r="C18" s="143" t="s">
        <v>39</v>
      </c>
      <c r="D18" s="153">
        <v>56445.87</v>
      </c>
      <c r="E18" s="153"/>
      <c r="F18" s="153"/>
      <c r="G18" s="197">
        <f t="shared" ref="G18:G24" si="1">SUM(D18:F18)</f>
        <v>56445.87</v>
      </c>
      <c r="H18" s="198"/>
      <c r="I18" s="153"/>
      <c r="J18" s="179"/>
      <c r="K18" s="199"/>
      <c r="L18" s="200"/>
    </row>
    <row r="19" spans="1:12" ht="15.9" hidden="1" x14ac:dyDescent="0.45">
      <c r="A19" s="21"/>
      <c r="B19" s="203" t="s">
        <v>40</v>
      </c>
      <c r="C19" s="143"/>
      <c r="D19" s="153"/>
      <c r="E19" s="153"/>
      <c r="F19" s="153"/>
      <c r="G19" s="197">
        <f t="shared" si="1"/>
        <v>0</v>
      </c>
      <c r="H19" s="198"/>
      <c r="I19" s="153"/>
      <c r="J19" s="179"/>
      <c r="K19" s="199"/>
      <c r="L19" s="200"/>
    </row>
    <row r="20" spans="1:12" ht="15.9" hidden="1" x14ac:dyDescent="0.45">
      <c r="A20" s="21"/>
      <c r="B20" s="203" t="s">
        <v>41</v>
      </c>
      <c r="C20" s="143"/>
      <c r="D20" s="153"/>
      <c r="E20" s="153"/>
      <c r="F20" s="153"/>
      <c r="G20" s="197">
        <f t="shared" si="1"/>
        <v>0</v>
      </c>
      <c r="H20" s="198"/>
      <c r="I20" s="153"/>
      <c r="J20" s="179"/>
      <c r="K20" s="199"/>
      <c r="L20" s="200"/>
    </row>
    <row r="21" spans="1:12" ht="15.9" hidden="1" x14ac:dyDescent="0.45">
      <c r="A21" s="21"/>
      <c r="B21" s="203" t="s">
        <v>42</v>
      </c>
      <c r="C21" s="143"/>
      <c r="D21" s="153"/>
      <c r="E21" s="153"/>
      <c r="F21" s="153"/>
      <c r="G21" s="197">
        <f t="shared" si="1"/>
        <v>0</v>
      </c>
      <c r="H21" s="198"/>
      <c r="I21" s="153"/>
      <c r="J21" s="179"/>
      <c r="K21" s="199"/>
      <c r="L21" s="200"/>
    </row>
    <row r="22" spans="1:12" ht="15.9" hidden="1" x14ac:dyDescent="0.45">
      <c r="A22" s="21"/>
      <c r="B22" s="203" t="s">
        <v>43</v>
      </c>
      <c r="C22" s="143"/>
      <c r="D22" s="153"/>
      <c r="E22" s="153"/>
      <c r="F22" s="153"/>
      <c r="G22" s="197">
        <f t="shared" si="1"/>
        <v>0</v>
      </c>
      <c r="H22" s="198"/>
      <c r="I22" s="153"/>
      <c r="J22" s="179"/>
      <c r="K22" s="199"/>
      <c r="L22" s="200"/>
    </row>
    <row r="23" spans="1:12" ht="15.9" hidden="1" x14ac:dyDescent="0.45">
      <c r="A23" s="21"/>
      <c r="B23" s="203" t="s">
        <v>44</v>
      </c>
      <c r="C23" s="144"/>
      <c r="D23" s="179"/>
      <c r="E23" s="179"/>
      <c r="F23" s="179"/>
      <c r="G23" s="197">
        <f t="shared" si="1"/>
        <v>0</v>
      </c>
      <c r="H23" s="201"/>
      <c r="I23" s="179"/>
      <c r="J23" s="179"/>
      <c r="K23" s="202"/>
      <c r="L23" s="200"/>
    </row>
    <row r="24" spans="1:12" ht="15.9" hidden="1" x14ac:dyDescent="0.45">
      <c r="A24" s="21"/>
      <c r="B24" s="203" t="s">
        <v>45</v>
      </c>
      <c r="C24" s="144"/>
      <c r="D24" s="179"/>
      <c r="E24" s="179"/>
      <c r="F24" s="179"/>
      <c r="G24" s="197">
        <f t="shared" si="1"/>
        <v>0</v>
      </c>
      <c r="H24" s="201"/>
      <c r="I24" s="179"/>
      <c r="J24" s="179"/>
      <c r="K24" s="202"/>
      <c r="L24" s="200"/>
    </row>
    <row r="25" spans="1:12" ht="15.9" x14ac:dyDescent="0.45">
      <c r="A25" s="21"/>
      <c r="C25" s="148" t="s">
        <v>33</v>
      </c>
      <c r="D25" s="150">
        <f>SUM(D17:D24)</f>
        <v>106445.87</v>
      </c>
      <c r="E25" s="150">
        <f>SUM(E17:E24)</f>
        <v>0</v>
      </c>
      <c r="F25" s="150">
        <f>SUM(F17:F24)</f>
        <v>0</v>
      </c>
      <c r="G25" s="150">
        <f>SUM(G17:G24)</f>
        <v>106445.87</v>
      </c>
      <c r="H25" s="10">
        <f>(H17*G17)+(H18*G18)+(H19*G19)+(H20*G20)+(H21*G21)+(H22*G22)+(H23*G23)+(H24*G24)</f>
        <v>0</v>
      </c>
      <c r="I25" s="10">
        <f>SUM(I17:I24)</f>
        <v>0</v>
      </c>
      <c r="J25" s="133"/>
      <c r="K25" s="202"/>
      <c r="L25" s="29"/>
    </row>
    <row r="26" spans="1:12" ht="15.9" x14ac:dyDescent="0.4">
      <c r="A26" s="21"/>
      <c r="B26" s="147" t="s">
        <v>46</v>
      </c>
      <c r="C26" s="254" t="s">
        <v>47</v>
      </c>
      <c r="D26" s="255"/>
      <c r="E26" s="255"/>
      <c r="F26" s="255"/>
      <c r="G26" s="255"/>
      <c r="H26" s="255"/>
      <c r="I26" s="255"/>
      <c r="J26" s="255"/>
      <c r="K26" s="256"/>
      <c r="L26" s="28"/>
    </row>
    <row r="27" spans="1:12" ht="47.6" x14ac:dyDescent="0.45">
      <c r="A27" s="21"/>
      <c r="B27" s="196" t="s">
        <v>48</v>
      </c>
      <c r="C27" s="143" t="s">
        <v>49</v>
      </c>
      <c r="D27" s="153">
        <v>107730.48</v>
      </c>
      <c r="E27" s="153"/>
      <c r="F27" s="153"/>
      <c r="G27" s="197">
        <f>SUM(D27:F27)</f>
        <v>107730.48</v>
      </c>
      <c r="H27" s="198"/>
      <c r="I27" s="153"/>
      <c r="J27" s="179"/>
      <c r="K27" s="199"/>
      <c r="L27" s="200"/>
    </row>
    <row r="28" spans="1:12" ht="31.75" x14ac:dyDescent="0.45">
      <c r="A28" s="21"/>
      <c r="B28" s="196" t="s">
        <v>50</v>
      </c>
      <c r="C28" s="143" t="s">
        <v>51</v>
      </c>
      <c r="D28" s="153">
        <v>120000</v>
      </c>
      <c r="E28" s="153"/>
      <c r="F28" s="153"/>
      <c r="G28" s="197">
        <f t="shared" ref="G28:G34" si="2">SUM(D28:F28)</f>
        <v>120000</v>
      </c>
      <c r="H28" s="198">
        <v>1</v>
      </c>
      <c r="I28" s="153"/>
      <c r="J28" s="179"/>
      <c r="K28" s="199"/>
      <c r="L28" s="200"/>
    </row>
    <row r="29" spans="1:12" ht="15.9" hidden="1" x14ac:dyDescent="0.45">
      <c r="A29" s="21"/>
      <c r="B29" s="203" t="s">
        <v>52</v>
      </c>
      <c r="C29" s="143"/>
      <c r="D29" s="153"/>
      <c r="E29" s="153"/>
      <c r="F29" s="153"/>
      <c r="G29" s="197">
        <f t="shared" si="2"/>
        <v>0</v>
      </c>
      <c r="H29" s="198"/>
      <c r="I29" s="153"/>
      <c r="J29" s="179"/>
      <c r="K29" s="199"/>
      <c r="L29" s="200"/>
    </row>
    <row r="30" spans="1:12" ht="15.9" hidden="1" x14ac:dyDescent="0.45">
      <c r="A30" s="21"/>
      <c r="B30" s="203" t="s">
        <v>53</v>
      </c>
      <c r="C30" s="143"/>
      <c r="D30" s="153"/>
      <c r="E30" s="153"/>
      <c r="F30" s="153"/>
      <c r="G30" s="197">
        <f t="shared" si="2"/>
        <v>0</v>
      </c>
      <c r="H30" s="198"/>
      <c r="I30" s="153"/>
      <c r="J30" s="179"/>
      <c r="K30" s="199"/>
      <c r="L30" s="200"/>
    </row>
    <row r="31" spans="1:12" s="21" customFormat="1" ht="15.9" hidden="1" x14ac:dyDescent="0.45">
      <c r="B31" s="203" t="s">
        <v>54</v>
      </c>
      <c r="C31" s="143"/>
      <c r="D31" s="153"/>
      <c r="E31" s="153"/>
      <c r="F31" s="153"/>
      <c r="G31" s="197">
        <f t="shared" si="2"/>
        <v>0</v>
      </c>
      <c r="H31" s="198"/>
      <c r="I31" s="153"/>
      <c r="J31" s="179"/>
      <c r="K31" s="199"/>
      <c r="L31" s="200"/>
    </row>
    <row r="32" spans="1:12" s="21" customFormat="1" ht="15.9" hidden="1" x14ac:dyDescent="0.45">
      <c r="B32" s="203" t="s">
        <v>55</v>
      </c>
      <c r="C32" s="143"/>
      <c r="D32" s="153"/>
      <c r="E32" s="153"/>
      <c r="F32" s="153"/>
      <c r="G32" s="197">
        <f t="shared" si="2"/>
        <v>0</v>
      </c>
      <c r="H32" s="198"/>
      <c r="I32" s="153"/>
      <c r="J32" s="179"/>
      <c r="K32" s="199"/>
      <c r="L32" s="200"/>
    </row>
    <row r="33" spans="1:12" s="21" customFormat="1" ht="15.9" hidden="1" x14ac:dyDescent="0.45">
      <c r="A33" s="20"/>
      <c r="B33" s="203" t="s">
        <v>56</v>
      </c>
      <c r="C33" s="144"/>
      <c r="D33" s="179"/>
      <c r="E33" s="179"/>
      <c r="F33" s="179"/>
      <c r="G33" s="197">
        <f t="shared" si="2"/>
        <v>0</v>
      </c>
      <c r="H33" s="201"/>
      <c r="I33" s="179"/>
      <c r="J33" s="179"/>
      <c r="K33" s="202"/>
      <c r="L33" s="200"/>
    </row>
    <row r="34" spans="1:12" ht="15.9" hidden="1" x14ac:dyDescent="0.45">
      <c r="B34" s="203" t="s">
        <v>57</v>
      </c>
      <c r="C34" s="144"/>
      <c r="D34" s="179"/>
      <c r="E34" s="179"/>
      <c r="F34" s="179"/>
      <c r="G34" s="197">
        <f t="shared" si="2"/>
        <v>0</v>
      </c>
      <c r="H34" s="201"/>
      <c r="I34" s="179"/>
      <c r="J34" s="179"/>
      <c r="K34" s="202"/>
      <c r="L34" s="200"/>
    </row>
    <row r="35" spans="1:12" ht="15.9" x14ac:dyDescent="0.45">
      <c r="C35" s="148" t="s">
        <v>33</v>
      </c>
      <c r="D35" s="150">
        <f>SUM(D27:D34)</f>
        <v>227730.47999999998</v>
      </c>
      <c r="E35" s="150">
        <f>SUM(E27:E34)</f>
        <v>0</v>
      </c>
      <c r="F35" s="150">
        <f>SUM(F27:F34)</f>
        <v>0</v>
      </c>
      <c r="G35" s="150">
        <f>SUM(G27:G34)</f>
        <v>227730.47999999998</v>
      </c>
      <c r="H35" s="10">
        <f>(H27*G27)+(H28*G28)+(H29*G29)+(H30*G30)+(H31*G31)+(H32*G32)+(H33*G33)+(H34*G34)</f>
        <v>120000</v>
      </c>
      <c r="I35" s="10">
        <f>SUM(I27:I34)</f>
        <v>0</v>
      </c>
      <c r="J35" s="133"/>
      <c r="K35" s="202"/>
      <c r="L35" s="29"/>
    </row>
    <row r="36" spans="1:12" ht="15.9" hidden="1" x14ac:dyDescent="0.4">
      <c r="B36" s="72" t="s">
        <v>58</v>
      </c>
      <c r="C36" s="254"/>
      <c r="D36" s="255"/>
      <c r="E36" s="255"/>
      <c r="F36" s="255"/>
      <c r="G36" s="255"/>
      <c r="H36" s="255"/>
      <c r="I36" s="255"/>
      <c r="J36" s="255"/>
      <c r="K36" s="256"/>
      <c r="L36" s="28"/>
    </row>
    <row r="37" spans="1:12" ht="15.9" hidden="1" x14ac:dyDescent="0.45">
      <c r="B37" s="203" t="s">
        <v>59</v>
      </c>
      <c r="C37" s="143"/>
      <c r="D37" s="153"/>
      <c r="E37" s="153"/>
      <c r="F37" s="153"/>
      <c r="G37" s="197">
        <f>SUM(D37:F37)</f>
        <v>0</v>
      </c>
      <c r="H37" s="198"/>
      <c r="I37" s="153"/>
      <c r="J37" s="179"/>
      <c r="K37" s="199"/>
      <c r="L37" s="200"/>
    </row>
    <row r="38" spans="1:12" ht="15.9" hidden="1" x14ac:dyDescent="0.45">
      <c r="B38" s="203" t="s">
        <v>60</v>
      </c>
      <c r="C38" s="143"/>
      <c r="D38" s="153"/>
      <c r="E38" s="153"/>
      <c r="F38" s="153"/>
      <c r="G38" s="197">
        <f t="shared" ref="G38:G44" si="3">SUM(D38:F38)</f>
        <v>0</v>
      </c>
      <c r="H38" s="198"/>
      <c r="I38" s="153"/>
      <c r="J38" s="179"/>
      <c r="K38" s="199"/>
      <c r="L38" s="200"/>
    </row>
    <row r="39" spans="1:12" ht="15.9" hidden="1" x14ac:dyDescent="0.45">
      <c r="B39" s="203" t="s">
        <v>61</v>
      </c>
      <c r="C39" s="143"/>
      <c r="D39" s="153"/>
      <c r="E39" s="153"/>
      <c r="F39" s="153"/>
      <c r="G39" s="197">
        <f t="shared" si="3"/>
        <v>0</v>
      </c>
      <c r="H39" s="198"/>
      <c r="I39" s="153"/>
      <c r="J39" s="179"/>
      <c r="K39" s="199"/>
      <c r="L39" s="200"/>
    </row>
    <row r="40" spans="1:12" ht="15.9" hidden="1" x14ac:dyDescent="0.45">
      <c r="B40" s="203" t="s">
        <v>62</v>
      </c>
      <c r="C40" s="143"/>
      <c r="D40" s="153"/>
      <c r="E40" s="153"/>
      <c r="F40" s="153"/>
      <c r="G40" s="197">
        <f t="shared" si="3"/>
        <v>0</v>
      </c>
      <c r="H40" s="198"/>
      <c r="I40" s="153"/>
      <c r="J40" s="179"/>
      <c r="K40" s="199"/>
      <c r="L40" s="200"/>
    </row>
    <row r="41" spans="1:12" ht="15.9" hidden="1" x14ac:dyDescent="0.45">
      <c r="B41" s="203" t="s">
        <v>63</v>
      </c>
      <c r="C41" s="143"/>
      <c r="D41" s="153"/>
      <c r="E41" s="153"/>
      <c r="F41" s="153"/>
      <c r="G41" s="197">
        <f t="shared" si="3"/>
        <v>0</v>
      </c>
      <c r="H41" s="198"/>
      <c r="I41" s="153"/>
      <c r="J41" s="179"/>
      <c r="K41" s="199"/>
      <c r="L41" s="200"/>
    </row>
    <row r="42" spans="1:12" ht="15.9" hidden="1" x14ac:dyDescent="0.45">
      <c r="A42" s="21"/>
      <c r="B42" s="203" t="s">
        <v>64</v>
      </c>
      <c r="C42" s="143"/>
      <c r="D42" s="153"/>
      <c r="E42" s="153"/>
      <c r="F42" s="153"/>
      <c r="G42" s="197">
        <f t="shared" si="3"/>
        <v>0</v>
      </c>
      <c r="H42" s="198"/>
      <c r="I42" s="153"/>
      <c r="J42" s="179"/>
      <c r="K42" s="199"/>
      <c r="L42" s="200"/>
    </row>
    <row r="43" spans="1:12" s="21" customFormat="1" ht="15.9" hidden="1" x14ac:dyDescent="0.45">
      <c r="A43" s="20"/>
      <c r="B43" s="203" t="s">
        <v>65</v>
      </c>
      <c r="C43" s="144"/>
      <c r="D43" s="179"/>
      <c r="E43" s="179"/>
      <c r="F43" s="179"/>
      <c r="G43" s="197">
        <f t="shared" si="3"/>
        <v>0</v>
      </c>
      <c r="H43" s="201"/>
      <c r="I43" s="179"/>
      <c r="J43" s="179"/>
      <c r="K43" s="202"/>
      <c r="L43" s="200"/>
    </row>
    <row r="44" spans="1:12" ht="15.9" hidden="1" x14ac:dyDescent="0.45">
      <c r="B44" s="203" t="s">
        <v>66</v>
      </c>
      <c r="C44" s="144"/>
      <c r="D44" s="179"/>
      <c r="E44" s="179"/>
      <c r="F44" s="179"/>
      <c r="G44" s="197">
        <f t="shared" si="3"/>
        <v>0</v>
      </c>
      <c r="H44" s="201"/>
      <c r="I44" s="179"/>
      <c r="J44" s="179"/>
      <c r="K44" s="202"/>
      <c r="L44" s="200"/>
    </row>
    <row r="45" spans="1:12" ht="15.9" hidden="1" x14ac:dyDescent="0.45">
      <c r="C45" s="72" t="s">
        <v>33</v>
      </c>
      <c r="D45" s="10">
        <f>SUM(D37:D44)</f>
        <v>0</v>
      </c>
      <c r="E45" s="10">
        <f>SUM(E37:E44)</f>
        <v>0</v>
      </c>
      <c r="F45" s="10">
        <f>SUM(F37:F44)</f>
        <v>0</v>
      </c>
      <c r="G45" s="10">
        <f>SUM(G37:G44)</f>
        <v>0</v>
      </c>
      <c r="H45" s="10">
        <f>(H37*G37)+(H38*G38)+(H39*G39)+(H40*G40)+(H41*G41)+(H42*G42)+(H43*G43)+(H44*G44)</f>
        <v>0</v>
      </c>
      <c r="I45" s="10">
        <f>SUM(I37:I44)</f>
        <v>0</v>
      </c>
      <c r="J45" s="133"/>
      <c r="K45" s="202"/>
      <c r="L45" s="29"/>
    </row>
    <row r="46" spans="1:12" ht="15.9" hidden="1" x14ac:dyDescent="0.4">
      <c r="B46" s="204"/>
      <c r="C46" s="205"/>
      <c r="D46" s="180"/>
      <c r="E46" s="180"/>
      <c r="F46" s="180"/>
      <c r="G46" s="180"/>
      <c r="H46" s="180"/>
      <c r="I46" s="180"/>
      <c r="J46" s="180"/>
      <c r="K46" s="180"/>
      <c r="L46" s="200"/>
    </row>
    <row r="47" spans="1:12" ht="15.9" x14ac:dyDescent="0.4">
      <c r="B47" s="147" t="s">
        <v>67</v>
      </c>
      <c r="C47" s="257" t="s">
        <v>68</v>
      </c>
      <c r="D47" s="258"/>
      <c r="E47" s="258"/>
      <c r="F47" s="258"/>
      <c r="G47" s="258"/>
      <c r="H47" s="258"/>
      <c r="I47" s="258"/>
      <c r="J47" s="258"/>
      <c r="K47" s="259"/>
      <c r="L47" s="9"/>
    </row>
    <row r="48" spans="1:12" ht="15.9" x14ac:dyDescent="0.4">
      <c r="B48" s="147" t="s">
        <v>69</v>
      </c>
      <c r="C48" s="254" t="s">
        <v>70</v>
      </c>
      <c r="D48" s="255"/>
      <c r="E48" s="255"/>
      <c r="F48" s="255"/>
      <c r="G48" s="255"/>
      <c r="H48" s="255"/>
      <c r="I48" s="255"/>
      <c r="J48" s="255"/>
      <c r="K48" s="256"/>
      <c r="L48" s="28"/>
    </row>
    <row r="49" spans="1:12" ht="79.3" x14ac:dyDescent="0.45">
      <c r="B49" s="196" t="s">
        <v>71</v>
      </c>
      <c r="C49" s="143" t="s">
        <v>72</v>
      </c>
      <c r="D49" s="153"/>
      <c r="E49" s="153">
        <v>36524.97</v>
      </c>
      <c r="F49" s="153"/>
      <c r="G49" s="197">
        <f>SUM(D49:F49)</f>
        <v>36524.97</v>
      </c>
      <c r="H49" s="198">
        <v>0.15</v>
      </c>
      <c r="I49" s="153"/>
      <c r="J49" s="179"/>
      <c r="K49" s="199"/>
      <c r="L49" s="200"/>
    </row>
    <row r="50" spans="1:12" ht="47.6" x14ac:dyDescent="0.45">
      <c r="B50" s="196" t="s">
        <v>73</v>
      </c>
      <c r="C50" s="143" t="s">
        <v>74</v>
      </c>
      <c r="D50" s="153">
        <v>120000</v>
      </c>
      <c r="E50" s="153">
        <v>54900.97</v>
      </c>
      <c r="F50" s="153"/>
      <c r="G50" s="197">
        <f t="shared" ref="G50:G56" si="4">SUM(D50:F50)</f>
        <v>174900.97</v>
      </c>
      <c r="H50" s="198">
        <v>0.05</v>
      </c>
      <c r="I50" s="153"/>
      <c r="J50" s="179"/>
      <c r="K50" s="199"/>
      <c r="L50" s="200"/>
    </row>
    <row r="51" spans="1:12" ht="31.75" x14ac:dyDescent="0.45">
      <c r="B51" s="196" t="s">
        <v>75</v>
      </c>
      <c r="C51" s="143" t="s">
        <v>76</v>
      </c>
      <c r="D51" s="153">
        <v>110486.62</v>
      </c>
      <c r="E51" s="153"/>
      <c r="F51" s="153"/>
      <c r="G51" s="197">
        <f t="shared" si="4"/>
        <v>110486.62</v>
      </c>
      <c r="H51" s="198">
        <v>0.3</v>
      </c>
      <c r="I51" s="153"/>
      <c r="J51" s="179"/>
      <c r="K51" s="199"/>
      <c r="L51" s="200"/>
    </row>
    <row r="52" spans="1:12" ht="15.9" hidden="1" x14ac:dyDescent="0.45">
      <c r="B52" s="203" t="s">
        <v>77</v>
      </c>
      <c r="C52" s="143"/>
      <c r="D52" s="153"/>
      <c r="E52" s="153"/>
      <c r="F52" s="153"/>
      <c r="G52" s="197">
        <f t="shared" si="4"/>
        <v>0</v>
      </c>
      <c r="H52" s="198"/>
      <c r="I52" s="153"/>
      <c r="J52" s="179"/>
      <c r="K52" s="199"/>
      <c r="L52" s="200"/>
    </row>
    <row r="53" spans="1:12" ht="15.9" hidden="1" x14ac:dyDescent="0.45">
      <c r="B53" s="203" t="s">
        <v>78</v>
      </c>
      <c r="C53" s="143"/>
      <c r="D53" s="153"/>
      <c r="E53" s="153"/>
      <c r="F53" s="153"/>
      <c r="G53" s="197">
        <f t="shared" si="4"/>
        <v>0</v>
      </c>
      <c r="H53" s="198"/>
      <c r="I53" s="153"/>
      <c r="J53" s="179"/>
      <c r="K53" s="199"/>
      <c r="L53" s="200"/>
    </row>
    <row r="54" spans="1:12" ht="15.9" hidden="1" x14ac:dyDescent="0.45">
      <c r="B54" s="203" t="s">
        <v>79</v>
      </c>
      <c r="C54" s="143"/>
      <c r="D54" s="153"/>
      <c r="E54" s="153"/>
      <c r="F54" s="153"/>
      <c r="G54" s="197">
        <f t="shared" si="4"/>
        <v>0</v>
      </c>
      <c r="H54" s="198"/>
      <c r="I54" s="153"/>
      <c r="J54" s="179"/>
      <c r="K54" s="199"/>
      <c r="L54" s="200"/>
    </row>
    <row r="55" spans="1:12" ht="15.9" hidden="1" x14ac:dyDescent="0.45">
      <c r="A55" s="21"/>
      <c r="B55" s="203" t="s">
        <v>80</v>
      </c>
      <c r="C55" s="144"/>
      <c r="D55" s="179"/>
      <c r="E55" s="179"/>
      <c r="F55" s="179"/>
      <c r="G55" s="197">
        <f t="shared" si="4"/>
        <v>0</v>
      </c>
      <c r="H55" s="201"/>
      <c r="I55" s="179"/>
      <c r="J55" s="179"/>
      <c r="K55" s="202"/>
      <c r="L55" s="200"/>
    </row>
    <row r="56" spans="1:12" s="21" customFormat="1" ht="15.9" hidden="1" x14ac:dyDescent="0.45">
      <c r="B56" s="203" t="s">
        <v>81</v>
      </c>
      <c r="C56" s="144"/>
      <c r="D56" s="179"/>
      <c r="E56" s="179"/>
      <c r="F56" s="179"/>
      <c r="G56" s="197">
        <f t="shared" si="4"/>
        <v>0</v>
      </c>
      <c r="H56" s="201"/>
      <c r="I56" s="179"/>
      <c r="J56" s="179"/>
      <c r="K56" s="202"/>
      <c r="L56" s="200"/>
    </row>
    <row r="57" spans="1:12" s="21" customFormat="1" ht="15.9" x14ac:dyDescent="0.45">
      <c r="A57" s="20"/>
      <c r="B57" s="20"/>
      <c r="C57" s="148" t="s">
        <v>33</v>
      </c>
      <c r="D57" s="149">
        <f>SUM(D49:D56)</f>
        <v>230486.62</v>
      </c>
      <c r="E57" s="149">
        <f>SUM(E49:E56)</f>
        <v>91425.94</v>
      </c>
      <c r="F57" s="149">
        <f>SUM(F49:F56)</f>
        <v>0</v>
      </c>
      <c r="G57" s="150">
        <f>SUM(G49:G56)</f>
        <v>321912.56</v>
      </c>
      <c r="H57" s="10">
        <f>(H49*G49)+(H50*G50)+(H51*G51)+(H52*G52)+(H53*G53)+(H54*G54)+(H55*G55)+(H56*G56)</f>
        <v>47369.78</v>
      </c>
      <c r="I57" s="10">
        <f>SUM(I49:I56)</f>
        <v>0</v>
      </c>
      <c r="J57" s="133"/>
      <c r="K57" s="202"/>
      <c r="L57" s="29"/>
    </row>
    <row r="58" spans="1:12" ht="15.9" x14ac:dyDescent="0.4">
      <c r="B58" s="147" t="s">
        <v>82</v>
      </c>
      <c r="C58" s="254" t="s">
        <v>83</v>
      </c>
      <c r="D58" s="255"/>
      <c r="E58" s="255"/>
      <c r="F58" s="255"/>
      <c r="G58" s="255"/>
      <c r="H58" s="255"/>
      <c r="I58" s="255"/>
      <c r="J58" s="255"/>
      <c r="K58" s="256"/>
      <c r="L58" s="28"/>
    </row>
    <row r="59" spans="1:12" ht="31.75" x14ac:dyDescent="0.45">
      <c r="B59" s="196" t="s">
        <v>84</v>
      </c>
      <c r="C59" s="143" t="s">
        <v>85</v>
      </c>
      <c r="D59" s="153">
        <v>20000</v>
      </c>
      <c r="E59" s="153">
        <v>45713.97</v>
      </c>
      <c r="F59" s="153"/>
      <c r="G59" s="197">
        <f>SUM(D59:F59)</f>
        <v>65713.97</v>
      </c>
      <c r="H59" s="198">
        <v>0.05</v>
      </c>
      <c r="I59" s="153"/>
      <c r="J59" s="179"/>
      <c r="K59" s="199"/>
      <c r="L59" s="200"/>
    </row>
    <row r="60" spans="1:12" ht="31.75" x14ac:dyDescent="0.45">
      <c r="B60" s="196" t="s">
        <v>86</v>
      </c>
      <c r="C60" s="154" t="s">
        <v>87</v>
      </c>
      <c r="D60" s="153">
        <v>45000</v>
      </c>
      <c r="E60" s="153">
        <v>39447.97</v>
      </c>
      <c r="F60" s="153"/>
      <c r="G60" s="197">
        <f t="shared" ref="G60:G66" si="5">SUM(D60:F60)</f>
        <v>84447.97</v>
      </c>
      <c r="H60" s="198">
        <v>0.1</v>
      </c>
      <c r="I60" s="153"/>
      <c r="J60" s="179"/>
      <c r="K60" s="199"/>
      <c r="L60" s="200"/>
    </row>
    <row r="61" spans="1:12" ht="15.9" hidden="1" x14ac:dyDescent="0.45">
      <c r="B61" s="203" t="s">
        <v>88</v>
      </c>
      <c r="C61" s="143"/>
      <c r="D61" s="153"/>
      <c r="E61" s="153"/>
      <c r="F61" s="153"/>
      <c r="G61" s="197">
        <f t="shared" si="5"/>
        <v>0</v>
      </c>
      <c r="H61" s="198"/>
      <c r="I61" s="153"/>
      <c r="J61" s="179"/>
      <c r="K61" s="199"/>
      <c r="L61" s="200"/>
    </row>
    <row r="62" spans="1:12" ht="15.9" hidden="1" x14ac:dyDescent="0.45">
      <c r="B62" s="203" t="s">
        <v>89</v>
      </c>
      <c r="C62" s="143"/>
      <c r="D62" s="153"/>
      <c r="E62" s="153"/>
      <c r="F62" s="153"/>
      <c r="G62" s="197">
        <f t="shared" si="5"/>
        <v>0</v>
      </c>
      <c r="H62" s="198"/>
      <c r="I62" s="153"/>
      <c r="J62" s="179"/>
      <c r="K62" s="199"/>
      <c r="L62" s="200"/>
    </row>
    <row r="63" spans="1:12" ht="15.9" hidden="1" x14ac:dyDescent="0.45">
      <c r="B63" s="203" t="s">
        <v>90</v>
      </c>
      <c r="C63" s="143"/>
      <c r="D63" s="153"/>
      <c r="E63" s="153"/>
      <c r="F63" s="153"/>
      <c r="G63" s="197">
        <f t="shared" si="5"/>
        <v>0</v>
      </c>
      <c r="H63" s="198"/>
      <c r="I63" s="153"/>
      <c r="J63" s="179"/>
      <c r="K63" s="199"/>
      <c r="L63" s="200"/>
    </row>
    <row r="64" spans="1:12" ht="15.9" hidden="1" x14ac:dyDescent="0.45">
      <c r="B64" s="203" t="s">
        <v>91</v>
      </c>
      <c r="C64" s="143"/>
      <c r="D64" s="153"/>
      <c r="E64" s="153"/>
      <c r="F64" s="153"/>
      <c r="G64" s="197">
        <f t="shared" si="5"/>
        <v>0</v>
      </c>
      <c r="H64" s="198"/>
      <c r="I64" s="153"/>
      <c r="J64" s="179"/>
      <c r="K64" s="199"/>
      <c r="L64" s="200"/>
    </row>
    <row r="65" spans="1:12" ht="15.9" hidden="1" x14ac:dyDescent="0.45">
      <c r="B65" s="203" t="s">
        <v>92</v>
      </c>
      <c r="C65" s="144"/>
      <c r="D65" s="179"/>
      <c r="E65" s="179"/>
      <c r="F65" s="179"/>
      <c r="G65" s="197">
        <f t="shared" si="5"/>
        <v>0</v>
      </c>
      <c r="H65" s="201"/>
      <c r="I65" s="179"/>
      <c r="J65" s="179"/>
      <c r="K65" s="202"/>
      <c r="L65" s="200"/>
    </row>
    <row r="66" spans="1:12" ht="15.9" hidden="1" x14ac:dyDescent="0.45">
      <c r="B66" s="203" t="s">
        <v>93</v>
      </c>
      <c r="C66" s="144"/>
      <c r="D66" s="179"/>
      <c r="E66" s="179"/>
      <c r="F66" s="179"/>
      <c r="G66" s="197">
        <f t="shared" si="5"/>
        <v>0</v>
      </c>
      <c r="H66" s="201"/>
      <c r="I66" s="179"/>
      <c r="J66" s="179"/>
      <c r="K66" s="202"/>
      <c r="L66" s="200"/>
    </row>
    <row r="67" spans="1:12" ht="15.9" x14ac:dyDescent="0.45">
      <c r="C67" s="148" t="s">
        <v>33</v>
      </c>
      <c r="D67" s="150">
        <f>SUM(D59:D66)</f>
        <v>65000</v>
      </c>
      <c r="E67" s="150">
        <f>SUM(E59:E66)</f>
        <v>85161.94</v>
      </c>
      <c r="F67" s="150">
        <f>SUM(F59:F66)</f>
        <v>0</v>
      </c>
      <c r="G67" s="13">
        <f>SUM(G59:G66)</f>
        <v>150161.94</v>
      </c>
      <c r="H67" s="10">
        <f>(H59*G59)+(H60*G60)+(H61*G61)+(H62*G62)+(H63*G63)+(H64*G64)+(H65*G65)+(H66*G66)</f>
        <v>11730.495500000001</v>
      </c>
      <c r="I67" s="118">
        <f>SUM(I59:I66)</f>
        <v>0</v>
      </c>
      <c r="J67" s="134"/>
      <c r="K67" s="202"/>
      <c r="L67" s="29"/>
    </row>
    <row r="68" spans="1:12" ht="15.9" x14ac:dyDescent="0.4">
      <c r="B68" s="147" t="s">
        <v>94</v>
      </c>
      <c r="C68" s="254" t="s">
        <v>95</v>
      </c>
      <c r="D68" s="255"/>
      <c r="E68" s="255"/>
      <c r="F68" s="255"/>
      <c r="G68" s="255"/>
      <c r="H68" s="255"/>
      <c r="I68" s="255"/>
      <c r="J68" s="255"/>
      <c r="K68" s="256"/>
      <c r="L68" s="28"/>
    </row>
    <row r="69" spans="1:12" ht="31.75" x14ac:dyDescent="0.45">
      <c r="B69" s="196" t="s">
        <v>96</v>
      </c>
      <c r="C69" s="143" t="s">
        <v>97</v>
      </c>
      <c r="D69" s="153">
        <v>115453.33</v>
      </c>
      <c r="E69" s="153">
        <v>67262.95</v>
      </c>
      <c r="F69" s="153"/>
      <c r="G69" s="197">
        <f>SUM(D69:F69)</f>
        <v>182716.28</v>
      </c>
      <c r="H69" s="198">
        <v>0.25</v>
      </c>
      <c r="I69" s="153"/>
      <c r="J69" s="179"/>
      <c r="K69" s="199"/>
      <c r="L69" s="200"/>
    </row>
    <row r="70" spans="1:12" ht="15.9" hidden="1" x14ac:dyDescent="0.45">
      <c r="B70" s="203" t="s">
        <v>98</v>
      </c>
      <c r="C70" s="143"/>
      <c r="D70" s="153"/>
      <c r="E70" s="153"/>
      <c r="F70" s="153"/>
      <c r="G70" s="197">
        <f t="shared" ref="G70:G76" si="6">SUM(D70:F70)</f>
        <v>0</v>
      </c>
      <c r="H70" s="198"/>
      <c r="I70" s="153"/>
      <c r="J70" s="179"/>
      <c r="K70" s="199"/>
      <c r="L70" s="200"/>
    </row>
    <row r="71" spans="1:12" ht="15.9" hidden="1" x14ac:dyDescent="0.45">
      <c r="B71" s="203" t="s">
        <v>99</v>
      </c>
      <c r="C71" s="143"/>
      <c r="D71" s="153"/>
      <c r="E71" s="153"/>
      <c r="F71" s="153"/>
      <c r="G71" s="197">
        <f t="shared" si="6"/>
        <v>0</v>
      </c>
      <c r="H71" s="198"/>
      <c r="I71" s="153"/>
      <c r="J71" s="179"/>
      <c r="K71" s="199"/>
      <c r="L71" s="200"/>
    </row>
    <row r="72" spans="1:12" ht="15.9" hidden="1" x14ac:dyDescent="0.45">
      <c r="A72" s="21"/>
      <c r="B72" s="203" t="s">
        <v>100</v>
      </c>
      <c r="C72" s="143"/>
      <c r="D72" s="153"/>
      <c r="E72" s="153"/>
      <c r="F72" s="153"/>
      <c r="G72" s="197">
        <f t="shared" si="6"/>
        <v>0</v>
      </c>
      <c r="H72" s="198"/>
      <c r="I72" s="153"/>
      <c r="J72" s="179"/>
      <c r="K72" s="199"/>
      <c r="L72" s="200"/>
    </row>
    <row r="73" spans="1:12" s="21" customFormat="1" ht="15.9" hidden="1" x14ac:dyDescent="0.45">
      <c r="A73" s="20"/>
      <c r="B73" s="203" t="s">
        <v>101</v>
      </c>
      <c r="C73" s="143"/>
      <c r="D73" s="153"/>
      <c r="E73" s="153"/>
      <c r="F73" s="153"/>
      <c r="G73" s="197">
        <f t="shared" si="6"/>
        <v>0</v>
      </c>
      <c r="H73" s="198"/>
      <c r="I73" s="153"/>
      <c r="J73" s="179"/>
      <c r="K73" s="199"/>
      <c r="L73" s="200"/>
    </row>
    <row r="74" spans="1:12" ht="15.9" hidden="1" x14ac:dyDescent="0.45">
      <c r="B74" s="203" t="s">
        <v>102</v>
      </c>
      <c r="C74" s="143"/>
      <c r="D74" s="153"/>
      <c r="E74" s="153"/>
      <c r="F74" s="153"/>
      <c r="G74" s="197">
        <f t="shared" si="6"/>
        <v>0</v>
      </c>
      <c r="H74" s="198"/>
      <c r="I74" s="153"/>
      <c r="J74" s="179"/>
      <c r="K74" s="199"/>
      <c r="L74" s="200"/>
    </row>
    <row r="75" spans="1:12" ht="15.9" hidden="1" x14ac:dyDescent="0.45">
      <c r="B75" s="203" t="s">
        <v>103</v>
      </c>
      <c r="C75" s="144"/>
      <c r="D75" s="179"/>
      <c r="E75" s="179"/>
      <c r="F75" s="179"/>
      <c r="G75" s="197">
        <f t="shared" si="6"/>
        <v>0</v>
      </c>
      <c r="H75" s="201"/>
      <c r="I75" s="179"/>
      <c r="J75" s="179"/>
      <c r="K75" s="202"/>
      <c r="L75" s="200"/>
    </row>
    <row r="76" spans="1:12" ht="15.9" hidden="1" x14ac:dyDescent="0.45">
      <c r="B76" s="203" t="s">
        <v>104</v>
      </c>
      <c r="C76" s="144"/>
      <c r="D76" s="179"/>
      <c r="E76" s="179"/>
      <c r="F76" s="179"/>
      <c r="G76" s="197">
        <f t="shared" si="6"/>
        <v>0</v>
      </c>
      <c r="H76" s="201"/>
      <c r="I76" s="179"/>
      <c r="J76" s="179"/>
      <c r="K76" s="202"/>
      <c r="L76" s="200"/>
    </row>
    <row r="77" spans="1:12" ht="15.9" x14ac:dyDescent="0.45">
      <c r="C77" s="148" t="s">
        <v>33</v>
      </c>
      <c r="D77" s="150">
        <f>SUM(D69:D76)</f>
        <v>115453.33</v>
      </c>
      <c r="E77" s="150">
        <f>SUM(E69:E76)</f>
        <v>67262.95</v>
      </c>
      <c r="F77" s="150">
        <f>SUM(F69:F76)</f>
        <v>0</v>
      </c>
      <c r="G77" s="13">
        <f>SUM(G69:G76)</f>
        <v>182716.28</v>
      </c>
      <c r="H77" s="10">
        <f>(H69*G69)+(H70*G70)+(H71*G71)+(H72*G72)+(H73*G73)+(H74*G74)+(H75*G75)+(H76*G76)</f>
        <v>45679.07</v>
      </c>
      <c r="I77" s="118">
        <f>SUM(I69:I76)</f>
        <v>0</v>
      </c>
      <c r="J77" s="134"/>
      <c r="K77" s="202"/>
      <c r="L77" s="29"/>
    </row>
    <row r="78" spans="1:12" ht="15.9" x14ac:dyDescent="0.4">
      <c r="B78" s="147" t="s">
        <v>105</v>
      </c>
      <c r="C78" s="254" t="s">
        <v>106</v>
      </c>
      <c r="D78" s="255"/>
      <c r="E78" s="255"/>
      <c r="F78" s="255"/>
      <c r="G78" s="255"/>
      <c r="H78" s="255"/>
      <c r="I78" s="255"/>
      <c r="J78" s="255"/>
      <c r="K78" s="256"/>
      <c r="L78" s="28"/>
    </row>
    <row r="79" spans="1:12" ht="31.75" x14ac:dyDescent="0.45">
      <c r="B79" s="196" t="s">
        <v>107</v>
      </c>
      <c r="C79" s="143" t="s">
        <v>108</v>
      </c>
      <c r="D79" s="153">
        <v>260564.43400000001</v>
      </c>
      <c r="E79" s="153"/>
      <c r="F79" s="153"/>
      <c r="G79" s="197">
        <f>SUM(D79:F79)</f>
        <v>260564.43400000001</v>
      </c>
      <c r="H79" s="198"/>
      <c r="I79" s="153"/>
      <c r="J79" s="179"/>
      <c r="K79" s="199"/>
      <c r="L79" s="200"/>
    </row>
    <row r="80" spans="1:12" ht="15.9" x14ac:dyDescent="0.45">
      <c r="B80" s="196" t="s">
        <v>109</v>
      </c>
      <c r="C80" s="143" t="s">
        <v>110</v>
      </c>
      <c r="D80" s="153">
        <v>100000</v>
      </c>
      <c r="E80" s="153"/>
      <c r="F80" s="153"/>
      <c r="G80" s="197">
        <f t="shared" ref="G80:G86" si="7">SUM(D80:F80)</f>
        <v>100000</v>
      </c>
      <c r="H80" s="198"/>
      <c r="I80" s="153"/>
      <c r="J80" s="179"/>
      <c r="K80" s="199"/>
      <c r="L80" s="200"/>
    </row>
    <row r="81" spans="2:12" ht="15.9" hidden="1" x14ac:dyDescent="0.45">
      <c r="B81" s="203" t="s">
        <v>111</v>
      </c>
      <c r="C81" s="143"/>
      <c r="D81" s="153"/>
      <c r="E81" s="153"/>
      <c r="F81" s="153"/>
      <c r="G81" s="197">
        <f t="shared" si="7"/>
        <v>0</v>
      </c>
      <c r="H81" s="198"/>
      <c r="I81" s="153"/>
      <c r="J81" s="179"/>
      <c r="K81" s="199"/>
      <c r="L81" s="200"/>
    </row>
    <row r="82" spans="2:12" ht="15.9" hidden="1" x14ac:dyDescent="0.45">
      <c r="B82" s="203" t="s">
        <v>112</v>
      </c>
      <c r="C82" s="143"/>
      <c r="D82" s="153"/>
      <c r="E82" s="153"/>
      <c r="F82" s="153"/>
      <c r="G82" s="197">
        <f t="shared" si="7"/>
        <v>0</v>
      </c>
      <c r="H82" s="198"/>
      <c r="I82" s="153"/>
      <c r="J82" s="179"/>
      <c r="K82" s="199"/>
      <c r="L82" s="200"/>
    </row>
    <row r="83" spans="2:12" ht="15.9" hidden="1" x14ac:dyDescent="0.45">
      <c r="B83" s="203" t="s">
        <v>113</v>
      </c>
      <c r="C83" s="143"/>
      <c r="D83" s="153"/>
      <c r="E83" s="153"/>
      <c r="F83" s="153"/>
      <c r="G83" s="197">
        <f t="shared" si="7"/>
        <v>0</v>
      </c>
      <c r="H83" s="198"/>
      <c r="I83" s="153"/>
      <c r="J83" s="179"/>
      <c r="K83" s="199"/>
      <c r="L83" s="200"/>
    </row>
    <row r="84" spans="2:12" ht="15.9" hidden="1" x14ac:dyDescent="0.45">
      <c r="B84" s="203" t="s">
        <v>114</v>
      </c>
      <c r="C84" s="143"/>
      <c r="D84" s="153"/>
      <c r="E84" s="153"/>
      <c r="F84" s="153"/>
      <c r="G84" s="197">
        <f t="shared" si="7"/>
        <v>0</v>
      </c>
      <c r="H84" s="198"/>
      <c r="I84" s="153"/>
      <c r="J84" s="179"/>
      <c r="K84" s="199"/>
      <c r="L84" s="200"/>
    </row>
    <row r="85" spans="2:12" ht="15.9" hidden="1" x14ac:dyDescent="0.45">
      <c r="B85" s="203" t="s">
        <v>115</v>
      </c>
      <c r="C85" s="144"/>
      <c r="D85" s="179"/>
      <c r="E85" s="179"/>
      <c r="F85" s="179"/>
      <c r="G85" s="197">
        <f t="shared" si="7"/>
        <v>0</v>
      </c>
      <c r="H85" s="201"/>
      <c r="I85" s="179"/>
      <c r="J85" s="179"/>
      <c r="K85" s="202"/>
      <c r="L85" s="200"/>
    </row>
    <row r="86" spans="2:12" ht="15.9" hidden="1" x14ac:dyDescent="0.45">
      <c r="B86" s="203" t="s">
        <v>116</v>
      </c>
      <c r="C86" s="144"/>
      <c r="D86" s="179"/>
      <c r="E86" s="179"/>
      <c r="F86" s="179"/>
      <c r="G86" s="197">
        <f t="shared" si="7"/>
        <v>0</v>
      </c>
      <c r="H86" s="201"/>
      <c r="I86" s="179"/>
      <c r="J86" s="179"/>
      <c r="K86" s="202"/>
      <c r="L86" s="200"/>
    </row>
    <row r="87" spans="2:12" ht="15.9" x14ac:dyDescent="0.45">
      <c r="C87" s="148" t="s">
        <v>33</v>
      </c>
      <c r="D87" s="149">
        <f>SUM(D79:D86)</f>
        <v>360564.43400000001</v>
      </c>
      <c r="E87" s="149">
        <f>SUM(E79:E86)</f>
        <v>0</v>
      </c>
      <c r="F87" s="149">
        <f>SUM(F79:F86)</f>
        <v>0</v>
      </c>
      <c r="G87" s="10">
        <f>SUM(G79:G86)</f>
        <v>360564.43400000001</v>
      </c>
      <c r="H87" s="10">
        <f>(H79*G79)+(H80*G80)+(H81*G81)+(H82*G82)+(H83*G83)+(H84*G84)+(H85*G85)+(H86*G86)</f>
        <v>0</v>
      </c>
      <c r="I87" s="118">
        <f>SUM(I79:I86)</f>
        <v>0</v>
      </c>
      <c r="J87" s="134"/>
      <c r="K87" s="202"/>
      <c r="L87" s="29"/>
    </row>
    <row r="88" spans="2:12" ht="15.9" x14ac:dyDescent="0.4">
      <c r="B88" s="4"/>
      <c r="C88" s="204"/>
      <c r="D88" s="181"/>
      <c r="E88" s="181"/>
      <c r="F88" s="181"/>
      <c r="G88" s="181"/>
      <c r="H88" s="181"/>
      <c r="I88" s="181"/>
      <c r="J88" s="181"/>
      <c r="K88" s="204"/>
      <c r="L88" s="2"/>
    </row>
    <row r="89" spans="2:12" ht="15.9" hidden="1" x14ac:dyDescent="0.4">
      <c r="B89" s="72" t="s">
        <v>117</v>
      </c>
      <c r="C89" s="257"/>
      <c r="D89" s="258"/>
      <c r="E89" s="258"/>
      <c r="F89" s="258"/>
      <c r="G89" s="258"/>
      <c r="H89" s="258"/>
      <c r="I89" s="258"/>
      <c r="J89" s="258"/>
      <c r="K89" s="259"/>
      <c r="L89" s="9"/>
    </row>
    <row r="90" spans="2:12" ht="15.9" hidden="1" x14ac:dyDescent="0.4">
      <c r="B90" s="72" t="s">
        <v>118</v>
      </c>
      <c r="C90" s="254"/>
      <c r="D90" s="255"/>
      <c r="E90" s="255"/>
      <c r="F90" s="255"/>
      <c r="G90" s="255"/>
      <c r="H90" s="255"/>
      <c r="I90" s="255"/>
      <c r="J90" s="255"/>
      <c r="K90" s="256"/>
      <c r="L90" s="28"/>
    </row>
    <row r="91" spans="2:12" ht="15.9" hidden="1" x14ac:dyDescent="0.45">
      <c r="B91" s="203" t="s">
        <v>119</v>
      </c>
      <c r="C91" s="143"/>
      <c r="D91" s="153"/>
      <c r="E91" s="153"/>
      <c r="F91" s="153"/>
      <c r="G91" s="197">
        <f>SUM(D91:F91)</f>
        <v>0</v>
      </c>
      <c r="H91" s="198"/>
      <c r="I91" s="153"/>
      <c r="J91" s="179"/>
      <c r="K91" s="199"/>
      <c r="L91" s="200"/>
    </row>
    <row r="92" spans="2:12" ht="15.9" hidden="1" x14ac:dyDescent="0.45">
      <c r="B92" s="203" t="s">
        <v>120</v>
      </c>
      <c r="C92" s="143"/>
      <c r="D92" s="153"/>
      <c r="E92" s="153"/>
      <c r="F92" s="153"/>
      <c r="G92" s="197">
        <f t="shared" ref="G92:G98" si="8">SUM(D92:F92)</f>
        <v>0</v>
      </c>
      <c r="H92" s="198"/>
      <c r="I92" s="153"/>
      <c r="J92" s="179"/>
      <c r="K92" s="199"/>
      <c r="L92" s="200"/>
    </row>
    <row r="93" spans="2:12" ht="15.9" hidden="1" x14ac:dyDescent="0.45">
      <c r="B93" s="203" t="s">
        <v>121</v>
      </c>
      <c r="C93" s="143"/>
      <c r="D93" s="153"/>
      <c r="E93" s="153"/>
      <c r="F93" s="153"/>
      <c r="G93" s="197">
        <f t="shared" si="8"/>
        <v>0</v>
      </c>
      <c r="H93" s="198"/>
      <c r="I93" s="153"/>
      <c r="J93" s="179"/>
      <c r="K93" s="199"/>
      <c r="L93" s="200"/>
    </row>
    <row r="94" spans="2:12" ht="15.9" hidden="1" x14ac:dyDescent="0.45">
      <c r="B94" s="203" t="s">
        <v>122</v>
      </c>
      <c r="C94" s="143"/>
      <c r="D94" s="153"/>
      <c r="E94" s="153"/>
      <c r="F94" s="153"/>
      <c r="G94" s="197">
        <f t="shared" si="8"/>
        <v>0</v>
      </c>
      <c r="H94" s="198"/>
      <c r="I94" s="153"/>
      <c r="J94" s="179"/>
      <c r="K94" s="199"/>
      <c r="L94" s="200"/>
    </row>
    <row r="95" spans="2:12" ht="15.9" hidden="1" x14ac:dyDescent="0.45">
      <c r="B95" s="203" t="s">
        <v>123</v>
      </c>
      <c r="C95" s="143"/>
      <c r="D95" s="153"/>
      <c r="E95" s="153"/>
      <c r="F95" s="153"/>
      <c r="G95" s="197">
        <f t="shared" si="8"/>
        <v>0</v>
      </c>
      <c r="H95" s="198"/>
      <c r="I95" s="153"/>
      <c r="J95" s="179"/>
      <c r="K95" s="199"/>
      <c r="L95" s="200"/>
    </row>
    <row r="96" spans="2:12" ht="15.9" hidden="1" x14ac:dyDescent="0.45">
      <c r="B96" s="203" t="s">
        <v>124</v>
      </c>
      <c r="C96" s="143"/>
      <c r="D96" s="153"/>
      <c r="E96" s="153"/>
      <c r="F96" s="153"/>
      <c r="G96" s="197">
        <f t="shared" si="8"/>
        <v>0</v>
      </c>
      <c r="H96" s="198"/>
      <c r="I96" s="153"/>
      <c r="J96" s="179"/>
      <c r="K96" s="199"/>
      <c r="L96" s="200"/>
    </row>
    <row r="97" spans="2:12" ht="15.9" hidden="1" x14ac:dyDescent="0.45">
      <c r="B97" s="203" t="s">
        <v>125</v>
      </c>
      <c r="C97" s="144"/>
      <c r="D97" s="179"/>
      <c r="E97" s="179"/>
      <c r="F97" s="179"/>
      <c r="G97" s="197">
        <f t="shared" si="8"/>
        <v>0</v>
      </c>
      <c r="H97" s="201"/>
      <c r="I97" s="179"/>
      <c r="J97" s="179"/>
      <c r="K97" s="202"/>
      <c r="L97" s="200"/>
    </row>
    <row r="98" spans="2:12" ht="15.9" hidden="1" x14ac:dyDescent="0.45">
      <c r="B98" s="203" t="s">
        <v>126</v>
      </c>
      <c r="C98" s="144"/>
      <c r="D98" s="179"/>
      <c r="E98" s="179"/>
      <c r="F98" s="179"/>
      <c r="G98" s="197">
        <f t="shared" si="8"/>
        <v>0</v>
      </c>
      <c r="H98" s="201"/>
      <c r="I98" s="179"/>
      <c r="J98" s="179"/>
      <c r="K98" s="202"/>
      <c r="L98" s="200"/>
    </row>
    <row r="99" spans="2:12" ht="15.9" hidden="1" x14ac:dyDescent="0.45">
      <c r="C99" s="72" t="s">
        <v>33</v>
      </c>
      <c r="D99" s="10">
        <f>SUM(D91:D98)</f>
        <v>0</v>
      </c>
      <c r="E99" s="10">
        <f>SUM(E91:E98)</f>
        <v>0</v>
      </c>
      <c r="F99" s="10">
        <f>SUM(F91:F98)</f>
        <v>0</v>
      </c>
      <c r="G99" s="13">
        <f>SUM(G91:G98)</f>
        <v>0</v>
      </c>
      <c r="H99" s="10">
        <f>(H91*G91)+(H92*G92)+(H93*G93)+(H94*G94)+(H95*G95)+(H96*G96)+(H97*G97)+(H98*G98)</f>
        <v>0</v>
      </c>
      <c r="I99" s="118">
        <f>SUM(I91:I98)</f>
        <v>0</v>
      </c>
      <c r="J99" s="134"/>
      <c r="K99" s="202"/>
      <c r="L99" s="29"/>
    </row>
    <row r="100" spans="2:12" ht="15.9" hidden="1" x14ac:dyDescent="0.4">
      <c r="B100" s="72" t="s">
        <v>127</v>
      </c>
      <c r="C100" s="254"/>
      <c r="D100" s="255"/>
      <c r="E100" s="255"/>
      <c r="F100" s="255"/>
      <c r="G100" s="255"/>
      <c r="H100" s="255"/>
      <c r="I100" s="255"/>
      <c r="J100" s="255"/>
      <c r="K100" s="256"/>
      <c r="L100" s="28"/>
    </row>
    <row r="101" spans="2:12" ht="15.9" hidden="1" x14ac:dyDescent="0.45">
      <c r="B101" s="203" t="s">
        <v>128</v>
      </c>
      <c r="C101" s="143"/>
      <c r="D101" s="153"/>
      <c r="E101" s="153"/>
      <c r="F101" s="153"/>
      <c r="G101" s="197">
        <f>SUM(D101:F101)</f>
        <v>0</v>
      </c>
      <c r="H101" s="198"/>
      <c r="I101" s="153"/>
      <c r="J101" s="179"/>
      <c r="K101" s="199"/>
      <c r="L101" s="200"/>
    </row>
    <row r="102" spans="2:12" ht="15.9" hidden="1" x14ac:dyDescent="0.45">
      <c r="B102" s="203" t="s">
        <v>129</v>
      </c>
      <c r="C102" s="143"/>
      <c r="D102" s="153"/>
      <c r="E102" s="153"/>
      <c r="F102" s="153"/>
      <c r="G102" s="197">
        <f t="shared" ref="G102:G108" si="9">SUM(D102:F102)</f>
        <v>0</v>
      </c>
      <c r="H102" s="198"/>
      <c r="I102" s="153"/>
      <c r="J102" s="179"/>
      <c r="K102" s="199"/>
      <c r="L102" s="200"/>
    </row>
    <row r="103" spans="2:12" ht="15.9" hidden="1" x14ac:dyDescent="0.45">
      <c r="B103" s="203" t="s">
        <v>130</v>
      </c>
      <c r="C103" s="143"/>
      <c r="D103" s="153"/>
      <c r="E103" s="153"/>
      <c r="F103" s="153"/>
      <c r="G103" s="197">
        <f t="shared" si="9"/>
        <v>0</v>
      </c>
      <c r="H103" s="198"/>
      <c r="I103" s="153"/>
      <c r="J103" s="179"/>
      <c r="K103" s="199"/>
      <c r="L103" s="200"/>
    </row>
    <row r="104" spans="2:12" ht="15.9" hidden="1" x14ac:dyDescent="0.45">
      <c r="B104" s="203" t="s">
        <v>131</v>
      </c>
      <c r="C104" s="143"/>
      <c r="D104" s="153"/>
      <c r="E104" s="153"/>
      <c r="F104" s="153"/>
      <c r="G104" s="197">
        <f t="shared" si="9"/>
        <v>0</v>
      </c>
      <c r="H104" s="198"/>
      <c r="I104" s="153"/>
      <c r="J104" s="179"/>
      <c r="K104" s="199"/>
      <c r="L104" s="200"/>
    </row>
    <row r="105" spans="2:12" ht="15.9" hidden="1" x14ac:dyDescent="0.45">
      <c r="B105" s="203" t="s">
        <v>132</v>
      </c>
      <c r="C105" s="143"/>
      <c r="D105" s="153"/>
      <c r="E105" s="153"/>
      <c r="F105" s="153"/>
      <c r="G105" s="197">
        <f t="shared" si="9"/>
        <v>0</v>
      </c>
      <c r="H105" s="198"/>
      <c r="I105" s="153"/>
      <c r="J105" s="179"/>
      <c r="K105" s="199"/>
      <c r="L105" s="200"/>
    </row>
    <row r="106" spans="2:12" ht="15.9" hidden="1" x14ac:dyDescent="0.45">
      <c r="B106" s="203" t="s">
        <v>133</v>
      </c>
      <c r="C106" s="143"/>
      <c r="D106" s="153"/>
      <c r="E106" s="153"/>
      <c r="F106" s="153"/>
      <c r="G106" s="197">
        <f t="shared" si="9"/>
        <v>0</v>
      </c>
      <c r="H106" s="198"/>
      <c r="I106" s="153"/>
      <c r="J106" s="179"/>
      <c r="K106" s="199"/>
      <c r="L106" s="200"/>
    </row>
    <row r="107" spans="2:12" ht="15.9" hidden="1" x14ac:dyDescent="0.45">
      <c r="B107" s="203" t="s">
        <v>134</v>
      </c>
      <c r="C107" s="144"/>
      <c r="D107" s="179"/>
      <c r="E107" s="179"/>
      <c r="F107" s="179"/>
      <c r="G107" s="197">
        <f t="shared" si="9"/>
        <v>0</v>
      </c>
      <c r="H107" s="201"/>
      <c r="I107" s="179"/>
      <c r="J107" s="179"/>
      <c r="K107" s="202"/>
      <c r="L107" s="200"/>
    </row>
    <row r="108" spans="2:12" ht="15.9" hidden="1" x14ac:dyDescent="0.45">
      <c r="B108" s="203" t="s">
        <v>135</v>
      </c>
      <c r="C108" s="144"/>
      <c r="D108" s="179"/>
      <c r="E108" s="179"/>
      <c r="F108" s="179"/>
      <c r="G108" s="197">
        <f t="shared" si="9"/>
        <v>0</v>
      </c>
      <c r="H108" s="201"/>
      <c r="I108" s="179"/>
      <c r="J108" s="179"/>
      <c r="K108" s="202"/>
      <c r="L108" s="200"/>
    </row>
    <row r="109" spans="2:12" ht="15.9" hidden="1" x14ac:dyDescent="0.45">
      <c r="C109" s="72" t="s">
        <v>33</v>
      </c>
      <c r="D109" s="13">
        <f>SUM(D101:D108)</f>
        <v>0</v>
      </c>
      <c r="E109" s="13">
        <f>SUM(E101:E108)</f>
        <v>0</v>
      </c>
      <c r="F109" s="13">
        <f>SUM(F101:F108)</f>
        <v>0</v>
      </c>
      <c r="G109" s="13">
        <f>SUM(G101:G108)</f>
        <v>0</v>
      </c>
      <c r="H109" s="10">
        <f>(H101*G101)+(H102*G102)+(H103*G103)+(H104*G104)+(H105*G105)+(H106*G106)+(H107*G107)+(H108*G108)</f>
        <v>0</v>
      </c>
      <c r="I109" s="118">
        <f>SUM(I101:I108)</f>
        <v>0</v>
      </c>
      <c r="J109" s="134"/>
      <c r="K109" s="202"/>
      <c r="L109" s="29"/>
    </row>
    <row r="110" spans="2:12" ht="15.9" hidden="1" x14ac:dyDescent="0.4">
      <c r="B110" s="72" t="s">
        <v>136</v>
      </c>
      <c r="C110" s="254"/>
      <c r="D110" s="255"/>
      <c r="E110" s="255"/>
      <c r="F110" s="255"/>
      <c r="G110" s="255"/>
      <c r="H110" s="255"/>
      <c r="I110" s="255"/>
      <c r="J110" s="255"/>
      <c r="K110" s="256"/>
      <c r="L110" s="28"/>
    </row>
    <row r="111" spans="2:12" ht="15.9" hidden="1" x14ac:dyDescent="0.45">
      <c r="B111" s="203" t="s">
        <v>137</v>
      </c>
      <c r="C111" s="143"/>
      <c r="D111" s="153"/>
      <c r="E111" s="153"/>
      <c r="F111" s="153"/>
      <c r="G111" s="197">
        <f>SUM(D111:F111)</f>
        <v>0</v>
      </c>
      <c r="H111" s="198"/>
      <c r="I111" s="153"/>
      <c r="J111" s="179"/>
      <c r="K111" s="199"/>
      <c r="L111" s="200"/>
    </row>
    <row r="112" spans="2:12" ht="15.9" hidden="1" x14ac:dyDescent="0.45">
      <c r="B112" s="203" t="s">
        <v>138</v>
      </c>
      <c r="C112" s="143"/>
      <c r="D112" s="153"/>
      <c r="E112" s="153"/>
      <c r="F112" s="153"/>
      <c r="G112" s="197">
        <f t="shared" ref="G112:G118" si="10">SUM(D112:F112)</f>
        <v>0</v>
      </c>
      <c r="H112" s="198"/>
      <c r="I112" s="153"/>
      <c r="J112" s="179"/>
      <c r="K112" s="199"/>
      <c r="L112" s="200"/>
    </row>
    <row r="113" spans="2:12" ht="15.9" hidden="1" x14ac:dyDescent="0.45">
      <c r="B113" s="203" t="s">
        <v>139</v>
      </c>
      <c r="C113" s="143"/>
      <c r="D113" s="153"/>
      <c r="E113" s="153"/>
      <c r="F113" s="153"/>
      <c r="G113" s="197">
        <f t="shared" si="10"/>
        <v>0</v>
      </c>
      <c r="H113" s="198"/>
      <c r="I113" s="153"/>
      <c r="J113" s="179"/>
      <c r="K113" s="199"/>
      <c r="L113" s="200"/>
    </row>
    <row r="114" spans="2:12" ht="15.9" hidden="1" x14ac:dyDescent="0.45">
      <c r="B114" s="203" t="s">
        <v>140</v>
      </c>
      <c r="C114" s="143"/>
      <c r="D114" s="153"/>
      <c r="E114" s="153"/>
      <c r="F114" s="153"/>
      <c r="G114" s="197">
        <f t="shared" si="10"/>
        <v>0</v>
      </c>
      <c r="H114" s="198"/>
      <c r="I114" s="153"/>
      <c r="J114" s="179"/>
      <c r="K114" s="199"/>
      <c r="L114" s="200"/>
    </row>
    <row r="115" spans="2:12" ht="15.9" hidden="1" x14ac:dyDescent="0.45">
      <c r="B115" s="203" t="s">
        <v>141</v>
      </c>
      <c r="C115" s="143"/>
      <c r="D115" s="153"/>
      <c r="E115" s="153"/>
      <c r="F115" s="153"/>
      <c r="G115" s="197">
        <f t="shared" si="10"/>
        <v>0</v>
      </c>
      <c r="H115" s="198"/>
      <c r="I115" s="153"/>
      <c r="J115" s="179"/>
      <c r="K115" s="199"/>
      <c r="L115" s="200"/>
    </row>
    <row r="116" spans="2:12" ht="15.9" hidden="1" x14ac:dyDescent="0.45">
      <c r="B116" s="203" t="s">
        <v>142</v>
      </c>
      <c r="C116" s="143"/>
      <c r="D116" s="153"/>
      <c r="E116" s="153"/>
      <c r="F116" s="153"/>
      <c r="G116" s="197">
        <f t="shared" si="10"/>
        <v>0</v>
      </c>
      <c r="H116" s="198"/>
      <c r="I116" s="153"/>
      <c r="J116" s="179"/>
      <c r="K116" s="199"/>
      <c r="L116" s="200"/>
    </row>
    <row r="117" spans="2:12" ht="15.9" hidden="1" x14ac:dyDescent="0.45">
      <c r="B117" s="203" t="s">
        <v>143</v>
      </c>
      <c r="C117" s="144"/>
      <c r="D117" s="179"/>
      <c r="E117" s="179"/>
      <c r="F117" s="179"/>
      <c r="G117" s="197">
        <f t="shared" si="10"/>
        <v>0</v>
      </c>
      <c r="H117" s="201"/>
      <c r="I117" s="179"/>
      <c r="J117" s="179"/>
      <c r="K117" s="202"/>
      <c r="L117" s="200"/>
    </row>
    <row r="118" spans="2:12" ht="15.9" hidden="1" x14ac:dyDescent="0.45">
      <c r="B118" s="203" t="s">
        <v>144</v>
      </c>
      <c r="C118" s="144"/>
      <c r="D118" s="179"/>
      <c r="E118" s="179"/>
      <c r="F118" s="179"/>
      <c r="G118" s="197">
        <f t="shared" si="10"/>
        <v>0</v>
      </c>
      <c r="H118" s="201"/>
      <c r="I118" s="179"/>
      <c r="J118" s="179"/>
      <c r="K118" s="202"/>
      <c r="L118" s="200"/>
    </row>
    <row r="119" spans="2:12" ht="15.9" hidden="1" x14ac:dyDescent="0.45">
      <c r="C119" s="72" t="s">
        <v>33</v>
      </c>
      <c r="D119" s="13">
        <f>SUM(D111:D118)</f>
        <v>0</v>
      </c>
      <c r="E119" s="13">
        <f>SUM(E111:E118)</f>
        <v>0</v>
      </c>
      <c r="F119" s="13">
        <f>SUM(F111:F118)</f>
        <v>0</v>
      </c>
      <c r="G119" s="13">
        <f>SUM(G111:G118)</f>
        <v>0</v>
      </c>
      <c r="H119" s="10">
        <f>(H111*G111)+(H112*G112)+(H113*G113)+(H114*G114)+(H115*G115)+(H116*G116)+(H117*G117)+(H118*G118)</f>
        <v>0</v>
      </c>
      <c r="I119" s="118">
        <f>SUM(I111:I118)</f>
        <v>0</v>
      </c>
      <c r="J119" s="134"/>
      <c r="K119" s="202"/>
      <c r="L119" s="29"/>
    </row>
    <row r="120" spans="2:12" ht="15.9" hidden="1" x14ac:dyDescent="0.4">
      <c r="B120" s="72" t="s">
        <v>145</v>
      </c>
      <c r="C120" s="254"/>
      <c r="D120" s="255"/>
      <c r="E120" s="255"/>
      <c r="F120" s="255"/>
      <c r="G120" s="255"/>
      <c r="H120" s="255"/>
      <c r="I120" s="255"/>
      <c r="J120" s="255"/>
      <c r="K120" s="256"/>
      <c r="L120" s="28"/>
    </row>
    <row r="121" spans="2:12" ht="15.9" hidden="1" x14ac:dyDescent="0.45">
      <c r="B121" s="203" t="s">
        <v>146</v>
      </c>
      <c r="C121" s="143"/>
      <c r="D121" s="153"/>
      <c r="E121" s="153"/>
      <c r="F121" s="153"/>
      <c r="G121" s="197">
        <f>SUM(D121:F121)</f>
        <v>0</v>
      </c>
      <c r="H121" s="198"/>
      <c r="I121" s="153"/>
      <c r="J121" s="179"/>
      <c r="K121" s="199"/>
      <c r="L121" s="200"/>
    </row>
    <row r="122" spans="2:12" ht="15.9" hidden="1" x14ac:dyDescent="0.45">
      <c r="B122" s="203" t="s">
        <v>147</v>
      </c>
      <c r="C122" s="143"/>
      <c r="D122" s="153"/>
      <c r="E122" s="153"/>
      <c r="F122" s="153"/>
      <c r="G122" s="197">
        <f t="shared" ref="G122:G128" si="11">SUM(D122:F122)</f>
        <v>0</v>
      </c>
      <c r="H122" s="198"/>
      <c r="I122" s="153"/>
      <c r="J122" s="179"/>
      <c r="K122" s="199"/>
      <c r="L122" s="200"/>
    </row>
    <row r="123" spans="2:12" ht="15.9" hidden="1" x14ac:dyDescent="0.45">
      <c r="B123" s="203" t="s">
        <v>148</v>
      </c>
      <c r="C123" s="143"/>
      <c r="D123" s="153"/>
      <c r="E123" s="153"/>
      <c r="F123" s="153"/>
      <c r="G123" s="197">
        <f t="shared" si="11"/>
        <v>0</v>
      </c>
      <c r="H123" s="198"/>
      <c r="I123" s="153"/>
      <c r="J123" s="179"/>
      <c r="K123" s="199"/>
      <c r="L123" s="200"/>
    </row>
    <row r="124" spans="2:12" ht="15.9" hidden="1" x14ac:dyDescent="0.45">
      <c r="B124" s="203" t="s">
        <v>149</v>
      </c>
      <c r="C124" s="143"/>
      <c r="D124" s="153"/>
      <c r="E124" s="153"/>
      <c r="F124" s="153"/>
      <c r="G124" s="197">
        <f t="shared" si="11"/>
        <v>0</v>
      </c>
      <c r="H124" s="198"/>
      <c r="I124" s="153"/>
      <c r="J124" s="179"/>
      <c r="K124" s="199"/>
      <c r="L124" s="200"/>
    </row>
    <row r="125" spans="2:12" ht="15.9" hidden="1" x14ac:dyDescent="0.45">
      <c r="B125" s="203" t="s">
        <v>150</v>
      </c>
      <c r="C125" s="143"/>
      <c r="D125" s="153"/>
      <c r="E125" s="153"/>
      <c r="F125" s="153"/>
      <c r="G125" s="197">
        <f t="shared" si="11"/>
        <v>0</v>
      </c>
      <c r="H125" s="198"/>
      <c r="I125" s="153"/>
      <c r="J125" s="179"/>
      <c r="K125" s="199"/>
      <c r="L125" s="200"/>
    </row>
    <row r="126" spans="2:12" ht="15.9" hidden="1" x14ac:dyDescent="0.45">
      <c r="B126" s="203" t="s">
        <v>151</v>
      </c>
      <c r="C126" s="143"/>
      <c r="D126" s="153"/>
      <c r="E126" s="153"/>
      <c r="F126" s="153"/>
      <c r="G126" s="197">
        <f t="shared" si="11"/>
        <v>0</v>
      </c>
      <c r="H126" s="198"/>
      <c r="I126" s="153"/>
      <c r="J126" s="179"/>
      <c r="K126" s="199"/>
      <c r="L126" s="200"/>
    </row>
    <row r="127" spans="2:12" ht="15.9" hidden="1" x14ac:dyDescent="0.45">
      <c r="B127" s="203" t="s">
        <v>152</v>
      </c>
      <c r="C127" s="144"/>
      <c r="D127" s="179"/>
      <c r="E127" s="179"/>
      <c r="F127" s="179"/>
      <c r="G127" s="197">
        <f t="shared" si="11"/>
        <v>0</v>
      </c>
      <c r="H127" s="201"/>
      <c r="I127" s="179"/>
      <c r="J127" s="179"/>
      <c r="K127" s="202"/>
      <c r="L127" s="200"/>
    </row>
    <row r="128" spans="2:12" ht="15.9" hidden="1" x14ac:dyDescent="0.45">
      <c r="B128" s="203" t="s">
        <v>153</v>
      </c>
      <c r="C128" s="144"/>
      <c r="D128" s="179"/>
      <c r="E128" s="179"/>
      <c r="F128" s="179"/>
      <c r="G128" s="197">
        <f t="shared" si="11"/>
        <v>0</v>
      </c>
      <c r="H128" s="201"/>
      <c r="I128" s="179"/>
      <c r="J128" s="179"/>
      <c r="K128" s="202"/>
      <c r="L128" s="200"/>
    </row>
    <row r="129" spans="2:12" ht="15.9" hidden="1" x14ac:dyDescent="0.45">
      <c r="C129" s="72" t="s">
        <v>33</v>
      </c>
      <c r="D129" s="10">
        <f>SUM(D121:D128)</f>
        <v>0</v>
      </c>
      <c r="E129" s="10">
        <f>SUM(E121:E128)</f>
        <v>0</v>
      </c>
      <c r="F129" s="10">
        <f>SUM(F121:F128)</f>
        <v>0</v>
      </c>
      <c r="G129" s="10">
        <f>SUM(G121:G128)</f>
        <v>0</v>
      </c>
      <c r="H129" s="10">
        <f>(H121*G121)+(H122*G122)+(H123*G123)+(H124*G124)+(H125*G125)+(H126*G126)+(H127*G127)+(H128*G128)</f>
        <v>0</v>
      </c>
      <c r="I129" s="118">
        <f>SUM(I121:I128)</f>
        <v>0</v>
      </c>
      <c r="J129" s="134"/>
      <c r="K129" s="202"/>
      <c r="L129" s="29"/>
    </row>
    <row r="130" spans="2:12" ht="15.9" hidden="1" x14ac:dyDescent="0.4">
      <c r="B130" s="4"/>
      <c r="C130" s="204"/>
      <c r="D130" s="181"/>
      <c r="E130" s="181"/>
      <c r="F130" s="181"/>
      <c r="G130" s="181"/>
      <c r="H130" s="181"/>
      <c r="I130" s="181"/>
      <c r="J130" s="181"/>
      <c r="K130" s="206"/>
      <c r="L130" s="2"/>
    </row>
    <row r="131" spans="2:12" ht="15.9" hidden="1" x14ac:dyDescent="0.4">
      <c r="B131" s="72" t="s">
        <v>154</v>
      </c>
      <c r="C131" s="257"/>
      <c r="D131" s="258"/>
      <c r="E131" s="258"/>
      <c r="F131" s="258"/>
      <c r="G131" s="258"/>
      <c r="H131" s="258"/>
      <c r="I131" s="258"/>
      <c r="J131" s="258"/>
      <c r="K131" s="259"/>
      <c r="L131" s="9"/>
    </row>
    <row r="132" spans="2:12" ht="15.9" hidden="1" x14ac:dyDescent="0.4">
      <c r="B132" s="72" t="s">
        <v>155</v>
      </c>
      <c r="C132" s="254"/>
      <c r="D132" s="255"/>
      <c r="E132" s="255"/>
      <c r="F132" s="255"/>
      <c r="G132" s="255"/>
      <c r="H132" s="255"/>
      <c r="I132" s="255"/>
      <c r="J132" s="255"/>
      <c r="K132" s="256"/>
      <c r="L132" s="28"/>
    </row>
    <row r="133" spans="2:12" ht="15.9" hidden="1" x14ac:dyDescent="0.45">
      <c r="B133" s="203" t="s">
        <v>156</v>
      </c>
      <c r="C133" s="143"/>
      <c r="D133" s="153"/>
      <c r="E133" s="153"/>
      <c r="F133" s="153"/>
      <c r="G133" s="197">
        <f>SUM(D133:F133)</f>
        <v>0</v>
      </c>
      <c r="H133" s="198"/>
      <c r="I133" s="153"/>
      <c r="J133" s="179"/>
      <c r="K133" s="199"/>
      <c r="L133" s="200"/>
    </row>
    <row r="134" spans="2:12" ht="15.9" hidden="1" x14ac:dyDescent="0.45">
      <c r="B134" s="203" t="s">
        <v>157</v>
      </c>
      <c r="C134" s="143"/>
      <c r="D134" s="153"/>
      <c r="E134" s="153"/>
      <c r="F134" s="153"/>
      <c r="G134" s="197">
        <f t="shared" ref="G134:G140" si="12">SUM(D134:F134)</f>
        <v>0</v>
      </c>
      <c r="H134" s="198"/>
      <c r="I134" s="153"/>
      <c r="J134" s="179"/>
      <c r="K134" s="199"/>
      <c r="L134" s="200"/>
    </row>
    <row r="135" spans="2:12" ht="15.9" hidden="1" x14ac:dyDescent="0.45">
      <c r="B135" s="203" t="s">
        <v>158</v>
      </c>
      <c r="C135" s="143"/>
      <c r="D135" s="153"/>
      <c r="E135" s="153"/>
      <c r="F135" s="153"/>
      <c r="G135" s="197">
        <f t="shared" si="12"/>
        <v>0</v>
      </c>
      <c r="H135" s="198"/>
      <c r="I135" s="153"/>
      <c r="J135" s="179"/>
      <c r="K135" s="199"/>
      <c r="L135" s="200"/>
    </row>
    <row r="136" spans="2:12" ht="15.9" hidden="1" x14ac:dyDescent="0.45">
      <c r="B136" s="203" t="s">
        <v>159</v>
      </c>
      <c r="C136" s="143"/>
      <c r="D136" s="153"/>
      <c r="E136" s="153"/>
      <c r="F136" s="153"/>
      <c r="G136" s="197">
        <f t="shared" si="12"/>
        <v>0</v>
      </c>
      <c r="H136" s="198"/>
      <c r="I136" s="153"/>
      <c r="J136" s="179"/>
      <c r="K136" s="199"/>
      <c r="L136" s="200"/>
    </row>
    <row r="137" spans="2:12" ht="15.9" hidden="1" x14ac:dyDescent="0.45">
      <c r="B137" s="203" t="s">
        <v>160</v>
      </c>
      <c r="C137" s="143"/>
      <c r="D137" s="153"/>
      <c r="E137" s="153"/>
      <c r="F137" s="153"/>
      <c r="G137" s="197">
        <f t="shared" si="12"/>
        <v>0</v>
      </c>
      <c r="H137" s="198"/>
      <c r="I137" s="153"/>
      <c r="J137" s="179"/>
      <c r="K137" s="199"/>
      <c r="L137" s="200"/>
    </row>
    <row r="138" spans="2:12" ht="15.9" hidden="1" x14ac:dyDescent="0.45">
      <c r="B138" s="203" t="s">
        <v>161</v>
      </c>
      <c r="C138" s="143"/>
      <c r="D138" s="153"/>
      <c r="E138" s="153"/>
      <c r="F138" s="153"/>
      <c r="G138" s="197">
        <f t="shared" si="12"/>
        <v>0</v>
      </c>
      <c r="H138" s="198"/>
      <c r="I138" s="153"/>
      <c r="J138" s="179"/>
      <c r="K138" s="199"/>
      <c r="L138" s="200"/>
    </row>
    <row r="139" spans="2:12" ht="15.9" hidden="1" x14ac:dyDescent="0.45">
      <c r="B139" s="203" t="s">
        <v>162</v>
      </c>
      <c r="C139" s="144"/>
      <c r="D139" s="179"/>
      <c r="E139" s="179"/>
      <c r="F139" s="179"/>
      <c r="G139" s="197">
        <f t="shared" si="12"/>
        <v>0</v>
      </c>
      <c r="H139" s="201"/>
      <c r="I139" s="179"/>
      <c r="J139" s="179"/>
      <c r="K139" s="202"/>
      <c r="L139" s="200"/>
    </row>
    <row r="140" spans="2:12" ht="15.9" hidden="1" x14ac:dyDescent="0.45">
      <c r="B140" s="203" t="s">
        <v>163</v>
      </c>
      <c r="C140" s="144"/>
      <c r="D140" s="179"/>
      <c r="E140" s="179"/>
      <c r="F140" s="179"/>
      <c r="G140" s="197">
        <f t="shared" si="12"/>
        <v>0</v>
      </c>
      <c r="H140" s="201"/>
      <c r="I140" s="179"/>
      <c r="J140" s="179"/>
      <c r="K140" s="202"/>
      <c r="L140" s="200"/>
    </row>
    <row r="141" spans="2:12" ht="15.9" hidden="1" x14ac:dyDescent="0.45">
      <c r="C141" s="72" t="s">
        <v>33</v>
      </c>
      <c r="D141" s="10">
        <f>SUM(D133:D140)</f>
        <v>0</v>
      </c>
      <c r="E141" s="10">
        <f>SUM(E133:E140)</f>
        <v>0</v>
      </c>
      <c r="F141" s="10">
        <f>SUM(F133:F140)</f>
        <v>0</v>
      </c>
      <c r="G141" s="13">
        <f>SUM(G133:G140)</f>
        <v>0</v>
      </c>
      <c r="H141" s="10">
        <f>(H133*G133)+(H134*G134)+(H135*G135)+(H136*G136)+(H137*G137)+(H138*G138)+(H139*G139)+(H140*G140)</f>
        <v>0</v>
      </c>
      <c r="I141" s="118">
        <f>SUM(I133:I140)</f>
        <v>0</v>
      </c>
      <c r="J141" s="134"/>
      <c r="K141" s="202"/>
      <c r="L141" s="29"/>
    </row>
    <row r="142" spans="2:12" ht="15.9" hidden="1" x14ac:dyDescent="0.4">
      <c r="B142" s="72" t="s">
        <v>164</v>
      </c>
      <c r="C142" s="254"/>
      <c r="D142" s="255"/>
      <c r="E142" s="255"/>
      <c r="F142" s="255"/>
      <c r="G142" s="255"/>
      <c r="H142" s="255"/>
      <c r="I142" s="255"/>
      <c r="J142" s="255"/>
      <c r="K142" s="256"/>
      <c r="L142" s="28"/>
    </row>
    <row r="143" spans="2:12" ht="15.9" hidden="1" x14ac:dyDescent="0.45">
      <c r="B143" s="203" t="s">
        <v>165</v>
      </c>
      <c r="C143" s="143"/>
      <c r="D143" s="153"/>
      <c r="E143" s="153"/>
      <c r="F143" s="153"/>
      <c r="G143" s="197">
        <f>SUM(D143:F143)</f>
        <v>0</v>
      </c>
      <c r="H143" s="198"/>
      <c r="I143" s="153"/>
      <c r="J143" s="179"/>
      <c r="K143" s="199"/>
      <c r="L143" s="200"/>
    </row>
    <row r="144" spans="2:12" ht="15.9" hidden="1" x14ac:dyDescent="0.45">
      <c r="B144" s="203" t="s">
        <v>166</v>
      </c>
      <c r="C144" s="143"/>
      <c r="D144" s="153"/>
      <c r="E144" s="153"/>
      <c r="F144" s="153"/>
      <c r="G144" s="197">
        <f t="shared" ref="G144:G150" si="13">SUM(D144:F144)</f>
        <v>0</v>
      </c>
      <c r="H144" s="198"/>
      <c r="I144" s="153"/>
      <c r="J144" s="179"/>
      <c r="K144" s="199"/>
      <c r="L144" s="200"/>
    </row>
    <row r="145" spans="2:12" ht="15.9" hidden="1" x14ac:dyDescent="0.45">
      <c r="B145" s="203" t="s">
        <v>167</v>
      </c>
      <c r="C145" s="143"/>
      <c r="D145" s="153"/>
      <c r="E145" s="153"/>
      <c r="F145" s="153"/>
      <c r="G145" s="197">
        <f t="shared" si="13"/>
        <v>0</v>
      </c>
      <c r="H145" s="198"/>
      <c r="I145" s="153"/>
      <c r="J145" s="179"/>
      <c r="K145" s="199"/>
      <c r="L145" s="200"/>
    </row>
    <row r="146" spans="2:12" ht="15.9" hidden="1" x14ac:dyDescent="0.45">
      <c r="B146" s="203" t="s">
        <v>168</v>
      </c>
      <c r="C146" s="143"/>
      <c r="D146" s="153"/>
      <c r="E146" s="153"/>
      <c r="F146" s="153"/>
      <c r="G146" s="197">
        <f t="shared" si="13"/>
        <v>0</v>
      </c>
      <c r="H146" s="198"/>
      <c r="I146" s="153"/>
      <c r="J146" s="179"/>
      <c r="K146" s="199"/>
      <c r="L146" s="200"/>
    </row>
    <row r="147" spans="2:12" ht="15.9" hidden="1" x14ac:dyDescent="0.45">
      <c r="B147" s="203" t="s">
        <v>169</v>
      </c>
      <c r="C147" s="143"/>
      <c r="D147" s="153"/>
      <c r="E147" s="153"/>
      <c r="F147" s="153"/>
      <c r="G147" s="197">
        <f t="shared" si="13"/>
        <v>0</v>
      </c>
      <c r="H147" s="198"/>
      <c r="I147" s="153"/>
      <c r="J147" s="179"/>
      <c r="K147" s="199"/>
      <c r="L147" s="200"/>
    </row>
    <row r="148" spans="2:12" ht="15.9" hidden="1" x14ac:dyDescent="0.45">
      <c r="B148" s="203" t="s">
        <v>170</v>
      </c>
      <c r="C148" s="143"/>
      <c r="D148" s="153"/>
      <c r="E148" s="153"/>
      <c r="F148" s="153"/>
      <c r="G148" s="197">
        <f t="shared" si="13"/>
        <v>0</v>
      </c>
      <c r="H148" s="198"/>
      <c r="I148" s="153"/>
      <c r="J148" s="179"/>
      <c r="K148" s="199"/>
      <c r="L148" s="200"/>
    </row>
    <row r="149" spans="2:12" ht="15.9" hidden="1" x14ac:dyDescent="0.45">
      <c r="B149" s="203" t="s">
        <v>171</v>
      </c>
      <c r="C149" s="144"/>
      <c r="D149" s="179"/>
      <c r="E149" s="179"/>
      <c r="F149" s="179"/>
      <c r="G149" s="197">
        <f t="shared" si="13"/>
        <v>0</v>
      </c>
      <c r="H149" s="201"/>
      <c r="I149" s="179"/>
      <c r="J149" s="179"/>
      <c r="K149" s="202"/>
      <c r="L149" s="200"/>
    </row>
    <row r="150" spans="2:12" ht="15.9" hidden="1" x14ac:dyDescent="0.45">
      <c r="B150" s="203" t="s">
        <v>172</v>
      </c>
      <c r="C150" s="144"/>
      <c r="D150" s="179"/>
      <c r="E150" s="179"/>
      <c r="F150" s="179"/>
      <c r="G150" s="197">
        <f t="shared" si="13"/>
        <v>0</v>
      </c>
      <c r="H150" s="201"/>
      <c r="I150" s="179"/>
      <c r="J150" s="179"/>
      <c r="K150" s="202"/>
      <c r="L150" s="200"/>
    </row>
    <row r="151" spans="2:12" ht="15.9" hidden="1" x14ac:dyDescent="0.45">
      <c r="C151" s="72" t="s">
        <v>33</v>
      </c>
      <c r="D151" s="13">
        <f>SUM(D143:D150)</f>
        <v>0</v>
      </c>
      <c r="E151" s="13">
        <f>SUM(E143:E150)</f>
        <v>0</v>
      </c>
      <c r="F151" s="13">
        <f>SUM(F143:F150)</f>
        <v>0</v>
      </c>
      <c r="G151" s="13">
        <f>SUM(G143:G150)</f>
        <v>0</v>
      </c>
      <c r="H151" s="10">
        <f>(H143*G143)+(H144*G144)+(H145*G145)+(H146*G146)+(H147*G147)+(H148*G148)+(H149*G149)+(H150*G150)</f>
        <v>0</v>
      </c>
      <c r="I151" s="118">
        <f>SUM(I143:I150)</f>
        <v>0</v>
      </c>
      <c r="J151" s="134"/>
      <c r="K151" s="202"/>
      <c r="L151" s="29"/>
    </row>
    <row r="152" spans="2:12" ht="15.9" hidden="1" x14ac:dyDescent="0.4">
      <c r="B152" s="72" t="s">
        <v>173</v>
      </c>
      <c r="C152" s="254"/>
      <c r="D152" s="255"/>
      <c r="E152" s="255"/>
      <c r="F152" s="255"/>
      <c r="G152" s="255"/>
      <c r="H152" s="255"/>
      <c r="I152" s="255"/>
      <c r="J152" s="255"/>
      <c r="K152" s="256"/>
      <c r="L152" s="28"/>
    </row>
    <row r="153" spans="2:12" ht="15.9" hidden="1" x14ac:dyDescent="0.45">
      <c r="B153" s="203" t="s">
        <v>174</v>
      </c>
      <c r="C153" s="143"/>
      <c r="D153" s="153"/>
      <c r="E153" s="153"/>
      <c r="F153" s="153"/>
      <c r="G153" s="197">
        <f>SUM(D153:F153)</f>
        <v>0</v>
      </c>
      <c r="H153" s="198"/>
      <c r="I153" s="153"/>
      <c r="J153" s="179"/>
      <c r="K153" s="199"/>
      <c r="L153" s="200"/>
    </row>
    <row r="154" spans="2:12" ht="15.9" hidden="1" x14ac:dyDescent="0.45">
      <c r="B154" s="203" t="s">
        <v>175</v>
      </c>
      <c r="C154" s="143"/>
      <c r="D154" s="153"/>
      <c r="E154" s="153"/>
      <c r="F154" s="153"/>
      <c r="G154" s="197">
        <f t="shared" ref="G154:G160" si="14">SUM(D154:F154)</f>
        <v>0</v>
      </c>
      <c r="H154" s="198"/>
      <c r="I154" s="153"/>
      <c r="J154" s="179"/>
      <c r="K154" s="199"/>
      <c r="L154" s="200"/>
    </row>
    <row r="155" spans="2:12" ht="15.9" hidden="1" x14ac:dyDescent="0.45">
      <c r="B155" s="203" t="s">
        <v>176</v>
      </c>
      <c r="C155" s="143"/>
      <c r="D155" s="153"/>
      <c r="E155" s="153"/>
      <c r="F155" s="153"/>
      <c r="G155" s="197">
        <f t="shared" si="14"/>
        <v>0</v>
      </c>
      <c r="H155" s="198"/>
      <c r="I155" s="153"/>
      <c r="J155" s="179"/>
      <c r="K155" s="199"/>
      <c r="L155" s="200"/>
    </row>
    <row r="156" spans="2:12" ht="15.9" hidden="1" x14ac:dyDescent="0.45">
      <c r="B156" s="203" t="s">
        <v>177</v>
      </c>
      <c r="C156" s="143"/>
      <c r="D156" s="153"/>
      <c r="E156" s="153"/>
      <c r="F156" s="153"/>
      <c r="G156" s="197">
        <f t="shared" si="14"/>
        <v>0</v>
      </c>
      <c r="H156" s="198"/>
      <c r="I156" s="153"/>
      <c r="J156" s="179"/>
      <c r="K156" s="199"/>
      <c r="L156" s="200"/>
    </row>
    <row r="157" spans="2:12" ht="15.9" hidden="1" x14ac:dyDescent="0.45">
      <c r="B157" s="203" t="s">
        <v>178</v>
      </c>
      <c r="C157" s="143"/>
      <c r="D157" s="153"/>
      <c r="E157" s="153"/>
      <c r="F157" s="153"/>
      <c r="G157" s="197">
        <f t="shared" si="14"/>
        <v>0</v>
      </c>
      <c r="H157" s="198"/>
      <c r="I157" s="153"/>
      <c r="J157" s="179"/>
      <c r="K157" s="199"/>
      <c r="L157" s="200"/>
    </row>
    <row r="158" spans="2:12" ht="15.9" hidden="1" x14ac:dyDescent="0.45">
      <c r="B158" s="203" t="s">
        <v>179</v>
      </c>
      <c r="C158" s="143"/>
      <c r="D158" s="153"/>
      <c r="E158" s="153"/>
      <c r="F158" s="153"/>
      <c r="G158" s="197">
        <f t="shared" si="14"/>
        <v>0</v>
      </c>
      <c r="H158" s="198"/>
      <c r="I158" s="153"/>
      <c r="J158" s="179"/>
      <c r="K158" s="199"/>
      <c r="L158" s="200"/>
    </row>
    <row r="159" spans="2:12" ht="15.9" hidden="1" x14ac:dyDescent="0.45">
      <c r="B159" s="203" t="s">
        <v>180</v>
      </c>
      <c r="C159" s="144"/>
      <c r="D159" s="179"/>
      <c r="E159" s="179"/>
      <c r="F159" s="179"/>
      <c r="G159" s="197">
        <f t="shared" si="14"/>
        <v>0</v>
      </c>
      <c r="H159" s="201"/>
      <c r="I159" s="179"/>
      <c r="J159" s="179"/>
      <c r="K159" s="202"/>
      <c r="L159" s="200"/>
    </row>
    <row r="160" spans="2:12" ht="15.9" hidden="1" x14ac:dyDescent="0.45">
      <c r="B160" s="203" t="s">
        <v>181</v>
      </c>
      <c r="C160" s="144"/>
      <c r="D160" s="179"/>
      <c r="E160" s="179"/>
      <c r="F160" s="179"/>
      <c r="G160" s="197">
        <f t="shared" si="14"/>
        <v>0</v>
      </c>
      <c r="H160" s="201"/>
      <c r="I160" s="179"/>
      <c r="J160" s="179"/>
      <c r="K160" s="202"/>
      <c r="L160" s="200"/>
    </row>
    <row r="161" spans="2:12" ht="15.9" hidden="1" x14ac:dyDescent="0.45">
      <c r="C161" s="72" t="s">
        <v>33</v>
      </c>
      <c r="D161" s="13">
        <f>SUM(D153:D160)</f>
        <v>0</v>
      </c>
      <c r="E161" s="13">
        <f>SUM(E153:E160)</f>
        <v>0</v>
      </c>
      <c r="F161" s="13">
        <f>SUM(F153:F160)</f>
        <v>0</v>
      </c>
      <c r="G161" s="13">
        <f>SUM(G153:G160)</f>
        <v>0</v>
      </c>
      <c r="H161" s="10">
        <f>(H153*G153)+(H154*G154)+(H155*G155)+(H156*G156)+(H157*G157)+(H158*G158)+(H159*G159)+(H160*G160)</f>
        <v>0</v>
      </c>
      <c r="I161" s="118">
        <f>SUM(I153:I160)</f>
        <v>0</v>
      </c>
      <c r="J161" s="134"/>
      <c r="K161" s="202"/>
      <c r="L161" s="29"/>
    </row>
    <row r="162" spans="2:12" ht="15.9" hidden="1" x14ac:dyDescent="0.4">
      <c r="B162" s="72" t="s">
        <v>182</v>
      </c>
      <c r="C162" s="254"/>
      <c r="D162" s="255"/>
      <c r="E162" s="255"/>
      <c r="F162" s="255"/>
      <c r="G162" s="255"/>
      <c r="H162" s="255"/>
      <c r="I162" s="255"/>
      <c r="J162" s="255"/>
      <c r="K162" s="256"/>
      <c r="L162" s="28"/>
    </row>
    <row r="163" spans="2:12" ht="15.9" hidden="1" x14ac:dyDescent="0.45">
      <c r="B163" s="203" t="s">
        <v>183</v>
      </c>
      <c r="C163" s="143"/>
      <c r="D163" s="153"/>
      <c r="E163" s="153"/>
      <c r="F163" s="153"/>
      <c r="G163" s="197">
        <f>SUM(D163:F163)</f>
        <v>0</v>
      </c>
      <c r="H163" s="198"/>
      <c r="I163" s="153"/>
      <c r="J163" s="179"/>
      <c r="K163" s="199"/>
      <c r="L163" s="200"/>
    </row>
    <row r="164" spans="2:12" ht="15.9" hidden="1" x14ac:dyDescent="0.45">
      <c r="B164" s="203" t="s">
        <v>184</v>
      </c>
      <c r="C164" s="143"/>
      <c r="D164" s="153"/>
      <c r="E164" s="153"/>
      <c r="F164" s="153"/>
      <c r="G164" s="197">
        <f t="shared" ref="G164:G170" si="15">SUM(D164:F164)</f>
        <v>0</v>
      </c>
      <c r="H164" s="198"/>
      <c r="I164" s="153"/>
      <c r="J164" s="179"/>
      <c r="K164" s="199"/>
      <c r="L164" s="200"/>
    </row>
    <row r="165" spans="2:12" ht="15.9" hidden="1" x14ac:dyDescent="0.45">
      <c r="B165" s="203" t="s">
        <v>185</v>
      </c>
      <c r="C165" s="143"/>
      <c r="D165" s="153"/>
      <c r="E165" s="153"/>
      <c r="F165" s="153"/>
      <c r="G165" s="197">
        <f t="shared" si="15"/>
        <v>0</v>
      </c>
      <c r="H165" s="198"/>
      <c r="I165" s="153"/>
      <c r="J165" s="179"/>
      <c r="K165" s="199"/>
      <c r="L165" s="200"/>
    </row>
    <row r="166" spans="2:12" ht="15.9" hidden="1" x14ac:dyDescent="0.45">
      <c r="B166" s="203" t="s">
        <v>186</v>
      </c>
      <c r="C166" s="143"/>
      <c r="D166" s="153"/>
      <c r="E166" s="153"/>
      <c r="F166" s="153"/>
      <c r="G166" s="197">
        <f t="shared" si="15"/>
        <v>0</v>
      </c>
      <c r="H166" s="198"/>
      <c r="I166" s="153"/>
      <c r="J166" s="179"/>
      <c r="K166" s="199"/>
      <c r="L166" s="200"/>
    </row>
    <row r="167" spans="2:12" ht="15.9" hidden="1" x14ac:dyDescent="0.45">
      <c r="B167" s="203" t="s">
        <v>187</v>
      </c>
      <c r="C167" s="143"/>
      <c r="D167" s="153"/>
      <c r="E167" s="153"/>
      <c r="F167" s="153"/>
      <c r="G167" s="197">
        <f>SUM(D167:F167)</f>
        <v>0</v>
      </c>
      <c r="H167" s="198"/>
      <c r="I167" s="153"/>
      <c r="J167" s="179"/>
      <c r="K167" s="199"/>
      <c r="L167" s="200"/>
    </row>
    <row r="168" spans="2:12" ht="15.9" hidden="1" x14ac:dyDescent="0.45">
      <c r="B168" s="203" t="s">
        <v>188</v>
      </c>
      <c r="C168" s="143"/>
      <c r="D168" s="153"/>
      <c r="E168" s="153"/>
      <c r="F168" s="153"/>
      <c r="G168" s="197">
        <f t="shared" si="15"/>
        <v>0</v>
      </c>
      <c r="H168" s="198"/>
      <c r="I168" s="153"/>
      <c r="J168" s="179"/>
      <c r="K168" s="199"/>
      <c r="L168" s="200"/>
    </row>
    <row r="169" spans="2:12" ht="15.9" hidden="1" x14ac:dyDescent="0.45">
      <c r="B169" s="203" t="s">
        <v>189</v>
      </c>
      <c r="C169" s="144"/>
      <c r="D169" s="179"/>
      <c r="E169" s="179"/>
      <c r="F169" s="179"/>
      <c r="G169" s="197">
        <f t="shared" si="15"/>
        <v>0</v>
      </c>
      <c r="H169" s="201"/>
      <c r="I169" s="179"/>
      <c r="J169" s="179"/>
      <c r="K169" s="202"/>
      <c r="L169" s="200"/>
    </row>
    <row r="170" spans="2:12" ht="15.9" hidden="1" x14ac:dyDescent="0.45">
      <c r="B170" s="203" t="s">
        <v>190</v>
      </c>
      <c r="C170" s="144"/>
      <c r="D170" s="179"/>
      <c r="E170" s="179"/>
      <c r="F170" s="179"/>
      <c r="G170" s="197">
        <f t="shared" si="15"/>
        <v>0</v>
      </c>
      <c r="H170" s="201"/>
      <c r="I170" s="179"/>
      <c r="J170" s="179"/>
      <c r="K170" s="202"/>
      <c r="L170" s="200"/>
    </row>
    <row r="171" spans="2:12" ht="15.9" hidden="1" x14ac:dyDescent="0.45">
      <c r="C171" s="72" t="s">
        <v>33</v>
      </c>
      <c r="D171" s="10">
        <f>SUM(D163:D170)</f>
        <v>0</v>
      </c>
      <c r="E171" s="10">
        <f>SUM(E163:E170)</f>
        <v>0</v>
      </c>
      <c r="F171" s="10">
        <f>SUM(F163:F170)</f>
        <v>0</v>
      </c>
      <c r="G171" s="10">
        <f>SUM(G163:G170)</f>
        <v>0</v>
      </c>
      <c r="H171" s="10">
        <f>(H163*G163)+(H164*G164)+(H165*G165)+(H166*G166)+(H167*G167)+(H168*G168)+(H169*G169)+(H170*G170)</f>
        <v>0</v>
      </c>
      <c r="I171" s="118">
        <f>SUM(I163:I170)</f>
        <v>0</v>
      </c>
      <c r="J171" s="134"/>
      <c r="K171" s="202"/>
      <c r="L171" s="29"/>
    </row>
    <row r="172" spans="2:12" ht="15.9" x14ac:dyDescent="0.4">
      <c r="B172" s="4"/>
      <c r="C172" s="204"/>
      <c r="D172" s="181"/>
      <c r="E172" s="181"/>
      <c r="F172" s="181"/>
      <c r="G172" s="181"/>
      <c r="H172" s="181"/>
      <c r="I172" s="181"/>
      <c r="J172" s="181"/>
      <c r="K172" s="204"/>
      <c r="L172" s="2"/>
    </row>
    <row r="173" spans="2:12" ht="15.9" x14ac:dyDescent="0.4">
      <c r="B173" s="4"/>
      <c r="C173" s="204"/>
      <c r="D173" s="181"/>
      <c r="E173" s="181"/>
      <c r="F173" s="181"/>
      <c r="G173" s="181"/>
      <c r="H173" s="181"/>
      <c r="I173" s="181"/>
      <c r="J173" s="181"/>
      <c r="K173" s="204"/>
      <c r="L173" s="2"/>
    </row>
    <row r="174" spans="2:12" ht="15.9" x14ac:dyDescent="0.45">
      <c r="B174" s="72" t="s">
        <v>191</v>
      </c>
      <c r="C174" s="207"/>
      <c r="D174" s="146"/>
      <c r="E174" s="146"/>
      <c r="F174" s="146"/>
      <c r="G174" s="208">
        <f>SUM(D174:F174)</f>
        <v>0</v>
      </c>
      <c r="H174" s="209"/>
      <c r="I174" s="146"/>
      <c r="J174" s="210"/>
      <c r="K174" s="211"/>
      <c r="L174" s="29"/>
    </row>
    <row r="175" spans="2:12" ht="15.9" x14ac:dyDescent="0.45">
      <c r="B175" s="72" t="s">
        <v>192</v>
      </c>
      <c r="C175" s="207"/>
      <c r="D175" s="146"/>
      <c r="E175" s="146"/>
      <c r="F175" s="146"/>
      <c r="G175" s="208">
        <f>SUM(D175:F175)</f>
        <v>0</v>
      </c>
      <c r="H175" s="209"/>
      <c r="I175" s="146"/>
      <c r="J175" s="210"/>
      <c r="K175" s="211"/>
      <c r="L175" s="29"/>
    </row>
    <row r="176" spans="2:12" ht="15.9" x14ac:dyDescent="0.45">
      <c r="B176" s="72" t="s">
        <v>193</v>
      </c>
      <c r="C176" s="145" t="s">
        <v>194</v>
      </c>
      <c r="D176" s="146">
        <v>70000</v>
      </c>
      <c r="E176" s="146">
        <v>30000.98</v>
      </c>
      <c r="F176" s="146"/>
      <c r="G176" s="208">
        <f>SUM(D176:F176)</f>
        <v>100000.98</v>
      </c>
      <c r="H176" s="209"/>
      <c r="I176" s="146"/>
      <c r="J176" s="210"/>
      <c r="K176" s="211"/>
      <c r="L176" s="29"/>
    </row>
    <row r="177" spans="2:12" ht="31.75" x14ac:dyDescent="0.45">
      <c r="B177" s="86" t="s">
        <v>195</v>
      </c>
      <c r="C177" s="207"/>
      <c r="D177" s="146"/>
      <c r="E177" s="146"/>
      <c r="F177" s="146"/>
      <c r="G177" s="208">
        <f>SUM(D177:F177)</f>
        <v>0</v>
      </c>
      <c r="H177" s="209"/>
      <c r="I177" s="146"/>
      <c r="J177" s="210"/>
      <c r="K177" s="211"/>
      <c r="L177" s="29"/>
    </row>
    <row r="178" spans="2:12" ht="15.9" x14ac:dyDescent="0.4">
      <c r="B178" s="4"/>
      <c r="C178" s="87" t="s">
        <v>196</v>
      </c>
      <c r="D178" s="90">
        <f>SUM(D174:D177)</f>
        <v>70000</v>
      </c>
      <c r="E178" s="90">
        <f>SUM(E174:E177)</f>
        <v>30000.98</v>
      </c>
      <c r="F178" s="90">
        <f>SUM(F174:F177)</f>
        <v>0</v>
      </c>
      <c r="G178" s="90">
        <f>SUM(G174:G177)</f>
        <v>100000.98</v>
      </c>
      <c r="H178" s="10">
        <f>(H174*G174)+(H175*G175)+(H176*G176)+(H177*G177)</f>
        <v>0</v>
      </c>
      <c r="I178" s="118">
        <f>SUM(I174:I177)</f>
        <v>0</v>
      </c>
      <c r="J178" s="134"/>
      <c r="K178" s="207"/>
      <c r="L178" s="8"/>
    </row>
    <row r="179" spans="2:12" ht="15.9" x14ac:dyDescent="0.4">
      <c r="B179" s="4"/>
      <c r="C179" s="204"/>
      <c r="D179" s="181"/>
      <c r="E179" s="181"/>
      <c r="F179" s="181"/>
      <c r="G179" s="181"/>
      <c r="H179" s="181"/>
      <c r="I179" s="181"/>
      <c r="J179" s="181"/>
      <c r="K179" s="204"/>
      <c r="L179" s="8"/>
    </row>
    <row r="180" spans="2:12" ht="15.9" x14ac:dyDescent="0.4">
      <c r="B180" s="4"/>
      <c r="C180" s="204"/>
      <c r="D180" s="181"/>
      <c r="E180" s="181"/>
      <c r="F180" s="181"/>
      <c r="G180" s="181"/>
      <c r="H180" s="181"/>
      <c r="I180" s="181"/>
      <c r="J180" s="181"/>
      <c r="K180" s="204"/>
      <c r="L180" s="8"/>
    </row>
    <row r="181" spans="2:12" ht="15.9" x14ac:dyDescent="0.4">
      <c r="B181" s="4"/>
      <c r="C181" s="204"/>
      <c r="D181" s="181"/>
      <c r="E181" s="181"/>
      <c r="F181" s="181"/>
      <c r="G181" s="181"/>
      <c r="H181" s="181"/>
      <c r="I181" s="181"/>
      <c r="J181" s="181"/>
      <c r="K181" s="204"/>
      <c r="L181" s="8"/>
    </row>
    <row r="182" spans="2:12" ht="15.9" x14ac:dyDescent="0.4">
      <c r="B182" s="4"/>
      <c r="C182" s="204"/>
      <c r="D182" s="181"/>
      <c r="E182" s="181"/>
      <c r="F182" s="181"/>
      <c r="G182" s="181"/>
      <c r="H182" s="181"/>
      <c r="I182" s="181"/>
      <c r="J182" s="181"/>
      <c r="K182" s="204"/>
      <c r="L182" s="8"/>
    </row>
    <row r="183" spans="2:12" ht="15.9" x14ac:dyDescent="0.4">
      <c r="B183" s="4"/>
      <c r="C183" s="204"/>
      <c r="D183" s="181"/>
      <c r="E183" s="181"/>
      <c r="F183" s="181"/>
      <c r="G183" s="181"/>
      <c r="H183" s="181"/>
      <c r="I183" s="181"/>
      <c r="J183" s="181"/>
      <c r="K183" s="204"/>
      <c r="L183" s="8"/>
    </row>
    <row r="184" spans="2:12" ht="15.9" x14ac:dyDescent="0.4">
      <c r="B184" s="4"/>
      <c r="C184" s="204"/>
      <c r="D184" s="181"/>
      <c r="E184" s="181"/>
      <c r="F184" s="181"/>
      <c r="G184" s="181"/>
      <c r="H184" s="181"/>
      <c r="I184" s="181"/>
      <c r="J184" s="181"/>
      <c r="K184" s="204"/>
      <c r="L184" s="8"/>
    </row>
    <row r="185" spans="2:12" ht="16.3" thickBot="1" x14ac:dyDescent="0.45">
      <c r="B185" s="4"/>
      <c r="C185" s="204"/>
      <c r="D185" s="181"/>
      <c r="E185" s="181"/>
      <c r="F185" s="181"/>
      <c r="G185" s="181"/>
      <c r="H185" s="181"/>
      <c r="I185" s="181"/>
      <c r="J185" s="181"/>
      <c r="K185" s="204"/>
      <c r="L185" s="8"/>
    </row>
    <row r="186" spans="2:12" ht="15.9" x14ac:dyDescent="0.4">
      <c r="B186" s="4"/>
      <c r="C186" s="282" t="s">
        <v>197</v>
      </c>
      <c r="D186" s="283"/>
      <c r="E186" s="283"/>
      <c r="F186" s="283"/>
      <c r="G186" s="284"/>
      <c r="H186" s="8"/>
      <c r="I186" s="181"/>
      <c r="J186" s="181"/>
      <c r="K186" s="8"/>
    </row>
    <row r="187" spans="2:12" ht="15.9" x14ac:dyDescent="0.4">
      <c r="B187" s="4"/>
      <c r="C187" s="272"/>
      <c r="D187" s="285" t="str">
        <f>D4</f>
        <v>UNHCR</v>
      </c>
      <c r="E187" s="285" t="str">
        <f>E4</f>
        <v>Save the Children</v>
      </c>
      <c r="F187" s="285" t="str">
        <f>F4</f>
        <v>Comentarios</v>
      </c>
      <c r="G187" s="274" t="s">
        <v>8</v>
      </c>
      <c r="H187" s="204"/>
      <c r="I187" s="181"/>
      <c r="J187" s="181"/>
      <c r="K187" s="8"/>
    </row>
    <row r="188" spans="2:12" ht="15.9" x14ac:dyDescent="0.4">
      <c r="B188" s="4"/>
      <c r="C188" s="273"/>
      <c r="D188" s="286"/>
      <c r="E188" s="286"/>
      <c r="F188" s="286"/>
      <c r="G188" s="275"/>
      <c r="H188" s="204"/>
      <c r="I188" s="181"/>
      <c r="J188" s="181"/>
      <c r="K188" s="8"/>
    </row>
    <row r="189" spans="2:12" ht="15.9" x14ac:dyDescent="0.4">
      <c r="B189" s="212"/>
      <c r="C189" s="213" t="s">
        <v>198</v>
      </c>
      <c r="D189" s="214">
        <f>SUM(D15,D25,D35,D45,D57,D67,D77,D87,D99,D109,D119,D129,D141,D151,D161,D171,D174,D175,D176,D177)</f>
        <v>1308411.2139999999</v>
      </c>
      <c r="E189" s="214">
        <f>SUM(E15,E25,E35,E45,E57,E67,E77,E87,E99,E109,E119,E129,E141,E151,E161,E171,E174,E175,E176,E177)</f>
        <v>560747.65999999992</v>
      </c>
      <c r="F189" s="214">
        <f>SUM(F15,F25,F35,F45,F57,F67,F77,F87,F99,F109,F119,F129,F141,F151,F161,F171,F174,F175,F176,F177)</f>
        <v>0</v>
      </c>
      <c r="G189" s="215">
        <f>SUM(D189:F189)</f>
        <v>1869158.8739999998</v>
      </c>
      <c r="H189" s="204"/>
      <c r="I189" s="216"/>
      <c r="J189" s="181"/>
      <c r="K189" s="212"/>
    </row>
    <row r="190" spans="2:12" ht="15.9" x14ac:dyDescent="0.4">
      <c r="B190" s="217"/>
      <c r="C190" s="213" t="s">
        <v>199</v>
      </c>
      <c r="D190" s="214">
        <f>D189*0.07</f>
        <v>91588.784979999997</v>
      </c>
      <c r="E190" s="214">
        <f>E189*0.07</f>
        <v>39252.336199999998</v>
      </c>
      <c r="F190" s="214">
        <f>F189*0.07</f>
        <v>0</v>
      </c>
      <c r="G190" s="215">
        <f>G189*0.07</f>
        <v>130841.12118</v>
      </c>
      <c r="H190" s="217"/>
      <c r="I190" s="216"/>
      <c r="J190" s="181"/>
      <c r="K190" s="218"/>
    </row>
    <row r="191" spans="2:12" ht="16.3" thickBot="1" x14ac:dyDescent="0.45">
      <c r="B191" s="217"/>
      <c r="C191" s="7" t="s">
        <v>8</v>
      </c>
      <c r="D191" s="76">
        <f>SUM(D189:D190)</f>
        <v>1399999.9989799999</v>
      </c>
      <c r="E191" s="76">
        <f>SUM(E189:E190)</f>
        <v>599999.99619999994</v>
      </c>
      <c r="F191" s="76">
        <f>SUM(F189:F190)</f>
        <v>0</v>
      </c>
      <c r="G191" s="85">
        <f>SUM(G189:G190)</f>
        <v>1999999.9951799999</v>
      </c>
      <c r="H191" s="217"/>
      <c r="K191" s="218"/>
    </row>
    <row r="192" spans="2:12" ht="15.9" x14ac:dyDescent="0.4">
      <c r="B192" s="217"/>
      <c r="I192" s="115"/>
      <c r="J192" s="115"/>
      <c r="K192" s="2"/>
      <c r="L192" s="218"/>
    </row>
    <row r="193" spans="2:12" s="21" customFormat="1" ht="16.3" thickBot="1" x14ac:dyDescent="0.45">
      <c r="B193" s="204"/>
      <c r="C193" s="4"/>
      <c r="D193" s="16"/>
      <c r="E193" s="16"/>
      <c r="F193" s="16"/>
      <c r="G193" s="16"/>
      <c r="H193" s="16"/>
      <c r="I193" s="119"/>
      <c r="J193" s="119"/>
      <c r="K193" s="8"/>
      <c r="L193" s="212"/>
    </row>
    <row r="194" spans="2:12" ht="15.9" x14ac:dyDescent="0.4">
      <c r="B194" s="218"/>
      <c r="C194" s="267" t="s">
        <v>200</v>
      </c>
      <c r="D194" s="268"/>
      <c r="E194" s="268"/>
      <c r="F194" s="268"/>
      <c r="G194" s="268"/>
      <c r="H194" s="269"/>
      <c r="I194" s="119"/>
      <c r="J194" s="119"/>
      <c r="K194" s="218"/>
    </row>
    <row r="195" spans="2:12" ht="15.9" x14ac:dyDescent="0.4">
      <c r="B195" s="218"/>
      <c r="C195" s="73"/>
      <c r="D195" s="251" t="str">
        <f>D4</f>
        <v>UNHCR</v>
      </c>
      <c r="E195" s="251" t="str">
        <f>E4</f>
        <v>Save the Children</v>
      </c>
      <c r="F195" s="251" t="str">
        <f>F4</f>
        <v>Comentarios</v>
      </c>
      <c r="G195" s="276" t="s">
        <v>8</v>
      </c>
      <c r="H195" s="278" t="s">
        <v>201</v>
      </c>
      <c r="I195" s="119"/>
      <c r="J195" s="119"/>
      <c r="K195" s="218"/>
    </row>
    <row r="196" spans="2:12" ht="15.9" x14ac:dyDescent="0.4">
      <c r="B196" s="218"/>
      <c r="C196" s="73"/>
      <c r="D196" s="252"/>
      <c r="E196" s="252"/>
      <c r="F196" s="252"/>
      <c r="G196" s="277"/>
      <c r="H196" s="279"/>
      <c r="I196" s="114"/>
      <c r="J196" s="114"/>
      <c r="K196" s="218"/>
    </row>
    <row r="197" spans="2:12" ht="15.9" x14ac:dyDescent="0.4">
      <c r="B197" s="218"/>
      <c r="C197" s="14" t="s">
        <v>202</v>
      </c>
      <c r="D197" s="74">
        <f>$D$191*H197</f>
        <v>979999.99928599992</v>
      </c>
      <c r="E197" s="75">
        <f>$E$191*H197</f>
        <v>419999.99733999994</v>
      </c>
      <c r="F197" s="75">
        <f>$F$191*H197</f>
        <v>0</v>
      </c>
      <c r="G197" s="75">
        <f>SUM(D197:F197)</f>
        <v>1399999.9966259999</v>
      </c>
      <c r="H197" s="95">
        <v>0.7</v>
      </c>
      <c r="I197" s="114"/>
      <c r="J197" s="114"/>
      <c r="K197" s="218"/>
    </row>
    <row r="198" spans="2:12" ht="15.9" x14ac:dyDescent="0.4">
      <c r="B198" s="266"/>
      <c r="C198" s="88" t="s">
        <v>203</v>
      </c>
      <c r="D198" s="74">
        <f>$D$191*H198</f>
        <v>419999.99969399994</v>
      </c>
      <c r="E198" s="75">
        <f>$E$191*H198</f>
        <v>179999.99885999996</v>
      </c>
      <c r="F198" s="75">
        <f>$F$191*H198</f>
        <v>0</v>
      </c>
      <c r="G198" s="89">
        <f>SUM(D198:F198)</f>
        <v>599999.99855399993</v>
      </c>
      <c r="H198" s="96">
        <v>0.3</v>
      </c>
      <c r="I198" s="116"/>
      <c r="J198" s="116"/>
    </row>
    <row r="199" spans="2:12" ht="15.9" x14ac:dyDescent="0.4">
      <c r="B199" s="266"/>
      <c r="C199" s="88" t="s">
        <v>204</v>
      </c>
      <c r="D199" s="74">
        <f>$D$191*H199</f>
        <v>0</v>
      </c>
      <c r="E199" s="75">
        <f>$E$191*H199</f>
        <v>0</v>
      </c>
      <c r="F199" s="75">
        <f>$F$191*H199</f>
        <v>0</v>
      </c>
      <c r="G199" s="89">
        <f>SUM(D199:F199)</f>
        <v>0</v>
      </c>
      <c r="H199" s="97">
        <v>0</v>
      </c>
      <c r="I199" s="120"/>
      <c r="J199" s="120"/>
    </row>
    <row r="200" spans="2:12" ht="16.3" thickBot="1" x14ac:dyDescent="0.45">
      <c r="B200" s="266"/>
      <c r="C200" s="7" t="s">
        <v>205</v>
      </c>
      <c r="D200" s="76">
        <f>SUM(D197:D199)</f>
        <v>1399999.9989799999</v>
      </c>
      <c r="E200" s="76">
        <f>SUM(E197:E199)</f>
        <v>599999.99619999994</v>
      </c>
      <c r="F200" s="76">
        <f>SUM(F197:F199)</f>
        <v>0</v>
      </c>
      <c r="G200" s="76">
        <f>SUM(G197:G199)</f>
        <v>1999999.9951799999</v>
      </c>
      <c r="H200" s="77">
        <f>SUM(H197:H199)</f>
        <v>1</v>
      </c>
      <c r="I200" s="117"/>
      <c r="J200" s="115"/>
    </row>
    <row r="201" spans="2:12" ht="16.3" thickBot="1" x14ac:dyDescent="0.45">
      <c r="B201" s="266"/>
      <c r="C201" s="1"/>
      <c r="D201" s="5"/>
      <c r="E201" s="5"/>
      <c r="F201" s="5"/>
      <c r="G201" s="5"/>
      <c r="H201" s="5"/>
      <c r="I201" s="117"/>
      <c r="J201" s="115"/>
    </row>
    <row r="202" spans="2:12" ht="15.9" x14ac:dyDescent="0.4">
      <c r="B202" s="266"/>
      <c r="C202" s="78" t="s">
        <v>206</v>
      </c>
      <c r="D202" s="79">
        <f>SUM(H15,H25,H35,H45,H57,H67,H77,H87,H99,H109,H119,H129,H141,H151,H161,H171,H178)*1.07</f>
        <v>332170.46776500007</v>
      </c>
      <c r="E202" s="16"/>
      <c r="F202" s="16"/>
      <c r="G202" s="16"/>
      <c r="H202" s="122" t="s">
        <v>207</v>
      </c>
      <c r="I202" s="123">
        <f>SUM(I178,I171,I161,I151,I141,I129,I119,I109,I99,I87,I77,I67,I57,I45,I35,I25,I15)</f>
        <v>0</v>
      </c>
      <c r="J202" s="135"/>
    </row>
    <row r="203" spans="2:12" ht="16.3" thickBot="1" x14ac:dyDescent="0.5">
      <c r="B203" s="266"/>
      <c r="C203" s="80" t="s">
        <v>208</v>
      </c>
      <c r="D203" s="110">
        <f>D202/G191</f>
        <v>0.16608523428276545</v>
      </c>
      <c r="E203" s="23"/>
      <c r="F203" s="23"/>
      <c r="G203" s="23"/>
      <c r="H203" s="124" t="s">
        <v>209</v>
      </c>
      <c r="I203" s="125">
        <f>I202/G189</f>
        <v>0</v>
      </c>
      <c r="J203" s="136"/>
    </row>
    <row r="204" spans="2:12" x14ac:dyDescent="0.4">
      <c r="B204" s="266"/>
      <c r="C204" s="280"/>
      <c r="D204" s="281"/>
      <c r="E204" s="24"/>
      <c r="F204" s="24"/>
      <c r="G204" s="24"/>
    </row>
    <row r="205" spans="2:12" ht="15.9" x14ac:dyDescent="0.45">
      <c r="B205" s="266"/>
      <c r="C205" s="80" t="s">
        <v>210</v>
      </c>
      <c r="D205" s="81">
        <f>SUM(D176:F177)*1.07</f>
        <v>107001.04859999999</v>
      </c>
      <c r="E205" s="25"/>
      <c r="F205" s="25"/>
      <c r="G205" s="25"/>
    </row>
    <row r="206" spans="2:12" ht="15.9" x14ac:dyDescent="0.45">
      <c r="B206" s="266"/>
      <c r="C206" s="80" t="s">
        <v>211</v>
      </c>
      <c r="D206" s="110">
        <f>D205/G191</f>
        <v>5.3500524428936262E-2</v>
      </c>
      <c r="E206" s="25"/>
      <c r="F206" s="25"/>
      <c r="G206" s="25"/>
      <c r="I206" s="113"/>
    </row>
    <row r="207" spans="2:12" ht="15" thickBot="1" x14ac:dyDescent="0.45">
      <c r="B207" s="266"/>
      <c r="C207" s="270" t="s">
        <v>212</v>
      </c>
      <c r="D207" s="271"/>
      <c r="E207" s="17"/>
      <c r="F207" s="17"/>
      <c r="G207" s="17"/>
    </row>
    <row r="208" spans="2:12" x14ac:dyDescent="0.4">
      <c r="B208" s="266"/>
      <c r="L208" s="21"/>
    </row>
    <row r="209" spans="2:2" x14ac:dyDescent="0.4">
      <c r="B209" s="266"/>
    </row>
    <row r="210" spans="2:2" x14ac:dyDescent="0.4">
      <c r="B210" s="266"/>
    </row>
    <row r="211" spans="2:2" x14ac:dyDescent="0.4">
      <c r="B211" s="266"/>
    </row>
    <row r="212" spans="2:2" x14ac:dyDescent="0.4">
      <c r="B212" s="266"/>
    </row>
    <row r="218" spans="2:2" ht="33" customHeight="1" x14ac:dyDescent="0.4"/>
    <row r="220" spans="2:2" ht="15" customHeight="1" x14ac:dyDescent="0.4"/>
    <row r="221" spans="2:2" ht="25.5" customHeight="1" x14ac:dyDescent="0.4"/>
  </sheetData>
  <sheetProtection sheet="1" formatCells="0" formatColumns="0" formatRows="0"/>
  <mergeCells count="37">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C48:K48"/>
    <mergeCell ref="B1:E1"/>
    <mergeCell ref="C16:K16"/>
    <mergeCell ref="C6:K6"/>
    <mergeCell ref="C26:K26"/>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s>
  <conditionalFormatting sqref="D203">
    <cfRule type="cellIs" dxfId="46" priority="46" operator="lessThan">
      <formula>0.15</formula>
    </cfRule>
  </conditionalFormatting>
  <conditionalFormatting sqref="D206">
    <cfRule type="cellIs" dxfId="45" priority="44" operator="lessThan">
      <formula>0.05</formula>
    </cfRule>
  </conditionalFormatting>
  <conditionalFormatting sqref="I199:J199 H200">
    <cfRule type="cellIs" dxfId="44"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P245"/>
  <sheetViews>
    <sheetView showGridLines="0" showZeros="0" zoomScale="90" zoomScaleNormal="90" workbookViewId="0">
      <pane ySplit="4" topLeftCell="A5" activePane="bottomLeft" state="frozen"/>
      <selection pane="bottomLeft" activeCell="E10" sqref="E10"/>
    </sheetView>
    <sheetView topLeftCell="E74" workbookViewId="1">
      <selection activeCell="G78" sqref="G78"/>
    </sheetView>
    <sheetView workbookViewId="2"/>
  </sheetViews>
  <sheetFormatPr defaultColWidth="9.15234375" defaultRowHeight="15.9" x14ac:dyDescent="0.45"/>
  <cols>
    <col min="1" max="1" width="4.3828125" style="32" customWidth="1"/>
    <col min="2" max="2" width="3.3046875" style="32" customWidth="1"/>
    <col min="3" max="3" width="51.3828125" style="32" customWidth="1"/>
    <col min="4" max="5" width="34.3046875" style="33" customWidth="1"/>
    <col min="6" max="7" width="35" style="33" customWidth="1"/>
    <col min="8" max="8" width="36.53515625" style="33" customWidth="1"/>
    <col min="9" max="9" width="25.69140625" style="32" customWidth="1"/>
    <col min="10" max="10" width="21.3828125" style="32" customWidth="1"/>
    <col min="11" max="11" width="16.84375" style="32" customWidth="1"/>
    <col min="12" max="12" width="19.3828125" style="32" customWidth="1"/>
    <col min="13" max="13" width="19" style="32" customWidth="1"/>
    <col min="14" max="14" width="26" style="32" customWidth="1"/>
    <col min="15" max="15" width="21.15234375" style="32" customWidth="1"/>
    <col min="16" max="16" width="7" style="32" customWidth="1"/>
    <col min="17" max="17" width="24.3046875" style="32" customWidth="1"/>
    <col min="18" max="18" width="26.3828125" style="32" customWidth="1"/>
    <col min="19" max="19" width="30.15234375" style="32" customWidth="1"/>
    <col min="20" max="20" width="33" style="32" customWidth="1"/>
    <col min="21" max="22" width="22.69140625" style="32" customWidth="1"/>
    <col min="23" max="23" width="23.3828125" style="32" customWidth="1"/>
    <col min="24" max="24" width="32.15234375" style="32" customWidth="1"/>
    <col min="25" max="25" width="9.15234375" style="32"/>
    <col min="26" max="26" width="17.69140625" style="32" customWidth="1"/>
    <col min="27" max="27" width="26.3828125" style="32" customWidth="1"/>
    <col min="28" max="28" width="22.3828125" style="32" customWidth="1"/>
    <col min="29" max="29" width="29.69140625" style="32" customWidth="1"/>
    <col min="30" max="30" width="23.3828125" style="32" customWidth="1"/>
    <col min="31" max="31" width="18.3828125" style="32" customWidth="1"/>
    <col min="32" max="32" width="17.3828125" style="32" customWidth="1"/>
    <col min="33" max="33" width="25.15234375" style="32" customWidth="1"/>
    <col min="34" max="16384" width="9.15234375" style="32"/>
  </cols>
  <sheetData>
    <row r="1" spans="2:15" ht="31.5" customHeight="1" x14ac:dyDescent="1.2">
      <c r="B1" s="186"/>
      <c r="C1" s="250" t="s">
        <v>0</v>
      </c>
      <c r="D1" s="250"/>
      <c r="E1" s="250"/>
      <c r="F1" s="250"/>
      <c r="G1" s="250"/>
      <c r="H1" s="250"/>
      <c r="I1" s="18"/>
      <c r="J1" s="19"/>
      <c r="K1" s="19"/>
      <c r="L1" s="186"/>
      <c r="M1" s="186"/>
      <c r="N1" s="12"/>
      <c r="O1" s="3"/>
    </row>
    <row r="2" spans="2:15" ht="24" customHeight="1" x14ac:dyDescent="0.5">
      <c r="B2" s="186"/>
      <c r="C2" s="253" t="s">
        <v>213</v>
      </c>
      <c r="D2" s="253"/>
      <c r="E2" s="253"/>
      <c r="F2" s="253"/>
      <c r="G2" s="164"/>
      <c r="H2" s="141"/>
      <c r="I2" s="186"/>
      <c r="J2" s="186"/>
      <c r="K2" s="186"/>
      <c r="L2" s="186"/>
      <c r="M2" s="186"/>
      <c r="N2" s="12"/>
      <c r="O2" s="3"/>
    </row>
    <row r="3" spans="2:15" ht="24" customHeight="1" x14ac:dyDescent="0.45">
      <c r="B3" s="186"/>
      <c r="C3" s="27"/>
      <c r="D3" s="27"/>
      <c r="E3" s="27"/>
      <c r="F3" s="27"/>
      <c r="G3" s="27"/>
      <c r="H3" s="27"/>
      <c r="I3" s="186"/>
      <c r="J3" s="186"/>
      <c r="K3" s="186"/>
      <c r="L3" s="186"/>
      <c r="M3" s="186"/>
      <c r="N3" s="12"/>
      <c r="O3" s="3"/>
    </row>
    <row r="4" spans="2:15" ht="24" customHeight="1" x14ac:dyDescent="0.45">
      <c r="B4" s="186"/>
      <c r="C4" s="27"/>
      <c r="D4" s="138" t="s">
        <v>214</v>
      </c>
      <c r="E4" s="138" t="s">
        <v>215</v>
      </c>
      <c r="F4" s="138" t="s">
        <v>216</v>
      </c>
      <c r="G4" s="138" t="s">
        <v>217</v>
      </c>
      <c r="H4" s="138" t="str">
        <f>'1) Budget Table'!F4</f>
        <v>Comentarios</v>
      </c>
      <c r="I4" s="130" t="s">
        <v>8</v>
      </c>
      <c r="J4" s="186"/>
      <c r="K4" s="186"/>
      <c r="L4" s="186"/>
      <c r="M4" s="186"/>
      <c r="N4" s="12"/>
      <c r="O4" s="3"/>
    </row>
    <row r="5" spans="2:15" ht="24" customHeight="1" x14ac:dyDescent="0.45">
      <c r="B5" s="289" t="s">
        <v>218</v>
      </c>
      <c r="C5" s="290"/>
      <c r="D5" s="290"/>
      <c r="E5" s="290"/>
      <c r="F5" s="290"/>
      <c r="G5" s="290"/>
      <c r="H5" s="290"/>
      <c r="I5" s="291"/>
      <c r="J5" s="186"/>
      <c r="K5" s="186"/>
      <c r="L5" s="186"/>
      <c r="M5" s="186"/>
      <c r="N5" s="12"/>
      <c r="O5" s="3"/>
    </row>
    <row r="6" spans="2:15" ht="22.5" customHeight="1" x14ac:dyDescent="0.45">
      <c r="B6" s="186"/>
      <c r="C6" s="289" t="s">
        <v>219</v>
      </c>
      <c r="D6" s="290"/>
      <c r="E6" s="290"/>
      <c r="F6" s="290"/>
      <c r="G6" s="290"/>
      <c r="H6" s="290"/>
      <c r="I6" s="291"/>
      <c r="J6" s="186"/>
      <c r="K6" s="186"/>
      <c r="L6" s="186"/>
      <c r="M6" s="186"/>
      <c r="N6" s="12"/>
      <c r="O6" s="3"/>
    </row>
    <row r="7" spans="2:15" ht="24.75" customHeight="1" thickBot="1" x14ac:dyDescent="0.5">
      <c r="B7" s="186"/>
      <c r="C7" s="40" t="s">
        <v>220</v>
      </c>
      <c r="D7" s="41">
        <f>'1) Budget Table'!D15</f>
        <v>132730.47999999998</v>
      </c>
      <c r="E7" s="41"/>
      <c r="F7" s="41">
        <f>'1) Budget Table'!E15</f>
        <v>286895.84999999998</v>
      </c>
      <c r="G7" s="41"/>
      <c r="H7" s="41">
        <f>'1) Budget Table'!F15</f>
        <v>0</v>
      </c>
      <c r="I7" s="42">
        <f>SUM(D7:H7)</f>
        <v>419626.32999999996</v>
      </c>
      <c r="J7" s="186"/>
      <c r="K7" s="186"/>
      <c r="L7" s="186"/>
      <c r="M7" s="186"/>
      <c r="N7" s="12"/>
      <c r="O7" s="3"/>
    </row>
    <row r="8" spans="2:15" ht="21.75" customHeight="1" x14ac:dyDescent="0.45">
      <c r="B8" s="186"/>
      <c r="C8" s="38" t="s">
        <v>221</v>
      </c>
      <c r="D8" s="142">
        <v>6530.49</v>
      </c>
      <c r="E8" s="142"/>
      <c r="F8" s="184">
        <v>80000</v>
      </c>
      <c r="G8" s="184"/>
      <c r="H8" s="184"/>
      <c r="I8" s="39">
        <f t="shared" ref="I8:I15" si="0">SUM(D8:H8)</f>
        <v>86530.49</v>
      </c>
      <c r="J8" s="186"/>
      <c r="K8" s="186"/>
      <c r="L8" s="186"/>
      <c r="M8" s="186"/>
      <c r="N8" s="186"/>
      <c r="O8" s="186"/>
    </row>
    <row r="9" spans="2:15" x14ac:dyDescent="0.45">
      <c r="B9" s="186"/>
      <c r="C9" s="30" t="s">
        <v>222</v>
      </c>
      <c r="D9" s="185">
        <v>25000</v>
      </c>
      <c r="E9" s="185"/>
      <c r="F9" s="179">
        <v>188023</v>
      </c>
      <c r="G9" s="179"/>
      <c r="H9" s="179"/>
      <c r="I9" s="37">
        <f t="shared" si="0"/>
        <v>213023</v>
      </c>
      <c r="J9" s="186"/>
      <c r="K9" s="186"/>
      <c r="L9" s="186"/>
      <c r="M9" s="186"/>
      <c r="N9" s="186"/>
      <c r="O9" s="186"/>
    </row>
    <row r="10" spans="2:15" ht="15.75" customHeight="1" x14ac:dyDescent="0.45">
      <c r="B10" s="186"/>
      <c r="C10" s="30" t="s">
        <v>223</v>
      </c>
      <c r="D10" s="185">
        <v>5000</v>
      </c>
      <c r="E10" s="185"/>
      <c r="F10" s="185">
        <v>3500</v>
      </c>
      <c r="G10" s="185"/>
      <c r="H10" s="185"/>
      <c r="I10" s="37">
        <f t="shared" si="0"/>
        <v>8500</v>
      </c>
      <c r="J10" s="186"/>
      <c r="K10" s="186"/>
      <c r="L10" s="186"/>
      <c r="M10" s="186"/>
      <c r="N10" s="186"/>
      <c r="O10" s="186"/>
    </row>
    <row r="11" spans="2:15" x14ac:dyDescent="0.45">
      <c r="B11" s="186"/>
      <c r="C11" s="31" t="s">
        <v>224</v>
      </c>
      <c r="D11" s="185">
        <v>0</v>
      </c>
      <c r="E11" s="185"/>
      <c r="F11" s="185">
        <v>0</v>
      </c>
      <c r="G11" s="185"/>
      <c r="H11" s="185"/>
      <c r="I11" s="37">
        <f t="shared" si="0"/>
        <v>0</v>
      </c>
      <c r="J11" s="186"/>
      <c r="K11" s="186"/>
      <c r="L11" s="186"/>
      <c r="M11" s="186"/>
      <c r="N11" s="186"/>
      <c r="O11" s="186"/>
    </row>
    <row r="12" spans="2:15" x14ac:dyDescent="0.45">
      <c r="B12" s="186"/>
      <c r="C12" s="30" t="s">
        <v>225</v>
      </c>
      <c r="D12" s="185">
        <v>3000</v>
      </c>
      <c r="E12" s="185"/>
      <c r="F12" s="185">
        <v>1000</v>
      </c>
      <c r="G12" s="185"/>
      <c r="H12" s="185"/>
      <c r="I12" s="37">
        <f t="shared" si="0"/>
        <v>4000</v>
      </c>
      <c r="J12" s="186"/>
      <c r="K12" s="186"/>
      <c r="L12" s="186"/>
      <c r="M12" s="186"/>
      <c r="N12" s="186"/>
      <c r="O12" s="186"/>
    </row>
    <row r="13" spans="2:15" ht="21.75" customHeight="1" x14ac:dyDescent="0.45">
      <c r="B13" s="186"/>
      <c r="C13" s="30" t="s">
        <v>226</v>
      </c>
      <c r="D13" s="185">
        <v>93199.99</v>
      </c>
      <c r="E13" s="185">
        <v>60274.81</v>
      </c>
      <c r="F13" s="185">
        <v>0</v>
      </c>
      <c r="G13" s="185"/>
      <c r="H13" s="185"/>
      <c r="I13" s="37">
        <f t="shared" si="0"/>
        <v>153474.79999999999</v>
      </c>
      <c r="J13" s="186"/>
      <c r="K13" s="186"/>
      <c r="L13" s="186"/>
      <c r="M13" s="186"/>
      <c r="N13" s="186"/>
      <c r="O13" s="186"/>
    </row>
    <row r="14" spans="2:15" ht="21.75" customHeight="1" x14ac:dyDescent="0.45">
      <c r="B14" s="186"/>
      <c r="C14" s="30" t="s">
        <v>227</v>
      </c>
      <c r="D14" s="185">
        <v>0</v>
      </c>
      <c r="E14" s="185"/>
      <c r="F14" s="185">
        <v>14372.85</v>
      </c>
      <c r="G14" s="185"/>
      <c r="H14" s="185"/>
      <c r="I14" s="37">
        <f t="shared" si="0"/>
        <v>14372.85</v>
      </c>
      <c r="J14" s="186"/>
      <c r="K14" s="186"/>
      <c r="L14" s="186"/>
      <c r="M14" s="186"/>
      <c r="N14" s="186"/>
      <c r="O14" s="186"/>
    </row>
    <row r="15" spans="2:15" ht="15.75" customHeight="1" x14ac:dyDescent="0.45">
      <c r="B15" s="186"/>
      <c r="C15" s="34" t="s">
        <v>228</v>
      </c>
      <c r="D15" s="43">
        <f>SUM(D8:D14)</f>
        <v>132730.48000000001</v>
      </c>
      <c r="E15" s="43"/>
      <c r="F15" s="43">
        <f>SUM(F8:F14)</f>
        <v>286895.84999999998</v>
      </c>
      <c r="G15" s="43"/>
      <c r="H15" s="43">
        <f>SUM(H8:H14)</f>
        <v>0</v>
      </c>
      <c r="I15" s="91">
        <f t="shared" si="0"/>
        <v>419626.32999999996</v>
      </c>
      <c r="J15" s="186"/>
      <c r="K15" s="186"/>
      <c r="L15" s="186"/>
      <c r="M15" s="186"/>
      <c r="N15" s="186"/>
      <c r="O15" s="186"/>
    </row>
    <row r="16" spans="2:15" s="33" customFormat="1" x14ac:dyDescent="0.45">
      <c r="B16" s="187"/>
      <c r="C16" s="47"/>
      <c r="D16" s="48"/>
      <c r="E16" s="48"/>
      <c r="F16" s="48"/>
      <c r="G16" s="48"/>
      <c r="H16" s="48"/>
      <c r="I16" s="92"/>
      <c r="J16" s="187"/>
      <c r="K16" s="187"/>
      <c r="L16" s="187"/>
      <c r="M16" s="187"/>
      <c r="N16" s="187"/>
      <c r="O16" s="187"/>
    </row>
    <row r="17" spans="3:9" x14ac:dyDescent="0.45">
      <c r="C17" s="289" t="s">
        <v>229</v>
      </c>
      <c r="D17" s="290"/>
      <c r="E17" s="290"/>
      <c r="F17" s="290"/>
      <c r="G17" s="290"/>
      <c r="H17" s="290"/>
      <c r="I17" s="291"/>
    </row>
    <row r="18" spans="3:9" ht="27" customHeight="1" thickBot="1" x14ac:dyDescent="0.5">
      <c r="C18" s="40" t="s">
        <v>220</v>
      </c>
      <c r="D18" s="41">
        <f>'1) Budget Table'!D25</f>
        <v>106445.87</v>
      </c>
      <c r="E18" s="41"/>
      <c r="F18" s="41">
        <f>'1) Budget Table'!E25</f>
        <v>0</v>
      </c>
      <c r="G18" s="41"/>
      <c r="H18" s="41">
        <f>'1) Budget Table'!F25</f>
        <v>0</v>
      </c>
      <c r="I18" s="42">
        <f t="shared" ref="I18:I26" si="1">SUM(D18:H18)</f>
        <v>106445.87</v>
      </c>
    </row>
    <row r="19" spans="3:9" x14ac:dyDescent="0.45">
      <c r="C19" s="38" t="s">
        <v>221</v>
      </c>
      <c r="D19" s="142">
        <v>6845.87</v>
      </c>
      <c r="E19" s="142"/>
      <c r="F19" s="184">
        <v>0</v>
      </c>
      <c r="G19" s="184"/>
      <c r="H19" s="184"/>
      <c r="I19" s="39">
        <f t="shared" si="1"/>
        <v>6845.87</v>
      </c>
    </row>
    <row r="20" spans="3:9" x14ac:dyDescent="0.45">
      <c r="C20" s="30" t="s">
        <v>222</v>
      </c>
      <c r="D20" s="185">
        <v>40000</v>
      </c>
      <c r="E20" s="185"/>
      <c r="F20" s="179">
        <v>0</v>
      </c>
      <c r="G20" s="179"/>
      <c r="H20" s="179"/>
      <c r="I20" s="37">
        <f t="shared" si="1"/>
        <v>40000</v>
      </c>
    </row>
    <row r="21" spans="3:9" ht="31.75" x14ac:dyDescent="0.45">
      <c r="C21" s="30" t="s">
        <v>223</v>
      </c>
      <c r="D21" s="185">
        <v>10000</v>
      </c>
      <c r="E21" s="185"/>
      <c r="F21" s="185">
        <v>0</v>
      </c>
      <c r="G21" s="185"/>
      <c r="H21" s="185"/>
      <c r="I21" s="37">
        <f t="shared" si="1"/>
        <v>10000</v>
      </c>
    </row>
    <row r="22" spans="3:9" x14ac:dyDescent="0.45">
      <c r="C22" s="31" t="s">
        <v>224</v>
      </c>
      <c r="D22" s="185"/>
      <c r="E22" s="185"/>
      <c r="F22" s="185">
        <v>0</v>
      </c>
      <c r="G22" s="185"/>
      <c r="H22" s="185"/>
      <c r="I22" s="37">
        <f t="shared" si="1"/>
        <v>0</v>
      </c>
    </row>
    <row r="23" spans="3:9" x14ac:dyDescent="0.45">
      <c r="C23" s="30" t="s">
        <v>225</v>
      </c>
      <c r="D23" s="185">
        <v>3000</v>
      </c>
      <c r="E23" s="185"/>
      <c r="F23" s="185">
        <v>0</v>
      </c>
      <c r="G23" s="185"/>
      <c r="H23" s="185"/>
      <c r="I23" s="37">
        <f t="shared" si="1"/>
        <v>3000</v>
      </c>
    </row>
    <row r="24" spans="3:9" x14ac:dyDescent="0.45">
      <c r="C24" s="30" t="s">
        <v>226</v>
      </c>
      <c r="D24" s="185">
        <v>46600</v>
      </c>
      <c r="E24" s="185">
        <v>25000</v>
      </c>
      <c r="F24" s="185">
        <v>0</v>
      </c>
      <c r="G24" s="185"/>
      <c r="H24" s="185"/>
      <c r="I24" s="37">
        <f t="shared" si="1"/>
        <v>71600</v>
      </c>
    </row>
    <row r="25" spans="3:9" x14ac:dyDescent="0.45">
      <c r="C25" s="30" t="s">
        <v>227</v>
      </c>
      <c r="D25" s="185"/>
      <c r="E25" s="185"/>
      <c r="F25" s="185">
        <v>0</v>
      </c>
      <c r="G25" s="185"/>
      <c r="H25" s="185"/>
      <c r="I25" s="37">
        <f t="shared" si="1"/>
        <v>0</v>
      </c>
    </row>
    <row r="26" spans="3:9" x14ac:dyDescent="0.45">
      <c r="C26" s="34" t="s">
        <v>228</v>
      </c>
      <c r="D26" s="43">
        <f>SUM(D19:D25)</f>
        <v>106445.87</v>
      </c>
      <c r="E26" s="43"/>
      <c r="F26" s="43">
        <f>SUM(F19:F25)</f>
        <v>0</v>
      </c>
      <c r="G26" s="43"/>
      <c r="H26" s="43">
        <f>SUM(H19:H25)</f>
        <v>0</v>
      </c>
      <c r="I26" s="37">
        <f t="shared" si="1"/>
        <v>106445.87</v>
      </c>
    </row>
    <row r="27" spans="3:9" s="33" customFormat="1" x14ac:dyDescent="0.45">
      <c r="C27" s="47"/>
      <c r="D27" s="48"/>
      <c r="E27" s="48"/>
      <c r="F27" s="48"/>
      <c r="G27" s="48"/>
      <c r="H27" s="48"/>
      <c r="I27" s="49"/>
    </row>
    <row r="28" spans="3:9" x14ac:dyDescent="0.45">
      <c r="C28" s="289" t="s">
        <v>230</v>
      </c>
      <c r="D28" s="290"/>
      <c r="E28" s="290"/>
      <c r="F28" s="290"/>
      <c r="G28" s="290"/>
      <c r="H28" s="290"/>
      <c r="I28" s="291"/>
    </row>
    <row r="29" spans="3:9" ht="21.75" customHeight="1" thickBot="1" x14ac:dyDescent="0.5">
      <c r="C29" s="40" t="s">
        <v>220</v>
      </c>
      <c r="D29" s="41">
        <f>'1) Budget Table'!D35</f>
        <v>227730.47999999998</v>
      </c>
      <c r="E29" s="41"/>
      <c r="F29" s="41">
        <f>'1) Budget Table'!E35</f>
        <v>0</v>
      </c>
      <c r="G29" s="41"/>
      <c r="H29" s="41">
        <f>'1) Budget Table'!F35</f>
        <v>0</v>
      </c>
      <c r="I29" s="42">
        <f t="shared" ref="I29:I37" si="2">SUM(D29:H29)</f>
        <v>227730.47999999998</v>
      </c>
    </row>
    <row r="30" spans="3:9" x14ac:dyDescent="0.45">
      <c r="C30" s="38" t="s">
        <v>221</v>
      </c>
      <c r="D30" s="142">
        <v>6530.49</v>
      </c>
      <c r="E30" s="142"/>
      <c r="F30" s="184">
        <v>0</v>
      </c>
      <c r="G30" s="184"/>
      <c r="H30" s="184"/>
      <c r="I30" s="39">
        <f t="shared" si="2"/>
        <v>6530.49</v>
      </c>
    </row>
    <row r="31" spans="3:9" s="33" customFormat="1" ht="15.75" customHeight="1" x14ac:dyDescent="0.45">
      <c r="C31" s="30" t="s">
        <v>222</v>
      </c>
      <c r="D31" s="185">
        <v>20000</v>
      </c>
      <c r="E31" s="185"/>
      <c r="F31" s="179">
        <v>0</v>
      </c>
      <c r="G31" s="179"/>
      <c r="H31" s="179"/>
      <c r="I31" s="37">
        <f t="shared" si="2"/>
        <v>20000</v>
      </c>
    </row>
    <row r="32" spans="3:9" s="33" customFormat="1" ht="31.75" x14ac:dyDescent="0.45">
      <c r="C32" s="30" t="s">
        <v>223</v>
      </c>
      <c r="D32" s="185">
        <v>5000</v>
      </c>
      <c r="E32" s="185"/>
      <c r="F32" s="185">
        <v>0</v>
      </c>
      <c r="G32" s="185"/>
      <c r="H32" s="185"/>
      <c r="I32" s="37">
        <f t="shared" si="2"/>
        <v>5000</v>
      </c>
    </row>
    <row r="33" spans="3:9" s="33" customFormat="1" x14ac:dyDescent="0.45">
      <c r="C33" s="31" t="s">
        <v>224</v>
      </c>
      <c r="D33" s="185">
        <v>0</v>
      </c>
      <c r="E33" s="185"/>
      <c r="F33" s="185">
        <v>0</v>
      </c>
      <c r="G33" s="185"/>
      <c r="H33" s="185"/>
      <c r="I33" s="37">
        <f t="shared" si="2"/>
        <v>0</v>
      </c>
    </row>
    <row r="34" spans="3:9" x14ac:dyDescent="0.45">
      <c r="C34" s="30" t="s">
        <v>225</v>
      </c>
      <c r="D34" s="185">
        <v>3000</v>
      </c>
      <c r="E34" s="185"/>
      <c r="F34" s="185">
        <v>0</v>
      </c>
      <c r="G34" s="185"/>
      <c r="H34" s="185"/>
      <c r="I34" s="37">
        <f t="shared" si="2"/>
        <v>3000</v>
      </c>
    </row>
    <row r="35" spans="3:9" x14ac:dyDescent="0.45">
      <c r="C35" s="30" t="s">
        <v>226</v>
      </c>
      <c r="D35" s="185">
        <v>193199.99</v>
      </c>
      <c r="E35" s="185">
        <v>85407.99</v>
      </c>
      <c r="F35" s="185">
        <v>0</v>
      </c>
      <c r="G35" s="185"/>
      <c r="H35" s="185"/>
      <c r="I35" s="37">
        <f t="shared" si="2"/>
        <v>278607.98</v>
      </c>
    </row>
    <row r="36" spans="3:9" x14ac:dyDescent="0.45">
      <c r="C36" s="30" t="s">
        <v>227</v>
      </c>
      <c r="D36" s="185">
        <v>0</v>
      </c>
      <c r="E36" s="185"/>
      <c r="F36" s="185">
        <v>0</v>
      </c>
      <c r="G36" s="185"/>
      <c r="H36" s="185"/>
      <c r="I36" s="37">
        <f t="shared" si="2"/>
        <v>0</v>
      </c>
    </row>
    <row r="37" spans="3:9" x14ac:dyDescent="0.45">
      <c r="C37" s="34" t="s">
        <v>228</v>
      </c>
      <c r="D37" s="43">
        <f>SUM(D30:D36)</f>
        <v>227730.47999999998</v>
      </c>
      <c r="E37" s="43"/>
      <c r="F37" s="43">
        <f>SUM(F30:F36)</f>
        <v>0</v>
      </c>
      <c r="G37" s="43"/>
      <c r="H37" s="43">
        <f>SUM(H30:H36)</f>
        <v>0</v>
      </c>
      <c r="I37" s="37">
        <f t="shared" si="2"/>
        <v>227730.47999999998</v>
      </c>
    </row>
    <row r="38" spans="3:9" x14ac:dyDescent="0.45">
      <c r="C38" s="289" t="s">
        <v>231</v>
      </c>
      <c r="D38" s="290"/>
      <c r="E38" s="290"/>
      <c r="F38" s="290"/>
      <c r="G38" s="290"/>
      <c r="H38" s="290"/>
      <c r="I38" s="291"/>
    </row>
    <row r="39" spans="3:9" s="33" customFormat="1" x14ac:dyDescent="0.45">
      <c r="C39" s="44"/>
      <c r="D39" s="45"/>
      <c r="E39" s="45"/>
      <c r="F39" s="45"/>
      <c r="G39" s="45"/>
      <c r="H39" s="45"/>
      <c r="I39" s="46"/>
    </row>
    <row r="40" spans="3:9" ht="20.25" customHeight="1" thickBot="1" x14ac:dyDescent="0.5">
      <c r="C40" s="40" t="s">
        <v>220</v>
      </c>
      <c r="D40" s="41">
        <f>'1) Budget Table'!D45</f>
        <v>0</v>
      </c>
      <c r="E40" s="41"/>
      <c r="F40" s="41">
        <f>'1) Budget Table'!E45</f>
        <v>0</v>
      </c>
      <c r="G40" s="41"/>
      <c r="H40" s="41">
        <f>'1) Budget Table'!F45</f>
        <v>0</v>
      </c>
      <c r="I40" s="42">
        <f t="shared" ref="I40:I48" si="3">SUM(D40:H40)</f>
        <v>0</v>
      </c>
    </row>
    <row r="41" spans="3:9" x14ac:dyDescent="0.45">
      <c r="C41" s="38" t="s">
        <v>221</v>
      </c>
      <c r="D41" s="142">
        <v>0</v>
      </c>
      <c r="E41" s="142"/>
      <c r="F41" s="184">
        <v>0</v>
      </c>
      <c r="G41" s="184"/>
      <c r="H41" s="184"/>
      <c r="I41" s="39">
        <f t="shared" si="3"/>
        <v>0</v>
      </c>
    </row>
    <row r="42" spans="3:9" ht="15.75" customHeight="1" x14ac:dyDescent="0.45">
      <c r="C42" s="30" t="s">
        <v>222</v>
      </c>
      <c r="D42" s="185">
        <v>0</v>
      </c>
      <c r="E42" s="185"/>
      <c r="F42" s="179">
        <v>0</v>
      </c>
      <c r="G42" s="179"/>
      <c r="H42" s="179"/>
      <c r="I42" s="37">
        <f t="shared" si="3"/>
        <v>0</v>
      </c>
    </row>
    <row r="43" spans="3:9" ht="32.25" customHeight="1" x14ac:dyDescent="0.45">
      <c r="C43" s="30" t="s">
        <v>223</v>
      </c>
      <c r="D43" s="185">
        <v>0</v>
      </c>
      <c r="E43" s="185"/>
      <c r="F43" s="185">
        <v>0</v>
      </c>
      <c r="G43" s="185"/>
      <c r="H43" s="185"/>
      <c r="I43" s="37">
        <f t="shared" si="3"/>
        <v>0</v>
      </c>
    </row>
    <row r="44" spans="3:9" s="33" customFormat="1" x14ac:dyDescent="0.45">
      <c r="C44" s="31" t="s">
        <v>224</v>
      </c>
      <c r="D44" s="185">
        <v>0</v>
      </c>
      <c r="E44" s="185"/>
      <c r="F44" s="185">
        <v>0</v>
      </c>
      <c r="G44" s="185"/>
      <c r="H44" s="185"/>
      <c r="I44" s="37">
        <f t="shared" si="3"/>
        <v>0</v>
      </c>
    </row>
    <row r="45" spans="3:9" x14ac:dyDescent="0.45">
      <c r="C45" s="30" t="s">
        <v>225</v>
      </c>
      <c r="D45" s="185">
        <v>0</v>
      </c>
      <c r="E45" s="185"/>
      <c r="F45" s="185">
        <v>0</v>
      </c>
      <c r="G45" s="185"/>
      <c r="H45" s="185"/>
      <c r="I45" s="37">
        <f t="shared" si="3"/>
        <v>0</v>
      </c>
    </row>
    <row r="46" spans="3:9" x14ac:dyDescent="0.45">
      <c r="C46" s="30" t="s">
        <v>226</v>
      </c>
      <c r="D46" s="185">
        <v>0</v>
      </c>
      <c r="E46" s="185"/>
      <c r="F46" s="185">
        <v>0</v>
      </c>
      <c r="G46" s="185"/>
      <c r="H46" s="185"/>
      <c r="I46" s="37">
        <f t="shared" si="3"/>
        <v>0</v>
      </c>
    </row>
    <row r="47" spans="3:9" x14ac:dyDescent="0.45">
      <c r="C47" s="30" t="s">
        <v>227</v>
      </c>
      <c r="D47" s="185">
        <v>0</v>
      </c>
      <c r="E47" s="185"/>
      <c r="F47" s="185">
        <v>0</v>
      </c>
      <c r="G47" s="185"/>
      <c r="H47" s="185"/>
      <c r="I47" s="37">
        <f t="shared" si="3"/>
        <v>0</v>
      </c>
    </row>
    <row r="48" spans="3:9" ht="21" customHeight="1" x14ac:dyDescent="0.45">
      <c r="C48" s="34" t="s">
        <v>228</v>
      </c>
      <c r="D48" s="43">
        <f>SUM(D41:D47)</f>
        <v>0</v>
      </c>
      <c r="E48" s="43"/>
      <c r="F48" s="43">
        <f>SUM(F41:F47)</f>
        <v>0</v>
      </c>
      <c r="G48" s="43"/>
      <c r="H48" s="43">
        <f>SUM(H41:H47)</f>
        <v>0</v>
      </c>
      <c r="I48" s="37">
        <f t="shared" si="3"/>
        <v>0</v>
      </c>
    </row>
    <row r="49" spans="2:9" s="33" customFormat="1" ht="22.5" customHeight="1" x14ac:dyDescent="0.45">
      <c r="B49" s="187"/>
      <c r="C49" s="50"/>
      <c r="D49" s="48"/>
      <c r="E49" s="48"/>
      <c r="F49" s="48"/>
      <c r="G49" s="48"/>
      <c r="H49" s="48"/>
      <c r="I49" s="49"/>
    </row>
    <row r="50" spans="2:9" x14ac:dyDescent="0.45">
      <c r="B50" s="289" t="s">
        <v>232</v>
      </c>
      <c r="C50" s="290"/>
      <c r="D50" s="290"/>
      <c r="E50" s="290"/>
      <c r="F50" s="290"/>
      <c r="G50" s="290"/>
      <c r="H50" s="290"/>
      <c r="I50" s="291"/>
    </row>
    <row r="51" spans="2:9" x14ac:dyDescent="0.45">
      <c r="B51" s="186"/>
      <c r="C51" s="289" t="s">
        <v>233</v>
      </c>
      <c r="D51" s="290"/>
      <c r="E51" s="290"/>
      <c r="F51" s="290"/>
      <c r="G51" s="290"/>
      <c r="H51" s="290"/>
      <c r="I51" s="291"/>
    </row>
    <row r="52" spans="2:9" ht="24" customHeight="1" thickBot="1" x14ac:dyDescent="0.5">
      <c r="B52" s="186"/>
      <c r="C52" s="40" t="s">
        <v>220</v>
      </c>
      <c r="D52" s="41">
        <f>'1) Budget Table'!D57</f>
        <v>230486.62</v>
      </c>
      <c r="E52" s="41"/>
      <c r="F52" s="41">
        <f>'1) Budget Table'!E57</f>
        <v>91425.94</v>
      </c>
      <c r="G52" s="41"/>
      <c r="H52" s="41">
        <f>'1) Budget Table'!F57</f>
        <v>0</v>
      </c>
      <c r="I52" s="42">
        <f>SUM(D52:H52)</f>
        <v>321912.56</v>
      </c>
    </row>
    <row r="53" spans="2:9" ht="15.75" customHeight="1" x14ac:dyDescent="0.45">
      <c r="B53" s="186"/>
      <c r="C53" s="38" t="s">
        <v>221</v>
      </c>
      <c r="D53" s="142">
        <v>17453.29</v>
      </c>
      <c r="E53" s="142"/>
      <c r="F53" s="184">
        <v>80000</v>
      </c>
      <c r="G53" s="184"/>
      <c r="H53" s="184"/>
      <c r="I53" s="39">
        <f t="shared" ref="I53:I60" si="4">SUM(D53:H53)</f>
        <v>97453.290000000008</v>
      </c>
    </row>
    <row r="54" spans="2:9" ht="15.75" customHeight="1" x14ac:dyDescent="0.45">
      <c r="B54" s="186"/>
      <c r="C54" s="30" t="s">
        <v>222</v>
      </c>
      <c r="D54" s="185">
        <v>19500</v>
      </c>
      <c r="E54" s="185"/>
      <c r="F54" s="179">
        <v>0</v>
      </c>
      <c r="G54" s="179"/>
      <c r="H54" s="179"/>
      <c r="I54" s="37">
        <f t="shared" si="4"/>
        <v>19500</v>
      </c>
    </row>
    <row r="55" spans="2:9" ht="15.75" customHeight="1" x14ac:dyDescent="0.45">
      <c r="B55" s="186"/>
      <c r="C55" s="30" t="s">
        <v>223</v>
      </c>
      <c r="D55" s="185">
        <v>5000</v>
      </c>
      <c r="E55" s="185"/>
      <c r="F55" s="185">
        <v>3500</v>
      </c>
      <c r="G55" s="185"/>
      <c r="H55" s="185"/>
      <c r="I55" s="37">
        <f t="shared" si="4"/>
        <v>8500</v>
      </c>
    </row>
    <row r="56" spans="2:9" ht="18.75" customHeight="1" x14ac:dyDescent="0.45">
      <c r="B56" s="186"/>
      <c r="C56" s="31" t="s">
        <v>224</v>
      </c>
      <c r="D56" s="185">
        <v>0</v>
      </c>
      <c r="E56" s="185"/>
      <c r="F56" s="185">
        <v>0</v>
      </c>
      <c r="G56" s="185"/>
      <c r="H56" s="185"/>
      <c r="I56" s="37">
        <f t="shared" si="4"/>
        <v>0</v>
      </c>
    </row>
    <row r="57" spans="2:9" x14ac:dyDescent="0.45">
      <c r="B57" s="186"/>
      <c r="C57" s="30" t="s">
        <v>225</v>
      </c>
      <c r="D57" s="185">
        <v>3000</v>
      </c>
      <c r="E57" s="185"/>
      <c r="F57" s="185">
        <v>1000</v>
      </c>
      <c r="G57" s="185"/>
      <c r="H57" s="185"/>
      <c r="I57" s="37">
        <f t="shared" si="4"/>
        <v>4000</v>
      </c>
    </row>
    <row r="58" spans="2:9" s="33" customFormat="1" ht="21.75" customHeight="1" x14ac:dyDescent="0.45">
      <c r="B58" s="186"/>
      <c r="C58" s="30" t="s">
        <v>226</v>
      </c>
      <c r="D58" s="185">
        <v>185533.33</v>
      </c>
      <c r="E58" s="185">
        <v>98091.95</v>
      </c>
      <c r="F58" s="185">
        <v>0</v>
      </c>
      <c r="G58" s="185"/>
      <c r="H58" s="185"/>
      <c r="I58" s="37">
        <f t="shared" si="4"/>
        <v>283625.27999999997</v>
      </c>
    </row>
    <row r="59" spans="2:9" s="33" customFormat="1" x14ac:dyDescent="0.45">
      <c r="B59" s="186"/>
      <c r="C59" s="30" t="s">
        <v>227</v>
      </c>
      <c r="D59" s="185">
        <v>0</v>
      </c>
      <c r="E59" s="185"/>
      <c r="F59" s="185">
        <v>6925.94</v>
      </c>
      <c r="G59" s="185"/>
      <c r="H59" s="185"/>
      <c r="I59" s="37">
        <f t="shared" si="4"/>
        <v>6925.94</v>
      </c>
    </row>
    <row r="60" spans="2:9" x14ac:dyDescent="0.45">
      <c r="B60" s="186"/>
      <c r="C60" s="34" t="s">
        <v>228</v>
      </c>
      <c r="D60" s="43">
        <f>SUM(D53:D59)</f>
        <v>230486.62</v>
      </c>
      <c r="E60" s="43"/>
      <c r="F60" s="43">
        <f>SUM(F53:F59)</f>
        <v>91425.94</v>
      </c>
      <c r="G60" s="43"/>
      <c r="H60" s="43">
        <f>SUM(H53:H59)</f>
        <v>0</v>
      </c>
      <c r="I60" s="37">
        <f t="shared" si="4"/>
        <v>321912.56</v>
      </c>
    </row>
    <row r="61" spans="2:9" s="33" customFormat="1" x14ac:dyDescent="0.45">
      <c r="B61" s="187"/>
      <c r="C61" s="47"/>
      <c r="D61" s="48"/>
      <c r="E61" s="48"/>
      <c r="F61" s="48"/>
      <c r="G61" s="48"/>
      <c r="H61" s="48"/>
      <c r="I61" s="49"/>
    </row>
    <row r="62" spans="2:9" x14ac:dyDescent="0.45">
      <c r="B62" s="187"/>
      <c r="C62" s="289" t="s">
        <v>82</v>
      </c>
      <c r="D62" s="290"/>
      <c r="E62" s="290"/>
      <c r="F62" s="290"/>
      <c r="G62" s="290"/>
      <c r="H62" s="290"/>
      <c r="I62" s="291"/>
    </row>
    <row r="63" spans="2:9" ht="21.75" customHeight="1" thickBot="1" x14ac:dyDescent="0.5">
      <c r="B63" s="186"/>
      <c r="C63" s="40" t="s">
        <v>220</v>
      </c>
      <c r="D63" s="41">
        <f>'1) Budget Table'!D67</f>
        <v>65000</v>
      </c>
      <c r="E63" s="41"/>
      <c r="F63" s="41">
        <f>'1) Budget Table'!E67</f>
        <v>85161.94</v>
      </c>
      <c r="G63" s="41"/>
      <c r="H63" s="41">
        <f>'1) Budget Table'!F67</f>
        <v>0</v>
      </c>
      <c r="I63" s="42">
        <f t="shared" ref="I63:I71" si="5">SUM(D63:H63)</f>
        <v>150161.94</v>
      </c>
    </row>
    <row r="64" spans="2:9" ht="15.75" customHeight="1" x14ac:dyDescent="0.45">
      <c r="B64" s="186"/>
      <c r="C64" s="38" t="s">
        <v>221</v>
      </c>
      <c r="D64" s="142">
        <v>0</v>
      </c>
      <c r="E64" s="142"/>
      <c r="F64" s="184">
        <v>0</v>
      </c>
      <c r="G64" s="184"/>
      <c r="H64" s="184"/>
      <c r="I64" s="39">
        <f t="shared" si="5"/>
        <v>0</v>
      </c>
    </row>
    <row r="65" spans="2:9" ht="15.75" customHeight="1" x14ac:dyDescent="0.45">
      <c r="B65" s="186"/>
      <c r="C65" s="30" t="s">
        <v>222</v>
      </c>
      <c r="D65" s="185">
        <v>10000</v>
      </c>
      <c r="E65" s="185"/>
      <c r="F65" s="179">
        <v>77714.05</v>
      </c>
      <c r="G65" s="179"/>
      <c r="H65" s="179"/>
      <c r="I65" s="37">
        <f t="shared" si="5"/>
        <v>87714.05</v>
      </c>
    </row>
    <row r="66" spans="2:9" ht="15.75" customHeight="1" x14ac:dyDescent="0.45">
      <c r="B66" s="186"/>
      <c r="C66" s="30" t="s">
        <v>223</v>
      </c>
      <c r="D66" s="185">
        <v>10000</v>
      </c>
      <c r="E66" s="185"/>
      <c r="F66" s="185">
        <v>0</v>
      </c>
      <c r="G66" s="185"/>
      <c r="H66" s="185"/>
      <c r="I66" s="37">
        <f t="shared" si="5"/>
        <v>10000</v>
      </c>
    </row>
    <row r="67" spans="2:9" x14ac:dyDescent="0.45">
      <c r="B67" s="186"/>
      <c r="C67" s="31" t="s">
        <v>224</v>
      </c>
      <c r="D67" s="185">
        <v>0</v>
      </c>
      <c r="E67" s="185"/>
      <c r="F67" s="185">
        <v>0</v>
      </c>
      <c r="G67" s="185"/>
      <c r="H67" s="185"/>
      <c r="I67" s="37">
        <f t="shared" si="5"/>
        <v>0</v>
      </c>
    </row>
    <row r="68" spans="2:9" x14ac:dyDescent="0.45">
      <c r="B68" s="186"/>
      <c r="C68" s="30" t="s">
        <v>225</v>
      </c>
      <c r="D68" s="185">
        <v>0</v>
      </c>
      <c r="E68" s="185"/>
      <c r="F68" s="185">
        <v>0</v>
      </c>
      <c r="G68" s="185"/>
      <c r="H68" s="185"/>
      <c r="I68" s="37">
        <f t="shared" si="5"/>
        <v>0</v>
      </c>
    </row>
    <row r="69" spans="2:9" x14ac:dyDescent="0.45">
      <c r="B69" s="186"/>
      <c r="C69" s="30" t="s">
        <v>226</v>
      </c>
      <c r="D69" s="185">
        <v>25000</v>
      </c>
      <c r="E69" s="185">
        <v>29250</v>
      </c>
      <c r="F69" s="185">
        <v>0</v>
      </c>
      <c r="G69" s="185"/>
      <c r="H69" s="185"/>
      <c r="I69" s="37">
        <f t="shared" si="5"/>
        <v>54250</v>
      </c>
    </row>
    <row r="70" spans="2:9" x14ac:dyDescent="0.45">
      <c r="B70" s="186"/>
      <c r="C70" s="30" t="s">
        <v>227</v>
      </c>
      <c r="D70" s="185">
        <v>20000</v>
      </c>
      <c r="E70" s="185"/>
      <c r="F70" s="185">
        <v>7447.89</v>
      </c>
      <c r="G70" s="185"/>
      <c r="H70" s="185"/>
      <c r="I70" s="37">
        <f t="shared" si="5"/>
        <v>27447.89</v>
      </c>
    </row>
    <row r="71" spans="2:9" x14ac:dyDescent="0.45">
      <c r="B71" s="186"/>
      <c r="C71" s="34" t="s">
        <v>228</v>
      </c>
      <c r="D71" s="43">
        <f>SUM(D64:D70)</f>
        <v>65000</v>
      </c>
      <c r="E71" s="43"/>
      <c r="F71" s="43">
        <f>SUM(F64:F70)</f>
        <v>85161.94</v>
      </c>
      <c r="G71" s="43"/>
      <c r="H71" s="43">
        <f>SUM(H64:H70)</f>
        <v>0</v>
      </c>
      <c r="I71" s="37">
        <f t="shared" si="5"/>
        <v>150161.94</v>
      </c>
    </row>
    <row r="72" spans="2:9" s="33" customFormat="1" x14ac:dyDescent="0.45">
      <c r="B72" s="187"/>
      <c r="C72" s="47"/>
      <c r="D72" s="48"/>
      <c r="E72" s="48"/>
      <c r="F72" s="48"/>
      <c r="G72" s="48"/>
      <c r="H72" s="48"/>
      <c r="I72" s="49"/>
    </row>
    <row r="73" spans="2:9" x14ac:dyDescent="0.45">
      <c r="B73" s="186"/>
      <c r="C73" s="289" t="s">
        <v>94</v>
      </c>
      <c r="D73" s="290"/>
      <c r="E73" s="290"/>
      <c r="F73" s="290"/>
      <c r="G73" s="290"/>
      <c r="H73" s="290"/>
      <c r="I73" s="291"/>
    </row>
    <row r="74" spans="2:9" ht="21.75" customHeight="1" thickBot="1" x14ac:dyDescent="0.5">
      <c r="B74" s="187"/>
      <c r="C74" s="40" t="s">
        <v>220</v>
      </c>
      <c r="D74" s="41">
        <f>'1) Budget Table'!D77</f>
        <v>115453.33</v>
      </c>
      <c r="E74" s="41"/>
      <c r="F74" s="41">
        <f>'1) Budget Table'!E77</f>
        <v>67262.95</v>
      </c>
      <c r="G74" s="41"/>
      <c r="H74" s="41">
        <f>'1) Budget Table'!F77</f>
        <v>0</v>
      </c>
      <c r="I74" s="42">
        <f t="shared" ref="I74:I82" si="6">SUM(D74:H74)</f>
        <v>182716.28</v>
      </c>
    </row>
    <row r="75" spans="2:9" ht="18" customHeight="1" x14ac:dyDescent="0.45">
      <c r="B75" s="186"/>
      <c r="C75" s="38" t="s">
        <v>221</v>
      </c>
      <c r="D75" s="142">
        <v>16920</v>
      </c>
      <c r="E75" s="142"/>
      <c r="F75" s="184">
        <v>20000</v>
      </c>
      <c r="G75" s="184"/>
      <c r="H75" s="184"/>
      <c r="I75" s="39">
        <f t="shared" si="6"/>
        <v>36920</v>
      </c>
    </row>
    <row r="76" spans="2:9" ht="15.75" customHeight="1" x14ac:dyDescent="0.45">
      <c r="B76" s="186"/>
      <c r="C76" s="30" t="s">
        <v>222</v>
      </c>
      <c r="D76" s="185">
        <v>10000</v>
      </c>
      <c r="E76" s="185"/>
      <c r="F76" s="179">
        <v>20000</v>
      </c>
      <c r="G76" s="179"/>
      <c r="H76" s="179"/>
      <c r="I76" s="37">
        <f t="shared" si="6"/>
        <v>30000</v>
      </c>
    </row>
    <row r="77" spans="2:9" s="33" customFormat="1" ht="15.75" customHeight="1" x14ac:dyDescent="0.45">
      <c r="B77" s="186"/>
      <c r="C77" s="30" t="s">
        <v>223</v>
      </c>
      <c r="D77" s="185">
        <v>0</v>
      </c>
      <c r="E77" s="185"/>
      <c r="F77" s="185">
        <v>0</v>
      </c>
      <c r="G77" s="185"/>
      <c r="H77" s="185"/>
      <c r="I77" s="37">
        <f t="shared" si="6"/>
        <v>0</v>
      </c>
    </row>
    <row r="78" spans="2:9" x14ac:dyDescent="0.45">
      <c r="B78" s="187"/>
      <c r="C78" s="31" t="s">
        <v>224</v>
      </c>
      <c r="D78" s="185">
        <v>0</v>
      </c>
      <c r="E78" s="185"/>
      <c r="F78" s="185">
        <v>0</v>
      </c>
      <c r="G78" s="185"/>
      <c r="H78" s="185"/>
      <c r="I78" s="37">
        <f t="shared" si="6"/>
        <v>0</v>
      </c>
    </row>
    <row r="79" spans="2:9" x14ac:dyDescent="0.45">
      <c r="B79" s="187"/>
      <c r="C79" s="30" t="s">
        <v>225</v>
      </c>
      <c r="D79" s="185">
        <v>3000</v>
      </c>
      <c r="E79" s="185"/>
      <c r="F79" s="185">
        <v>0</v>
      </c>
      <c r="G79" s="185"/>
      <c r="H79" s="185"/>
      <c r="I79" s="37">
        <f t="shared" si="6"/>
        <v>3000</v>
      </c>
    </row>
    <row r="80" spans="2:9" x14ac:dyDescent="0.45">
      <c r="B80" s="187"/>
      <c r="C80" s="30" t="s">
        <v>226</v>
      </c>
      <c r="D80" s="185">
        <v>40533.33</v>
      </c>
      <c r="E80" s="185">
        <v>47000</v>
      </c>
      <c r="F80" s="185">
        <v>0</v>
      </c>
      <c r="G80" s="185"/>
      <c r="H80" s="185"/>
      <c r="I80" s="37">
        <f t="shared" si="6"/>
        <v>87533.33</v>
      </c>
    </row>
    <row r="81" spans="2:9" x14ac:dyDescent="0.45">
      <c r="B81" s="186"/>
      <c r="C81" s="30" t="s">
        <v>227</v>
      </c>
      <c r="D81" s="185">
        <v>45000</v>
      </c>
      <c r="E81" s="185"/>
      <c r="F81" s="185">
        <v>27262.95</v>
      </c>
      <c r="G81" s="185"/>
      <c r="H81" s="185"/>
      <c r="I81" s="37">
        <f t="shared" si="6"/>
        <v>72262.95</v>
      </c>
    </row>
    <row r="82" spans="2:9" x14ac:dyDescent="0.45">
      <c r="B82" s="186"/>
      <c r="C82" s="34" t="s">
        <v>228</v>
      </c>
      <c r="D82" s="43">
        <f>SUM(D75:D81)</f>
        <v>115453.33</v>
      </c>
      <c r="E82" s="43"/>
      <c r="F82" s="43">
        <f>SUM(F75:F81)</f>
        <v>67262.95</v>
      </c>
      <c r="G82" s="43"/>
      <c r="H82" s="43">
        <f>SUM(H75:H81)</f>
        <v>0</v>
      </c>
      <c r="I82" s="37">
        <f t="shared" si="6"/>
        <v>182716.28</v>
      </c>
    </row>
    <row r="83" spans="2:9" s="33" customFormat="1" x14ac:dyDescent="0.45">
      <c r="B83" s="187"/>
      <c r="C83" s="47"/>
      <c r="D83" s="48"/>
      <c r="E83" s="48"/>
      <c r="F83" s="48"/>
      <c r="G83" s="48"/>
      <c r="H83" s="48"/>
      <c r="I83" s="49"/>
    </row>
    <row r="84" spans="2:9" x14ac:dyDescent="0.45">
      <c r="B84" s="186"/>
      <c r="C84" s="289" t="s">
        <v>105</v>
      </c>
      <c r="D84" s="290"/>
      <c r="E84" s="290"/>
      <c r="F84" s="290"/>
      <c r="G84" s="290"/>
      <c r="H84" s="290"/>
      <c r="I84" s="291"/>
    </row>
    <row r="85" spans="2:9" ht="21.75" customHeight="1" thickBot="1" x14ac:dyDescent="0.5">
      <c r="B85" s="186"/>
      <c r="C85" s="40" t="s">
        <v>220</v>
      </c>
      <c r="D85" s="41">
        <f>'1) Budget Table'!D87</f>
        <v>360564.43400000001</v>
      </c>
      <c r="E85" s="41"/>
      <c r="F85" s="41">
        <f>'1) Budget Table'!E87</f>
        <v>0</v>
      </c>
      <c r="G85" s="41"/>
      <c r="H85" s="41">
        <f>'1) Budget Table'!F87</f>
        <v>0</v>
      </c>
      <c r="I85" s="42">
        <f t="shared" ref="I85:I93" si="7">SUM(D85:H85)</f>
        <v>360564.43400000001</v>
      </c>
    </row>
    <row r="86" spans="2:9" ht="15.75" customHeight="1" x14ac:dyDescent="0.45">
      <c r="B86" s="186"/>
      <c r="C86" s="38" t="s">
        <v>221</v>
      </c>
      <c r="D86" s="142">
        <v>0</v>
      </c>
      <c r="E86" s="142"/>
      <c r="F86" s="184">
        <v>0</v>
      </c>
      <c r="G86" s="184"/>
      <c r="H86" s="184"/>
      <c r="I86" s="39">
        <f t="shared" si="7"/>
        <v>0</v>
      </c>
    </row>
    <row r="87" spans="2:9" ht="15.75" customHeight="1" x14ac:dyDescent="0.45">
      <c r="B87" s="187"/>
      <c r="C87" s="30" t="s">
        <v>222</v>
      </c>
      <c r="D87" s="185">
        <v>60000</v>
      </c>
      <c r="E87" s="185"/>
      <c r="F87" s="179">
        <v>0</v>
      </c>
      <c r="G87" s="179"/>
      <c r="H87" s="179"/>
      <c r="I87" s="37">
        <f t="shared" si="7"/>
        <v>60000</v>
      </c>
    </row>
    <row r="88" spans="2:9" ht="15.75" customHeight="1" x14ac:dyDescent="0.45">
      <c r="B88" s="186"/>
      <c r="C88" s="30" t="s">
        <v>223</v>
      </c>
      <c r="D88" s="185">
        <v>10000</v>
      </c>
      <c r="E88" s="185"/>
      <c r="F88" s="185">
        <v>0</v>
      </c>
      <c r="G88" s="185"/>
      <c r="H88" s="185"/>
      <c r="I88" s="37">
        <f t="shared" si="7"/>
        <v>10000</v>
      </c>
    </row>
    <row r="89" spans="2:9" x14ac:dyDescent="0.45">
      <c r="B89" s="186"/>
      <c r="C89" s="31" t="s">
        <v>224</v>
      </c>
      <c r="D89" s="185">
        <v>0</v>
      </c>
      <c r="E89" s="185"/>
      <c r="F89" s="185">
        <v>0</v>
      </c>
      <c r="G89" s="185"/>
      <c r="H89" s="185"/>
      <c r="I89" s="37">
        <f t="shared" si="7"/>
        <v>0</v>
      </c>
    </row>
    <row r="90" spans="2:9" x14ac:dyDescent="0.45">
      <c r="B90" s="186"/>
      <c r="C90" s="30" t="s">
        <v>225</v>
      </c>
      <c r="D90" s="185">
        <v>0</v>
      </c>
      <c r="E90" s="185"/>
      <c r="F90" s="185">
        <v>0</v>
      </c>
      <c r="G90" s="185"/>
      <c r="H90" s="185"/>
      <c r="I90" s="37">
        <f t="shared" si="7"/>
        <v>0</v>
      </c>
    </row>
    <row r="91" spans="2:9" ht="25.5" customHeight="1" x14ac:dyDescent="0.45">
      <c r="B91" s="186"/>
      <c r="C91" s="30" t="s">
        <v>226</v>
      </c>
      <c r="D91" s="185">
        <v>190564.43400000001</v>
      </c>
      <c r="E91" s="185">
        <v>26000</v>
      </c>
      <c r="F91" s="185">
        <v>0</v>
      </c>
      <c r="G91" s="185"/>
      <c r="H91" s="185"/>
      <c r="I91" s="37">
        <f t="shared" si="7"/>
        <v>216564.43400000001</v>
      </c>
    </row>
    <row r="92" spans="2:9" x14ac:dyDescent="0.45">
      <c r="B92" s="187"/>
      <c r="C92" s="30" t="s">
        <v>227</v>
      </c>
      <c r="D92" s="185">
        <v>100000</v>
      </c>
      <c r="E92" s="219"/>
      <c r="F92" s="185">
        <v>0</v>
      </c>
      <c r="G92" s="185"/>
      <c r="H92" s="185"/>
      <c r="I92" s="37">
        <f t="shared" si="7"/>
        <v>100000</v>
      </c>
    </row>
    <row r="93" spans="2:9" ht="15.75" customHeight="1" x14ac:dyDescent="0.45">
      <c r="B93" s="186"/>
      <c r="C93" s="34" t="s">
        <v>228</v>
      </c>
      <c r="D93" s="43">
        <f>SUM(D86:D92)</f>
        <v>360564.43400000001</v>
      </c>
      <c r="E93" s="43"/>
      <c r="F93" s="43">
        <f>SUM(F86:F92)</f>
        <v>0</v>
      </c>
      <c r="G93" s="43"/>
      <c r="H93" s="43">
        <f>SUM(H86:H92)</f>
        <v>0</v>
      </c>
      <c r="I93" s="37">
        <f t="shared" si="7"/>
        <v>360564.43400000001</v>
      </c>
    </row>
    <row r="94" spans="2:9" ht="25.5" customHeight="1" x14ac:dyDescent="0.45">
      <c r="B94" s="186"/>
      <c r="C94" s="186"/>
      <c r="D94" s="186"/>
      <c r="E94" s="186"/>
      <c r="F94" s="186"/>
      <c r="G94" s="186"/>
      <c r="H94" s="186"/>
      <c r="I94" s="186"/>
    </row>
    <row r="95" spans="2:9" x14ac:dyDescent="0.45">
      <c r="B95" s="289" t="s">
        <v>234</v>
      </c>
      <c r="C95" s="290"/>
      <c r="D95" s="290"/>
      <c r="E95" s="290"/>
      <c r="F95" s="290"/>
      <c r="G95" s="290"/>
      <c r="H95" s="290"/>
      <c r="I95" s="291"/>
    </row>
    <row r="96" spans="2:9" x14ac:dyDescent="0.45">
      <c r="B96" s="186"/>
      <c r="C96" s="289" t="s">
        <v>118</v>
      </c>
      <c r="D96" s="290"/>
      <c r="E96" s="290"/>
      <c r="F96" s="290"/>
      <c r="G96" s="290"/>
      <c r="H96" s="290"/>
      <c r="I96" s="291"/>
    </row>
    <row r="97" spans="3:9" ht="22.5" customHeight="1" thickBot="1" x14ac:dyDescent="0.5">
      <c r="C97" s="40" t="s">
        <v>220</v>
      </c>
      <c r="D97" s="41">
        <f>'1) Budget Table'!D99</f>
        <v>0</v>
      </c>
      <c r="E97" s="41"/>
      <c r="F97" s="41">
        <f>'1) Budget Table'!E99</f>
        <v>0</v>
      </c>
      <c r="G97" s="41"/>
      <c r="H97" s="41">
        <f>'1) Budget Table'!F99</f>
        <v>0</v>
      </c>
      <c r="I97" s="42">
        <f>SUM(D97:H97)</f>
        <v>0</v>
      </c>
    </row>
    <row r="98" spans="3:9" x14ac:dyDescent="0.45">
      <c r="C98" s="38" t="s">
        <v>221</v>
      </c>
      <c r="D98" s="142"/>
      <c r="E98" s="142"/>
      <c r="F98" s="184"/>
      <c r="G98" s="184"/>
      <c r="H98" s="184"/>
      <c r="I98" s="39">
        <f t="shared" ref="I98:I105" si="8">SUM(D98:H98)</f>
        <v>0</v>
      </c>
    </row>
    <row r="99" spans="3:9" x14ac:dyDescent="0.45">
      <c r="C99" s="30" t="s">
        <v>222</v>
      </c>
      <c r="D99" s="185"/>
      <c r="E99" s="185"/>
      <c r="F99" s="179"/>
      <c r="G99" s="179"/>
      <c r="H99" s="179"/>
      <c r="I99" s="37">
        <f t="shared" si="8"/>
        <v>0</v>
      </c>
    </row>
    <row r="100" spans="3:9" ht="15.75" customHeight="1" x14ac:dyDescent="0.45">
      <c r="C100" s="30" t="s">
        <v>223</v>
      </c>
      <c r="D100" s="185"/>
      <c r="E100" s="185"/>
      <c r="F100" s="185"/>
      <c r="G100" s="185"/>
      <c r="H100" s="185"/>
      <c r="I100" s="37">
        <f t="shared" si="8"/>
        <v>0</v>
      </c>
    </row>
    <row r="101" spans="3:9" x14ac:dyDescent="0.45">
      <c r="C101" s="31" t="s">
        <v>224</v>
      </c>
      <c r="D101" s="185"/>
      <c r="E101" s="185"/>
      <c r="F101" s="185"/>
      <c r="G101" s="185"/>
      <c r="H101" s="185"/>
      <c r="I101" s="37">
        <f t="shared" si="8"/>
        <v>0</v>
      </c>
    </row>
    <row r="102" spans="3:9" x14ac:dyDescent="0.45">
      <c r="C102" s="30" t="s">
        <v>225</v>
      </c>
      <c r="D102" s="185"/>
      <c r="E102" s="185"/>
      <c r="F102" s="185"/>
      <c r="G102" s="185"/>
      <c r="H102" s="185"/>
      <c r="I102" s="37">
        <f t="shared" si="8"/>
        <v>0</v>
      </c>
    </row>
    <row r="103" spans="3:9" x14ac:dyDescent="0.45">
      <c r="C103" s="30" t="s">
        <v>226</v>
      </c>
      <c r="D103" s="185"/>
      <c r="E103" s="185"/>
      <c r="F103" s="185"/>
      <c r="G103" s="185"/>
      <c r="H103" s="185"/>
      <c r="I103" s="37">
        <f t="shared" si="8"/>
        <v>0</v>
      </c>
    </row>
    <row r="104" spans="3:9" x14ac:dyDescent="0.45">
      <c r="C104" s="30" t="s">
        <v>227</v>
      </c>
      <c r="D104" s="185"/>
      <c r="E104" s="185"/>
      <c r="F104" s="185"/>
      <c r="G104" s="185"/>
      <c r="H104" s="185"/>
      <c r="I104" s="37">
        <f t="shared" si="8"/>
        <v>0</v>
      </c>
    </row>
    <row r="105" spans="3:9" x14ac:dyDescent="0.45">
      <c r="C105" s="34" t="s">
        <v>228</v>
      </c>
      <c r="D105" s="43">
        <f>SUM(D98:D104)</f>
        <v>0</v>
      </c>
      <c r="E105" s="43"/>
      <c r="F105" s="43">
        <f>SUM(F98:F104)</f>
        <v>0</v>
      </c>
      <c r="G105" s="43"/>
      <c r="H105" s="43">
        <f>SUM(H98:H104)</f>
        <v>0</v>
      </c>
      <c r="I105" s="37">
        <f t="shared" si="8"/>
        <v>0</v>
      </c>
    </row>
    <row r="106" spans="3:9" s="33" customFormat="1" x14ac:dyDescent="0.45">
      <c r="C106" s="47"/>
      <c r="D106" s="48"/>
      <c r="E106" s="48"/>
      <c r="F106" s="48"/>
      <c r="G106" s="48"/>
      <c r="H106" s="48"/>
      <c r="I106" s="49"/>
    </row>
    <row r="107" spans="3:9" ht="15.75" customHeight="1" x14ac:dyDescent="0.45">
      <c r="C107" s="289" t="s">
        <v>235</v>
      </c>
      <c r="D107" s="290"/>
      <c r="E107" s="290"/>
      <c r="F107" s="290"/>
      <c r="G107" s="290"/>
      <c r="H107" s="290"/>
      <c r="I107" s="291"/>
    </row>
    <row r="108" spans="3:9" ht="21.75" customHeight="1" thickBot="1" x14ac:dyDescent="0.5">
      <c r="C108" s="40" t="s">
        <v>220</v>
      </c>
      <c r="D108" s="41">
        <f>'1) Budget Table'!D109</f>
        <v>0</v>
      </c>
      <c r="E108" s="41"/>
      <c r="F108" s="41">
        <f>'1) Budget Table'!E109</f>
        <v>0</v>
      </c>
      <c r="G108" s="41"/>
      <c r="H108" s="41">
        <f>'1) Budget Table'!F109</f>
        <v>0</v>
      </c>
      <c r="I108" s="42">
        <f t="shared" ref="I108:I116" si="9">SUM(D108:H108)</f>
        <v>0</v>
      </c>
    </row>
    <row r="109" spans="3:9" x14ac:dyDescent="0.45">
      <c r="C109" s="38" t="s">
        <v>221</v>
      </c>
      <c r="D109" s="142"/>
      <c r="E109" s="142"/>
      <c r="F109" s="184"/>
      <c r="G109" s="184"/>
      <c r="H109" s="184"/>
      <c r="I109" s="39">
        <f t="shared" si="9"/>
        <v>0</v>
      </c>
    </row>
    <row r="110" spans="3:9" x14ac:dyDescent="0.45">
      <c r="C110" s="30" t="s">
        <v>222</v>
      </c>
      <c r="D110" s="185"/>
      <c r="E110" s="185"/>
      <c r="F110" s="179"/>
      <c r="G110" s="179"/>
      <c r="H110" s="179"/>
      <c r="I110" s="37">
        <f t="shared" si="9"/>
        <v>0</v>
      </c>
    </row>
    <row r="111" spans="3:9" ht="31.75" x14ac:dyDescent="0.45">
      <c r="C111" s="30" t="s">
        <v>223</v>
      </c>
      <c r="D111" s="185"/>
      <c r="E111" s="185"/>
      <c r="F111" s="185"/>
      <c r="G111" s="185"/>
      <c r="H111" s="185"/>
      <c r="I111" s="37">
        <f t="shared" si="9"/>
        <v>0</v>
      </c>
    </row>
    <row r="112" spans="3:9" x14ac:dyDescent="0.45">
      <c r="C112" s="31" t="s">
        <v>224</v>
      </c>
      <c r="D112" s="185"/>
      <c r="E112" s="185"/>
      <c r="F112" s="185"/>
      <c r="G112" s="185"/>
      <c r="H112" s="185"/>
      <c r="I112" s="37">
        <f t="shared" si="9"/>
        <v>0</v>
      </c>
    </row>
    <row r="113" spans="3:9" x14ac:dyDescent="0.45">
      <c r="C113" s="30" t="s">
        <v>225</v>
      </c>
      <c r="D113" s="185"/>
      <c r="E113" s="185"/>
      <c r="F113" s="185"/>
      <c r="G113" s="185"/>
      <c r="H113" s="185"/>
      <c r="I113" s="37">
        <f t="shared" si="9"/>
        <v>0</v>
      </c>
    </row>
    <row r="114" spans="3:9" x14ac:dyDescent="0.45">
      <c r="C114" s="30" t="s">
        <v>226</v>
      </c>
      <c r="D114" s="185"/>
      <c r="E114" s="185"/>
      <c r="F114" s="185"/>
      <c r="G114" s="185"/>
      <c r="H114" s="185"/>
      <c r="I114" s="37">
        <f t="shared" si="9"/>
        <v>0</v>
      </c>
    </row>
    <row r="115" spans="3:9" x14ac:dyDescent="0.45">
      <c r="C115" s="30" t="s">
        <v>227</v>
      </c>
      <c r="D115" s="185"/>
      <c r="E115" s="185"/>
      <c r="F115" s="185"/>
      <c r="G115" s="185"/>
      <c r="H115" s="185"/>
      <c r="I115" s="37">
        <f t="shared" si="9"/>
        <v>0</v>
      </c>
    </row>
    <row r="116" spans="3:9" x14ac:dyDescent="0.45">
      <c r="C116" s="34" t="s">
        <v>228</v>
      </c>
      <c r="D116" s="43">
        <f>SUM(D109:D115)</f>
        <v>0</v>
      </c>
      <c r="E116" s="43"/>
      <c r="F116" s="43">
        <f>SUM(F109:F115)</f>
        <v>0</v>
      </c>
      <c r="G116" s="43"/>
      <c r="H116" s="43">
        <f>SUM(H109:H115)</f>
        <v>0</v>
      </c>
      <c r="I116" s="37">
        <f t="shared" si="9"/>
        <v>0</v>
      </c>
    </row>
    <row r="117" spans="3:9" s="33" customFormat="1" x14ac:dyDescent="0.45">
      <c r="C117" s="47"/>
      <c r="D117" s="48"/>
      <c r="E117" s="48"/>
      <c r="F117" s="48"/>
      <c r="G117" s="48"/>
      <c r="H117" s="48"/>
      <c r="I117" s="49"/>
    </row>
    <row r="118" spans="3:9" x14ac:dyDescent="0.45">
      <c r="C118" s="289" t="s">
        <v>136</v>
      </c>
      <c r="D118" s="290"/>
      <c r="E118" s="290"/>
      <c r="F118" s="290"/>
      <c r="G118" s="290"/>
      <c r="H118" s="290"/>
      <c r="I118" s="291"/>
    </row>
    <row r="119" spans="3:9" ht="21" customHeight="1" thickBot="1" x14ac:dyDescent="0.5">
      <c r="C119" s="40" t="s">
        <v>220</v>
      </c>
      <c r="D119" s="41">
        <f>'1) Budget Table'!D119</f>
        <v>0</v>
      </c>
      <c r="E119" s="41"/>
      <c r="F119" s="41">
        <f>'1) Budget Table'!E119</f>
        <v>0</v>
      </c>
      <c r="G119" s="41"/>
      <c r="H119" s="41">
        <f>'1) Budget Table'!F119</f>
        <v>0</v>
      </c>
      <c r="I119" s="42">
        <f t="shared" ref="I119:I127" si="10">SUM(D119:H119)</f>
        <v>0</v>
      </c>
    </row>
    <row r="120" spans="3:9" x14ac:dyDescent="0.45">
      <c r="C120" s="38" t="s">
        <v>221</v>
      </c>
      <c r="D120" s="142"/>
      <c r="E120" s="142"/>
      <c r="F120" s="184"/>
      <c r="G120" s="184"/>
      <c r="H120" s="184"/>
      <c r="I120" s="39">
        <f t="shared" si="10"/>
        <v>0</v>
      </c>
    </row>
    <row r="121" spans="3:9" x14ac:dyDescent="0.45">
      <c r="C121" s="30" t="s">
        <v>222</v>
      </c>
      <c r="D121" s="185"/>
      <c r="E121" s="185"/>
      <c r="F121" s="179"/>
      <c r="G121" s="179"/>
      <c r="H121" s="179"/>
      <c r="I121" s="37">
        <f t="shared" si="10"/>
        <v>0</v>
      </c>
    </row>
    <row r="122" spans="3:9" ht="31.75" x14ac:dyDescent="0.45">
      <c r="C122" s="30" t="s">
        <v>223</v>
      </c>
      <c r="D122" s="185"/>
      <c r="E122" s="185"/>
      <c r="F122" s="185"/>
      <c r="G122" s="185"/>
      <c r="H122" s="185"/>
      <c r="I122" s="37">
        <f t="shared" si="10"/>
        <v>0</v>
      </c>
    </row>
    <row r="123" spans="3:9" x14ac:dyDescent="0.45">
      <c r="C123" s="31" t="s">
        <v>224</v>
      </c>
      <c r="D123" s="185"/>
      <c r="E123" s="185"/>
      <c r="F123" s="185"/>
      <c r="G123" s="185"/>
      <c r="H123" s="185"/>
      <c r="I123" s="37">
        <f t="shared" si="10"/>
        <v>0</v>
      </c>
    </row>
    <row r="124" spans="3:9" x14ac:dyDescent="0.45">
      <c r="C124" s="30" t="s">
        <v>225</v>
      </c>
      <c r="D124" s="185"/>
      <c r="E124" s="185"/>
      <c r="F124" s="185"/>
      <c r="G124" s="185"/>
      <c r="H124" s="185"/>
      <c r="I124" s="37">
        <f t="shared" si="10"/>
        <v>0</v>
      </c>
    </row>
    <row r="125" spans="3:9" x14ac:dyDescent="0.45">
      <c r="C125" s="30" t="s">
        <v>226</v>
      </c>
      <c r="D125" s="185"/>
      <c r="E125" s="185"/>
      <c r="F125" s="185"/>
      <c r="G125" s="185"/>
      <c r="H125" s="185"/>
      <c r="I125" s="37">
        <f t="shared" si="10"/>
        <v>0</v>
      </c>
    </row>
    <row r="126" spans="3:9" x14ac:dyDescent="0.45">
      <c r="C126" s="30" t="s">
        <v>227</v>
      </c>
      <c r="D126" s="185"/>
      <c r="E126" s="185"/>
      <c r="F126" s="185"/>
      <c r="G126" s="185"/>
      <c r="H126" s="185"/>
      <c r="I126" s="37">
        <f t="shared" si="10"/>
        <v>0</v>
      </c>
    </row>
    <row r="127" spans="3:9" x14ac:dyDescent="0.45">
      <c r="C127" s="34" t="s">
        <v>228</v>
      </c>
      <c r="D127" s="43">
        <f>SUM(D120:D126)</f>
        <v>0</v>
      </c>
      <c r="E127" s="43"/>
      <c r="F127" s="43">
        <f>SUM(F120:F126)</f>
        <v>0</v>
      </c>
      <c r="G127" s="43"/>
      <c r="H127" s="43">
        <f>SUM(H120:H126)</f>
        <v>0</v>
      </c>
      <c r="I127" s="37">
        <f t="shared" si="10"/>
        <v>0</v>
      </c>
    </row>
    <row r="128" spans="3:9" s="33" customFormat="1" x14ac:dyDescent="0.45">
      <c r="C128" s="47"/>
      <c r="D128" s="48"/>
      <c r="E128" s="48"/>
      <c r="F128" s="48"/>
      <c r="G128" s="48"/>
      <c r="H128" s="48"/>
      <c r="I128" s="49"/>
    </row>
    <row r="129" spans="2:9" x14ac:dyDescent="0.45">
      <c r="B129" s="186"/>
      <c r="C129" s="289" t="s">
        <v>145</v>
      </c>
      <c r="D129" s="290"/>
      <c r="E129" s="290"/>
      <c r="F129" s="290"/>
      <c r="G129" s="290"/>
      <c r="H129" s="290"/>
      <c r="I129" s="291"/>
    </row>
    <row r="130" spans="2:9" ht="24" customHeight="1" thickBot="1" x14ac:dyDescent="0.5">
      <c r="B130" s="186"/>
      <c r="C130" s="40" t="s">
        <v>220</v>
      </c>
      <c r="D130" s="41">
        <f>'1) Budget Table'!D129</f>
        <v>0</v>
      </c>
      <c r="E130" s="41"/>
      <c r="F130" s="41">
        <f>'1) Budget Table'!E129</f>
        <v>0</v>
      </c>
      <c r="G130" s="41"/>
      <c r="H130" s="41">
        <f>'1) Budget Table'!F129</f>
        <v>0</v>
      </c>
      <c r="I130" s="42">
        <f t="shared" ref="I130:I138" si="11">SUM(D130:H130)</f>
        <v>0</v>
      </c>
    </row>
    <row r="131" spans="2:9" ht="15.75" customHeight="1" x14ac:dyDescent="0.45">
      <c r="B131" s="186"/>
      <c r="C131" s="38" t="s">
        <v>221</v>
      </c>
      <c r="D131" s="142"/>
      <c r="E131" s="142"/>
      <c r="F131" s="184"/>
      <c r="G131" s="184"/>
      <c r="H131" s="184"/>
      <c r="I131" s="39">
        <f t="shared" si="11"/>
        <v>0</v>
      </c>
    </row>
    <row r="132" spans="2:9" x14ac:dyDescent="0.45">
      <c r="B132" s="186"/>
      <c r="C132" s="30" t="s">
        <v>222</v>
      </c>
      <c r="D132" s="185"/>
      <c r="E132" s="185"/>
      <c r="F132" s="179"/>
      <c r="G132" s="179"/>
      <c r="H132" s="179"/>
      <c r="I132" s="37">
        <f t="shared" si="11"/>
        <v>0</v>
      </c>
    </row>
    <row r="133" spans="2:9" ht="15.75" customHeight="1" x14ac:dyDescent="0.45">
      <c r="B133" s="186"/>
      <c r="C133" s="30" t="s">
        <v>223</v>
      </c>
      <c r="D133" s="185"/>
      <c r="E133" s="185"/>
      <c r="F133" s="185"/>
      <c r="G133" s="185"/>
      <c r="H133" s="185"/>
      <c r="I133" s="37">
        <f t="shared" si="11"/>
        <v>0</v>
      </c>
    </row>
    <row r="134" spans="2:9" x14ac:dyDescent="0.45">
      <c r="B134" s="186"/>
      <c r="C134" s="31" t="s">
        <v>224</v>
      </c>
      <c r="D134" s="185"/>
      <c r="E134" s="185"/>
      <c r="F134" s="185"/>
      <c r="G134" s="185"/>
      <c r="H134" s="185"/>
      <c r="I134" s="37">
        <f t="shared" si="11"/>
        <v>0</v>
      </c>
    </row>
    <row r="135" spans="2:9" x14ac:dyDescent="0.45">
      <c r="B135" s="186"/>
      <c r="C135" s="30" t="s">
        <v>225</v>
      </c>
      <c r="D135" s="185"/>
      <c r="E135" s="185"/>
      <c r="F135" s="185"/>
      <c r="G135" s="185"/>
      <c r="H135" s="185"/>
      <c r="I135" s="37">
        <f t="shared" si="11"/>
        <v>0</v>
      </c>
    </row>
    <row r="136" spans="2:9" ht="15.75" customHeight="1" x14ac:dyDescent="0.45">
      <c r="B136" s="186"/>
      <c r="C136" s="30" t="s">
        <v>226</v>
      </c>
      <c r="D136" s="185"/>
      <c r="E136" s="185"/>
      <c r="F136" s="185"/>
      <c r="G136" s="185"/>
      <c r="H136" s="185"/>
      <c r="I136" s="37">
        <f t="shared" si="11"/>
        <v>0</v>
      </c>
    </row>
    <row r="137" spans="2:9" x14ac:dyDescent="0.45">
      <c r="B137" s="186"/>
      <c r="C137" s="30" t="s">
        <v>227</v>
      </c>
      <c r="D137" s="185"/>
      <c r="E137" s="185"/>
      <c r="F137" s="185"/>
      <c r="G137" s="185"/>
      <c r="H137" s="185"/>
      <c r="I137" s="37">
        <f t="shared" si="11"/>
        <v>0</v>
      </c>
    </row>
    <row r="138" spans="2:9" x14ac:dyDescent="0.45">
      <c r="B138" s="186"/>
      <c r="C138" s="34" t="s">
        <v>228</v>
      </c>
      <c r="D138" s="43">
        <f>SUM(D131:D137)</f>
        <v>0</v>
      </c>
      <c r="E138" s="43"/>
      <c r="F138" s="43">
        <f>SUM(F131:F137)</f>
        <v>0</v>
      </c>
      <c r="G138" s="43"/>
      <c r="H138" s="43">
        <f>SUM(H131:H137)</f>
        <v>0</v>
      </c>
      <c r="I138" s="37">
        <f t="shared" si="11"/>
        <v>0</v>
      </c>
    </row>
    <row r="140" spans="2:9" x14ac:dyDescent="0.45">
      <c r="B140" s="289" t="s">
        <v>236</v>
      </c>
      <c r="C140" s="290"/>
      <c r="D140" s="290"/>
      <c r="E140" s="290"/>
      <c r="F140" s="290"/>
      <c r="G140" s="290"/>
      <c r="H140" s="290"/>
      <c r="I140" s="291"/>
    </row>
    <row r="141" spans="2:9" x14ac:dyDescent="0.45">
      <c r="B141" s="186"/>
      <c r="C141" s="289" t="s">
        <v>155</v>
      </c>
      <c r="D141" s="290"/>
      <c r="E141" s="290"/>
      <c r="F141" s="290"/>
      <c r="G141" s="290"/>
      <c r="H141" s="290"/>
      <c r="I141" s="291"/>
    </row>
    <row r="142" spans="2:9" ht="24" customHeight="1" thickBot="1" x14ac:dyDescent="0.5">
      <c r="B142" s="186"/>
      <c r="C142" s="40" t="s">
        <v>220</v>
      </c>
      <c r="D142" s="41">
        <f>'1) Budget Table'!D141</f>
        <v>0</v>
      </c>
      <c r="E142" s="41"/>
      <c r="F142" s="41">
        <f>'1) Budget Table'!E141</f>
        <v>0</v>
      </c>
      <c r="G142" s="41"/>
      <c r="H142" s="41">
        <f>'1) Budget Table'!F141</f>
        <v>0</v>
      </c>
      <c r="I142" s="42">
        <f>SUM(D142:H142)</f>
        <v>0</v>
      </c>
    </row>
    <row r="143" spans="2:9" ht="24.75" customHeight="1" x14ac:dyDescent="0.45">
      <c r="B143" s="186"/>
      <c r="C143" s="38" t="s">
        <v>221</v>
      </c>
      <c r="D143" s="142"/>
      <c r="E143" s="142"/>
      <c r="F143" s="184"/>
      <c r="G143" s="184"/>
      <c r="H143" s="184"/>
      <c r="I143" s="39">
        <f t="shared" ref="I143:I150" si="12">SUM(D143:H143)</f>
        <v>0</v>
      </c>
    </row>
    <row r="144" spans="2:9" ht="15.75" customHeight="1" x14ac:dyDescent="0.45">
      <c r="B144" s="186"/>
      <c r="C144" s="30" t="s">
        <v>222</v>
      </c>
      <c r="D144" s="185"/>
      <c r="E144" s="185"/>
      <c r="F144" s="179"/>
      <c r="G144" s="179"/>
      <c r="H144" s="179"/>
      <c r="I144" s="37">
        <f t="shared" si="12"/>
        <v>0</v>
      </c>
    </row>
    <row r="145" spans="3:9" ht="15.75" customHeight="1" x14ac:dyDescent="0.45">
      <c r="C145" s="30" t="s">
        <v>223</v>
      </c>
      <c r="D145" s="185"/>
      <c r="E145" s="185"/>
      <c r="F145" s="185"/>
      <c r="G145" s="185"/>
      <c r="H145" s="185"/>
      <c r="I145" s="37">
        <f t="shared" si="12"/>
        <v>0</v>
      </c>
    </row>
    <row r="146" spans="3:9" ht="15.75" customHeight="1" x14ac:dyDescent="0.45">
      <c r="C146" s="31" t="s">
        <v>224</v>
      </c>
      <c r="D146" s="185"/>
      <c r="E146" s="185"/>
      <c r="F146" s="185"/>
      <c r="G146" s="185"/>
      <c r="H146" s="185"/>
      <c r="I146" s="37">
        <f t="shared" si="12"/>
        <v>0</v>
      </c>
    </row>
    <row r="147" spans="3:9" ht="15.75" customHeight="1" x14ac:dyDescent="0.45">
      <c r="C147" s="30" t="s">
        <v>225</v>
      </c>
      <c r="D147" s="185"/>
      <c r="E147" s="185"/>
      <c r="F147" s="185"/>
      <c r="G147" s="185"/>
      <c r="H147" s="185"/>
      <c r="I147" s="37">
        <f t="shared" si="12"/>
        <v>0</v>
      </c>
    </row>
    <row r="148" spans="3:9" ht="15.75" customHeight="1" x14ac:dyDescent="0.45">
      <c r="C148" s="30" t="s">
        <v>226</v>
      </c>
      <c r="D148" s="185"/>
      <c r="E148" s="185"/>
      <c r="F148" s="185"/>
      <c r="G148" s="185"/>
      <c r="H148" s="185"/>
      <c r="I148" s="37">
        <f t="shared" si="12"/>
        <v>0</v>
      </c>
    </row>
    <row r="149" spans="3:9" ht="15.75" customHeight="1" x14ac:dyDescent="0.45">
      <c r="C149" s="30" t="s">
        <v>227</v>
      </c>
      <c r="D149" s="185"/>
      <c r="E149" s="185"/>
      <c r="F149" s="185"/>
      <c r="G149" s="185"/>
      <c r="H149" s="185"/>
      <c r="I149" s="37">
        <f t="shared" si="12"/>
        <v>0</v>
      </c>
    </row>
    <row r="150" spans="3:9" ht="15.75" customHeight="1" x14ac:dyDescent="0.45">
      <c r="C150" s="34" t="s">
        <v>228</v>
      </c>
      <c r="D150" s="43">
        <f>SUM(D143:D149)</f>
        <v>0</v>
      </c>
      <c r="E150" s="43"/>
      <c r="F150" s="43">
        <f>SUM(F143:F149)</f>
        <v>0</v>
      </c>
      <c r="G150" s="43"/>
      <c r="H150" s="43">
        <f>SUM(H143:H149)</f>
        <v>0</v>
      </c>
      <c r="I150" s="37">
        <f t="shared" si="12"/>
        <v>0</v>
      </c>
    </row>
    <row r="151" spans="3:9" s="33" customFormat="1" ht="15.75" customHeight="1" x14ac:dyDescent="0.45">
      <c r="C151" s="47"/>
      <c r="D151" s="48"/>
      <c r="E151" s="48"/>
      <c r="F151" s="48"/>
      <c r="G151" s="48"/>
      <c r="H151" s="48"/>
      <c r="I151" s="49"/>
    </row>
    <row r="152" spans="3:9" ht="15.75" customHeight="1" x14ac:dyDescent="0.45">
      <c r="C152" s="289" t="s">
        <v>164</v>
      </c>
      <c r="D152" s="290"/>
      <c r="E152" s="290"/>
      <c r="F152" s="290"/>
      <c r="G152" s="290"/>
      <c r="H152" s="290"/>
      <c r="I152" s="291"/>
    </row>
    <row r="153" spans="3:9" ht="21" customHeight="1" thickBot="1" x14ac:dyDescent="0.5">
      <c r="C153" s="40" t="s">
        <v>220</v>
      </c>
      <c r="D153" s="41">
        <f>'1) Budget Table'!D151</f>
        <v>0</v>
      </c>
      <c r="E153" s="41"/>
      <c r="F153" s="41">
        <f>'1) Budget Table'!E151</f>
        <v>0</v>
      </c>
      <c r="G153" s="41"/>
      <c r="H153" s="41">
        <f>'1) Budget Table'!F151</f>
        <v>0</v>
      </c>
      <c r="I153" s="42">
        <f t="shared" ref="I153:I161" si="13">SUM(D153:H153)</f>
        <v>0</v>
      </c>
    </row>
    <row r="154" spans="3:9" ht="15.75" customHeight="1" x14ac:dyDescent="0.45">
      <c r="C154" s="38" t="s">
        <v>221</v>
      </c>
      <c r="D154" s="142"/>
      <c r="E154" s="142"/>
      <c r="F154" s="184"/>
      <c r="G154" s="184"/>
      <c r="H154" s="184"/>
      <c r="I154" s="39">
        <f t="shared" si="13"/>
        <v>0</v>
      </c>
    </row>
    <row r="155" spans="3:9" ht="15.75" customHeight="1" x14ac:dyDescent="0.45">
      <c r="C155" s="30" t="s">
        <v>222</v>
      </c>
      <c r="D155" s="185"/>
      <c r="E155" s="185"/>
      <c r="F155" s="179"/>
      <c r="G155" s="179"/>
      <c r="H155" s="179"/>
      <c r="I155" s="37">
        <f t="shared" si="13"/>
        <v>0</v>
      </c>
    </row>
    <row r="156" spans="3:9" ht="15.75" customHeight="1" x14ac:dyDescent="0.45">
      <c r="C156" s="30" t="s">
        <v>223</v>
      </c>
      <c r="D156" s="185"/>
      <c r="E156" s="185"/>
      <c r="F156" s="185"/>
      <c r="G156" s="185"/>
      <c r="H156" s="185"/>
      <c r="I156" s="37">
        <f t="shared" si="13"/>
        <v>0</v>
      </c>
    </row>
    <row r="157" spans="3:9" ht="15.75" customHeight="1" x14ac:dyDescent="0.45">
      <c r="C157" s="31" t="s">
        <v>224</v>
      </c>
      <c r="D157" s="185"/>
      <c r="E157" s="185"/>
      <c r="F157" s="185"/>
      <c r="G157" s="185"/>
      <c r="H157" s="185"/>
      <c r="I157" s="37">
        <f t="shared" si="13"/>
        <v>0</v>
      </c>
    </row>
    <row r="158" spans="3:9" ht="15.75" customHeight="1" x14ac:dyDescent="0.45">
      <c r="C158" s="30" t="s">
        <v>225</v>
      </c>
      <c r="D158" s="185"/>
      <c r="E158" s="185"/>
      <c r="F158" s="185"/>
      <c r="G158" s="185"/>
      <c r="H158" s="185"/>
      <c r="I158" s="37">
        <f t="shared" si="13"/>
        <v>0</v>
      </c>
    </row>
    <row r="159" spans="3:9" ht="15.75" customHeight="1" x14ac:dyDescent="0.45">
      <c r="C159" s="30" t="s">
        <v>226</v>
      </c>
      <c r="D159" s="185"/>
      <c r="E159" s="185"/>
      <c r="F159" s="185"/>
      <c r="G159" s="185"/>
      <c r="H159" s="185"/>
      <c r="I159" s="37">
        <f t="shared" si="13"/>
        <v>0</v>
      </c>
    </row>
    <row r="160" spans="3:9" ht="15.75" customHeight="1" x14ac:dyDescent="0.45">
      <c r="C160" s="30" t="s">
        <v>227</v>
      </c>
      <c r="D160" s="185"/>
      <c r="E160" s="185"/>
      <c r="F160" s="185"/>
      <c r="G160" s="185"/>
      <c r="H160" s="185"/>
      <c r="I160" s="37">
        <f t="shared" si="13"/>
        <v>0</v>
      </c>
    </row>
    <row r="161" spans="3:9" ht="15.75" customHeight="1" x14ac:dyDescent="0.45">
      <c r="C161" s="34" t="s">
        <v>228</v>
      </c>
      <c r="D161" s="43">
        <f>SUM(D154:D160)</f>
        <v>0</v>
      </c>
      <c r="E161" s="43"/>
      <c r="F161" s="43">
        <f>SUM(F154:F160)</f>
        <v>0</v>
      </c>
      <c r="G161" s="43"/>
      <c r="H161" s="43">
        <f>SUM(H154:H160)</f>
        <v>0</v>
      </c>
      <c r="I161" s="37">
        <f t="shared" si="13"/>
        <v>0</v>
      </c>
    </row>
    <row r="162" spans="3:9" s="33" customFormat="1" ht="15.75" customHeight="1" x14ac:dyDescent="0.45">
      <c r="C162" s="47"/>
      <c r="D162" s="48"/>
      <c r="E162" s="48"/>
      <c r="F162" s="48"/>
      <c r="G162" s="48"/>
      <c r="H162" s="48"/>
      <c r="I162" s="49"/>
    </row>
    <row r="163" spans="3:9" ht="15.75" customHeight="1" x14ac:dyDescent="0.45">
      <c r="C163" s="289" t="s">
        <v>173</v>
      </c>
      <c r="D163" s="290"/>
      <c r="E163" s="290"/>
      <c r="F163" s="290"/>
      <c r="G163" s="290"/>
      <c r="H163" s="290"/>
      <c r="I163" s="291"/>
    </row>
    <row r="164" spans="3:9" ht="19.5" customHeight="1" thickBot="1" x14ac:dyDescent="0.5">
      <c r="C164" s="40" t="s">
        <v>220</v>
      </c>
      <c r="D164" s="41">
        <f>'1) Budget Table'!D161</f>
        <v>0</v>
      </c>
      <c r="E164" s="41"/>
      <c r="F164" s="41">
        <f>'1) Budget Table'!E161</f>
        <v>0</v>
      </c>
      <c r="G164" s="41"/>
      <c r="H164" s="41">
        <f>'1) Budget Table'!F161</f>
        <v>0</v>
      </c>
      <c r="I164" s="42">
        <f t="shared" ref="I164:I172" si="14">SUM(D164:H164)</f>
        <v>0</v>
      </c>
    </row>
    <row r="165" spans="3:9" ht="15.75" customHeight="1" x14ac:dyDescent="0.45">
      <c r="C165" s="38" t="s">
        <v>221</v>
      </c>
      <c r="D165" s="142"/>
      <c r="E165" s="142"/>
      <c r="F165" s="184"/>
      <c r="G165" s="184"/>
      <c r="H165" s="184"/>
      <c r="I165" s="39">
        <f t="shared" si="14"/>
        <v>0</v>
      </c>
    </row>
    <row r="166" spans="3:9" ht="15.75" customHeight="1" x14ac:dyDescent="0.45">
      <c r="C166" s="30" t="s">
        <v>222</v>
      </c>
      <c r="D166" s="185"/>
      <c r="E166" s="185"/>
      <c r="F166" s="179"/>
      <c r="G166" s="179"/>
      <c r="H166" s="179"/>
      <c r="I166" s="37">
        <f t="shared" si="14"/>
        <v>0</v>
      </c>
    </row>
    <row r="167" spans="3:9" ht="15.75" customHeight="1" x14ac:dyDescent="0.45">
      <c r="C167" s="30" t="s">
        <v>223</v>
      </c>
      <c r="D167" s="185"/>
      <c r="E167" s="185"/>
      <c r="F167" s="185"/>
      <c r="G167" s="185"/>
      <c r="H167" s="185"/>
      <c r="I167" s="37">
        <f t="shared" si="14"/>
        <v>0</v>
      </c>
    </row>
    <row r="168" spans="3:9" ht="15.75" customHeight="1" x14ac:dyDescent="0.45">
      <c r="C168" s="31" t="s">
        <v>224</v>
      </c>
      <c r="D168" s="185"/>
      <c r="E168" s="185"/>
      <c r="F168" s="185"/>
      <c r="G168" s="185"/>
      <c r="H168" s="185"/>
      <c r="I168" s="37">
        <f t="shared" si="14"/>
        <v>0</v>
      </c>
    </row>
    <row r="169" spans="3:9" ht="15.75" customHeight="1" x14ac:dyDescent="0.45">
      <c r="C169" s="30" t="s">
        <v>225</v>
      </c>
      <c r="D169" s="185"/>
      <c r="E169" s="185"/>
      <c r="F169" s="185"/>
      <c r="G169" s="185"/>
      <c r="H169" s="185"/>
      <c r="I169" s="37">
        <f t="shared" si="14"/>
        <v>0</v>
      </c>
    </row>
    <row r="170" spans="3:9" ht="15.75" customHeight="1" x14ac:dyDescent="0.45">
      <c r="C170" s="30" t="s">
        <v>226</v>
      </c>
      <c r="D170" s="185"/>
      <c r="E170" s="185"/>
      <c r="F170" s="185"/>
      <c r="G170" s="185"/>
      <c r="H170" s="185"/>
      <c r="I170" s="37">
        <f t="shared" si="14"/>
        <v>0</v>
      </c>
    </row>
    <row r="171" spans="3:9" ht="15.75" customHeight="1" x14ac:dyDescent="0.45">
      <c r="C171" s="30" t="s">
        <v>227</v>
      </c>
      <c r="D171" s="185"/>
      <c r="E171" s="185"/>
      <c r="F171" s="185"/>
      <c r="G171" s="185"/>
      <c r="H171" s="185"/>
      <c r="I171" s="37">
        <f t="shared" si="14"/>
        <v>0</v>
      </c>
    </row>
    <row r="172" spans="3:9" ht="15.75" customHeight="1" x14ac:dyDescent="0.45">
      <c r="C172" s="34" t="s">
        <v>228</v>
      </c>
      <c r="D172" s="43">
        <f>SUM(D165:D171)</f>
        <v>0</v>
      </c>
      <c r="E172" s="43"/>
      <c r="F172" s="43">
        <f>SUM(F165:F171)</f>
        <v>0</v>
      </c>
      <c r="G172" s="43"/>
      <c r="H172" s="43">
        <f>SUM(H165:H171)</f>
        <v>0</v>
      </c>
      <c r="I172" s="37">
        <f t="shared" si="14"/>
        <v>0</v>
      </c>
    </row>
    <row r="173" spans="3:9" s="33" customFormat="1" ht="15.75" customHeight="1" x14ac:dyDescent="0.45">
      <c r="C173" s="47"/>
      <c r="D173" s="48"/>
      <c r="E173" s="48"/>
      <c r="F173" s="48"/>
      <c r="G173" s="48"/>
      <c r="H173" s="48"/>
      <c r="I173" s="49"/>
    </row>
    <row r="174" spans="3:9" ht="15.75" customHeight="1" x14ac:dyDescent="0.45">
      <c r="C174" s="289" t="s">
        <v>182</v>
      </c>
      <c r="D174" s="290"/>
      <c r="E174" s="290"/>
      <c r="F174" s="290"/>
      <c r="G174" s="290"/>
      <c r="H174" s="290"/>
      <c r="I174" s="291"/>
    </row>
    <row r="175" spans="3:9" ht="22.5" customHeight="1" thickBot="1" x14ac:dyDescent="0.5">
      <c r="C175" s="40" t="s">
        <v>220</v>
      </c>
      <c r="D175" s="41">
        <f>'1) Budget Table'!D171</f>
        <v>0</v>
      </c>
      <c r="E175" s="41"/>
      <c r="F175" s="41">
        <f>'1) Budget Table'!E171</f>
        <v>0</v>
      </c>
      <c r="G175" s="41"/>
      <c r="H175" s="41">
        <f>'1) Budget Table'!F171</f>
        <v>0</v>
      </c>
      <c r="I175" s="42">
        <f t="shared" ref="I175:I183" si="15">SUM(D175:H175)</f>
        <v>0</v>
      </c>
    </row>
    <row r="176" spans="3:9" ht="15.75" customHeight="1" x14ac:dyDescent="0.45">
      <c r="C176" s="38" t="s">
        <v>221</v>
      </c>
      <c r="D176" s="142"/>
      <c r="E176" s="142"/>
      <c r="F176" s="184"/>
      <c r="G176" s="184"/>
      <c r="H176" s="184"/>
      <c r="I176" s="39">
        <f t="shared" si="15"/>
        <v>0</v>
      </c>
    </row>
    <row r="177" spans="3:9" ht="15.75" customHeight="1" x14ac:dyDescent="0.45">
      <c r="C177" s="30" t="s">
        <v>222</v>
      </c>
      <c r="D177" s="185"/>
      <c r="E177" s="185"/>
      <c r="F177" s="179"/>
      <c r="G177" s="179"/>
      <c r="H177" s="179"/>
      <c r="I177" s="37">
        <f t="shared" si="15"/>
        <v>0</v>
      </c>
    </row>
    <row r="178" spans="3:9" ht="15.75" customHeight="1" x14ac:dyDescent="0.45">
      <c r="C178" s="30" t="s">
        <v>223</v>
      </c>
      <c r="D178" s="185"/>
      <c r="E178" s="185"/>
      <c r="F178" s="185"/>
      <c r="G178" s="185"/>
      <c r="H178" s="185"/>
      <c r="I178" s="37">
        <f t="shared" si="15"/>
        <v>0</v>
      </c>
    </row>
    <row r="179" spans="3:9" ht="15.75" customHeight="1" x14ac:dyDescent="0.45">
      <c r="C179" s="31" t="s">
        <v>224</v>
      </c>
      <c r="D179" s="185"/>
      <c r="E179" s="185"/>
      <c r="F179" s="185"/>
      <c r="G179" s="185"/>
      <c r="H179" s="185"/>
      <c r="I179" s="37">
        <f t="shared" si="15"/>
        <v>0</v>
      </c>
    </row>
    <row r="180" spans="3:9" ht="15.75" customHeight="1" x14ac:dyDescent="0.45">
      <c r="C180" s="30" t="s">
        <v>225</v>
      </c>
      <c r="D180" s="185"/>
      <c r="E180" s="185"/>
      <c r="F180" s="185"/>
      <c r="G180" s="185"/>
      <c r="H180" s="185"/>
      <c r="I180" s="37">
        <f t="shared" si="15"/>
        <v>0</v>
      </c>
    </row>
    <row r="181" spans="3:9" ht="15.75" customHeight="1" x14ac:dyDescent="0.45">
      <c r="C181" s="30" t="s">
        <v>226</v>
      </c>
      <c r="D181" s="185"/>
      <c r="E181" s="185"/>
      <c r="F181" s="185"/>
      <c r="G181" s="185"/>
      <c r="H181" s="185"/>
      <c r="I181" s="37">
        <f t="shared" si="15"/>
        <v>0</v>
      </c>
    </row>
    <row r="182" spans="3:9" ht="15.75" customHeight="1" x14ac:dyDescent="0.45">
      <c r="C182" s="30" t="s">
        <v>227</v>
      </c>
      <c r="D182" s="185"/>
      <c r="E182" s="185"/>
      <c r="F182" s="185"/>
      <c r="G182" s="185"/>
      <c r="H182" s="185"/>
      <c r="I182" s="37">
        <f t="shared" si="15"/>
        <v>0</v>
      </c>
    </row>
    <row r="183" spans="3:9" ht="15.75" customHeight="1" x14ac:dyDescent="0.45">
      <c r="C183" s="34" t="s">
        <v>228</v>
      </c>
      <c r="D183" s="43">
        <f>SUM(D176:D182)</f>
        <v>0</v>
      </c>
      <c r="E183" s="43"/>
      <c r="F183" s="43">
        <f>SUM(F176:F182)</f>
        <v>0</v>
      </c>
      <c r="G183" s="43"/>
      <c r="H183" s="43">
        <f>SUM(H176:H182)</f>
        <v>0</v>
      </c>
      <c r="I183" s="37">
        <f t="shared" si="15"/>
        <v>0</v>
      </c>
    </row>
    <row r="184" spans="3:9" ht="15.75" customHeight="1" x14ac:dyDescent="0.45">
      <c r="C184" s="186"/>
      <c r="D184" s="187"/>
      <c r="E184" s="187"/>
      <c r="F184" s="187"/>
      <c r="G184" s="187"/>
      <c r="H184" s="187"/>
      <c r="I184" s="186"/>
    </row>
    <row r="185" spans="3:9" ht="15.75" customHeight="1" x14ac:dyDescent="0.45">
      <c r="C185" s="289" t="s">
        <v>237</v>
      </c>
      <c r="D185" s="290"/>
      <c r="E185" s="290"/>
      <c r="F185" s="290"/>
      <c r="G185" s="290"/>
      <c r="H185" s="290"/>
      <c r="I185" s="291"/>
    </row>
    <row r="186" spans="3:9" ht="19.5" customHeight="1" thickBot="1" x14ac:dyDescent="0.5">
      <c r="C186" s="40" t="s">
        <v>238</v>
      </c>
      <c r="D186" s="41">
        <f>'1) Budget Table'!D178</f>
        <v>70000</v>
      </c>
      <c r="E186" s="41"/>
      <c r="F186" s="41">
        <f>'1) Budget Table'!E178</f>
        <v>30000.98</v>
      </c>
      <c r="G186" s="41"/>
      <c r="H186" s="41">
        <f>'1) Budget Table'!F178</f>
        <v>0</v>
      </c>
      <c r="I186" s="42">
        <f t="shared" ref="I186:I194" si="16">SUM(D186:H186)</f>
        <v>100000.98</v>
      </c>
    </row>
    <row r="187" spans="3:9" ht="15.75" customHeight="1" x14ac:dyDescent="0.45">
      <c r="C187" s="38" t="s">
        <v>221</v>
      </c>
      <c r="D187" s="142">
        <v>40000</v>
      </c>
      <c r="E187" s="142"/>
      <c r="F187" s="184">
        <v>13000</v>
      </c>
      <c r="G187" s="184"/>
      <c r="H187" s="184"/>
      <c r="I187" s="39">
        <f t="shared" si="16"/>
        <v>53000</v>
      </c>
    </row>
    <row r="188" spans="3:9" ht="15.75" customHeight="1" x14ac:dyDescent="0.45">
      <c r="C188" s="30" t="s">
        <v>222</v>
      </c>
      <c r="D188" s="185">
        <v>7500</v>
      </c>
      <c r="E188" s="185"/>
      <c r="F188" s="179">
        <v>2000</v>
      </c>
      <c r="G188" s="179"/>
      <c r="H188" s="179"/>
      <c r="I188" s="37">
        <f t="shared" si="16"/>
        <v>9500</v>
      </c>
    </row>
    <row r="189" spans="3:9" ht="15.75" customHeight="1" x14ac:dyDescent="0.45">
      <c r="C189" s="30" t="s">
        <v>223</v>
      </c>
      <c r="D189" s="185">
        <v>17500</v>
      </c>
      <c r="E189" s="185"/>
      <c r="F189" s="185">
        <v>0</v>
      </c>
      <c r="G189" s="185"/>
      <c r="H189" s="185"/>
      <c r="I189" s="37">
        <f t="shared" si="16"/>
        <v>17500</v>
      </c>
    </row>
    <row r="190" spans="3:9" ht="15.75" customHeight="1" x14ac:dyDescent="0.45">
      <c r="C190" s="31" t="s">
        <v>224</v>
      </c>
      <c r="D190" s="185">
        <v>0</v>
      </c>
      <c r="E190" s="185"/>
      <c r="F190" s="185">
        <v>10000</v>
      </c>
      <c r="G190" s="185"/>
      <c r="H190" s="185"/>
      <c r="I190" s="37">
        <f t="shared" si="16"/>
        <v>10000</v>
      </c>
    </row>
    <row r="191" spans="3:9" ht="15.75" customHeight="1" x14ac:dyDescent="0.45">
      <c r="C191" s="30" t="s">
        <v>225</v>
      </c>
      <c r="D191" s="185">
        <v>5000</v>
      </c>
      <c r="E191" s="185"/>
      <c r="F191" s="185">
        <v>2000.98</v>
      </c>
      <c r="G191" s="185"/>
      <c r="H191" s="185"/>
      <c r="I191" s="37">
        <f t="shared" si="16"/>
        <v>7000.98</v>
      </c>
    </row>
    <row r="192" spans="3:9" ht="15.75" customHeight="1" x14ac:dyDescent="0.45">
      <c r="C192" s="30" t="s">
        <v>226</v>
      </c>
      <c r="D192" s="185">
        <v>0</v>
      </c>
      <c r="E192" s="185"/>
      <c r="F192" s="185">
        <v>0</v>
      </c>
      <c r="G192" s="185"/>
      <c r="H192" s="185"/>
      <c r="I192" s="37">
        <f t="shared" si="16"/>
        <v>0</v>
      </c>
    </row>
    <row r="193" spans="3:15" ht="15.75" customHeight="1" x14ac:dyDescent="0.45">
      <c r="C193" s="30" t="s">
        <v>227</v>
      </c>
      <c r="D193" s="185">
        <v>0</v>
      </c>
      <c r="E193" s="185"/>
      <c r="F193" s="185">
        <v>3000</v>
      </c>
      <c r="G193" s="185"/>
      <c r="H193" s="185"/>
      <c r="I193" s="37">
        <f t="shared" si="16"/>
        <v>3000</v>
      </c>
      <c r="J193" s="186"/>
      <c r="K193" s="186"/>
      <c r="L193" s="186"/>
      <c r="M193" s="186"/>
      <c r="N193" s="186"/>
      <c r="O193" s="186"/>
    </row>
    <row r="194" spans="3:15" ht="15.75" customHeight="1" x14ac:dyDescent="0.45">
      <c r="C194" s="34" t="s">
        <v>228</v>
      </c>
      <c r="D194" s="43">
        <f>SUM(D187:D193)</f>
        <v>70000</v>
      </c>
      <c r="E194" s="43"/>
      <c r="F194" s="43">
        <f>SUM(F187:F193)</f>
        <v>30000.98</v>
      </c>
      <c r="G194" s="43"/>
      <c r="H194" s="43">
        <f>SUM(H187:H193)</f>
        <v>0</v>
      </c>
      <c r="I194" s="37">
        <f t="shared" si="16"/>
        <v>100000.98</v>
      </c>
      <c r="J194" s="186"/>
      <c r="K194" s="186"/>
      <c r="L194" s="186"/>
      <c r="M194" s="186"/>
      <c r="N194" s="186"/>
      <c r="O194" s="186"/>
    </row>
    <row r="195" spans="3:15" ht="15.75" customHeight="1" thickBot="1" x14ac:dyDescent="0.5">
      <c r="C195" s="186"/>
      <c r="D195" s="187"/>
      <c r="E195" s="187"/>
      <c r="F195" s="187"/>
      <c r="G195" s="187"/>
      <c r="H195" s="187"/>
      <c r="I195" s="186"/>
      <c r="J195" s="186"/>
      <c r="K195" s="186"/>
      <c r="L195" s="186"/>
      <c r="M195" s="186"/>
      <c r="N195" s="186"/>
      <c r="O195" s="186"/>
    </row>
    <row r="196" spans="3:15" ht="19.5" customHeight="1" thickBot="1" x14ac:dyDescent="0.5">
      <c r="C196" s="293" t="s">
        <v>197</v>
      </c>
      <c r="D196" s="294"/>
      <c r="E196" s="294"/>
      <c r="F196" s="294"/>
      <c r="G196" s="294"/>
      <c r="H196" s="294"/>
      <c r="I196" s="295"/>
      <c r="J196" s="186"/>
      <c r="K196" s="186"/>
      <c r="L196" s="186"/>
      <c r="M196" s="186"/>
      <c r="N196" s="186"/>
      <c r="O196" s="186"/>
    </row>
    <row r="197" spans="3:15" ht="19.5" customHeight="1" x14ac:dyDescent="0.45">
      <c r="C197" s="53"/>
      <c r="D197" s="287" t="str">
        <f>'1) Budget Table'!D4</f>
        <v>UNHCR</v>
      </c>
      <c r="E197" s="157"/>
      <c r="F197" s="287" t="str">
        <f>'1) Budget Table'!E4</f>
        <v>Save the Children</v>
      </c>
      <c r="G197" s="157"/>
      <c r="H197" s="287" t="str">
        <f>'1) Budget Table'!F4</f>
        <v>Comentarios</v>
      </c>
      <c r="I197" s="292" t="s">
        <v>197</v>
      </c>
      <c r="J197" s="186"/>
      <c r="K197" s="186"/>
      <c r="L197" s="186"/>
      <c r="M197" s="186"/>
      <c r="N197" s="186"/>
      <c r="O197" s="186"/>
    </row>
    <row r="198" spans="3:15" ht="19.5" customHeight="1" x14ac:dyDescent="0.45">
      <c r="C198" s="53"/>
      <c r="D198" s="288"/>
      <c r="E198" s="158"/>
      <c r="F198" s="288"/>
      <c r="G198" s="158"/>
      <c r="H198" s="288"/>
      <c r="I198" s="279"/>
      <c r="J198" s="186"/>
      <c r="K198" s="186"/>
      <c r="L198" s="186"/>
      <c r="M198" s="186"/>
      <c r="N198" s="186"/>
      <c r="O198" s="186"/>
    </row>
    <row r="199" spans="3:15" ht="19.5" customHeight="1" x14ac:dyDescent="0.45">
      <c r="C199" s="11" t="s">
        <v>221</v>
      </c>
      <c r="D199" s="188">
        <f>SUM(D176,D165,D154,D143,D131,D120,D109,D98,D86,D75,D64,D53,D41,D30,D19,D8,D187)</f>
        <v>94280.14</v>
      </c>
      <c r="E199" s="188"/>
      <c r="F199" s="188">
        <f>SUM(F176,F165,F154,F143,F131,F120,F109,F98,F86,F75,F64,F53,F41,F30,F19,F8,F187)</f>
        <v>193000</v>
      </c>
      <c r="G199" s="188"/>
      <c r="H199" s="188">
        <f t="shared" ref="H199" si="17">SUM(H176,H165,H154,H143,H131,H120,H109,H98,H86,H75,H64,H53,H41,H30,H19,H8,H187)</f>
        <v>0</v>
      </c>
      <c r="I199" s="51">
        <f t="shared" ref="I199:I206" si="18">SUM(D199:H199)</f>
        <v>287280.14</v>
      </c>
      <c r="J199" s="186"/>
      <c r="K199" s="186"/>
      <c r="L199" s="186"/>
      <c r="M199" s="186"/>
      <c r="N199" s="186"/>
      <c r="O199" s="186"/>
    </row>
    <row r="200" spans="3:15" ht="34.5" customHeight="1" x14ac:dyDescent="0.45">
      <c r="C200" s="11" t="s">
        <v>222</v>
      </c>
      <c r="D200" s="188">
        <f>SUM(D177,D166,D155,D144,D132,D121,D110,D99,D87,D76,D65,D54,D42,D31,D20,D9,D188)</f>
        <v>192000</v>
      </c>
      <c r="E200" s="188"/>
      <c r="F200" s="188">
        <f t="shared" ref="F200:H200" si="19">SUM(F177,F166,F155,F144,F132,F121,F110,F99,F87,F76,F65,F54,F42,F31,F20,F9,F188)</f>
        <v>287737.05</v>
      </c>
      <c r="G200" s="188"/>
      <c r="H200" s="188">
        <f t="shared" si="19"/>
        <v>0</v>
      </c>
      <c r="I200" s="52">
        <f t="shared" si="18"/>
        <v>479737.05</v>
      </c>
      <c r="J200" s="186"/>
      <c r="K200" s="186"/>
      <c r="L200" s="186"/>
      <c r="M200" s="186"/>
      <c r="N200" s="186"/>
      <c r="O200" s="186"/>
    </row>
    <row r="201" spans="3:15" ht="48" customHeight="1" x14ac:dyDescent="0.45">
      <c r="C201" s="11" t="s">
        <v>223</v>
      </c>
      <c r="D201" s="188">
        <f t="shared" ref="D201:H205" si="20">SUM(D178,D167,D156,D145,D133,D122,D111,D100,D88,D77,D66,D55,D43,D32,D21,D10,D189)</f>
        <v>62500</v>
      </c>
      <c r="E201" s="188"/>
      <c r="F201" s="188">
        <f t="shared" si="20"/>
        <v>7000</v>
      </c>
      <c r="G201" s="188"/>
      <c r="H201" s="188">
        <f t="shared" si="20"/>
        <v>0</v>
      </c>
      <c r="I201" s="52">
        <f t="shared" si="18"/>
        <v>69500</v>
      </c>
      <c r="J201" s="186"/>
      <c r="K201" s="186"/>
      <c r="L201" s="186"/>
      <c r="M201" s="186"/>
      <c r="N201" s="186"/>
      <c r="O201" s="186"/>
    </row>
    <row r="202" spans="3:15" ht="33" customHeight="1" x14ac:dyDescent="0.45">
      <c r="C202" s="15" t="s">
        <v>224</v>
      </c>
      <c r="D202" s="188">
        <f t="shared" si="20"/>
        <v>0</v>
      </c>
      <c r="E202" s="188"/>
      <c r="F202" s="188">
        <f t="shared" si="20"/>
        <v>10000</v>
      </c>
      <c r="G202" s="188"/>
      <c r="H202" s="188">
        <f t="shared" si="20"/>
        <v>0</v>
      </c>
      <c r="I202" s="52">
        <f t="shared" si="18"/>
        <v>10000</v>
      </c>
      <c r="J202" s="186"/>
      <c r="K202" s="186"/>
      <c r="L202" s="186"/>
      <c r="M202" s="186"/>
      <c r="N202" s="186"/>
      <c r="O202" s="186"/>
    </row>
    <row r="203" spans="3:15" ht="21" customHeight="1" x14ac:dyDescent="0.45">
      <c r="C203" s="11" t="s">
        <v>225</v>
      </c>
      <c r="D203" s="188">
        <f t="shared" si="20"/>
        <v>20000</v>
      </c>
      <c r="E203" s="188"/>
      <c r="F203" s="188">
        <f t="shared" si="20"/>
        <v>4000.98</v>
      </c>
      <c r="G203" s="188"/>
      <c r="H203" s="188">
        <f t="shared" si="20"/>
        <v>0</v>
      </c>
      <c r="I203" s="52">
        <f t="shared" si="18"/>
        <v>24000.98</v>
      </c>
      <c r="J203" s="181"/>
      <c r="K203" s="181"/>
      <c r="L203" s="181"/>
      <c r="M203" s="181"/>
      <c r="N203" s="181"/>
      <c r="O203" s="220"/>
    </row>
    <row r="204" spans="3:15" ht="39.75" customHeight="1" x14ac:dyDescent="0.45">
      <c r="C204" s="11" t="s">
        <v>226</v>
      </c>
      <c r="D204" s="188">
        <f t="shared" si="20"/>
        <v>774631.07400000002</v>
      </c>
      <c r="E204" s="188"/>
      <c r="F204" s="188">
        <f t="shared" si="20"/>
        <v>0</v>
      </c>
      <c r="G204" s="188"/>
      <c r="H204" s="188">
        <f t="shared" si="20"/>
        <v>0</v>
      </c>
      <c r="I204" s="52">
        <f t="shared" si="18"/>
        <v>774631.07400000002</v>
      </c>
      <c r="J204" s="181"/>
      <c r="K204" s="181"/>
      <c r="L204" s="181"/>
      <c r="M204" s="181"/>
      <c r="N204" s="181"/>
      <c r="O204" s="220"/>
    </row>
    <row r="205" spans="3:15" ht="23.25" customHeight="1" x14ac:dyDescent="0.45">
      <c r="C205" s="11" t="s">
        <v>227</v>
      </c>
      <c r="D205" s="221">
        <f t="shared" si="20"/>
        <v>165000</v>
      </c>
      <c r="E205" s="221"/>
      <c r="F205" s="221">
        <f t="shared" si="20"/>
        <v>59009.630000000005</v>
      </c>
      <c r="G205" s="221"/>
      <c r="H205" s="221">
        <f t="shared" si="20"/>
        <v>0</v>
      </c>
      <c r="I205" s="52">
        <f t="shared" si="18"/>
        <v>224009.63</v>
      </c>
      <c r="J205" s="181"/>
      <c r="K205" s="181"/>
      <c r="L205" s="181"/>
      <c r="M205" s="181"/>
      <c r="N205" s="181"/>
      <c r="O205" s="220"/>
    </row>
    <row r="206" spans="3:15" ht="22.5" customHeight="1" x14ac:dyDescent="0.45">
      <c r="C206" s="222" t="s">
        <v>239</v>
      </c>
      <c r="D206" s="223">
        <f>SUM(D199:D205)</f>
        <v>1308411.2140000002</v>
      </c>
      <c r="E206" s="223"/>
      <c r="F206" s="223">
        <f>SUM(F199:F205)</f>
        <v>560747.65999999992</v>
      </c>
      <c r="G206" s="223"/>
      <c r="H206" s="223">
        <f>SUM(H199:H205)</f>
        <v>0</v>
      </c>
      <c r="I206" s="224">
        <f t="shared" si="18"/>
        <v>1869158.8740000001</v>
      </c>
      <c r="J206" s="181"/>
      <c r="K206" s="181"/>
      <c r="L206" s="181"/>
      <c r="M206" s="181"/>
      <c r="N206" s="181"/>
      <c r="O206" s="220"/>
    </row>
    <row r="207" spans="3:15" ht="26.25" customHeight="1" thickBot="1" x14ac:dyDescent="0.5">
      <c r="C207" s="225" t="s">
        <v>240</v>
      </c>
      <c r="D207" s="226">
        <f>D206*0.07</f>
        <v>91588.784980000026</v>
      </c>
      <c r="E207" s="226"/>
      <c r="F207" s="226">
        <f t="shared" ref="F207:I207" si="21">F206*0.07</f>
        <v>39252.336199999998</v>
      </c>
      <c r="G207" s="226"/>
      <c r="H207" s="226">
        <f t="shared" si="21"/>
        <v>0</v>
      </c>
      <c r="I207" s="227">
        <f t="shared" si="21"/>
        <v>130841.12118000002</v>
      </c>
      <c r="J207" s="16"/>
      <c r="K207" s="16"/>
      <c r="L207" s="16"/>
      <c r="M207" s="16"/>
      <c r="N207" s="228"/>
      <c r="O207" s="187"/>
    </row>
    <row r="208" spans="3:15" ht="23.25" customHeight="1" thickBot="1" x14ac:dyDescent="0.5">
      <c r="C208" s="93" t="s">
        <v>241</v>
      </c>
      <c r="D208" s="94">
        <f>SUM(D206:D207)</f>
        <v>1399999.9989800001</v>
      </c>
      <c r="E208" s="94"/>
      <c r="F208" s="94">
        <f t="shared" ref="F208:I208" si="22">SUM(F206:F207)</f>
        <v>599999.99619999994</v>
      </c>
      <c r="G208" s="94"/>
      <c r="H208" s="94">
        <f t="shared" si="22"/>
        <v>0</v>
      </c>
      <c r="I208" s="54">
        <f t="shared" si="22"/>
        <v>1999999.9951800001</v>
      </c>
      <c r="J208" s="16"/>
      <c r="K208" s="16"/>
      <c r="L208" s="16"/>
      <c r="M208" s="16"/>
      <c r="N208" s="228"/>
      <c r="O208" s="187"/>
    </row>
    <row r="209" spans="3:15" ht="15.75" customHeight="1" x14ac:dyDescent="0.45">
      <c r="C209" s="186"/>
      <c r="D209" s="187"/>
      <c r="E209" s="187"/>
      <c r="F209" s="187"/>
      <c r="G209" s="187"/>
      <c r="H209" s="187"/>
      <c r="I209" s="186"/>
      <c r="J209" s="186"/>
      <c r="K209" s="186"/>
      <c r="L209" s="186"/>
      <c r="M209" s="186"/>
      <c r="N209" s="35"/>
      <c r="O209" s="186"/>
    </row>
    <row r="210" spans="3:15" ht="15.75" customHeight="1" x14ac:dyDescent="0.45">
      <c r="C210" s="186"/>
      <c r="D210" s="187"/>
      <c r="E210" s="187"/>
      <c r="F210" s="187"/>
      <c r="G210" s="187"/>
      <c r="H210" s="187"/>
      <c r="I210" s="186"/>
      <c r="J210" s="22"/>
      <c r="K210" s="22"/>
      <c r="L210" s="186"/>
      <c r="M210" s="186"/>
      <c r="N210" s="35"/>
      <c r="O210" s="186"/>
    </row>
    <row r="211" spans="3:15" ht="15.75" customHeight="1" x14ac:dyDescent="0.45">
      <c r="C211" s="186"/>
      <c r="D211" s="187"/>
      <c r="E211" s="187"/>
      <c r="F211" s="187"/>
      <c r="G211" s="187"/>
      <c r="H211" s="187"/>
      <c r="I211" s="186"/>
      <c r="J211" s="22"/>
      <c r="K211" s="22"/>
      <c r="L211" s="186"/>
      <c r="M211" s="186"/>
      <c r="N211" s="186"/>
      <c r="O211" s="186"/>
    </row>
    <row r="212" spans="3:15" ht="40.5" customHeight="1" x14ac:dyDescent="0.45">
      <c r="C212" s="186"/>
      <c r="D212" s="187"/>
      <c r="E212" s="187"/>
      <c r="F212" s="187"/>
      <c r="G212" s="187"/>
      <c r="H212" s="187"/>
      <c r="I212" s="186"/>
      <c r="J212" s="22"/>
      <c r="K212" s="22"/>
      <c r="L212" s="186"/>
      <c r="M212" s="186"/>
      <c r="N212" s="36"/>
      <c r="O212" s="186"/>
    </row>
    <row r="213" spans="3:15" ht="24.75" customHeight="1" x14ac:dyDescent="0.45">
      <c r="C213" s="186"/>
      <c r="D213" s="187"/>
      <c r="E213" s="187"/>
      <c r="F213" s="187"/>
      <c r="G213" s="187"/>
      <c r="H213" s="187"/>
      <c r="I213" s="186"/>
      <c r="J213" s="22"/>
      <c r="K213" s="22"/>
      <c r="L213" s="186"/>
      <c r="M213" s="186"/>
      <c r="N213" s="36"/>
      <c r="O213" s="186"/>
    </row>
    <row r="214" spans="3:15" ht="41.25" customHeight="1" x14ac:dyDescent="0.45">
      <c r="C214" s="186"/>
      <c r="D214" s="187"/>
      <c r="E214" s="187"/>
      <c r="F214" s="187"/>
      <c r="G214" s="187"/>
      <c r="H214" s="187"/>
      <c r="I214" s="186"/>
      <c r="J214" s="229"/>
      <c r="K214" s="22"/>
      <c r="L214" s="186"/>
      <c r="M214" s="186"/>
      <c r="N214" s="36"/>
      <c r="O214" s="186"/>
    </row>
    <row r="215" spans="3:15" ht="51.75" customHeight="1" x14ac:dyDescent="0.45">
      <c r="C215" s="186"/>
      <c r="D215" s="187"/>
      <c r="E215" s="187"/>
      <c r="F215" s="187"/>
      <c r="G215" s="187"/>
      <c r="H215" s="187"/>
      <c r="I215" s="186"/>
      <c r="J215" s="229"/>
      <c r="K215" s="22"/>
      <c r="L215" s="186"/>
      <c r="M215" s="186"/>
      <c r="N215" s="36"/>
      <c r="O215" s="186"/>
    </row>
    <row r="216" spans="3:15" ht="42" customHeight="1" x14ac:dyDescent="0.45">
      <c r="C216" s="186"/>
      <c r="D216" s="187"/>
      <c r="E216" s="187"/>
      <c r="F216" s="187"/>
      <c r="G216" s="187"/>
      <c r="H216" s="187"/>
      <c r="I216" s="186"/>
      <c r="J216" s="22"/>
      <c r="K216" s="22"/>
      <c r="L216" s="186"/>
      <c r="M216" s="186"/>
      <c r="N216" s="36"/>
      <c r="O216" s="186"/>
    </row>
    <row r="217" spans="3:15" s="33" customFormat="1" ht="42" customHeight="1" x14ac:dyDescent="0.45">
      <c r="C217" s="186"/>
      <c r="D217" s="187"/>
      <c r="E217" s="187"/>
      <c r="F217" s="187"/>
      <c r="G217" s="187"/>
      <c r="H217" s="187"/>
      <c r="I217" s="186"/>
      <c r="J217" s="186"/>
      <c r="K217" s="22"/>
      <c r="L217" s="186"/>
      <c r="M217" s="186"/>
      <c r="N217" s="36"/>
      <c r="O217" s="186"/>
    </row>
    <row r="218" spans="3:15" s="33" customFormat="1" ht="42" customHeight="1" x14ac:dyDescent="0.45">
      <c r="C218" s="186"/>
      <c r="D218" s="187"/>
      <c r="E218" s="187"/>
      <c r="F218" s="187"/>
      <c r="G218" s="187"/>
      <c r="H218" s="187"/>
      <c r="I218" s="186"/>
      <c r="J218" s="186"/>
      <c r="K218" s="22"/>
      <c r="L218" s="186"/>
      <c r="M218" s="186"/>
      <c r="N218" s="186"/>
      <c r="O218" s="186"/>
    </row>
    <row r="219" spans="3:15" s="33" customFormat="1" ht="63.75" customHeight="1" x14ac:dyDescent="0.45">
      <c r="C219" s="186"/>
      <c r="D219" s="187"/>
      <c r="E219" s="187"/>
      <c r="F219" s="187"/>
      <c r="G219" s="187"/>
      <c r="H219" s="187"/>
      <c r="I219" s="186"/>
      <c r="J219" s="186"/>
      <c r="K219" s="35"/>
      <c r="L219" s="186"/>
      <c r="M219" s="186"/>
      <c r="N219" s="186"/>
      <c r="O219" s="186"/>
    </row>
    <row r="220" spans="3:15" s="33" customFormat="1" ht="42" customHeight="1" x14ac:dyDescent="0.45">
      <c r="C220" s="186"/>
      <c r="D220" s="187"/>
      <c r="E220" s="187"/>
      <c r="F220" s="187"/>
      <c r="G220" s="187"/>
      <c r="H220" s="187"/>
      <c r="I220" s="186"/>
      <c r="J220" s="186"/>
      <c r="K220" s="186"/>
      <c r="L220" s="186"/>
      <c r="M220" s="186"/>
      <c r="N220" s="186"/>
      <c r="O220" s="35"/>
    </row>
    <row r="221" spans="3:15" ht="23.25" customHeight="1" x14ac:dyDescent="0.45">
      <c r="C221" s="186"/>
      <c r="D221" s="187"/>
      <c r="E221" s="187"/>
      <c r="F221" s="187"/>
      <c r="G221" s="187"/>
      <c r="H221" s="187"/>
      <c r="I221" s="186"/>
      <c r="J221" s="186"/>
      <c r="K221" s="186"/>
      <c r="L221" s="186"/>
      <c r="M221" s="186"/>
      <c r="N221" s="186"/>
      <c r="O221" s="186"/>
    </row>
    <row r="222" spans="3:15" ht="27.75" customHeight="1" x14ac:dyDescent="0.45">
      <c r="C222" s="186"/>
      <c r="D222" s="187"/>
      <c r="E222" s="187"/>
      <c r="F222" s="187"/>
      <c r="G222" s="187"/>
      <c r="H222" s="187"/>
      <c r="I222" s="186"/>
      <c r="J222" s="186"/>
      <c r="K222" s="186"/>
      <c r="L222" s="186"/>
      <c r="M222" s="186"/>
      <c r="N222" s="186"/>
      <c r="O222" s="186"/>
    </row>
    <row r="223" spans="3:15" ht="55.5" customHeight="1" x14ac:dyDescent="0.45">
      <c r="C223" s="186"/>
      <c r="D223" s="187"/>
      <c r="E223" s="187"/>
      <c r="F223" s="187"/>
      <c r="G223" s="187"/>
      <c r="H223" s="187"/>
      <c r="I223" s="186"/>
      <c r="J223" s="186"/>
      <c r="K223" s="186"/>
      <c r="L223" s="186"/>
      <c r="M223" s="186"/>
      <c r="N223" s="186"/>
      <c r="O223" s="186"/>
    </row>
    <row r="224" spans="3:15" ht="57.75" customHeight="1" x14ac:dyDescent="0.45">
      <c r="C224" s="186"/>
      <c r="D224" s="187"/>
      <c r="E224" s="187"/>
      <c r="F224" s="187"/>
      <c r="G224" s="187"/>
      <c r="H224" s="187"/>
      <c r="I224" s="186"/>
      <c r="J224" s="186"/>
      <c r="K224" s="186"/>
      <c r="L224" s="186"/>
      <c r="M224" s="186"/>
      <c r="N224" s="186"/>
      <c r="O224" s="186"/>
    </row>
    <row r="225" spans="16:16" ht="21.75" customHeight="1" x14ac:dyDescent="0.45">
      <c r="P225" s="186"/>
    </row>
    <row r="226" spans="16:16" ht="49.5" customHeight="1" x14ac:dyDescent="0.45">
      <c r="P226" s="186"/>
    </row>
    <row r="227" spans="16:16" ht="28.5" customHeight="1" x14ac:dyDescent="0.45">
      <c r="P227" s="186"/>
    </row>
    <row r="228" spans="16:16" ht="28.5" customHeight="1" x14ac:dyDescent="0.45">
      <c r="P228" s="186"/>
    </row>
    <row r="229" spans="16:16" ht="28.5" customHeight="1" x14ac:dyDescent="0.45">
      <c r="P229" s="186"/>
    </row>
    <row r="230" spans="16:16" ht="23.25" customHeight="1" x14ac:dyDescent="0.45">
      <c r="P230" s="35"/>
    </row>
    <row r="231" spans="16:16" ht="43.5" customHeight="1" x14ac:dyDescent="0.45">
      <c r="P231" s="35"/>
    </row>
    <row r="232" spans="16:16" ht="55.5" customHeight="1" x14ac:dyDescent="0.45">
      <c r="P232" s="186"/>
    </row>
    <row r="233" spans="16:16" ht="42.75" customHeight="1" x14ac:dyDescent="0.45">
      <c r="P233" s="35"/>
    </row>
    <row r="234" spans="16:16" ht="21.75" customHeight="1" x14ac:dyDescent="0.45">
      <c r="P234" s="35"/>
    </row>
    <row r="235" spans="16:16" ht="21.75" customHeight="1" x14ac:dyDescent="0.45">
      <c r="P235" s="35"/>
    </row>
    <row r="236" spans="16:16" ht="23.25" customHeight="1" x14ac:dyDescent="0.45">
      <c r="P236" s="186"/>
    </row>
    <row r="237" spans="16:16" ht="23.25" customHeight="1" x14ac:dyDescent="0.45">
      <c r="P237" s="186"/>
    </row>
    <row r="238" spans="16:16" ht="21.75" customHeight="1" x14ac:dyDescent="0.45">
      <c r="P238" s="186"/>
    </row>
    <row r="239" spans="16:16" ht="16.5" customHeight="1" x14ac:dyDescent="0.45">
      <c r="P239" s="186"/>
    </row>
    <row r="240" spans="16:16" ht="29.25" customHeight="1" x14ac:dyDescent="0.45">
      <c r="P240" s="186"/>
    </row>
    <row r="241" ht="24.75" customHeight="1" x14ac:dyDescent="0.45"/>
    <row r="242" ht="33" customHeight="1" x14ac:dyDescent="0.45"/>
    <row r="244" ht="15" customHeight="1" x14ac:dyDescent="0.45"/>
    <row r="245" ht="25.5" customHeight="1" x14ac:dyDescent="0.45"/>
  </sheetData>
  <sheetProtection sheet="1" insertColumns="0" insertRows="0" deleteRows="0"/>
  <mergeCells count="28">
    <mergeCell ref="C129:I129"/>
    <mergeCell ref="B140:I140"/>
    <mergeCell ref="C141:I141"/>
    <mergeCell ref="C62:I62"/>
    <mergeCell ref="C73:I73"/>
    <mergeCell ref="C1:H1"/>
    <mergeCell ref="B5:I5"/>
    <mergeCell ref="C6:I6"/>
    <mergeCell ref="B50:I50"/>
    <mergeCell ref="C17:I17"/>
    <mergeCell ref="C28:I28"/>
    <mergeCell ref="C38:I38"/>
    <mergeCell ref="D197:D198"/>
    <mergeCell ref="F197:F198"/>
    <mergeCell ref="H197:H198"/>
    <mergeCell ref="C2:F2"/>
    <mergeCell ref="C84:I84"/>
    <mergeCell ref="B95:I95"/>
    <mergeCell ref="C185:I185"/>
    <mergeCell ref="I197:I198"/>
    <mergeCell ref="C163:I163"/>
    <mergeCell ref="C174:I174"/>
    <mergeCell ref="C152:I152"/>
    <mergeCell ref="C51:I51"/>
    <mergeCell ref="C96:I96"/>
    <mergeCell ref="C107:I107"/>
    <mergeCell ref="C118:I118"/>
    <mergeCell ref="C196:I196"/>
  </mergeCells>
  <conditionalFormatting sqref="I15">
    <cfRule type="cellIs" dxfId="43" priority="18" operator="notEqual">
      <formula>$I$7</formula>
    </cfRule>
  </conditionalFormatting>
  <conditionalFormatting sqref="I26">
    <cfRule type="cellIs" dxfId="42" priority="17" operator="notEqual">
      <formula>$I$18</formula>
    </cfRule>
  </conditionalFormatting>
  <conditionalFormatting sqref="I37">
    <cfRule type="cellIs" dxfId="41" priority="16" operator="notEqual">
      <formula>$I$29</formula>
    </cfRule>
  </conditionalFormatting>
  <conditionalFormatting sqref="I48">
    <cfRule type="cellIs" dxfId="40" priority="15" operator="notEqual">
      <formula>$I$40</formula>
    </cfRule>
  </conditionalFormatting>
  <conditionalFormatting sqref="I60">
    <cfRule type="cellIs" dxfId="39" priority="14" operator="notEqual">
      <formula>$I$52</formula>
    </cfRule>
  </conditionalFormatting>
  <conditionalFormatting sqref="I71">
    <cfRule type="cellIs" dxfId="38" priority="13" operator="notEqual">
      <formula>$I$63</formula>
    </cfRule>
  </conditionalFormatting>
  <conditionalFormatting sqref="I82">
    <cfRule type="cellIs" dxfId="37" priority="12" operator="notEqual">
      <formula>$I$74</formula>
    </cfRule>
  </conditionalFormatting>
  <conditionalFormatting sqref="I93">
    <cfRule type="cellIs" dxfId="36" priority="11" operator="notEqual">
      <formula>$I$85</formula>
    </cfRule>
  </conditionalFormatting>
  <conditionalFormatting sqref="I105">
    <cfRule type="cellIs" dxfId="35" priority="10" operator="notEqual">
      <formula>$I$97</formula>
    </cfRule>
  </conditionalFormatting>
  <conditionalFormatting sqref="I116">
    <cfRule type="cellIs" dxfId="34" priority="9" operator="notEqual">
      <formula>$I$108</formula>
    </cfRule>
  </conditionalFormatting>
  <conditionalFormatting sqref="I127">
    <cfRule type="cellIs" dxfId="33" priority="8" operator="notEqual">
      <formula>$I$119</formula>
    </cfRule>
  </conditionalFormatting>
  <conditionalFormatting sqref="I138">
    <cfRule type="cellIs" dxfId="32" priority="7" operator="notEqual">
      <formula>$I$130</formula>
    </cfRule>
  </conditionalFormatting>
  <conditionalFormatting sqref="I150">
    <cfRule type="cellIs" dxfId="31" priority="6" operator="notEqual">
      <formula>$I$142</formula>
    </cfRule>
  </conditionalFormatting>
  <conditionalFormatting sqref="I161">
    <cfRule type="cellIs" dxfId="30" priority="5" operator="notEqual">
      <formula>$I$153</formula>
    </cfRule>
  </conditionalFormatting>
  <conditionalFormatting sqref="I172">
    <cfRule type="cellIs" dxfId="29" priority="4" operator="notEqual">
      <formula>$I$153</formula>
    </cfRule>
  </conditionalFormatting>
  <conditionalFormatting sqref="I183">
    <cfRule type="cellIs" dxfId="28" priority="3" operator="notEqual">
      <formula>$I$175</formula>
    </cfRule>
  </conditionalFormatting>
  <conditionalFormatting sqref="I194">
    <cfRule type="cellIs" dxfId="27" priority="2" operator="notEqual">
      <formula>$I$186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I15" xr:uid="{CB4E1972-F42E-40FE-9670-1760DDE11E59}"/>
  </dataValidations>
  <pageMargins left="0.7" right="0.7" top="0.75" bottom="0.75" header="0.3" footer="0.3"/>
  <pageSetup scale="74" orientation="landscape" r:id="rId1"/>
  <rowBreaks count="1" manualBreakCount="1">
    <brk id="61" max="16383" man="1"/>
  </rowBreaks>
  <ignoredErrors>
    <ignoredError sqref="H4 H197:H198 D197:D198 F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I208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topLeftCell="A9" zoomScale="115" zoomScaleNormal="115" workbookViewId="0">
      <selection activeCell="G14" sqref="G14"/>
    </sheetView>
    <sheetView workbookViewId="1"/>
    <sheetView workbookViewId="2"/>
  </sheetViews>
  <sheetFormatPr defaultColWidth="8.84375" defaultRowHeight="14.6" x14ac:dyDescent="0.4"/>
  <cols>
    <col min="2" max="2" width="73.3046875" customWidth="1"/>
  </cols>
  <sheetData>
    <row r="1" spans="2:2" ht="15" thickBot="1" x14ac:dyDescent="0.45"/>
    <row r="2" spans="2:2" ht="15" thickBot="1" x14ac:dyDescent="0.45">
      <c r="B2" s="99" t="s">
        <v>242</v>
      </c>
    </row>
    <row r="3" spans="2:2" x14ac:dyDescent="0.4">
      <c r="B3" s="100"/>
    </row>
    <row r="4" spans="2:2" ht="30.75" customHeight="1" x14ac:dyDescent="0.4">
      <c r="B4" s="101" t="s">
        <v>243</v>
      </c>
    </row>
    <row r="5" spans="2:2" ht="30.75" customHeight="1" x14ac:dyDescent="0.4">
      <c r="B5" s="101"/>
    </row>
    <row r="6" spans="2:2" ht="43.75" x14ac:dyDescent="0.4">
      <c r="B6" s="101" t="s">
        <v>244</v>
      </c>
    </row>
    <row r="7" spans="2:2" x14ac:dyDescent="0.4">
      <c r="B7" s="101"/>
    </row>
    <row r="8" spans="2:2" ht="58.3" x14ac:dyDescent="0.4">
      <c r="B8" s="101" t="s">
        <v>245</v>
      </c>
    </row>
    <row r="9" spans="2:2" x14ac:dyDescent="0.4">
      <c r="B9" s="101"/>
    </row>
    <row r="10" spans="2:2" ht="58.3" x14ac:dyDescent="0.4">
      <c r="B10" s="101" t="s">
        <v>246</v>
      </c>
    </row>
    <row r="11" spans="2:2" x14ac:dyDescent="0.4">
      <c r="B11" s="101"/>
    </row>
    <row r="12" spans="2:2" ht="29.15" x14ac:dyDescent="0.4">
      <c r="B12" s="101" t="s">
        <v>247</v>
      </c>
    </row>
    <row r="13" spans="2:2" x14ac:dyDescent="0.4">
      <c r="B13" s="101"/>
    </row>
    <row r="14" spans="2:2" ht="58.3" x14ac:dyDescent="0.4">
      <c r="B14" s="101" t="s">
        <v>248</v>
      </c>
    </row>
    <row r="15" spans="2:2" x14ac:dyDescent="0.4">
      <c r="B15" s="101"/>
    </row>
    <row r="16" spans="2:2" ht="44.15" thickBot="1" x14ac:dyDescent="0.45">
      <c r="B16" s="102" t="s">
        <v>249</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election activeCell="B19" sqref="B19"/>
    </sheetView>
    <sheetView workbookViewId="1"/>
    <sheetView workbookViewId="2"/>
  </sheetViews>
  <sheetFormatPr defaultColWidth="8.84375" defaultRowHeight="14.6" x14ac:dyDescent="0.4"/>
  <cols>
    <col min="2" max="2" width="61.84375" customWidth="1"/>
    <col min="4" max="4" width="17.84375" customWidth="1"/>
  </cols>
  <sheetData>
    <row r="1" spans="2:4" ht="15" thickBot="1" x14ac:dyDescent="0.45"/>
    <row r="2" spans="2:4" x14ac:dyDescent="0.4">
      <c r="B2" s="309" t="s">
        <v>250</v>
      </c>
      <c r="C2" s="310"/>
      <c r="D2" s="311"/>
    </row>
    <row r="3" spans="2:4" ht="15" thickBot="1" x14ac:dyDescent="0.45">
      <c r="B3" s="312"/>
      <c r="C3" s="313"/>
      <c r="D3" s="314"/>
    </row>
    <row r="4" spans="2:4" ht="15" thickBot="1" x14ac:dyDescent="0.45"/>
    <row r="5" spans="2:4" x14ac:dyDescent="0.4">
      <c r="B5" s="300" t="s">
        <v>251</v>
      </c>
      <c r="C5" s="301"/>
      <c r="D5" s="302"/>
    </row>
    <row r="6" spans="2:4" ht="15" thickBot="1" x14ac:dyDescent="0.45">
      <c r="B6" s="303"/>
      <c r="C6" s="304"/>
      <c r="D6" s="305"/>
    </row>
    <row r="7" spans="2:4" x14ac:dyDescent="0.4">
      <c r="B7" s="61" t="s">
        <v>252</v>
      </c>
      <c r="C7" s="298">
        <f>SUM('1) Budget Table'!D15:F15,'1) Budget Table'!D25:F25,'1) Budget Table'!D35:F35,'1) Budget Table'!D45:F45)</f>
        <v>753802.67999999993</v>
      </c>
      <c r="D7" s="299"/>
    </row>
    <row r="8" spans="2:4" x14ac:dyDescent="0.4">
      <c r="B8" s="61" t="s">
        <v>253</v>
      </c>
      <c r="C8" s="296">
        <f>SUM(D10:D14)</f>
        <v>0</v>
      </c>
      <c r="D8" s="297"/>
    </row>
    <row r="9" spans="2:4" x14ac:dyDescent="0.4">
      <c r="B9" s="62" t="s">
        <v>254</v>
      </c>
      <c r="C9" s="63" t="s">
        <v>255</v>
      </c>
      <c r="D9" s="64" t="s">
        <v>256</v>
      </c>
    </row>
    <row r="10" spans="2:4" ht="35.15" customHeight="1" x14ac:dyDescent="0.4">
      <c r="B10" s="82"/>
      <c r="C10" s="66"/>
      <c r="D10" s="67">
        <f>$C$7*C10</f>
        <v>0</v>
      </c>
    </row>
    <row r="11" spans="2:4" ht="35.15" customHeight="1" x14ac:dyDescent="0.4">
      <c r="B11" s="82"/>
      <c r="C11" s="66"/>
      <c r="D11" s="67">
        <f>C7*C11</f>
        <v>0</v>
      </c>
    </row>
    <row r="12" spans="2:4" ht="35.15" customHeight="1" x14ac:dyDescent="0.4">
      <c r="B12" s="83"/>
      <c r="C12" s="66"/>
      <c r="D12" s="67">
        <f>C7*C12</f>
        <v>0</v>
      </c>
    </row>
    <row r="13" spans="2:4" ht="35.15" customHeight="1" x14ac:dyDescent="0.4">
      <c r="B13" s="83"/>
      <c r="C13" s="66"/>
      <c r="D13" s="67">
        <f>C7*C13</f>
        <v>0</v>
      </c>
    </row>
    <row r="14" spans="2:4" ht="35.15" customHeight="1" thickBot="1" x14ac:dyDescent="0.45">
      <c r="B14" s="84"/>
      <c r="C14" s="66"/>
      <c r="D14" s="71">
        <f>C7*C14</f>
        <v>0</v>
      </c>
    </row>
    <row r="15" spans="2:4" ht="15" thickBot="1" x14ac:dyDescent="0.45"/>
    <row r="16" spans="2:4" x14ac:dyDescent="0.4">
      <c r="B16" s="300" t="s">
        <v>257</v>
      </c>
      <c r="C16" s="301"/>
      <c r="D16" s="302"/>
    </row>
    <row r="17" spans="2:4" ht="15" thickBot="1" x14ac:dyDescent="0.45">
      <c r="B17" s="306"/>
      <c r="C17" s="307"/>
      <c r="D17" s="308"/>
    </row>
    <row r="18" spans="2:4" x14ac:dyDescent="0.4">
      <c r="B18" s="61" t="s">
        <v>252</v>
      </c>
      <c r="C18" s="298">
        <f>SUM('1) Budget Table'!D57:F57,'1) Budget Table'!D67:F67,'1) Budget Table'!D77:F77,'1) Budget Table'!D87:F87)</f>
        <v>1015355.2139999999</v>
      </c>
      <c r="D18" s="299"/>
    </row>
    <row r="19" spans="2:4" x14ac:dyDescent="0.4">
      <c r="B19" s="61" t="s">
        <v>253</v>
      </c>
      <c r="C19" s="296">
        <f>SUM(D21:D25)</f>
        <v>0</v>
      </c>
      <c r="D19" s="297"/>
    </row>
    <row r="20" spans="2:4" x14ac:dyDescent="0.4">
      <c r="B20" s="62" t="s">
        <v>254</v>
      </c>
      <c r="C20" s="63" t="s">
        <v>255</v>
      </c>
      <c r="D20" s="64" t="s">
        <v>256</v>
      </c>
    </row>
    <row r="21" spans="2:4" ht="35.15" customHeight="1" x14ac:dyDescent="0.4">
      <c r="B21" s="65"/>
      <c r="C21" s="66"/>
      <c r="D21" s="67">
        <f>$C$18*C21</f>
        <v>0</v>
      </c>
    </row>
    <row r="22" spans="2:4" ht="35.15" customHeight="1" x14ac:dyDescent="0.4">
      <c r="B22" s="68"/>
      <c r="C22" s="66"/>
      <c r="D22" s="67">
        <f>$C$18*C22</f>
        <v>0</v>
      </c>
    </row>
    <row r="23" spans="2:4" ht="35.15" customHeight="1" x14ac:dyDescent="0.4">
      <c r="B23" s="69"/>
      <c r="C23" s="66"/>
      <c r="D23" s="67">
        <f>$C$18*C23</f>
        <v>0</v>
      </c>
    </row>
    <row r="24" spans="2:4" ht="35.15" customHeight="1" x14ac:dyDescent="0.4">
      <c r="B24" s="69"/>
      <c r="C24" s="66"/>
      <c r="D24" s="67">
        <f>$C$18*C24</f>
        <v>0</v>
      </c>
    </row>
    <row r="25" spans="2:4" ht="35.15" customHeight="1" thickBot="1" x14ac:dyDescent="0.45">
      <c r="B25" s="70"/>
      <c r="C25" s="66"/>
      <c r="D25" s="67">
        <f>$C$18*C25</f>
        <v>0</v>
      </c>
    </row>
    <row r="26" spans="2:4" ht="15" thickBot="1" x14ac:dyDescent="0.45"/>
    <row r="27" spans="2:4" x14ac:dyDescent="0.4">
      <c r="B27" s="300" t="s">
        <v>258</v>
      </c>
      <c r="C27" s="301"/>
      <c r="D27" s="302"/>
    </row>
    <row r="28" spans="2:4" ht="15" thickBot="1" x14ac:dyDescent="0.45">
      <c r="B28" s="303"/>
      <c r="C28" s="304"/>
      <c r="D28" s="305"/>
    </row>
    <row r="29" spans="2:4" x14ac:dyDescent="0.4">
      <c r="B29" s="61" t="s">
        <v>252</v>
      </c>
      <c r="C29" s="298">
        <f>SUM('1) Budget Table'!D99:F99,'1) Budget Table'!D109:F109,'1) Budget Table'!D119:F119,'1) Budget Table'!D129:F129)</f>
        <v>0</v>
      </c>
      <c r="D29" s="299"/>
    </row>
    <row r="30" spans="2:4" x14ac:dyDescent="0.4">
      <c r="B30" s="61" t="s">
        <v>253</v>
      </c>
      <c r="C30" s="296">
        <f>SUM(D32:D36)</f>
        <v>0</v>
      </c>
      <c r="D30" s="297"/>
    </row>
    <row r="31" spans="2:4" x14ac:dyDescent="0.4">
      <c r="B31" s="62" t="s">
        <v>254</v>
      </c>
      <c r="C31" s="63" t="s">
        <v>255</v>
      </c>
      <c r="D31" s="64" t="s">
        <v>256</v>
      </c>
    </row>
    <row r="32" spans="2:4" ht="35.15" customHeight="1" x14ac:dyDescent="0.4">
      <c r="B32" s="65"/>
      <c r="C32" s="66"/>
      <c r="D32" s="67">
        <f>$C$29*C32</f>
        <v>0</v>
      </c>
    </row>
    <row r="33" spans="2:4" ht="35.15" customHeight="1" x14ac:dyDescent="0.4">
      <c r="B33" s="68"/>
      <c r="C33" s="66"/>
      <c r="D33" s="67">
        <f>$C$29*C33</f>
        <v>0</v>
      </c>
    </row>
    <row r="34" spans="2:4" ht="35.15" customHeight="1" x14ac:dyDescent="0.4">
      <c r="B34" s="69"/>
      <c r="C34" s="66"/>
      <c r="D34" s="67">
        <f>$C$29*C34</f>
        <v>0</v>
      </c>
    </row>
    <row r="35" spans="2:4" ht="35.15" customHeight="1" x14ac:dyDescent="0.4">
      <c r="B35" s="69"/>
      <c r="C35" s="66"/>
      <c r="D35" s="67">
        <f>$C$29*C35</f>
        <v>0</v>
      </c>
    </row>
    <row r="36" spans="2:4" ht="35.15" customHeight="1" thickBot="1" x14ac:dyDescent="0.45">
      <c r="B36" s="70"/>
      <c r="C36" s="66"/>
      <c r="D36" s="67">
        <f>$C$29*C36</f>
        <v>0</v>
      </c>
    </row>
    <row r="37" spans="2:4" ht="15" thickBot="1" x14ac:dyDescent="0.45"/>
    <row r="38" spans="2:4" x14ac:dyDescent="0.4">
      <c r="B38" s="300" t="s">
        <v>259</v>
      </c>
      <c r="C38" s="301"/>
      <c r="D38" s="302"/>
    </row>
    <row r="39" spans="2:4" ht="15" thickBot="1" x14ac:dyDescent="0.45">
      <c r="B39" s="303"/>
      <c r="C39" s="304"/>
      <c r="D39" s="305"/>
    </row>
    <row r="40" spans="2:4" x14ac:dyDescent="0.4">
      <c r="B40" s="61" t="s">
        <v>252</v>
      </c>
      <c r="C40" s="298">
        <f>SUM('1) Budget Table'!D141:F141,'1) Budget Table'!D151:F151,'1) Budget Table'!D161:F161,'1) Budget Table'!D171:F171)</f>
        <v>0</v>
      </c>
      <c r="D40" s="299"/>
    </row>
    <row r="41" spans="2:4" x14ac:dyDescent="0.4">
      <c r="B41" s="61" t="s">
        <v>253</v>
      </c>
      <c r="C41" s="296">
        <f>SUM(D43:D47)</f>
        <v>0</v>
      </c>
      <c r="D41" s="297"/>
    </row>
    <row r="42" spans="2:4" x14ac:dyDescent="0.4">
      <c r="B42" s="62" t="s">
        <v>254</v>
      </c>
      <c r="C42" s="63" t="s">
        <v>255</v>
      </c>
      <c r="D42" s="64" t="s">
        <v>256</v>
      </c>
    </row>
    <row r="43" spans="2:4" ht="35.15" customHeight="1" x14ac:dyDescent="0.4">
      <c r="B43" s="65"/>
      <c r="C43" s="66"/>
      <c r="D43" s="67">
        <f>$C$40*C43</f>
        <v>0</v>
      </c>
    </row>
    <row r="44" spans="2:4" ht="35.15" customHeight="1" x14ac:dyDescent="0.4">
      <c r="B44" s="68"/>
      <c r="C44" s="66"/>
      <c r="D44" s="67">
        <f>$C$40*C44</f>
        <v>0</v>
      </c>
    </row>
    <row r="45" spans="2:4" ht="35.15" customHeight="1" x14ac:dyDescent="0.4">
      <c r="B45" s="69"/>
      <c r="C45" s="66"/>
      <c r="D45" s="67">
        <f>$C$40*C45</f>
        <v>0</v>
      </c>
    </row>
    <row r="46" spans="2:4" ht="35.15" customHeight="1" x14ac:dyDescent="0.4">
      <c r="B46" s="69"/>
      <c r="C46" s="66"/>
      <c r="D46" s="67">
        <f>$C$40*C46</f>
        <v>0</v>
      </c>
    </row>
    <row r="47" spans="2:4" ht="35.15" customHeight="1" thickBot="1" x14ac:dyDescent="0.45">
      <c r="B47" s="70"/>
      <c r="C47" s="66"/>
      <c r="D47" s="71">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25" priority="4" operator="greaterThan">
      <formula>$C$7</formula>
    </cfRule>
  </conditionalFormatting>
  <conditionalFormatting sqref="C19:D19">
    <cfRule type="cellIs" dxfId="24" priority="3" operator="greaterThan">
      <formula>$C$18</formula>
    </cfRule>
  </conditionalFormatting>
  <conditionalFormatting sqref="C30:D30">
    <cfRule type="cellIs" dxfId="23" priority="2" operator="greaterThan">
      <formula>$C$29</formula>
    </cfRule>
  </conditionalFormatting>
  <conditionalFormatting sqref="C41:D41">
    <cfRule type="cellIs" dxfId="22"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topLeftCell="A4" zoomScale="80" zoomScaleNormal="80" workbookViewId="0">
      <selection activeCell="D14" sqref="D14"/>
    </sheetView>
    <sheetView topLeftCell="A6" workbookViewId="1"/>
    <sheetView workbookViewId="2"/>
  </sheetViews>
  <sheetFormatPr defaultColWidth="8.84375" defaultRowHeight="14.6" x14ac:dyDescent="0.4"/>
  <cols>
    <col min="1" max="1" width="12.3828125" customWidth="1"/>
    <col min="2" max="2" width="20.3828125" customWidth="1"/>
    <col min="3" max="5" width="25.3828125" customWidth="1"/>
    <col min="6" max="6" width="24.3828125" customWidth="1"/>
    <col min="7" max="7" width="18.3828125" customWidth="1"/>
    <col min="8" max="8" width="21.69140625" customWidth="1"/>
    <col min="9" max="10" width="15.84375" bestFit="1" customWidth="1"/>
    <col min="11" max="11" width="11.15234375" bestFit="1" customWidth="1"/>
  </cols>
  <sheetData>
    <row r="1" spans="2:6" ht="15" thickBot="1" x14ac:dyDescent="0.45"/>
    <row r="2" spans="2:6" s="55" customFormat="1" ht="15.9" x14ac:dyDescent="0.45">
      <c r="B2" s="315" t="s">
        <v>260</v>
      </c>
      <c r="C2" s="316"/>
      <c r="D2" s="316"/>
      <c r="E2" s="316"/>
      <c r="F2" s="317"/>
    </row>
    <row r="3" spans="2:6" s="55" customFormat="1" ht="16.3" thickBot="1" x14ac:dyDescent="0.5">
      <c r="B3" s="318"/>
      <c r="C3" s="319"/>
      <c r="D3" s="319"/>
      <c r="E3" s="319"/>
      <c r="F3" s="320"/>
    </row>
    <row r="4" spans="2:6" s="55" customFormat="1" ht="16.3" thickBot="1" x14ac:dyDescent="0.5">
      <c r="B4" s="230"/>
      <c r="C4" s="230"/>
      <c r="D4" s="230"/>
      <c r="E4" s="230"/>
      <c r="F4" s="230"/>
    </row>
    <row r="5" spans="2:6" s="55" customFormat="1" ht="16.3" thickBot="1" x14ac:dyDescent="0.5">
      <c r="B5" s="293" t="s">
        <v>197</v>
      </c>
      <c r="C5" s="294"/>
      <c r="D5" s="294"/>
      <c r="E5" s="294"/>
      <c r="F5" s="295"/>
    </row>
    <row r="6" spans="2:6" s="55" customFormat="1" ht="15.9" x14ac:dyDescent="0.45">
      <c r="B6" s="53"/>
      <c r="C6" s="321" t="str">
        <f>'1) Budget Table'!D4</f>
        <v>UNHCR</v>
      </c>
      <c r="D6" s="321" t="str">
        <f>'1) Budget Table'!E4</f>
        <v>Save the Children</v>
      </c>
      <c r="E6" s="321" t="str">
        <f>'1) Budget Table'!F4</f>
        <v>Comentarios</v>
      </c>
      <c r="F6" s="292" t="s">
        <v>197</v>
      </c>
    </row>
    <row r="7" spans="2:6" s="55" customFormat="1" ht="15.9" x14ac:dyDescent="0.45">
      <c r="B7" s="53"/>
      <c r="C7" s="322"/>
      <c r="D7" s="322"/>
      <c r="E7" s="322"/>
      <c r="F7" s="279"/>
    </row>
    <row r="8" spans="2:6" s="55" customFormat="1" ht="31.75" x14ac:dyDescent="0.45">
      <c r="B8" s="11" t="s">
        <v>221</v>
      </c>
      <c r="C8" s="188">
        <f>'2) By Category'!D199</f>
        <v>94280.14</v>
      </c>
      <c r="D8" s="188">
        <f>'2) By Category'!F199</f>
        <v>193000</v>
      </c>
      <c r="E8" s="188">
        <f>'2) By Category'!H199</f>
        <v>0</v>
      </c>
      <c r="F8" s="51">
        <f t="shared" ref="F8:F15" si="0">SUM(C8:E8)</f>
        <v>287280.14</v>
      </c>
    </row>
    <row r="9" spans="2:6" s="55" customFormat="1" ht="47.6" x14ac:dyDescent="0.45">
      <c r="B9" s="11" t="s">
        <v>222</v>
      </c>
      <c r="C9" s="188">
        <f>'2) By Category'!D200</f>
        <v>192000</v>
      </c>
      <c r="D9" s="188">
        <f>'2) By Category'!F200</f>
        <v>287737.05</v>
      </c>
      <c r="E9" s="188">
        <f>'2) By Category'!H200</f>
        <v>0</v>
      </c>
      <c r="F9" s="52">
        <f t="shared" si="0"/>
        <v>479737.05</v>
      </c>
    </row>
    <row r="10" spans="2:6" s="55" customFormat="1" ht="63.45" x14ac:dyDescent="0.45">
      <c r="B10" s="11" t="s">
        <v>223</v>
      </c>
      <c r="C10" s="188">
        <f>'2) By Category'!D201</f>
        <v>62500</v>
      </c>
      <c r="D10" s="188">
        <f>'2) By Category'!F201</f>
        <v>7000</v>
      </c>
      <c r="E10" s="188">
        <f>'2) By Category'!H201</f>
        <v>0</v>
      </c>
      <c r="F10" s="52">
        <f t="shared" si="0"/>
        <v>69500</v>
      </c>
    </row>
    <row r="11" spans="2:6" s="55" customFormat="1" ht="31.75" x14ac:dyDescent="0.45">
      <c r="B11" s="15" t="s">
        <v>224</v>
      </c>
      <c r="C11" s="188">
        <f>'2) By Category'!D202</f>
        <v>0</v>
      </c>
      <c r="D11" s="188">
        <f>'2) By Category'!F202</f>
        <v>10000</v>
      </c>
      <c r="E11" s="188">
        <f>'2) By Category'!H202</f>
        <v>0</v>
      </c>
      <c r="F11" s="52">
        <f t="shared" si="0"/>
        <v>10000</v>
      </c>
    </row>
    <row r="12" spans="2:6" s="55" customFormat="1" ht="15.9" x14ac:dyDescent="0.45">
      <c r="B12" s="11" t="s">
        <v>225</v>
      </c>
      <c r="C12" s="188">
        <f>'2) By Category'!D203</f>
        <v>20000</v>
      </c>
      <c r="D12" s="188">
        <f>'2) By Category'!F203</f>
        <v>4000.98</v>
      </c>
      <c r="E12" s="188">
        <f>'2) By Category'!H203</f>
        <v>0</v>
      </c>
      <c r="F12" s="52">
        <f t="shared" si="0"/>
        <v>24000.98</v>
      </c>
    </row>
    <row r="13" spans="2:6" s="55" customFormat="1" ht="47.6" x14ac:dyDescent="0.45">
      <c r="B13" s="11" t="s">
        <v>226</v>
      </c>
      <c r="C13" s="188">
        <f>'2) By Category'!D204</f>
        <v>774631.07400000002</v>
      </c>
      <c r="D13" s="188">
        <f>'2) By Category'!F204</f>
        <v>0</v>
      </c>
      <c r="E13" s="188">
        <f>'2) By Category'!H204</f>
        <v>0</v>
      </c>
      <c r="F13" s="52">
        <f t="shared" si="0"/>
        <v>774631.07400000002</v>
      </c>
    </row>
    <row r="14" spans="2:6" s="55" customFormat="1" ht="32.15" thickBot="1" x14ac:dyDescent="0.5">
      <c r="B14" s="103" t="s">
        <v>227</v>
      </c>
      <c r="C14" s="226">
        <f>'2) By Category'!D205</f>
        <v>165000</v>
      </c>
      <c r="D14" s="226">
        <f>'2) By Category'!F205</f>
        <v>59009.630000000005</v>
      </c>
      <c r="E14" s="226">
        <f>'2) By Category'!H205</f>
        <v>0</v>
      </c>
      <c r="F14" s="104">
        <f t="shared" si="0"/>
        <v>224009.63</v>
      </c>
    </row>
    <row r="15" spans="2:6" s="55" customFormat="1" ht="30" customHeight="1" x14ac:dyDescent="0.45">
      <c r="B15" s="231" t="s">
        <v>261</v>
      </c>
      <c r="C15" s="105">
        <f>SUM(C8:C14)</f>
        <v>1308411.2140000002</v>
      </c>
      <c r="D15" s="105">
        <f>SUM(D8:D14)</f>
        <v>560747.65999999992</v>
      </c>
      <c r="E15" s="105">
        <f>SUM(E8:E14)</f>
        <v>0</v>
      </c>
      <c r="F15" s="106">
        <f t="shared" si="0"/>
        <v>1869158.8740000001</v>
      </c>
    </row>
    <row r="16" spans="2:6" s="55" customFormat="1" ht="19.5" customHeight="1" x14ac:dyDescent="0.45">
      <c r="B16" s="222" t="s">
        <v>240</v>
      </c>
      <c r="C16" s="107">
        <f>C15*0.07</f>
        <v>91588.784980000026</v>
      </c>
      <c r="D16" s="107">
        <f t="shared" ref="D16:F16" si="1">D15*0.07</f>
        <v>39252.336199999998</v>
      </c>
      <c r="E16" s="107">
        <f t="shared" si="1"/>
        <v>0</v>
      </c>
      <c r="F16" s="107">
        <f t="shared" si="1"/>
        <v>130841.12118000002</v>
      </c>
    </row>
    <row r="17" spans="2:7" s="55" customFormat="1" ht="25.5" customHeight="1" thickBot="1" x14ac:dyDescent="0.5">
      <c r="B17" s="108" t="s">
        <v>8</v>
      </c>
      <c r="C17" s="109">
        <f>C15+C16</f>
        <v>1399999.9989800001</v>
      </c>
      <c r="D17" s="109">
        <f t="shared" ref="D17:F17" si="2">D15+D16</f>
        <v>599999.99619999994</v>
      </c>
      <c r="E17" s="109">
        <f t="shared" si="2"/>
        <v>0</v>
      </c>
      <c r="F17" s="109">
        <f t="shared" si="2"/>
        <v>1999999.9951800001</v>
      </c>
      <c r="G17" s="230"/>
    </row>
    <row r="18" spans="2:7" s="55" customFormat="1" ht="16.3" thickBot="1" x14ac:dyDescent="0.5">
      <c r="B18" s="230"/>
      <c r="C18" s="230"/>
      <c r="D18" s="230"/>
      <c r="E18" s="230"/>
      <c r="F18" s="230"/>
      <c r="G18" s="230"/>
    </row>
    <row r="19" spans="2:7" s="55" customFormat="1" ht="15.75" customHeight="1" x14ac:dyDescent="0.45">
      <c r="B19" s="323" t="s">
        <v>200</v>
      </c>
      <c r="C19" s="324"/>
      <c r="D19" s="324"/>
      <c r="E19" s="324"/>
      <c r="F19" s="325"/>
      <c r="G19" s="232"/>
    </row>
    <row r="20" spans="2:7" ht="15.75" customHeight="1" x14ac:dyDescent="0.4">
      <c r="B20" s="326"/>
      <c r="C20" s="276" t="str">
        <f>'1) Budget Table'!D4</f>
        <v>UNHCR</v>
      </c>
      <c r="D20" s="276" t="str">
        <f>'1) Budget Table'!E4</f>
        <v>Save the Children</v>
      </c>
      <c r="E20" s="276" t="str">
        <f>'1) Budget Table'!F4</f>
        <v>Comentarios</v>
      </c>
      <c r="F20" s="276" t="s">
        <v>241</v>
      </c>
      <c r="G20" s="278" t="s">
        <v>201</v>
      </c>
    </row>
    <row r="21" spans="2:7" ht="15.75" customHeight="1" x14ac:dyDescent="0.4">
      <c r="B21" s="327"/>
      <c r="C21" s="277"/>
      <c r="D21" s="277"/>
      <c r="E21" s="277"/>
      <c r="F21" s="277"/>
      <c r="G21" s="279"/>
    </row>
    <row r="22" spans="2:7" ht="23.25" customHeight="1" x14ac:dyDescent="0.4">
      <c r="B22" s="14" t="s">
        <v>202</v>
      </c>
      <c r="C22" s="233">
        <f>'1) Budget Table'!D197</f>
        <v>979999.99928599992</v>
      </c>
      <c r="D22" s="233">
        <f>'1) Budget Table'!E197</f>
        <v>419999.99733999994</v>
      </c>
      <c r="E22" s="233">
        <f>'1) Budget Table'!F197</f>
        <v>0</v>
      </c>
      <c r="F22" s="127">
        <f>'1) Budget Table'!G197</f>
        <v>1399999.9966259999</v>
      </c>
      <c r="G22" s="6">
        <f>'1) Budget Table'!H197</f>
        <v>0.7</v>
      </c>
    </row>
    <row r="23" spans="2:7" ht="24.75" customHeight="1" x14ac:dyDescent="0.4">
      <c r="B23" s="14" t="s">
        <v>203</v>
      </c>
      <c r="C23" s="233">
        <f>'1) Budget Table'!D198</f>
        <v>419999.99969399994</v>
      </c>
      <c r="D23" s="233">
        <f>'1) Budget Table'!E198</f>
        <v>179999.99885999996</v>
      </c>
      <c r="E23" s="233">
        <f>'1) Budget Table'!F198</f>
        <v>0</v>
      </c>
      <c r="F23" s="127">
        <f>'1) Budget Table'!G198</f>
        <v>599999.99855399993</v>
      </c>
      <c r="G23" s="6">
        <f>'1) Budget Table'!H198</f>
        <v>0.3</v>
      </c>
    </row>
    <row r="24" spans="2:7" ht="24.75" customHeight="1" x14ac:dyDescent="0.4">
      <c r="B24" s="14" t="s">
        <v>262</v>
      </c>
      <c r="C24" s="233">
        <f>'1) Budget Table'!D199</f>
        <v>0</v>
      </c>
      <c r="D24" s="233">
        <f>'1) Budget Table'!E199</f>
        <v>0</v>
      </c>
      <c r="E24" s="233">
        <f>'1) Budget Table'!F199</f>
        <v>0</v>
      </c>
      <c r="F24" s="127">
        <f>'1) Budget Table'!G199</f>
        <v>0</v>
      </c>
      <c r="G24" s="6">
        <f>'1) Budget Table'!H199</f>
        <v>0</v>
      </c>
    </row>
    <row r="25" spans="2:7" ht="16.3" thickBot="1" x14ac:dyDescent="0.45">
      <c r="B25" s="7" t="s">
        <v>241</v>
      </c>
      <c r="C25" s="126">
        <f>'1) Budget Table'!D200</f>
        <v>1399999.9989799999</v>
      </c>
      <c r="D25" s="126">
        <f>'1) Budget Table'!E200</f>
        <v>599999.99619999994</v>
      </c>
      <c r="E25" s="126">
        <f>'1) Budget Table'!F200</f>
        <v>0</v>
      </c>
      <c r="F25" s="128">
        <f>'1) Budget Table'!G200</f>
        <v>1999999.9951799999</v>
      </c>
      <c r="G25" s="129"/>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BE4AB-1A1B-49E7-ABD6-891C94B5175C}">
  <sheetPr>
    <tabColor theme="7" tint="0.59999389629810485"/>
  </sheetPr>
  <dimension ref="A1:R221"/>
  <sheetViews>
    <sheetView tabSelected="1" topLeftCell="A79" zoomScale="70" zoomScaleNormal="70" zoomScaleSheetLayoutView="70" workbookViewId="0">
      <selection activeCell="E195" sqref="E195:G197"/>
    </sheetView>
    <sheetView tabSelected="1" topLeftCell="J177" zoomScale="75" zoomScaleNormal="75" workbookViewId="1">
      <selection activeCell="P191" sqref="P191"/>
    </sheetView>
    <sheetView tabSelected="1" topLeftCell="A12" workbookViewId="2">
      <selection activeCell="D27" sqref="D27"/>
    </sheetView>
  </sheetViews>
  <sheetFormatPr defaultColWidth="9.15234375" defaultRowHeight="14.6" x14ac:dyDescent="0.4"/>
  <cols>
    <col min="1" max="1" width="9.15234375" style="20"/>
    <col min="2" max="2" width="30.69140625" style="20" customWidth="1"/>
    <col min="3" max="3" width="71.15234375" style="20" customWidth="1"/>
    <col min="4" max="7" width="25.15234375" style="20" customWidth="1"/>
    <col min="8" max="12" width="25.69140625" style="20" customWidth="1"/>
    <col min="13" max="13" width="23.15234375" style="20" customWidth="1"/>
    <col min="14" max="14" width="22.3828125" style="20" customWidth="1"/>
    <col min="15" max="15" width="22.3828125" style="112" customWidth="1"/>
    <col min="16" max="16" width="25.69140625" style="132" customWidth="1"/>
    <col min="17" max="17" width="30.3046875" style="20" customWidth="1"/>
    <col min="18" max="18" width="18.84375" style="20" customWidth="1"/>
    <col min="19" max="19" width="9.15234375" style="20"/>
    <col min="20" max="20" width="17.69140625" style="20" customWidth="1"/>
    <col min="21" max="21" width="26.3828125" style="20" customWidth="1"/>
    <col min="22" max="22" width="22.3828125" style="20" customWidth="1"/>
    <col min="23" max="23" width="29.69140625" style="20" customWidth="1"/>
    <col min="24" max="24" width="23.3828125" style="20" customWidth="1"/>
    <col min="25" max="25" width="18.3828125" style="20" customWidth="1"/>
    <col min="26" max="26" width="17.3828125" style="20" customWidth="1"/>
    <col min="27" max="27" width="25.15234375" style="20" customWidth="1"/>
    <col min="28" max="16384" width="9.15234375" style="20"/>
  </cols>
  <sheetData>
    <row r="1" spans="1:18" ht="30.75" hidden="1" customHeight="1" x14ac:dyDescent="1.2">
      <c r="B1" s="250" t="s">
        <v>0</v>
      </c>
      <c r="C1" s="250"/>
      <c r="D1" s="250"/>
      <c r="E1" s="250"/>
      <c r="F1" s="250"/>
      <c r="G1" s="250"/>
      <c r="H1" s="250"/>
      <c r="I1" s="178"/>
      <c r="J1" s="178"/>
      <c r="K1" s="178"/>
      <c r="L1" s="18"/>
      <c r="M1" s="18"/>
      <c r="N1" s="19"/>
      <c r="O1" s="111"/>
      <c r="P1" s="131"/>
      <c r="Q1" s="19"/>
    </row>
    <row r="2" spans="1:18" ht="16.5" hidden="1" customHeight="1" x14ac:dyDescent="0.7">
      <c r="B2" s="253" t="s">
        <v>2</v>
      </c>
      <c r="C2" s="253"/>
      <c r="D2" s="253"/>
      <c r="E2" s="253"/>
      <c r="F2" s="253"/>
      <c r="G2" s="253"/>
      <c r="H2" s="253"/>
      <c r="I2" s="164"/>
      <c r="J2" s="164"/>
      <c r="K2" s="164"/>
      <c r="L2" s="140"/>
      <c r="M2" s="140"/>
      <c r="N2" s="140"/>
      <c r="O2" s="121"/>
      <c r="P2" s="121"/>
    </row>
    <row r="3" spans="1:18" hidden="1" x14ac:dyDescent="0.4"/>
    <row r="4" spans="1:18" ht="78" customHeight="1" x14ac:dyDescent="0.4">
      <c r="B4" s="195" t="s">
        <v>3</v>
      </c>
      <c r="C4" s="195" t="s">
        <v>4</v>
      </c>
      <c r="D4" s="151" t="s">
        <v>214</v>
      </c>
      <c r="E4" s="151" t="s">
        <v>263</v>
      </c>
      <c r="F4" s="151" t="s">
        <v>264</v>
      </c>
      <c r="G4" s="151" t="s">
        <v>265</v>
      </c>
      <c r="H4" s="151" t="s">
        <v>266</v>
      </c>
      <c r="I4" s="151" t="s">
        <v>267</v>
      </c>
      <c r="J4" s="151" t="s">
        <v>268</v>
      </c>
      <c r="K4" s="151" t="s">
        <v>269</v>
      </c>
      <c r="L4" s="151" t="s">
        <v>7</v>
      </c>
      <c r="M4" s="152" t="s">
        <v>270</v>
      </c>
      <c r="N4" s="137" t="s">
        <v>9</v>
      </c>
      <c r="O4" s="137" t="s">
        <v>10</v>
      </c>
      <c r="P4" s="137" t="s">
        <v>11</v>
      </c>
      <c r="Q4" s="137" t="s">
        <v>12</v>
      </c>
      <c r="R4" s="26"/>
    </row>
    <row r="5" spans="1:18" ht="15.9" x14ac:dyDescent="0.4">
      <c r="B5" s="147" t="s">
        <v>13</v>
      </c>
      <c r="C5" s="260" t="s">
        <v>14</v>
      </c>
      <c r="D5" s="261"/>
      <c r="E5" s="261"/>
      <c r="F5" s="261"/>
      <c r="G5" s="261"/>
      <c r="H5" s="261"/>
      <c r="I5" s="261"/>
      <c r="J5" s="261"/>
      <c r="K5" s="261"/>
      <c r="L5" s="261"/>
      <c r="M5" s="261"/>
      <c r="N5" s="261"/>
      <c r="O5" s="261"/>
      <c r="P5" s="261"/>
      <c r="Q5" s="262"/>
      <c r="R5" s="9"/>
    </row>
    <row r="6" spans="1:18" ht="15.9" x14ac:dyDescent="0.4">
      <c r="B6" s="147" t="s">
        <v>15</v>
      </c>
      <c r="C6" s="263" t="s">
        <v>16</v>
      </c>
      <c r="D6" s="264"/>
      <c r="E6" s="264"/>
      <c r="F6" s="264"/>
      <c r="G6" s="264"/>
      <c r="H6" s="264"/>
      <c r="I6" s="264"/>
      <c r="J6" s="264"/>
      <c r="K6" s="264"/>
      <c r="L6" s="264"/>
      <c r="M6" s="264"/>
      <c r="N6" s="264"/>
      <c r="O6" s="264"/>
      <c r="P6" s="264"/>
      <c r="Q6" s="265"/>
      <c r="R6" s="28"/>
    </row>
    <row r="7" spans="1:18" ht="31.75" x14ac:dyDescent="0.45">
      <c r="B7" s="196" t="s">
        <v>17</v>
      </c>
      <c r="C7" s="143" t="s">
        <v>18</v>
      </c>
      <c r="D7" s="153">
        <v>10000</v>
      </c>
      <c r="E7" s="165">
        <f>1081.3+408.16</f>
        <v>1489.46</v>
      </c>
      <c r="F7" s="165"/>
      <c r="G7" s="165">
        <f>1021.03+169.79</f>
        <v>1190.82</v>
      </c>
      <c r="H7" s="153">
        <v>30412.98</v>
      </c>
      <c r="I7" s="165">
        <v>5702.7892977466372</v>
      </c>
      <c r="J7" s="165">
        <v>2034.46</v>
      </c>
      <c r="K7" s="165">
        <v>1631.1</v>
      </c>
      <c r="L7" s="153"/>
      <c r="M7" s="197">
        <f t="shared" ref="M7:M14" si="0">D7+H7</f>
        <v>40412.979999999996</v>
      </c>
      <c r="N7" s="198">
        <v>0.14000000000000001</v>
      </c>
      <c r="O7" s="153">
        <f>E7+I7+F7+G7+J7+K7</f>
        <v>12048.629297746638</v>
      </c>
      <c r="P7" s="179"/>
      <c r="Q7" s="199"/>
      <c r="R7" s="200">
        <f>O7*N7</f>
        <v>1686.8081016845294</v>
      </c>
    </row>
    <row r="8" spans="1:18" ht="47.6" x14ac:dyDescent="0.45">
      <c r="B8" s="196" t="s">
        <v>19</v>
      </c>
      <c r="C8" s="143" t="s">
        <v>20</v>
      </c>
      <c r="D8" s="153">
        <v>5000</v>
      </c>
      <c r="E8" s="165">
        <f>408.16+1223</f>
        <v>1631.16</v>
      </c>
      <c r="F8" s="165"/>
      <c r="G8" s="165">
        <v>169.79</v>
      </c>
      <c r="H8" s="153">
        <v>42648</v>
      </c>
      <c r="I8" s="165"/>
      <c r="J8" s="165">
        <v>4220.24</v>
      </c>
      <c r="K8" s="165">
        <v>7157.66</v>
      </c>
      <c r="L8" s="153"/>
      <c r="M8" s="197">
        <f t="shared" si="0"/>
        <v>47648</v>
      </c>
      <c r="N8" s="198">
        <v>0.15</v>
      </c>
      <c r="O8" s="153">
        <f t="shared" ref="O8:O18" si="1">E8+I8+F8+G8+J8+K8</f>
        <v>13178.849999999999</v>
      </c>
      <c r="P8" s="179"/>
      <c r="Q8" s="199"/>
      <c r="R8" s="200">
        <f t="shared" ref="R8:R14" si="2">O8*N8</f>
        <v>1976.8274999999996</v>
      </c>
    </row>
    <row r="9" spans="1:18" ht="47.6" x14ac:dyDescent="0.45">
      <c r="B9" s="196" t="s">
        <v>21</v>
      </c>
      <c r="C9" s="143" t="s">
        <v>22</v>
      </c>
      <c r="D9" s="153">
        <v>15000</v>
      </c>
      <c r="E9" s="165">
        <f>853.91+408.16+1200</f>
        <v>2462.0699999999997</v>
      </c>
      <c r="F9" s="165"/>
      <c r="G9" s="165">
        <v>169.79</v>
      </c>
      <c r="H9" s="153">
        <v>33753.980000000003</v>
      </c>
      <c r="I9" s="165">
        <v>8798.3075000203444</v>
      </c>
      <c r="J9" s="165">
        <v>1939.17</v>
      </c>
      <c r="K9" s="165">
        <v>2206</v>
      </c>
      <c r="L9" s="153"/>
      <c r="M9" s="197">
        <f t="shared" si="0"/>
        <v>48753.98</v>
      </c>
      <c r="N9" s="198">
        <v>0.25</v>
      </c>
      <c r="O9" s="153">
        <f t="shared" si="1"/>
        <v>15575.337500020345</v>
      </c>
      <c r="P9" s="179"/>
      <c r="Q9" s="199"/>
      <c r="R9" s="200">
        <f t="shared" si="2"/>
        <v>3893.8343750050863</v>
      </c>
    </row>
    <row r="10" spans="1:18" ht="63.45" x14ac:dyDescent="0.45">
      <c r="B10" s="196" t="s">
        <v>23</v>
      </c>
      <c r="C10" s="143" t="s">
        <v>24</v>
      </c>
      <c r="D10" s="153">
        <v>10000</v>
      </c>
      <c r="E10" s="165">
        <v>408.16</v>
      </c>
      <c r="F10" s="165"/>
      <c r="G10" s="165">
        <v>169.79</v>
      </c>
      <c r="H10" s="153">
        <v>43736.98</v>
      </c>
      <c r="I10" s="165"/>
      <c r="J10" s="165">
        <v>1302.05</v>
      </c>
      <c r="K10" s="165">
        <v>732.4</v>
      </c>
      <c r="L10" s="153"/>
      <c r="M10" s="197">
        <f t="shared" si="0"/>
        <v>53736.98</v>
      </c>
      <c r="N10" s="198">
        <v>0.24</v>
      </c>
      <c r="O10" s="153">
        <f t="shared" si="1"/>
        <v>2612.4</v>
      </c>
      <c r="P10" s="179"/>
      <c r="Q10" s="199"/>
      <c r="R10" s="200">
        <f t="shared" si="2"/>
        <v>626.976</v>
      </c>
    </row>
    <row r="11" spans="1:18" ht="47.6" x14ac:dyDescent="0.45">
      <c r="B11" s="196" t="s">
        <v>25</v>
      </c>
      <c r="C11" s="143" t="s">
        <v>26</v>
      </c>
      <c r="D11" s="153">
        <v>20000</v>
      </c>
      <c r="E11" s="165">
        <f>13000+408.16</f>
        <v>13408.16</v>
      </c>
      <c r="F11" s="165">
        <v>5200</v>
      </c>
      <c r="G11" s="165">
        <f>2920.15+169.79</f>
        <v>3089.94</v>
      </c>
      <c r="H11" s="153">
        <v>51711.97</v>
      </c>
      <c r="I11" s="165">
        <v>22379.614222715914</v>
      </c>
      <c r="J11" s="165">
        <v>11536.86</v>
      </c>
      <c r="K11" s="165">
        <v>10515.19</v>
      </c>
      <c r="L11" s="153"/>
      <c r="M11" s="197">
        <f t="shared" si="0"/>
        <v>71711.97</v>
      </c>
      <c r="N11" s="198">
        <v>0.28000000000000003</v>
      </c>
      <c r="O11" s="153">
        <f t="shared" si="1"/>
        <v>66129.764222715923</v>
      </c>
      <c r="P11" s="179"/>
      <c r="Q11" s="199"/>
      <c r="R11" s="200">
        <f t="shared" si="2"/>
        <v>18516.333982360462</v>
      </c>
    </row>
    <row r="12" spans="1:18" ht="47.6" x14ac:dyDescent="0.45">
      <c r="B12" s="196" t="s">
        <v>27</v>
      </c>
      <c r="C12" s="143" t="s">
        <v>28</v>
      </c>
      <c r="D12" s="153">
        <v>6130.48</v>
      </c>
      <c r="E12" s="165">
        <f>3984.81+408.16</f>
        <v>4392.97</v>
      </c>
      <c r="F12" s="165">
        <v>1593.9248</v>
      </c>
      <c r="G12" s="165">
        <v>169.79</v>
      </c>
      <c r="H12" s="153">
        <v>41271.97</v>
      </c>
      <c r="I12" s="165">
        <v>4335.9908104457081</v>
      </c>
      <c r="J12" s="165">
        <v>1856.64</v>
      </c>
      <c r="K12" s="165">
        <v>610.79</v>
      </c>
      <c r="L12" s="153"/>
      <c r="M12" s="197">
        <f t="shared" si="0"/>
        <v>47402.45</v>
      </c>
      <c r="N12" s="198">
        <v>0.25</v>
      </c>
      <c r="O12" s="153">
        <f t="shared" si="1"/>
        <v>12960.105610445709</v>
      </c>
      <c r="P12" s="179"/>
      <c r="Q12" s="199"/>
      <c r="R12" s="200">
        <f t="shared" si="2"/>
        <v>3240.0264026114273</v>
      </c>
    </row>
    <row r="13" spans="1:18" ht="31.75" x14ac:dyDescent="0.45">
      <c r="B13" s="196" t="s">
        <v>29</v>
      </c>
      <c r="C13" s="144" t="s">
        <v>30</v>
      </c>
      <c r="D13" s="179">
        <v>20000</v>
      </c>
      <c r="E13" s="165">
        <f>13000+408.16</f>
        <v>13408.16</v>
      </c>
      <c r="F13" s="165">
        <v>2800</v>
      </c>
      <c r="G13" s="165">
        <v>169.79</v>
      </c>
      <c r="H13" s="179">
        <v>43359.97</v>
      </c>
      <c r="I13" s="165">
        <v>6578.1939070497956</v>
      </c>
      <c r="J13" s="165">
        <v>18361.939999999999</v>
      </c>
      <c r="K13" s="165">
        <v>1555.2</v>
      </c>
      <c r="L13" s="179"/>
      <c r="M13" s="197">
        <f t="shared" si="0"/>
        <v>63359.97</v>
      </c>
      <c r="N13" s="201">
        <v>0.25</v>
      </c>
      <c r="O13" s="153">
        <f t="shared" si="1"/>
        <v>42873.283907049787</v>
      </c>
      <c r="P13" s="179"/>
      <c r="Q13" s="202"/>
      <c r="R13" s="200">
        <f t="shared" si="2"/>
        <v>10718.320976762447</v>
      </c>
    </row>
    <row r="14" spans="1:18" ht="47.6" x14ac:dyDescent="0.45">
      <c r="A14" s="21"/>
      <c r="B14" s="196" t="s">
        <v>31</v>
      </c>
      <c r="C14" s="144" t="s">
        <v>32</v>
      </c>
      <c r="D14" s="179">
        <v>46600</v>
      </c>
      <c r="E14" s="165">
        <f>30290+408.16</f>
        <v>30698.16</v>
      </c>
      <c r="F14" s="165">
        <v>12116</v>
      </c>
      <c r="G14" s="165">
        <v>169.79</v>
      </c>
      <c r="H14" s="179"/>
      <c r="I14" s="165"/>
      <c r="J14" s="165">
        <v>0</v>
      </c>
      <c r="K14" s="165">
        <v>0</v>
      </c>
      <c r="L14" s="179"/>
      <c r="M14" s="197">
        <f t="shared" si="0"/>
        <v>46600</v>
      </c>
      <c r="N14" s="201"/>
      <c r="O14" s="153">
        <f t="shared" si="1"/>
        <v>42983.950000000004</v>
      </c>
      <c r="P14" s="179"/>
      <c r="Q14" s="202"/>
      <c r="R14" s="200">
        <f t="shared" si="2"/>
        <v>0</v>
      </c>
    </row>
    <row r="15" spans="1:18" ht="15.9" x14ac:dyDescent="0.45">
      <c r="A15" s="21"/>
      <c r="C15" s="148" t="s">
        <v>33</v>
      </c>
      <c r="D15" s="149">
        <f t="shared" ref="D15:M15" si="3">SUM(D7:D14)</f>
        <v>132730.47999999998</v>
      </c>
      <c r="E15" s="149">
        <f t="shared" si="3"/>
        <v>67898.3</v>
      </c>
      <c r="F15" s="149">
        <f t="shared" si="3"/>
        <v>21709.924800000001</v>
      </c>
      <c r="G15" s="149">
        <f t="shared" si="3"/>
        <v>5299.5</v>
      </c>
      <c r="H15" s="149">
        <f t="shared" si="3"/>
        <v>286895.84999999998</v>
      </c>
      <c r="I15" s="149">
        <f t="shared" ref="I15:K15" si="4">SUM(I7:I14)</f>
        <v>47794.895737978397</v>
      </c>
      <c r="J15" s="149">
        <f t="shared" si="4"/>
        <v>41251.360000000001</v>
      </c>
      <c r="K15" s="149">
        <f t="shared" si="4"/>
        <v>24408.34</v>
      </c>
      <c r="L15" s="149">
        <f t="shared" si="3"/>
        <v>0</v>
      </c>
      <c r="M15" s="149">
        <f t="shared" si="3"/>
        <v>419626.33000000007</v>
      </c>
      <c r="N15" s="10">
        <f>(N7*M7)+(N8*M8)+(N9*M9)+(N10*M10)+(N11*M11)+(N12*M12)+(N13*M13)+(N14*M14)</f>
        <v>85660.344000000012</v>
      </c>
      <c r="O15" s="193">
        <f t="shared" si="1"/>
        <v>208362.3205379784</v>
      </c>
      <c r="P15" s="133"/>
      <c r="Q15" s="202"/>
      <c r="R15" s="29"/>
    </row>
    <row r="16" spans="1:18" ht="15.9" x14ac:dyDescent="0.4">
      <c r="A16" s="21"/>
      <c r="B16" s="147" t="s">
        <v>34</v>
      </c>
      <c r="C16" s="254" t="s">
        <v>35</v>
      </c>
      <c r="D16" s="255"/>
      <c r="E16" s="255"/>
      <c r="F16" s="255"/>
      <c r="G16" s="255"/>
      <c r="H16" s="255"/>
      <c r="I16" s="255"/>
      <c r="J16" s="255"/>
      <c r="K16" s="255"/>
      <c r="L16" s="255"/>
      <c r="M16" s="255"/>
      <c r="N16" s="255"/>
      <c r="O16" s="255"/>
      <c r="P16" s="255"/>
      <c r="Q16" s="256"/>
      <c r="R16" s="28"/>
    </row>
    <row r="17" spans="1:18" ht="31.75" x14ac:dyDescent="0.45">
      <c r="A17" s="21"/>
      <c r="B17" s="196" t="s">
        <v>36</v>
      </c>
      <c r="C17" s="143" t="s">
        <v>37</v>
      </c>
      <c r="D17" s="153">
        <v>50000</v>
      </c>
      <c r="E17" s="165">
        <f>1711.47+5364.13</f>
        <v>7075.6</v>
      </c>
      <c r="F17" s="165"/>
      <c r="G17" s="165">
        <v>711.97</v>
      </c>
      <c r="H17" s="153"/>
      <c r="I17" s="165"/>
      <c r="J17" s="165">
        <v>0</v>
      </c>
      <c r="K17" s="165">
        <v>0</v>
      </c>
      <c r="L17" s="153"/>
      <c r="M17" s="197">
        <f>D17+H17</f>
        <v>50000</v>
      </c>
      <c r="N17" s="198"/>
      <c r="O17" s="153">
        <f t="shared" si="1"/>
        <v>7787.5700000000006</v>
      </c>
      <c r="P17" s="179"/>
      <c r="Q17" s="199"/>
      <c r="R17" s="200">
        <f>O17*N17</f>
        <v>0</v>
      </c>
    </row>
    <row r="18" spans="1:18" ht="63.45" x14ac:dyDescent="0.45">
      <c r="A18" s="21"/>
      <c r="B18" s="196" t="s">
        <v>38</v>
      </c>
      <c r="C18" s="143" t="s">
        <v>39</v>
      </c>
      <c r="D18" s="153">
        <v>56445.87</v>
      </c>
      <c r="E18" s="165">
        <f>25000+1711.47</f>
        <v>26711.47</v>
      </c>
      <c r="F18" s="165">
        <v>9750</v>
      </c>
      <c r="G18" s="165">
        <v>711.97</v>
      </c>
      <c r="H18" s="153"/>
      <c r="I18" s="165"/>
      <c r="J18" s="165">
        <v>0</v>
      </c>
      <c r="K18" s="165">
        <v>0</v>
      </c>
      <c r="L18" s="153"/>
      <c r="M18" s="197">
        <f>D18+H18</f>
        <v>56445.87</v>
      </c>
      <c r="N18" s="198"/>
      <c r="O18" s="153">
        <f t="shared" si="1"/>
        <v>37173.440000000002</v>
      </c>
      <c r="P18" s="179"/>
      <c r="Q18" s="199"/>
      <c r="R18" s="200">
        <f>O18*N18</f>
        <v>0</v>
      </c>
    </row>
    <row r="19" spans="1:18" ht="15.9" hidden="1" x14ac:dyDescent="0.45">
      <c r="A19" s="21"/>
      <c r="B19" s="203" t="s">
        <v>40</v>
      </c>
      <c r="C19" s="143"/>
      <c r="D19" s="153"/>
      <c r="E19" s="153"/>
      <c r="F19" s="153"/>
      <c r="G19" s="153"/>
      <c r="H19" s="153"/>
      <c r="I19" s="153"/>
      <c r="J19" s="153"/>
      <c r="K19" s="153"/>
      <c r="L19" s="153"/>
      <c r="M19" s="197">
        <f t="shared" ref="M19:M24" si="5">SUM(D19:L19)</f>
        <v>0</v>
      </c>
      <c r="N19" s="198"/>
      <c r="O19" s="153"/>
      <c r="P19" s="179"/>
      <c r="Q19" s="199"/>
      <c r="R19" s="200"/>
    </row>
    <row r="20" spans="1:18" ht="15.9" hidden="1" x14ac:dyDescent="0.45">
      <c r="A20" s="21"/>
      <c r="B20" s="203" t="s">
        <v>41</v>
      </c>
      <c r="C20" s="143"/>
      <c r="D20" s="153"/>
      <c r="E20" s="153"/>
      <c r="F20" s="153"/>
      <c r="G20" s="153"/>
      <c r="H20" s="153"/>
      <c r="I20" s="153"/>
      <c r="J20" s="153"/>
      <c r="K20" s="153"/>
      <c r="L20" s="153"/>
      <c r="M20" s="197">
        <f t="shared" si="5"/>
        <v>0</v>
      </c>
      <c r="N20" s="198"/>
      <c r="O20" s="153"/>
      <c r="P20" s="179"/>
      <c r="Q20" s="199"/>
      <c r="R20" s="200"/>
    </row>
    <row r="21" spans="1:18" ht="15.9" hidden="1" x14ac:dyDescent="0.45">
      <c r="A21" s="21"/>
      <c r="B21" s="203" t="s">
        <v>42</v>
      </c>
      <c r="C21" s="143"/>
      <c r="D21" s="153"/>
      <c r="E21" s="153"/>
      <c r="F21" s="153"/>
      <c r="G21" s="153"/>
      <c r="H21" s="153"/>
      <c r="I21" s="153"/>
      <c r="J21" s="153"/>
      <c r="K21" s="153"/>
      <c r="L21" s="153"/>
      <c r="M21" s="197">
        <f t="shared" si="5"/>
        <v>0</v>
      </c>
      <c r="N21" s="198"/>
      <c r="O21" s="153"/>
      <c r="P21" s="179"/>
      <c r="Q21" s="199"/>
      <c r="R21" s="200"/>
    </row>
    <row r="22" spans="1:18" ht="15.9" hidden="1" x14ac:dyDescent="0.45">
      <c r="A22" s="21"/>
      <c r="B22" s="203" t="s">
        <v>43</v>
      </c>
      <c r="C22" s="143"/>
      <c r="D22" s="153"/>
      <c r="E22" s="153"/>
      <c r="F22" s="153"/>
      <c r="G22" s="153"/>
      <c r="H22" s="153"/>
      <c r="I22" s="153"/>
      <c r="J22" s="153"/>
      <c r="K22" s="153"/>
      <c r="L22" s="153"/>
      <c r="M22" s="197">
        <f t="shared" si="5"/>
        <v>0</v>
      </c>
      <c r="N22" s="198"/>
      <c r="O22" s="153"/>
      <c r="P22" s="179"/>
      <c r="Q22" s="199"/>
      <c r="R22" s="200"/>
    </row>
    <row r="23" spans="1:18" ht="15.9" hidden="1" x14ac:dyDescent="0.45">
      <c r="A23" s="21"/>
      <c r="B23" s="203" t="s">
        <v>44</v>
      </c>
      <c r="C23" s="144"/>
      <c r="D23" s="179"/>
      <c r="E23" s="179"/>
      <c r="F23" s="179"/>
      <c r="G23" s="179"/>
      <c r="H23" s="179"/>
      <c r="I23" s="179"/>
      <c r="J23" s="179"/>
      <c r="K23" s="179"/>
      <c r="L23" s="179"/>
      <c r="M23" s="197">
        <f t="shared" si="5"/>
        <v>0</v>
      </c>
      <c r="N23" s="201"/>
      <c r="O23" s="179"/>
      <c r="P23" s="179"/>
      <c r="Q23" s="202"/>
      <c r="R23" s="200"/>
    </row>
    <row r="24" spans="1:18" ht="15.9" hidden="1" x14ac:dyDescent="0.45">
      <c r="A24" s="21"/>
      <c r="B24" s="203" t="s">
        <v>45</v>
      </c>
      <c r="C24" s="144"/>
      <c r="D24" s="179"/>
      <c r="E24" s="179"/>
      <c r="F24" s="179"/>
      <c r="G24" s="179"/>
      <c r="H24" s="179"/>
      <c r="I24" s="179"/>
      <c r="J24" s="179"/>
      <c r="K24" s="179"/>
      <c r="L24" s="179"/>
      <c r="M24" s="197">
        <f t="shared" si="5"/>
        <v>0</v>
      </c>
      <c r="N24" s="201"/>
      <c r="O24" s="179"/>
      <c r="P24" s="179"/>
      <c r="Q24" s="202"/>
      <c r="R24" s="200"/>
    </row>
    <row r="25" spans="1:18" ht="15.9" x14ac:dyDescent="0.45">
      <c r="A25" s="21"/>
      <c r="C25" s="148" t="s">
        <v>33</v>
      </c>
      <c r="D25" s="150">
        <f t="shared" ref="D25:M25" si="6">SUM(D17:D24)</f>
        <v>106445.87</v>
      </c>
      <c r="E25" s="150">
        <f t="shared" si="6"/>
        <v>33787.07</v>
      </c>
      <c r="F25" s="150">
        <f t="shared" si="6"/>
        <v>9750</v>
      </c>
      <c r="G25" s="150">
        <f t="shared" si="6"/>
        <v>1423.94</v>
      </c>
      <c r="H25" s="150">
        <f t="shared" si="6"/>
        <v>0</v>
      </c>
      <c r="I25" s="150">
        <f t="shared" si="6"/>
        <v>0</v>
      </c>
      <c r="J25" s="150">
        <f t="shared" si="6"/>
        <v>0</v>
      </c>
      <c r="K25" s="150">
        <f t="shared" si="6"/>
        <v>0</v>
      </c>
      <c r="L25" s="150">
        <f t="shared" si="6"/>
        <v>0</v>
      </c>
      <c r="M25" s="150">
        <f t="shared" si="6"/>
        <v>106445.87</v>
      </c>
      <c r="N25" s="10">
        <f>(N17*M17)+(N18*M18)+(N19*M19)+(N20*M20)+(N21*M21)+(N22*M22)+(N23*M23)+(N24*M24)</f>
        <v>0</v>
      </c>
      <c r="O25" s="193">
        <f t="shared" ref="O25" si="7">E25+I25+F25+G25+J25+K25</f>
        <v>44961.01</v>
      </c>
      <c r="P25" s="133"/>
      <c r="Q25" s="202"/>
      <c r="R25" s="29"/>
    </row>
    <row r="26" spans="1:18" ht="15.9" x14ac:dyDescent="0.4">
      <c r="A26" s="21"/>
      <c r="B26" s="147" t="s">
        <v>46</v>
      </c>
      <c r="C26" s="254" t="s">
        <v>47</v>
      </c>
      <c r="D26" s="255"/>
      <c r="E26" s="255"/>
      <c r="F26" s="255"/>
      <c r="G26" s="255"/>
      <c r="H26" s="255"/>
      <c r="I26" s="255"/>
      <c r="J26" s="255"/>
      <c r="K26" s="255"/>
      <c r="L26" s="255"/>
      <c r="M26" s="255"/>
      <c r="N26" s="255"/>
      <c r="O26" s="255"/>
      <c r="P26" s="255"/>
      <c r="Q26" s="256"/>
      <c r="R26" s="28"/>
    </row>
    <row r="27" spans="1:18" ht="47.6" x14ac:dyDescent="0.45">
      <c r="A27" s="21"/>
      <c r="B27" s="196" t="s">
        <v>48</v>
      </c>
      <c r="C27" s="143" t="s">
        <v>49</v>
      </c>
      <c r="D27" s="153">
        <v>107730.48</v>
      </c>
      <c r="E27" s="165">
        <f>60024.81+1632.5</f>
        <v>61657.31</v>
      </c>
      <c r="F27" s="165">
        <v>18159.920000000002</v>
      </c>
      <c r="G27" s="234">
        <v>679.17</v>
      </c>
      <c r="I27" s="165"/>
      <c r="J27" s="165">
        <v>0</v>
      </c>
      <c r="K27" s="165"/>
      <c r="L27" s="153"/>
      <c r="M27" s="197">
        <f>D27+F27</f>
        <v>125890.4</v>
      </c>
      <c r="N27" s="198"/>
      <c r="O27" s="153">
        <f t="shared" ref="O27:O28" si="8">E27+I27+F27+G27+J27+K27</f>
        <v>80496.399999999994</v>
      </c>
      <c r="P27" s="179"/>
      <c r="Q27" s="199"/>
      <c r="R27" s="200">
        <f>O27*N27</f>
        <v>0</v>
      </c>
    </row>
    <row r="28" spans="1:18" ht="31.75" x14ac:dyDescent="0.45">
      <c r="A28" s="21"/>
      <c r="B28" s="196" t="s">
        <v>50</v>
      </c>
      <c r="C28" s="143" t="s">
        <v>51</v>
      </c>
      <c r="D28" s="153">
        <v>120000</v>
      </c>
      <c r="E28" s="165">
        <f>25383.18+1632.5+19942+8942.31+1500</f>
        <v>57399.99</v>
      </c>
      <c r="F28" s="165">
        <v>17768.225999999999</v>
      </c>
      <c r="G28" s="165">
        <f>10763.37+679.17</f>
        <v>11442.54</v>
      </c>
      <c r="H28" s="177"/>
      <c r="I28" s="165"/>
      <c r="J28" s="165">
        <v>0</v>
      </c>
      <c r="K28" s="165"/>
      <c r="L28" s="153"/>
      <c r="M28" s="197">
        <f>D28+H28</f>
        <v>120000</v>
      </c>
      <c r="N28" s="198">
        <v>1</v>
      </c>
      <c r="O28" s="153">
        <f t="shared" si="8"/>
        <v>86610.755999999994</v>
      </c>
      <c r="P28" s="179"/>
      <c r="Q28" s="199"/>
      <c r="R28" s="200">
        <f>O28*N28</f>
        <v>86610.755999999994</v>
      </c>
    </row>
    <row r="29" spans="1:18" ht="15.9" hidden="1" x14ac:dyDescent="0.45">
      <c r="A29" s="21"/>
      <c r="B29" s="203" t="s">
        <v>52</v>
      </c>
      <c r="C29" s="143"/>
      <c r="D29" s="153"/>
      <c r="E29" s="153"/>
      <c r="F29" s="153"/>
      <c r="G29" s="153"/>
      <c r="H29" s="153"/>
      <c r="I29" s="153"/>
      <c r="J29" s="153"/>
      <c r="K29" s="153"/>
      <c r="L29" s="153"/>
      <c r="M29" s="197">
        <f t="shared" ref="M29:M34" si="9">SUM(D29:L29)</f>
        <v>0</v>
      </c>
      <c r="N29" s="198"/>
      <c r="O29" s="153"/>
      <c r="P29" s="179"/>
      <c r="Q29" s="199"/>
      <c r="R29" s="200"/>
    </row>
    <row r="30" spans="1:18" ht="15.9" hidden="1" x14ac:dyDescent="0.45">
      <c r="A30" s="21"/>
      <c r="B30" s="203" t="s">
        <v>53</v>
      </c>
      <c r="C30" s="143"/>
      <c r="D30" s="153"/>
      <c r="E30" s="153"/>
      <c r="F30" s="153"/>
      <c r="G30" s="153"/>
      <c r="H30" s="153"/>
      <c r="I30" s="153"/>
      <c r="J30" s="153"/>
      <c r="K30" s="153"/>
      <c r="L30" s="153"/>
      <c r="M30" s="197">
        <f t="shared" si="9"/>
        <v>0</v>
      </c>
      <c r="N30" s="198"/>
      <c r="O30" s="153"/>
      <c r="P30" s="179"/>
      <c r="Q30" s="199"/>
      <c r="R30" s="200"/>
    </row>
    <row r="31" spans="1:18" s="21" customFormat="1" ht="15.9" hidden="1" x14ac:dyDescent="0.45">
      <c r="B31" s="203" t="s">
        <v>54</v>
      </c>
      <c r="C31" s="143"/>
      <c r="D31" s="153"/>
      <c r="E31" s="153"/>
      <c r="F31" s="153"/>
      <c r="G31" s="153"/>
      <c r="H31" s="153"/>
      <c r="I31" s="153"/>
      <c r="J31" s="153"/>
      <c r="K31" s="153"/>
      <c r="L31" s="153"/>
      <c r="M31" s="197">
        <f t="shared" si="9"/>
        <v>0</v>
      </c>
      <c r="N31" s="198"/>
      <c r="O31" s="153"/>
      <c r="P31" s="179"/>
      <c r="Q31" s="199"/>
      <c r="R31" s="200"/>
    </row>
    <row r="32" spans="1:18" s="21" customFormat="1" ht="15.9" hidden="1" x14ac:dyDescent="0.45">
      <c r="B32" s="203" t="s">
        <v>55</v>
      </c>
      <c r="C32" s="143"/>
      <c r="D32" s="153"/>
      <c r="E32" s="153"/>
      <c r="F32" s="153"/>
      <c r="G32" s="153"/>
      <c r="H32" s="153"/>
      <c r="I32" s="153"/>
      <c r="J32" s="153"/>
      <c r="K32" s="153"/>
      <c r="L32" s="153"/>
      <c r="M32" s="197">
        <f t="shared" si="9"/>
        <v>0</v>
      </c>
      <c r="N32" s="198"/>
      <c r="O32" s="153"/>
      <c r="P32" s="179"/>
      <c r="Q32" s="199"/>
      <c r="R32" s="200"/>
    </row>
    <row r="33" spans="1:18" s="21" customFormat="1" ht="15.9" hidden="1" x14ac:dyDescent="0.45">
      <c r="A33" s="20"/>
      <c r="B33" s="203" t="s">
        <v>56</v>
      </c>
      <c r="C33" s="144"/>
      <c r="D33" s="179"/>
      <c r="E33" s="179"/>
      <c r="F33" s="179"/>
      <c r="G33" s="179"/>
      <c r="H33" s="179"/>
      <c r="I33" s="179"/>
      <c r="J33" s="179"/>
      <c r="K33" s="179"/>
      <c r="L33" s="179"/>
      <c r="M33" s="197">
        <f t="shared" si="9"/>
        <v>0</v>
      </c>
      <c r="N33" s="201"/>
      <c r="O33" s="179"/>
      <c r="P33" s="179"/>
      <c r="Q33" s="202"/>
      <c r="R33" s="200"/>
    </row>
    <row r="34" spans="1:18" ht="15.9" hidden="1" x14ac:dyDescent="0.45">
      <c r="B34" s="203" t="s">
        <v>57</v>
      </c>
      <c r="C34" s="144"/>
      <c r="D34" s="179"/>
      <c r="E34" s="179"/>
      <c r="F34" s="179"/>
      <c r="G34" s="179"/>
      <c r="H34" s="179"/>
      <c r="I34" s="179"/>
      <c r="J34" s="179"/>
      <c r="K34" s="179"/>
      <c r="L34" s="179"/>
      <c r="M34" s="197">
        <f t="shared" si="9"/>
        <v>0</v>
      </c>
      <c r="N34" s="201"/>
      <c r="O34" s="179"/>
      <c r="P34" s="179"/>
      <c r="Q34" s="202"/>
      <c r="R34" s="200"/>
    </row>
    <row r="35" spans="1:18" ht="15.9" x14ac:dyDescent="0.45">
      <c r="C35" s="148" t="s">
        <v>33</v>
      </c>
      <c r="D35" s="150">
        <f t="shared" ref="D35:M35" si="10">SUM(D27:D34)</f>
        <v>227730.47999999998</v>
      </c>
      <c r="E35" s="150">
        <f t="shared" si="10"/>
        <v>119057.29999999999</v>
      </c>
      <c r="F35" s="150">
        <f t="shared" si="10"/>
        <v>35928.146000000001</v>
      </c>
      <c r="G35" s="150">
        <f t="shared" si="10"/>
        <v>12121.710000000001</v>
      </c>
      <c r="H35" s="150">
        <f t="shared" si="10"/>
        <v>0</v>
      </c>
      <c r="I35" s="150">
        <f t="shared" ref="I35:K35" si="11">SUM(I27:I34)</f>
        <v>0</v>
      </c>
      <c r="J35" s="150">
        <f t="shared" si="11"/>
        <v>0</v>
      </c>
      <c r="K35" s="150">
        <f t="shared" si="11"/>
        <v>0</v>
      </c>
      <c r="L35" s="150">
        <f t="shared" si="10"/>
        <v>0</v>
      </c>
      <c r="M35" s="150">
        <f t="shared" si="10"/>
        <v>245890.4</v>
      </c>
      <c r="N35" s="10">
        <f>(N27*M27)+(N28*M28)+(N29*M29)+(N30*M30)+(N31*M31)+(N32*M32)+(N33*M33)+(N34*M34)</f>
        <v>120000</v>
      </c>
      <c r="O35" s="193">
        <f t="shared" ref="O35" si="12">E35+I35+F35+G35+J35+K35</f>
        <v>167107.15599999999</v>
      </c>
      <c r="P35" s="133"/>
      <c r="Q35" s="202"/>
      <c r="R35" s="29"/>
    </row>
    <row r="36" spans="1:18" ht="15.9" hidden="1" x14ac:dyDescent="0.4">
      <c r="B36" s="72" t="s">
        <v>58</v>
      </c>
      <c r="C36" s="254"/>
      <c r="D36" s="255"/>
      <c r="E36" s="255"/>
      <c r="F36" s="255"/>
      <c r="G36" s="255"/>
      <c r="H36" s="255"/>
      <c r="I36" s="255"/>
      <c r="J36" s="255"/>
      <c r="K36" s="255"/>
      <c r="L36" s="255"/>
      <c r="M36" s="255"/>
      <c r="N36" s="255"/>
      <c r="O36" s="255"/>
      <c r="P36" s="255"/>
      <c r="Q36" s="256"/>
      <c r="R36" s="28"/>
    </row>
    <row r="37" spans="1:18" ht="15.9" hidden="1" x14ac:dyDescent="0.45">
      <c r="B37" s="203" t="s">
        <v>59</v>
      </c>
      <c r="C37" s="143"/>
      <c r="D37" s="153"/>
      <c r="E37" s="153"/>
      <c r="F37" s="153"/>
      <c r="G37" s="153"/>
      <c r="H37" s="153"/>
      <c r="I37" s="153"/>
      <c r="J37" s="153"/>
      <c r="K37" s="153"/>
      <c r="L37" s="153"/>
      <c r="M37" s="197">
        <f t="shared" ref="M37:M44" si="13">SUM(D37:L37)</f>
        <v>0</v>
      </c>
      <c r="N37" s="198"/>
      <c r="O37" s="153"/>
      <c r="P37" s="179"/>
      <c r="Q37" s="199"/>
      <c r="R37" s="200"/>
    </row>
    <row r="38" spans="1:18" ht="15.9" hidden="1" x14ac:dyDescent="0.45">
      <c r="B38" s="203" t="s">
        <v>60</v>
      </c>
      <c r="C38" s="143"/>
      <c r="D38" s="153"/>
      <c r="E38" s="153"/>
      <c r="F38" s="153"/>
      <c r="G38" s="153"/>
      <c r="H38" s="153"/>
      <c r="I38" s="153"/>
      <c r="J38" s="153"/>
      <c r="K38" s="153"/>
      <c r="L38" s="153"/>
      <c r="M38" s="197">
        <f t="shared" si="13"/>
        <v>0</v>
      </c>
      <c r="N38" s="198"/>
      <c r="O38" s="153"/>
      <c r="P38" s="179"/>
      <c r="Q38" s="199"/>
      <c r="R38" s="200"/>
    </row>
    <row r="39" spans="1:18" ht="15.9" hidden="1" x14ac:dyDescent="0.45">
      <c r="B39" s="203" t="s">
        <v>61</v>
      </c>
      <c r="C39" s="143"/>
      <c r="D39" s="153"/>
      <c r="E39" s="153"/>
      <c r="F39" s="153"/>
      <c r="G39" s="153"/>
      <c r="H39" s="153"/>
      <c r="I39" s="153"/>
      <c r="J39" s="153"/>
      <c r="K39" s="153"/>
      <c r="L39" s="153"/>
      <c r="M39" s="197">
        <f t="shared" si="13"/>
        <v>0</v>
      </c>
      <c r="N39" s="198"/>
      <c r="O39" s="153"/>
      <c r="P39" s="179"/>
      <c r="Q39" s="199"/>
      <c r="R39" s="200"/>
    </row>
    <row r="40" spans="1:18" ht="15.9" hidden="1" x14ac:dyDescent="0.45">
      <c r="B40" s="203" t="s">
        <v>62</v>
      </c>
      <c r="C40" s="143"/>
      <c r="D40" s="153"/>
      <c r="E40" s="153"/>
      <c r="F40" s="153"/>
      <c r="G40" s="153"/>
      <c r="H40" s="153"/>
      <c r="I40" s="153"/>
      <c r="J40" s="153"/>
      <c r="K40" s="153"/>
      <c r="L40" s="153"/>
      <c r="M40" s="197">
        <f t="shared" si="13"/>
        <v>0</v>
      </c>
      <c r="N40" s="198"/>
      <c r="O40" s="153"/>
      <c r="P40" s="179"/>
      <c r="Q40" s="199"/>
      <c r="R40" s="200"/>
    </row>
    <row r="41" spans="1:18" ht="15.9" hidden="1" x14ac:dyDescent="0.45">
      <c r="B41" s="203" t="s">
        <v>63</v>
      </c>
      <c r="C41" s="143"/>
      <c r="D41" s="153"/>
      <c r="E41" s="153"/>
      <c r="F41" s="153"/>
      <c r="G41" s="153"/>
      <c r="H41" s="153"/>
      <c r="I41" s="153"/>
      <c r="J41" s="153"/>
      <c r="K41" s="153"/>
      <c r="L41" s="153"/>
      <c r="M41" s="197">
        <f t="shared" si="13"/>
        <v>0</v>
      </c>
      <c r="N41" s="198"/>
      <c r="O41" s="153"/>
      <c r="P41" s="179"/>
      <c r="Q41" s="199"/>
      <c r="R41" s="200"/>
    </row>
    <row r="42" spans="1:18" ht="15.9" hidden="1" x14ac:dyDescent="0.45">
      <c r="A42" s="21"/>
      <c r="B42" s="203" t="s">
        <v>64</v>
      </c>
      <c r="C42" s="143"/>
      <c r="D42" s="153"/>
      <c r="E42" s="153"/>
      <c r="F42" s="153"/>
      <c r="G42" s="153"/>
      <c r="H42" s="153"/>
      <c r="I42" s="153"/>
      <c r="J42" s="153"/>
      <c r="K42" s="153"/>
      <c r="L42" s="153"/>
      <c r="M42" s="197">
        <f t="shared" si="13"/>
        <v>0</v>
      </c>
      <c r="N42" s="198"/>
      <c r="O42" s="153"/>
      <c r="P42" s="179"/>
      <c r="Q42" s="199"/>
      <c r="R42" s="200"/>
    </row>
    <row r="43" spans="1:18" s="21" customFormat="1" ht="15.9" hidden="1" x14ac:dyDescent="0.45">
      <c r="A43" s="20"/>
      <c r="B43" s="203" t="s">
        <v>65</v>
      </c>
      <c r="C43" s="144"/>
      <c r="D43" s="179"/>
      <c r="E43" s="179"/>
      <c r="F43" s="179"/>
      <c r="G43" s="179"/>
      <c r="H43" s="179"/>
      <c r="I43" s="179"/>
      <c r="J43" s="179"/>
      <c r="K43" s="179"/>
      <c r="L43" s="179"/>
      <c r="M43" s="197">
        <f t="shared" si="13"/>
        <v>0</v>
      </c>
      <c r="N43" s="201"/>
      <c r="O43" s="179"/>
      <c r="P43" s="179"/>
      <c r="Q43" s="202"/>
      <c r="R43" s="200"/>
    </row>
    <row r="44" spans="1:18" ht="15.9" hidden="1" x14ac:dyDescent="0.45">
      <c r="B44" s="203" t="s">
        <v>66</v>
      </c>
      <c r="C44" s="144"/>
      <c r="D44" s="179"/>
      <c r="E44" s="179"/>
      <c r="F44" s="179"/>
      <c r="G44" s="179"/>
      <c r="H44" s="179"/>
      <c r="I44" s="179"/>
      <c r="J44" s="179"/>
      <c r="K44" s="179"/>
      <c r="L44" s="179"/>
      <c r="M44" s="197">
        <f t="shared" si="13"/>
        <v>0</v>
      </c>
      <c r="N44" s="201"/>
      <c r="O44" s="179"/>
      <c r="P44" s="179"/>
      <c r="Q44" s="202"/>
      <c r="R44" s="200"/>
    </row>
    <row r="45" spans="1:18" ht="15.9" hidden="1" x14ac:dyDescent="0.45">
      <c r="C45" s="72" t="s">
        <v>33</v>
      </c>
      <c r="D45" s="10">
        <f>SUM(D37:D44)</f>
        <v>0</v>
      </c>
      <c r="E45" s="10"/>
      <c r="F45" s="10"/>
      <c r="G45" s="10"/>
      <c r="H45" s="10">
        <f>SUM(H37:H44)</f>
        <v>0</v>
      </c>
      <c r="I45" s="10"/>
      <c r="J45" s="10"/>
      <c r="K45" s="10"/>
      <c r="L45" s="10">
        <f>SUM(L37:L44)</f>
        <v>0</v>
      </c>
      <c r="M45" s="10">
        <f>SUM(M37:M44)</f>
        <v>0</v>
      </c>
      <c r="N45" s="10">
        <f>(N37*M37)+(N38*M38)+(N39*M39)+(N40*M40)+(N41*M41)+(N42*M42)+(N43*M43)+(N44*M44)</f>
        <v>0</v>
      </c>
      <c r="O45" s="10">
        <f>SUM(O37:O44)</f>
        <v>0</v>
      </c>
      <c r="P45" s="133"/>
      <c r="Q45" s="202"/>
      <c r="R45" s="29"/>
    </row>
    <row r="46" spans="1:18" ht="15.9" hidden="1" x14ac:dyDescent="0.4">
      <c r="B46" s="204"/>
      <c r="C46" s="205"/>
      <c r="D46" s="180"/>
      <c r="E46" s="180"/>
      <c r="F46" s="180"/>
      <c r="G46" s="180"/>
      <c r="H46" s="180"/>
      <c r="I46" s="180"/>
      <c r="J46" s="180"/>
      <c r="K46" s="180"/>
      <c r="L46" s="180"/>
      <c r="M46" s="180"/>
      <c r="N46" s="180"/>
      <c r="O46" s="180"/>
      <c r="P46" s="180"/>
      <c r="Q46" s="180"/>
      <c r="R46" s="200"/>
    </row>
    <row r="47" spans="1:18" ht="15.9" x14ac:dyDescent="0.4">
      <c r="B47" s="147" t="s">
        <v>67</v>
      </c>
      <c r="C47" s="257" t="s">
        <v>68</v>
      </c>
      <c r="D47" s="258"/>
      <c r="E47" s="258"/>
      <c r="F47" s="258"/>
      <c r="G47" s="258"/>
      <c r="H47" s="258"/>
      <c r="I47" s="258"/>
      <c r="J47" s="258"/>
      <c r="K47" s="258"/>
      <c r="L47" s="258"/>
      <c r="M47" s="258"/>
      <c r="N47" s="258"/>
      <c r="O47" s="258"/>
      <c r="P47" s="258"/>
      <c r="Q47" s="259"/>
      <c r="R47" s="9"/>
    </row>
    <row r="48" spans="1:18" ht="42.65" customHeight="1" x14ac:dyDescent="0.4">
      <c r="B48" s="147" t="s">
        <v>69</v>
      </c>
      <c r="C48" s="254" t="s">
        <v>70</v>
      </c>
      <c r="D48" s="255"/>
      <c r="E48" s="255"/>
      <c r="F48" s="255"/>
      <c r="G48" s="255"/>
      <c r="H48" s="255"/>
      <c r="I48" s="255"/>
      <c r="J48" s="255"/>
      <c r="K48" s="255"/>
      <c r="L48" s="255"/>
      <c r="M48" s="255"/>
      <c r="N48" s="255"/>
      <c r="O48" s="255"/>
      <c r="P48" s="255"/>
      <c r="Q48" s="256"/>
      <c r="R48" s="28"/>
    </row>
    <row r="49" spans="1:18" ht="47.7" customHeight="1" x14ac:dyDescent="0.45">
      <c r="B49" s="196" t="s">
        <v>71</v>
      </c>
      <c r="C49" s="143" t="s">
        <v>72</v>
      </c>
      <c r="D49" s="153"/>
      <c r="E49" s="165"/>
      <c r="F49" s="165"/>
      <c r="G49" s="165"/>
      <c r="H49" s="153">
        <v>36524.97</v>
      </c>
      <c r="I49" s="165">
        <v>2432.8332326277841</v>
      </c>
      <c r="J49" s="165">
        <v>2169.71</v>
      </c>
      <c r="K49" s="165">
        <v>1465.95</v>
      </c>
      <c r="L49" s="153"/>
      <c r="M49" s="197">
        <f>D49+H49</f>
        <v>36524.97</v>
      </c>
      <c r="N49" s="198">
        <v>0.15</v>
      </c>
      <c r="O49" s="153">
        <f t="shared" ref="O49:O51" si="14">E49+I49+F49+G49+J49+K49</f>
        <v>6068.493232627784</v>
      </c>
      <c r="P49" s="179"/>
      <c r="Q49" s="199"/>
      <c r="R49" s="200">
        <f>O49*N49</f>
        <v>910.2739848941676</v>
      </c>
    </row>
    <row r="50" spans="1:18" ht="42.65" customHeight="1" x14ac:dyDescent="0.45">
      <c r="B50" s="196" t="s">
        <v>73</v>
      </c>
      <c r="C50" s="143" t="s">
        <v>74</v>
      </c>
      <c r="D50" s="153">
        <v>120000</v>
      </c>
      <c r="E50" s="165">
        <f>51424.32+4363.325</f>
        <v>55787.644999999997</v>
      </c>
      <c r="F50" s="165">
        <v>35997.023999999998</v>
      </c>
      <c r="G50" s="165"/>
      <c r="H50" s="153">
        <v>54900.97</v>
      </c>
      <c r="I50" s="165"/>
      <c r="J50" s="165">
        <v>1912.39</v>
      </c>
      <c r="K50" s="165">
        <v>1151.5</v>
      </c>
      <c r="L50" s="153"/>
      <c r="M50" s="197">
        <f>D50+H50</f>
        <v>174900.97</v>
      </c>
      <c r="N50" s="198">
        <v>0.05</v>
      </c>
      <c r="O50" s="153">
        <f t="shared" si="14"/>
        <v>94848.558999999994</v>
      </c>
      <c r="P50" s="179"/>
      <c r="Q50" s="199"/>
      <c r="R50" s="200">
        <f>O50*N50</f>
        <v>4742.4279500000002</v>
      </c>
    </row>
    <row r="51" spans="1:18" ht="31.75" x14ac:dyDescent="0.45">
      <c r="B51" s="196" t="s">
        <v>75</v>
      </c>
      <c r="C51" s="143" t="s">
        <v>76</v>
      </c>
      <c r="D51" s="153">
        <v>110486.62</v>
      </c>
      <c r="E51" s="165">
        <f>46667.63+4363.325</f>
        <v>51030.954999999994</v>
      </c>
      <c r="F51" s="165">
        <v>32667.340999999997</v>
      </c>
      <c r="G51" s="165">
        <v>3630.28</v>
      </c>
      <c r="H51" s="153"/>
      <c r="I51" s="165"/>
      <c r="J51" s="165">
        <v>0</v>
      </c>
      <c r="K51" s="165"/>
      <c r="L51" s="153"/>
      <c r="M51" s="197">
        <f>D51+H51</f>
        <v>110486.62</v>
      </c>
      <c r="N51" s="198">
        <v>0.3</v>
      </c>
      <c r="O51" s="153">
        <f t="shared" si="14"/>
        <v>87328.575999999986</v>
      </c>
      <c r="P51" s="179"/>
      <c r="Q51" s="199"/>
      <c r="R51" s="200">
        <f>O51*N51</f>
        <v>26198.572799999994</v>
      </c>
    </row>
    <row r="52" spans="1:18" ht="15.9" hidden="1" x14ac:dyDescent="0.45">
      <c r="B52" s="203" t="s">
        <v>77</v>
      </c>
      <c r="C52" s="143"/>
      <c r="D52" s="153"/>
      <c r="E52" s="153"/>
      <c r="F52" s="153"/>
      <c r="G52" s="153"/>
      <c r="H52" s="153"/>
      <c r="I52" s="153"/>
      <c r="J52" s="153"/>
      <c r="K52" s="153"/>
      <c r="L52" s="153"/>
      <c r="M52" s="197">
        <f>SUM(D52:L52)</f>
        <v>0</v>
      </c>
      <c r="N52" s="198"/>
      <c r="O52" s="153"/>
      <c r="P52" s="179"/>
      <c r="Q52" s="199"/>
      <c r="R52" s="200"/>
    </row>
    <row r="53" spans="1:18" ht="15.9" hidden="1" x14ac:dyDescent="0.45">
      <c r="B53" s="203" t="s">
        <v>78</v>
      </c>
      <c r="C53" s="143"/>
      <c r="D53" s="153"/>
      <c r="E53" s="153"/>
      <c r="F53" s="153"/>
      <c r="G53" s="153"/>
      <c r="H53" s="153"/>
      <c r="I53" s="153"/>
      <c r="J53" s="153"/>
      <c r="K53" s="153"/>
      <c r="L53" s="153"/>
      <c r="M53" s="197">
        <f>SUM(D53:L53)</f>
        <v>0</v>
      </c>
      <c r="N53" s="198"/>
      <c r="O53" s="153"/>
      <c r="P53" s="179"/>
      <c r="Q53" s="199"/>
      <c r="R53" s="200"/>
    </row>
    <row r="54" spans="1:18" ht="15.9" hidden="1" x14ac:dyDescent="0.45">
      <c r="B54" s="203" t="s">
        <v>79</v>
      </c>
      <c r="C54" s="143"/>
      <c r="D54" s="153"/>
      <c r="E54" s="153"/>
      <c r="F54" s="153"/>
      <c r="G54" s="153"/>
      <c r="H54" s="153"/>
      <c r="I54" s="153"/>
      <c r="J54" s="153"/>
      <c r="K54" s="153"/>
      <c r="L54" s="153"/>
      <c r="M54" s="197">
        <f>SUM(D54:L54)</f>
        <v>0</v>
      </c>
      <c r="N54" s="198"/>
      <c r="O54" s="153"/>
      <c r="P54" s="179"/>
      <c r="Q54" s="199"/>
      <c r="R54" s="200"/>
    </row>
    <row r="55" spans="1:18" ht="15.9" hidden="1" x14ac:dyDescent="0.45">
      <c r="A55" s="21"/>
      <c r="B55" s="203" t="s">
        <v>80</v>
      </c>
      <c r="C55" s="144"/>
      <c r="D55" s="179"/>
      <c r="E55" s="179"/>
      <c r="F55" s="179"/>
      <c r="G55" s="179"/>
      <c r="H55" s="179"/>
      <c r="I55" s="179"/>
      <c r="J55" s="179"/>
      <c r="K55" s="179"/>
      <c r="L55" s="179"/>
      <c r="M55" s="197">
        <f>SUM(D55:L55)</f>
        <v>0</v>
      </c>
      <c r="N55" s="201"/>
      <c r="O55" s="179"/>
      <c r="P55" s="179"/>
      <c r="Q55" s="202"/>
      <c r="R55" s="200"/>
    </row>
    <row r="56" spans="1:18" s="21" customFormat="1" ht="15.9" hidden="1" x14ac:dyDescent="0.45">
      <c r="B56" s="203" t="s">
        <v>81</v>
      </c>
      <c r="C56" s="144"/>
      <c r="D56" s="179"/>
      <c r="E56" s="179"/>
      <c r="F56" s="179"/>
      <c r="G56" s="179"/>
      <c r="H56" s="179"/>
      <c r="I56" s="179"/>
      <c r="J56" s="179"/>
      <c r="K56" s="179"/>
      <c r="L56" s="179"/>
      <c r="M56" s="197">
        <f>SUM(D56:L56)</f>
        <v>0</v>
      </c>
      <c r="N56" s="201"/>
      <c r="O56" s="179"/>
      <c r="P56" s="179"/>
      <c r="Q56" s="202"/>
      <c r="R56" s="200"/>
    </row>
    <row r="57" spans="1:18" s="21" customFormat="1" ht="15.9" x14ac:dyDescent="0.45">
      <c r="A57" s="20"/>
      <c r="B57" s="20"/>
      <c r="C57" s="148" t="s">
        <v>33</v>
      </c>
      <c r="D57" s="149">
        <f t="shared" ref="D57:M57" si="15">SUM(D49:D56)</f>
        <v>230486.62</v>
      </c>
      <c r="E57" s="149">
        <f t="shared" si="15"/>
        <v>106818.59999999999</v>
      </c>
      <c r="F57" s="149">
        <f t="shared" si="15"/>
        <v>68664.364999999991</v>
      </c>
      <c r="G57" s="149">
        <f t="shared" si="15"/>
        <v>3630.28</v>
      </c>
      <c r="H57" s="149">
        <f t="shared" si="15"/>
        <v>91425.94</v>
      </c>
      <c r="I57" s="150">
        <f t="shared" si="15"/>
        <v>2432.8332326277841</v>
      </c>
      <c r="J57" s="150">
        <f t="shared" si="15"/>
        <v>4082.1000000000004</v>
      </c>
      <c r="K57" s="150">
        <f t="shared" si="15"/>
        <v>2617.4499999999998</v>
      </c>
      <c r="L57" s="149">
        <f t="shared" si="15"/>
        <v>0</v>
      </c>
      <c r="M57" s="150">
        <f t="shared" si="15"/>
        <v>321912.56</v>
      </c>
      <c r="N57" s="149">
        <f>(N49*M49)+(N50*M50)+(N51*M51)+(N52*M52)+(N53*M53)+(N54*M54)+(N55*M55)+(N56*M56)</f>
        <v>47369.78</v>
      </c>
      <c r="O57" s="193">
        <f t="shared" ref="O57" si="16">E57+I57+F57+G57+J57+K57</f>
        <v>188245.62823262779</v>
      </c>
      <c r="P57" s="133"/>
      <c r="Q57" s="202"/>
      <c r="R57" s="29"/>
    </row>
    <row r="58" spans="1:18" ht="15.9" x14ac:dyDescent="0.4">
      <c r="B58" s="147" t="s">
        <v>82</v>
      </c>
      <c r="C58" s="254" t="s">
        <v>83</v>
      </c>
      <c r="D58" s="255"/>
      <c r="E58" s="255"/>
      <c r="F58" s="255"/>
      <c r="G58" s="255"/>
      <c r="H58" s="255"/>
      <c r="I58" s="255"/>
      <c r="J58" s="255"/>
      <c r="K58" s="255"/>
      <c r="L58" s="255"/>
      <c r="M58" s="255"/>
      <c r="N58" s="255"/>
      <c r="O58" s="255"/>
      <c r="P58" s="255"/>
      <c r="Q58" s="256"/>
      <c r="R58" s="28"/>
    </row>
    <row r="59" spans="1:18" ht="47.6" x14ac:dyDescent="0.45">
      <c r="B59" s="196" t="s">
        <v>84</v>
      </c>
      <c r="C59" s="143" t="s">
        <v>85</v>
      </c>
      <c r="D59" s="153">
        <v>20000</v>
      </c>
      <c r="E59" s="165">
        <v>13000</v>
      </c>
      <c r="F59" s="165">
        <v>2800</v>
      </c>
      <c r="G59" s="165">
        <v>12000</v>
      </c>
      <c r="H59" s="153">
        <v>45713.97</v>
      </c>
      <c r="I59" s="165">
        <v>9742.7815425241879</v>
      </c>
      <c r="J59" s="165">
        <v>4614.7299999999996</v>
      </c>
      <c r="K59" s="165">
        <v>2024.5</v>
      </c>
      <c r="L59" s="153"/>
      <c r="M59" s="197">
        <f>D59+H59</f>
        <v>65713.97</v>
      </c>
      <c r="N59" s="198">
        <v>0.05</v>
      </c>
      <c r="O59" s="153">
        <f t="shared" ref="O59:O60" si="17">E59+I59+F59+G59+J59+K59</f>
        <v>44182.011542524182</v>
      </c>
      <c r="P59" s="179"/>
      <c r="Q59" s="199"/>
      <c r="R59" s="200">
        <f>O59*N59</f>
        <v>2209.1005771262094</v>
      </c>
    </row>
    <row r="60" spans="1:18" ht="31.75" x14ac:dyDescent="0.45">
      <c r="B60" s="196" t="s">
        <v>86</v>
      </c>
      <c r="C60" s="154" t="s">
        <v>87</v>
      </c>
      <c r="D60" s="153">
        <v>45000</v>
      </c>
      <c r="E60" s="165">
        <f>16250+13000</f>
        <v>29250</v>
      </c>
      <c r="F60" s="165">
        <v>6500</v>
      </c>
      <c r="G60" s="165">
        <v>9250</v>
      </c>
      <c r="H60" s="153">
        <v>39447.97</v>
      </c>
      <c r="I60" s="165">
        <v>11493.716897373924</v>
      </c>
      <c r="J60" s="165">
        <v>4139.54</v>
      </c>
      <c r="K60" s="165">
        <v>4849.8599999999997</v>
      </c>
      <c r="L60" s="153"/>
      <c r="M60" s="197">
        <f>D60+H60</f>
        <v>84447.97</v>
      </c>
      <c r="N60" s="198">
        <v>0.1</v>
      </c>
      <c r="O60" s="153">
        <f t="shared" si="17"/>
        <v>65483.116897373926</v>
      </c>
      <c r="P60" s="179"/>
      <c r="Q60" s="199"/>
      <c r="R60" s="200">
        <f>O60*N60</f>
        <v>6548.311689737393</v>
      </c>
    </row>
    <row r="61" spans="1:18" ht="15.9" hidden="1" x14ac:dyDescent="0.45">
      <c r="B61" s="203" t="s">
        <v>88</v>
      </c>
      <c r="C61" s="143"/>
      <c r="D61" s="153"/>
      <c r="E61" s="153"/>
      <c r="F61" s="153"/>
      <c r="G61" s="153"/>
      <c r="H61" s="153"/>
      <c r="I61" s="153"/>
      <c r="J61" s="153"/>
      <c r="K61" s="153"/>
      <c r="L61" s="153"/>
      <c r="M61" s="197">
        <f t="shared" ref="M61:M66" si="18">SUM(D61:L61)</f>
        <v>0</v>
      </c>
      <c r="N61" s="198"/>
      <c r="O61" s="153"/>
      <c r="P61" s="179"/>
      <c r="Q61" s="199"/>
      <c r="R61" s="200"/>
    </row>
    <row r="62" spans="1:18" ht="15.9" hidden="1" x14ac:dyDescent="0.45">
      <c r="B62" s="203" t="s">
        <v>89</v>
      </c>
      <c r="C62" s="143"/>
      <c r="D62" s="153"/>
      <c r="E62" s="153"/>
      <c r="F62" s="153"/>
      <c r="G62" s="153"/>
      <c r="H62" s="153"/>
      <c r="I62" s="153"/>
      <c r="J62" s="153"/>
      <c r="K62" s="153"/>
      <c r="L62" s="153"/>
      <c r="M62" s="197">
        <f t="shared" si="18"/>
        <v>0</v>
      </c>
      <c r="N62" s="198"/>
      <c r="O62" s="153"/>
      <c r="P62" s="179"/>
      <c r="Q62" s="199"/>
      <c r="R62" s="200"/>
    </row>
    <row r="63" spans="1:18" ht="15.9" hidden="1" x14ac:dyDescent="0.45">
      <c r="B63" s="203" t="s">
        <v>90</v>
      </c>
      <c r="C63" s="143"/>
      <c r="D63" s="153"/>
      <c r="E63" s="153"/>
      <c r="F63" s="153"/>
      <c r="G63" s="153"/>
      <c r="H63" s="153"/>
      <c r="I63" s="153"/>
      <c r="J63" s="153"/>
      <c r="K63" s="153"/>
      <c r="L63" s="153"/>
      <c r="M63" s="197">
        <f t="shared" si="18"/>
        <v>0</v>
      </c>
      <c r="N63" s="198"/>
      <c r="O63" s="153"/>
      <c r="P63" s="179"/>
      <c r="Q63" s="199"/>
      <c r="R63" s="200"/>
    </row>
    <row r="64" spans="1:18" ht="15.9" hidden="1" x14ac:dyDescent="0.45">
      <c r="B64" s="203" t="s">
        <v>91</v>
      </c>
      <c r="C64" s="143"/>
      <c r="D64" s="153"/>
      <c r="E64" s="153"/>
      <c r="F64" s="153"/>
      <c r="G64" s="153"/>
      <c r="H64" s="153"/>
      <c r="I64" s="153"/>
      <c r="J64" s="153"/>
      <c r="K64" s="153"/>
      <c r="L64" s="153"/>
      <c r="M64" s="197">
        <f t="shared" si="18"/>
        <v>0</v>
      </c>
      <c r="N64" s="198"/>
      <c r="O64" s="153"/>
      <c r="P64" s="179"/>
      <c r="Q64" s="199"/>
      <c r="R64" s="200"/>
    </row>
    <row r="65" spans="1:18" ht="15.9" hidden="1" x14ac:dyDescent="0.45">
      <c r="B65" s="203" t="s">
        <v>92</v>
      </c>
      <c r="C65" s="144"/>
      <c r="D65" s="179"/>
      <c r="E65" s="179"/>
      <c r="F65" s="179"/>
      <c r="G65" s="179"/>
      <c r="H65" s="179"/>
      <c r="I65" s="179"/>
      <c r="J65" s="179"/>
      <c r="K65" s="179"/>
      <c r="L65" s="179"/>
      <c r="M65" s="197">
        <f t="shared" si="18"/>
        <v>0</v>
      </c>
      <c r="N65" s="201"/>
      <c r="O65" s="179"/>
      <c r="P65" s="179"/>
      <c r="Q65" s="202"/>
      <c r="R65" s="200"/>
    </row>
    <row r="66" spans="1:18" ht="15.9" hidden="1" x14ac:dyDescent="0.45">
      <c r="B66" s="203" t="s">
        <v>93</v>
      </c>
      <c r="C66" s="144"/>
      <c r="D66" s="179"/>
      <c r="E66" s="179"/>
      <c r="F66" s="179"/>
      <c r="G66" s="179"/>
      <c r="H66" s="179"/>
      <c r="I66" s="179"/>
      <c r="J66" s="179"/>
      <c r="K66" s="179"/>
      <c r="L66" s="179"/>
      <c r="M66" s="197">
        <f t="shared" si="18"/>
        <v>0</v>
      </c>
      <c r="N66" s="201"/>
      <c r="O66" s="179"/>
      <c r="P66" s="179"/>
      <c r="Q66" s="202"/>
      <c r="R66" s="200"/>
    </row>
    <row r="67" spans="1:18" ht="15.9" x14ac:dyDescent="0.45">
      <c r="C67" s="148" t="s">
        <v>33</v>
      </c>
      <c r="D67" s="150">
        <f t="shared" ref="D67:M67" si="19">SUM(D59:D66)</f>
        <v>65000</v>
      </c>
      <c r="E67" s="150">
        <f>SUM(E59:E66)</f>
        <v>42250</v>
      </c>
      <c r="F67" s="150">
        <f>SUM(F59:F66)</f>
        <v>9300</v>
      </c>
      <c r="G67" s="150">
        <f>SUM(G59:G66)</f>
        <v>21250</v>
      </c>
      <c r="H67" s="150">
        <f t="shared" si="19"/>
        <v>85161.94</v>
      </c>
      <c r="I67" s="150">
        <f t="shared" si="19"/>
        <v>21236.498439898111</v>
      </c>
      <c r="J67" s="150">
        <f t="shared" si="19"/>
        <v>8754.27</v>
      </c>
      <c r="K67" s="150">
        <f t="shared" si="19"/>
        <v>6874.36</v>
      </c>
      <c r="L67" s="150">
        <f t="shared" si="19"/>
        <v>0</v>
      </c>
      <c r="M67" s="150">
        <f t="shared" si="19"/>
        <v>150161.94</v>
      </c>
      <c r="N67" s="149">
        <f>(N59*M59)+(N60*M60)+(N61*M61)+(N62*M62)+(N63*M63)+(N64*M64)+(N65*M65)+(N66*M66)</f>
        <v>11730.495500000001</v>
      </c>
      <c r="O67" s="193">
        <f t="shared" ref="O67" si="20">E67+I67+F67+G67+J67+K67</f>
        <v>109665.12843989811</v>
      </c>
      <c r="P67" s="134"/>
      <c r="Q67" s="202"/>
      <c r="R67" s="29"/>
    </row>
    <row r="68" spans="1:18" ht="15.9" x14ac:dyDescent="0.4">
      <c r="B68" s="147" t="s">
        <v>94</v>
      </c>
      <c r="C68" s="254" t="s">
        <v>95</v>
      </c>
      <c r="D68" s="255"/>
      <c r="E68" s="255"/>
      <c r="F68" s="255"/>
      <c r="G68" s="255"/>
      <c r="H68" s="255"/>
      <c r="I68" s="255"/>
      <c r="J68" s="255"/>
      <c r="K68" s="255"/>
      <c r="L68" s="255"/>
      <c r="M68" s="255"/>
      <c r="N68" s="255"/>
      <c r="O68" s="255"/>
      <c r="P68" s="255"/>
      <c r="Q68" s="256"/>
      <c r="R68" s="28"/>
    </row>
    <row r="69" spans="1:18" ht="47.6" x14ac:dyDescent="0.45">
      <c r="B69" s="196" t="s">
        <v>96</v>
      </c>
      <c r="C69" s="143" t="s">
        <v>97</v>
      </c>
      <c r="D69" s="153">
        <v>115453.33</v>
      </c>
      <c r="E69" s="165">
        <f>47000+4230+4230+1500</f>
        <v>56960</v>
      </c>
      <c r="F69" s="165">
        <v>18730</v>
      </c>
      <c r="G69" s="165">
        <v>3519.3599999999997</v>
      </c>
      <c r="H69" s="153">
        <v>67262.95</v>
      </c>
      <c r="I69" s="165">
        <v>14473.801039321957</v>
      </c>
      <c r="J69" s="165">
        <v>0</v>
      </c>
      <c r="K69" s="165">
        <v>5577.6</v>
      </c>
      <c r="L69" s="153"/>
      <c r="M69" s="197">
        <f>D69+H69</f>
        <v>182716.28</v>
      </c>
      <c r="N69" s="198">
        <v>0.25</v>
      </c>
      <c r="O69" s="153">
        <f t="shared" ref="O69" si="21">E69+I69+F69+G69+J69+K69</f>
        <v>99260.761039321966</v>
      </c>
      <c r="P69" s="179"/>
      <c r="Q69" s="199"/>
      <c r="R69" s="200">
        <f>O69*N69</f>
        <v>24815.190259830491</v>
      </c>
    </row>
    <row r="70" spans="1:18" ht="15.9" hidden="1" x14ac:dyDescent="0.45">
      <c r="B70" s="203" t="s">
        <v>98</v>
      </c>
      <c r="C70" s="143"/>
      <c r="D70" s="153"/>
      <c r="E70" s="153"/>
      <c r="F70" s="153"/>
      <c r="G70" s="153"/>
      <c r="H70" s="153"/>
      <c r="I70" s="153"/>
      <c r="J70" s="153"/>
      <c r="K70" s="153"/>
      <c r="L70" s="153"/>
      <c r="M70" s="197">
        <f t="shared" ref="M70:M76" si="22">SUM(D70:L70)</f>
        <v>0</v>
      </c>
      <c r="N70" s="198"/>
      <c r="O70" s="153"/>
      <c r="P70" s="179"/>
      <c r="Q70" s="199"/>
      <c r="R70" s="200"/>
    </row>
    <row r="71" spans="1:18" ht="15.9" hidden="1" x14ac:dyDescent="0.45">
      <c r="B71" s="203" t="s">
        <v>99</v>
      </c>
      <c r="C71" s="143"/>
      <c r="D71" s="153"/>
      <c r="E71" s="153"/>
      <c r="F71" s="153"/>
      <c r="G71" s="153"/>
      <c r="H71" s="153"/>
      <c r="I71" s="153"/>
      <c r="J71" s="153"/>
      <c r="K71" s="153"/>
      <c r="L71" s="153"/>
      <c r="M71" s="197">
        <f t="shared" si="22"/>
        <v>0</v>
      </c>
      <c r="N71" s="198"/>
      <c r="O71" s="153"/>
      <c r="P71" s="179"/>
      <c r="Q71" s="199"/>
      <c r="R71" s="200"/>
    </row>
    <row r="72" spans="1:18" ht="15.9" hidden="1" x14ac:dyDescent="0.45">
      <c r="A72" s="21"/>
      <c r="B72" s="203" t="s">
        <v>100</v>
      </c>
      <c r="C72" s="143"/>
      <c r="D72" s="153"/>
      <c r="E72" s="153"/>
      <c r="F72" s="153"/>
      <c r="G72" s="153"/>
      <c r="H72" s="153"/>
      <c r="I72" s="153"/>
      <c r="J72" s="153"/>
      <c r="K72" s="153"/>
      <c r="L72" s="153"/>
      <c r="M72" s="197">
        <f t="shared" si="22"/>
        <v>0</v>
      </c>
      <c r="N72" s="198"/>
      <c r="O72" s="153"/>
      <c r="P72" s="179"/>
      <c r="Q72" s="199"/>
      <c r="R72" s="200"/>
    </row>
    <row r="73" spans="1:18" s="21" customFormat="1" ht="15.9" hidden="1" x14ac:dyDescent="0.45">
      <c r="A73" s="20"/>
      <c r="B73" s="203" t="s">
        <v>101</v>
      </c>
      <c r="C73" s="143"/>
      <c r="D73" s="153"/>
      <c r="E73" s="153"/>
      <c r="F73" s="153"/>
      <c r="G73" s="153"/>
      <c r="H73" s="153"/>
      <c r="I73" s="153"/>
      <c r="J73" s="153"/>
      <c r="K73" s="153"/>
      <c r="L73" s="153"/>
      <c r="M73" s="197">
        <f t="shared" si="22"/>
        <v>0</v>
      </c>
      <c r="N73" s="198"/>
      <c r="O73" s="153"/>
      <c r="P73" s="179"/>
      <c r="Q73" s="199"/>
      <c r="R73" s="200"/>
    </row>
    <row r="74" spans="1:18" ht="15.9" hidden="1" x14ac:dyDescent="0.45">
      <c r="B74" s="203" t="s">
        <v>102</v>
      </c>
      <c r="C74" s="143"/>
      <c r="D74" s="153"/>
      <c r="E74" s="153"/>
      <c r="F74" s="153"/>
      <c r="G74" s="153"/>
      <c r="H74" s="153"/>
      <c r="I74" s="153"/>
      <c r="J74" s="153"/>
      <c r="K74" s="153"/>
      <c r="L74" s="153"/>
      <c r="M74" s="197">
        <f t="shared" si="22"/>
        <v>0</v>
      </c>
      <c r="N74" s="198"/>
      <c r="O74" s="179"/>
      <c r="P74" s="179"/>
      <c r="Q74" s="199"/>
      <c r="R74" s="200"/>
    </row>
    <row r="75" spans="1:18" ht="15.9" hidden="1" x14ac:dyDescent="0.45">
      <c r="B75" s="203" t="s">
        <v>103</v>
      </c>
      <c r="C75" s="144"/>
      <c r="D75" s="179"/>
      <c r="E75" s="179"/>
      <c r="F75" s="179"/>
      <c r="G75" s="179"/>
      <c r="H75" s="179"/>
      <c r="I75" s="179"/>
      <c r="J75" s="179"/>
      <c r="K75" s="179"/>
      <c r="L75" s="179"/>
      <c r="M75" s="197">
        <f t="shared" si="22"/>
        <v>0</v>
      </c>
      <c r="N75" s="201"/>
      <c r="O75" s="179"/>
      <c r="P75" s="179"/>
      <c r="Q75" s="202"/>
      <c r="R75" s="200"/>
    </row>
    <row r="76" spans="1:18" ht="15.9" hidden="1" x14ac:dyDescent="0.45">
      <c r="B76" s="203" t="s">
        <v>104</v>
      </c>
      <c r="C76" s="144"/>
      <c r="D76" s="179"/>
      <c r="E76" s="179"/>
      <c r="F76" s="179"/>
      <c r="G76" s="179"/>
      <c r="H76" s="179"/>
      <c r="I76" s="179"/>
      <c r="J76" s="179"/>
      <c r="K76" s="179"/>
      <c r="L76" s="179"/>
      <c r="M76" s="197">
        <f t="shared" si="22"/>
        <v>0</v>
      </c>
      <c r="N76" s="201"/>
      <c r="O76" s="193">
        <f t="shared" ref="O76" si="23">E76+I76+F76+G76+J76+K76</f>
        <v>0</v>
      </c>
      <c r="P76" s="179"/>
      <c r="Q76" s="202"/>
      <c r="R76" s="200"/>
    </row>
    <row r="77" spans="1:18" ht="15.9" x14ac:dyDescent="0.45">
      <c r="C77" s="148" t="s">
        <v>33</v>
      </c>
      <c r="D77" s="150">
        <f t="shared" ref="D77:M77" si="24">SUM(D69:D76)</f>
        <v>115453.33</v>
      </c>
      <c r="E77" s="150">
        <f t="shared" si="24"/>
        <v>56960</v>
      </c>
      <c r="F77" s="150">
        <f t="shared" si="24"/>
        <v>18730</v>
      </c>
      <c r="G77" s="150">
        <f t="shared" si="24"/>
        <v>3519.3599999999997</v>
      </c>
      <c r="H77" s="150">
        <f t="shared" si="24"/>
        <v>67262.95</v>
      </c>
      <c r="I77" s="150">
        <f t="shared" si="24"/>
        <v>14473.801039321957</v>
      </c>
      <c r="J77" s="150">
        <f t="shared" si="24"/>
        <v>0</v>
      </c>
      <c r="K77" s="150">
        <f t="shared" si="24"/>
        <v>5577.6</v>
      </c>
      <c r="L77" s="150">
        <f t="shared" si="24"/>
        <v>0</v>
      </c>
      <c r="M77" s="150">
        <f t="shared" si="24"/>
        <v>182716.28</v>
      </c>
      <c r="N77" s="149">
        <f>(N69*M69)+(N70*M70)+(N71*M71)+(N72*M72)+(N73*M73)+(N74*M74)+(N75*M75)+(N76*M76)</f>
        <v>45679.07</v>
      </c>
      <c r="O77" s="194">
        <f>SUM(O69:O76)</f>
        <v>99260.761039321966</v>
      </c>
      <c r="P77" s="134"/>
      <c r="Q77" s="202"/>
      <c r="R77" s="29"/>
    </row>
    <row r="78" spans="1:18" ht="15.9" x14ac:dyDescent="0.4">
      <c r="B78" s="147" t="s">
        <v>105</v>
      </c>
      <c r="C78" s="254" t="s">
        <v>106</v>
      </c>
      <c r="D78" s="255"/>
      <c r="E78" s="255"/>
      <c r="F78" s="255"/>
      <c r="G78" s="255"/>
      <c r="H78" s="255"/>
      <c r="I78" s="255"/>
      <c r="J78" s="255"/>
      <c r="K78" s="255"/>
      <c r="L78" s="255"/>
      <c r="M78" s="255"/>
      <c r="N78" s="255"/>
      <c r="O78" s="255"/>
      <c r="P78" s="255"/>
      <c r="Q78" s="256"/>
      <c r="R78" s="28"/>
    </row>
    <row r="79" spans="1:18" ht="52" customHeight="1" x14ac:dyDescent="0.45">
      <c r="B79" s="196" t="s">
        <v>107</v>
      </c>
      <c r="C79" s="143" t="s">
        <v>108</v>
      </c>
      <c r="D79" s="153">
        <v>260564.43400000001</v>
      </c>
      <c r="E79" s="165">
        <f>26000+100000</f>
        <v>126000</v>
      </c>
      <c r="F79" s="165">
        <v>49140</v>
      </c>
      <c r="G79" s="165">
        <v>41600</v>
      </c>
      <c r="H79" s="153"/>
      <c r="I79" s="165">
        <v>0</v>
      </c>
      <c r="J79" s="165">
        <v>813.78</v>
      </c>
      <c r="K79" s="165">
        <v>0</v>
      </c>
      <c r="L79" s="153"/>
      <c r="M79" s="197">
        <f>D79+H79</f>
        <v>260564.43400000001</v>
      </c>
      <c r="N79" s="198"/>
      <c r="O79" s="153">
        <f t="shared" ref="O79:O80" si="25">E79+I79+F79+G79+J79+K79</f>
        <v>217553.78</v>
      </c>
      <c r="P79" s="179"/>
      <c r="Q79" s="199"/>
      <c r="R79" s="200">
        <f>O79*N79</f>
        <v>0</v>
      </c>
    </row>
    <row r="80" spans="1:18" ht="46.4" customHeight="1" x14ac:dyDescent="0.45">
      <c r="B80" s="196" t="s">
        <v>109</v>
      </c>
      <c r="C80" s="143" t="s">
        <v>110</v>
      </c>
      <c r="D80" s="153">
        <v>100000</v>
      </c>
      <c r="E80" s="165">
        <v>50000</v>
      </c>
      <c r="F80" s="165"/>
      <c r="G80" s="165"/>
      <c r="H80" s="153"/>
      <c r="I80" s="165">
        <v>0</v>
      </c>
      <c r="J80" s="165">
        <v>0</v>
      </c>
      <c r="K80" s="165">
        <v>0</v>
      </c>
      <c r="L80" s="153"/>
      <c r="M80" s="197">
        <f>D80+H80</f>
        <v>100000</v>
      </c>
      <c r="N80" s="198"/>
      <c r="O80" s="153">
        <f t="shared" si="25"/>
        <v>50000</v>
      </c>
      <c r="P80" s="179"/>
      <c r="Q80" s="199"/>
      <c r="R80" s="200">
        <f>O80*N80</f>
        <v>0</v>
      </c>
    </row>
    <row r="81" spans="2:18" ht="15.9" hidden="1" x14ac:dyDescent="0.45">
      <c r="B81" s="203" t="s">
        <v>111</v>
      </c>
      <c r="C81" s="143"/>
      <c r="D81" s="153"/>
      <c r="E81" s="153"/>
      <c r="F81" s="153"/>
      <c r="G81" s="153"/>
      <c r="H81" s="153"/>
      <c r="I81" s="153"/>
      <c r="J81" s="153"/>
      <c r="K81" s="153"/>
      <c r="L81" s="153"/>
      <c r="M81" s="197">
        <f t="shared" ref="M81:M86" si="26">SUM(D81:L81)</f>
        <v>0</v>
      </c>
      <c r="N81" s="198"/>
      <c r="O81" s="153"/>
      <c r="P81" s="179"/>
      <c r="Q81" s="199"/>
      <c r="R81" s="200"/>
    </row>
    <row r="82" spans="2:18" ht="15.9" hidden="1" x14ac:dyDescent="0.45">
      <c r="B82" s="203" t="s">
        <v>112</v>
      </c>
      <c r="C82" s="143"/>
      <c r="D82" s="153"/>
      <c r="E82" s="153"/>
      <c r="F82" s="153"/>
      <c r="G82" s="153"/>
      <c r="H82" s="153"/>
      <c r="I82" s="153"/>
      <c r="J82" s="153"/>
      <c r="K82" s="153"/>
      <c r="L82" s="153"/>
      <c r="M82" s="197">
        <f t="shared" si="26"/>
        <v>0</v>
      </c>
      <c r="N82" s="198"/>
      <c r="O82" s="153"/>
      <c r="P82" s="179"/>
      <c r="Q82" s="199"/>
      <c r="R82" s="200"/>
    </row>
    <row r="83" spans="2:18" ht="15.9" hidden="1" x14ac:dyDescent="0.45">
      <c r="B83" s="203" t="s">
        <v>113</v>
      </c>
      <c r="C83" s="143"/>
      <c r="D83" s="153"/>
      <c r="E83" s="153"/>
      <c r="F83" s="153"/>
      <c r="G83" s="153"/>
      <c r="H83" s="153"/>
      <c r="I83" s="153"/>
      <c r="J83" s="153"/>
      <c r="K83" s="153"/>
      <c r="L83" s="153"/>
      <c r="M83" s="197">
        <f t="shared" si="26"/>
        <v>0</v>
      </c>
      <c r="N83" s="198"/>
      <c r="O83" s="153"/>
      <c r="P83" s="179"/>
      <c r="Q83" s="199"/>
      <c r="R83" s="200"/>
    </row>
    <row r="84" spans="2:18" ht="15.9" hidden="1" x14ac:dyDescent="0.45">
      <c r="B84" s="203" t="s">
        <v>114</v>
      </c>
      <c r="C84" s="143"/>
      <c r="D84" s="153"/>
      <c r="E84" s="153"/>
      <c r="F84" s="153"/>
      <c r="G84" s="153"/>
      <c r="H84" s="153"/>
      <c r="I84" s="153"/>
      <c r="J84" s="153"/>
      <c r="K84" s="153"/>
      <c r="L84" s="153"/>
      <c r="M84" s="197">
        <f t="shared" si="26"/>
        <v>0</v>
      </c>
      <c r="N84" s="198"/>
      <c r="O84" s="153"/>
      <c r="P84" s="179"/>
      <c r="Q84" s="199"/>
      <c r="R84" s="200"/>
    </row>
    <row r="85" spans="2:18" ht="15.9" hidden="1" x14ac:dyDescent="0.45">
      <c r="B85" s="203" t="s">
        <v>115</v>
      </c>
      <c r="C85" s="144"/>
      <c r="D85" s="179"/>
      <c r="E85" s="179"/>
      <c r="F85" s="179"/>
      <c r="G85" s="179"/>
      <c r="H85" s="179"/>
      <c r="I85" s="179"/>
      <c r="J85" s="179"/>
      <c r="K85" s="179"/>
      <c r="L85" s="179"/>
      <c r="M85" s="197">
        <f t="shared" si="26"/>
        <v>0</v>
      </c>
      <c r="N85" s="201"/>
      <c r="O85" s="179"/>
      <c r="P85" s="179"/>
      <c r="Q85" s="202"/>
      <c r="R85" s="200"/>
    </row>
    <row r="86" spans="2:18" ht="15.9" hidden="1" x14ac:dyDescent="0.45">
      <c r="B86" s="203" t="s">
        <v>116</v>
      </c>
      <c r="C86" s="144"/>
      <c r="D86" s="179"/>
      <c r="E86" s="179"/>
      <c r="F86" s="179"/>
      <c r="G86" s="179"/>
      <c r="H86" s="179"/>
      <c r="I86" s="179"/>
      <c r="J86" s="179"/>
      <c r="K86" s="179"/>
      <c r="L86" s="179"/>
      <c r="M86" s="197">
        <f t="shared" si="26"/>
        <v>0</v>
      </c>
      <c r="N86" s="201"/>
      <c r="O86" s="179"/>
      <c r="P86" s="179"/>
      <c r="Q86" s="202"/>
      <c r="R86" s="200"/>
    </row>
    <row r="87" spans="2:18" ht="15.9" x14ac:dyDescent="0.45">
      <c r="C87" s="148" t="s">
        <v>33</v>
      </c>
      <c r="D87" s="149">
        <f t="shared" ref="D87:M87" si="27">SUM(D79:D86)</f>
        <v>360564.43400000001</v>
      </c>
      <c r="E87" s="149">
        <f t="shared" si="27"/>
        <v>176000</v>
      </c>
      <c r="F87" s="149">
        <f t="shared" si="27"/>
        <v>49140</v>
      </c>
      <c r="G87" s="149">
        <f t="shared" si="27"/>
        <v>41600</v>
      </c>
      <c r="H87" s="149">
        <f t="shared" si="27"/>
        <v>0</v>
      </c>
      <c r="I87" s="149">
        <f t="shared" si="27"/>
        <v>0</v>
      </c>
      <c r="J87" s="149">
        <f t="shared" si="27"/>
        <v>813.78</v>
      </c>
      <c r="K87" s="149">
        <f t="shared" si="27"/>
        <v>0</v>
      </c>
      <c r="L87" s="149">
        <f t="shared" si="27"/>
        <v>0</v>
      </c>
      <c r="M87" s="149">
        <f t="shared" si="27"/>
        <v>360564.43400000001</v>
      </c>
      <c r="N87" s="149">
        <f>(N79*M79)+(N80*M80)+(N81*M81)+(N82*M82)+(N83*M83)+(N84*M84)+(N85*M85)+(N86*M86)</f>
        <v>0</v>
      </c>
      <c r="O87" s="194">
        <f>SUM(O79:O86)</f>
        <v>267553.78000000003</v>
      </c>
      <c r="P87" s="134"/>
      <c r="Q87" s="202"/>
      <c r="R87" s="29"/>
    </row>
    <row r="88" spans="2:18" ht="15.9" x14ac:dyDescent="0.4">
      <c r="B88" s="4"/>
      <c r="C88" s="204"/>
      <c r="D88" s="181"/>
      <c r="E88" s="181"/>
      <c r="F88" s="181"/>
      <c r="G88" s="181"/>
      <c r="H88" s="181"/>
      <c r="I88" s="181"/>
      <c r="J88" s="181"/>
      <c r="K88" s="181"/>
      <c r="L88" s="181"/>
      <c r="M88" s="181"/>
      <c r="N88" s="181"/>
      <c r="O88" s="181"/>
      <c r="P88" s="181"/>
      <c r="Q88" s="204"/>
      <c r="R88" s="2"/>
    </row>
    <row r="89" spans="2:18" ht="15.9" hidden="1" x14ac:dyDescent="0.4">
      <c r="B89" s="72" t="s">
        <v>117</v>
      </c>
      <c r="C89" s="257"/>
      <c r="D89" s="258"/>
      <c r="E89" s="258"/>
      <c r="F89" s="258"/>
      <c r="G89" s="258"/>
      <c r="H89" s="258"/>
      <c r="I89" s="258"/>
      <c r="J89" s="258"/>
      <c r="K89" s="258"/>
      <c r="L89" s="258"/>
      <c r="M89" s="258"/>
      <c r="N89" s="258"/>
      <c r="O89" s="258"/>
      <c r="P89" s="258"/>
      <c r="Q89" s="259"/>
      <c r="R89" s="9"/>
    </row>
    <row r="90" spans="2:18" ht="15.9" hidden="1" x14ac:dyDescent="0.4">
      <c r="B90" s="72" t="s">
        <v>118</v>
      </c>
      <c r="C90" s="254"/>
      <c r="D90" s="255"/>
      <c r="E90" s="255"/>
      <c r="F90" s="255"/>
      <c r="G90" s="255"/>
      <c r="H90" s="255"/>
      <c r="I90" s="255"/>
      <c r="J90" s="255"/>
      <c r="K90" s="255"/>
      <c r="L90" s="255"/>
      <c r="M90" s="255"/>
      <c r="N90" s="255"/>
      <c r="O90" s="255"/>
      <c r="P90" s="255"/>
      <c r="Q90" s="256"/>
      <c r="R90" s="28"/>
    </row>
    <row r="91" spans="2:18" ht="15.9" hidden="1" x14ac:dyDescent="0.45">
      <c r="B91" s="203" t="s">
        <v>119</v>
      </c>
      <c r="C91" s="143"/>
      <c r="D91" s="153"/>
      <c r="E91" s="153"/>
      <c r="F91" s="153"/>
      <c r="G91" s="153"/>
      <c r="H91" s="153"/>
      <c r="I91" s="153"/>
      <c r="J91" s="153"/>
      <c r="K91" s="153"/>
      <c r="L91" s="153"/>
      <c r="M91" s="197">
        <f t="shared" ref="M91:M98" si="28">SUM(D91:L91)</f>
        <v>0</v>
      </c>
      <c r="N91" s="198"/>
      <c r="O91" s="153"/>
      <c r="P91" s="179"/>
      <c r="Q91" s="199"/>
      <c r="R91" s="200"/>
    </row>
    <row r="92" spans="2:18" ht="15.9" hidden="1" x14ac:dyDescent="0.45">
      <c r="B92" s="203" t="s">
        <v>120</v>
      </c>
      <c r="C92" s="143"/>
      <c r="D92" s="153"/>
      <c r="E92" s="153"/>
      <c r="F92" s="153"/>
      <c r="G92" s="153"/>
      <c r="H92" s="153"/>
      <c r="I92" s="153"/>
      <c r="J92" s="153"/>
      <c r="K92" s="153"/>
      <c r="L92" s="153"/>
      <c r="M92" s="197">
        <f t="shared" si="28"/>
        <v>0</v>
      </c>
      <c r="N92" s="198"/>
      <c r="O92" s="153"/>
      <c r="P92" s="179"/>
      <c r="Q92" s="199"/>
      <c r="R92" s="200"/>
    </row>
    <row r="93" spans="2:18" ht="15.9" hidden="1" x14ac:dyDescent="0.45">
      <c r="B93" s="203" t="s">
        <v>121</v>
      </c>
      <c r="C93" s="143"/>
      <c r="D93" s="153"/>
      <c r="E93" s="153"/>
      <c r="F93" s="153"/>
      <c r="G93" s="153"/>
      <c r="H93" s="153"/>
      <c r="I93" s="153"/>
      <c r="J93" s="153"/>
      <c r="K93" s="153"/>
      <c r="L93" s="153"/>
      <c r="M93" s="197">
        <f t="shared" si="28"/>
        <v>0</v>
      </c>
      <c r="N93" s="198"/>
      <c r="O93" s="153"/>
      <c r="P93" s="179"/>
      <c r="Q93" s="199"/>
      <c r="R93" s="200"/>
    </row>
    <row r="94" spans="2:18" ht="15.9" hidden="1" x14ac:dyDescent="0.45">
      <c r="B94" s="203" t="s">
        <v>122</v>
      </c>
      <c r="C94" s="143"/>
      <c r="D94" s="153"/>
      <c r="E94" s="153"/>
      <c r="F94" s="153"/>
      <c r="G94" s="153"/>
      <c r="H94" s="153"/>
      <c r="I94" s="153"/>
      <c r="J94" s="153"/>
      <c r="K94" s="153"/>
      <c r="L94" s="153"/>
      <c r="M94" s="197">
        <f t="shared" si="28"/>
        <v>0</v>
      </c>
      <c r="N94" s="198"/>
      <c r="O94" s="153"/>
      <c r="P94" s="179"/>
      <c r="Q94" s="199"/>
      <c r="R94" s="200"/>
    </row>
    <row r="95" spans="2:18" ht="15.9" hidden="1" x14ac:dyDescent="0.45">
      <c r="B95" s="203" t="s">
        <v>123</v>
      </c>
      <c r="C95" s="143"/>
      <c r="D95" s="153"/>
      <c r="E95" s="153"/>
      <c r="F95" s="153"/>
      <c r="G95" s="153"/>
      <c r="H95" s="153"/>
      <c r="I95" s="153"/>
      <c r="J95" s="153"/>
      <c r="K95" s="153"/>
      <c r="L95" s="153"/>
      <c r="M95" s="197">
        <f t="shared" si="28"/>
        <v>0</v>
      </c>
      <c r="N95" s="198"/>
      <c r="O95" s="153"/>
      <c r="P95" s="179"/>
      <c r="Q95" s="199"/>
      <c r="R95" s="200"/>
    </row>
    <row r="96" spans="2:18" ht="15.9" hidden="1" x14ac:dyDescent="0.45">
      <c r="B96" s="203" t="s">
        <v>124</v>
      </c>
      <c r="C96" s="143"/>
      <c r="D96" s="153"/>
      <c r="E96" s="153"/>
      <c r="F96" s="153"/>
      <c r="G96" s="153"/>
      <c r="H96" s="153"/>
      <c r="I96" s="153"/>
      <c r="J96" s="153"/>
      <c r="K96" s="153"/>
      <c r="L96" s="153"/>
      <c r="M96" s="197">
        <f t="shared" si="28"/>
        <v>0</v>
      </c>
      <c r="N96" s="198"/>
      <c r="O96" s="153"/>
      <c r="P96" s="179"/>
      <c r="Q96" s="199"/>
      <c r="R96" s="200"/>
    </row>
    <row r="97" spans="2:18" ht="15.9" hidden="1" x14ac:dyDescent="0.45">
      <c r="B97" s="203" t="s">
        <v>125</v>
      </c>
      <c r="C97" s="144"/>
      <c r="D97" s="179"/>
      <c r="E97" s="179"/>
      <c r="F97" s="179"/>
      <c r="G97" s="179"/>
      <c r="H97" s="179"/>
      <c r="I97" s="179"/>
      <c r="J97" s="179"/>
      <c r="K97" s="179"/>
      <c r="L97" s="179"/>
      <c r="M97" s="197">
        <f t="shared" si="28"/>
        <v>0</v>
      </c>
      <c r="N97" s="201"/>
      <c r="O97" s="179"/>
      <c r="P97" s="179"/>
      <c r="Q97" s="202"/>
      <c r="R97" s="200"/>
    </row>
    <row r="98" spans="2:18" ht="15.9" hidden="1" x14ac:dyDescent="0.45">
      <c r="B98" s="203" t="s">
        <v>126</v>
      </c>
      <c r="C98" s="144"/>
      <c r="D98" s="179"/>
      <c r="E98" s="179"/>
      <c r="F98" s="179"/>
      <c r="G98" s="179"/>
      <c r="H98" s="179"/>
      <c r="I98" s="179"/>
      <c r="J98" s="179"/>
      <c r="K98" s="179"/>
      <c r="L98" s="179"/>
      <c r="M98" s="197">
        <f t="shared" si="28"/>
        <v>0</v>
      </c>
      <c r="N98" s="201"/>
      <c r="O98" s="179"/>
      <c r="P98" s="179"/>
      <c r="Q98" s="202"/>
      <c r="R98" s="200"/>
    </row>
    <row r="99" spans="2:18" ht="15.9" hidden="1" x14ac:dyDescent="0.45">
      <c r="C99" s="72" t="s">
        <v>33</v>
      </c>
      <c r="D99" s="10">
        <f>SUM(D91:D98)</f>
        <v>0</v>
      </c>
      <c r="E99" s="10"/>
      <c r="F99" s="10"/>
      <c r="G99" s="10"/>
      <c r="H99" s="10">
        <f>SUM(H91:H98)</f>
        <v>0</v>
      </c>
      <c r="I99" s="10"/>
      <c r="J99" s="10"/>
      <c r="K99" s="10"/>
      <c r="L99" s="10">
        <f>SUM(L91:L98)</f>
        <v>0</v>
      </c>
      <c r="M99" s="13">
        <f>SUM(M91:M98)</f>
        <v>0</v>
      </c>
      <c r="N99" s="10">
        <f>(N91*M91)+(N92*M92)+(N93*M93)+(N94*M94)+(N95*M95)+(N96*M96)+(N97*M97)+(N98*M98)</f>
        <v>0</v>
      </c>
      <c r="O99" s="118">
        <f>SUM(O91:O98)</f>
        <v>0</v>
      </c>
      <c r="P99" s="134"/>
      <c r="Q99" s="202"/>
      <c r="R99" s="29"/>
    </row>
    <row r="100" spans="2:18" ht="15.9" hidden="1" x14ac:dyDescent="0.4">
      <c r="B100" s="72" t="s">
        <v>127</v>
      </c>
      <c r="C100" s="254"/>
      <c r="D100" s="255"/>
      <c r="E100" s="255"/>
      <c r="F100" s="255"/>
      <c r="G100" s="255"/>
      <c r="H100" s="255"/>
      <c r="I100" s="255"/>
      <c r="J100" s="255"/>
      <c r="K100" s="255"/>
      <c r="L100" s="255"/>
      <c r="M100" s="255"/>
      <c r="N100" s="255"/>
      <c r="O100" s="255"/>
      <c r="P100" s="255"/>
      <c r="Q100" s="256"/>
      <c r="R100" s="28"/>
    </row>
    <row r="101" spans="2:18" ht="15.9" hidden="1" x14ac:dyDescent="0.45">
      <c r="B101" s="203" t="s">
        <v>128</v>
      </c>
      <c r="C101" s="143"/>
      <c r="D101" s="153"/>
      <c r="E101" s="153"/>
      <c r="F101" s="153"/>
      <c r="G101" s="153"/>
      <c r="H101" s="153"/>
      <c r="I101" s="153"/>
      <c r="J101" s="153"/>
      <c r="K101" s="153"/>
      <c r="L101" s="153"/>
      <c r="M101" s="197">
        <f t="shared" ref="M101:M108" si="29">SUM(D101:L101)</f>
        <v>0</v>
      </c>
      <c r="N101" s="198"/>
      <c r="O101" s="153"/>
      <c r="P101" s="179"/>
      <c r="Q101" s="199"/>
      <c r="R101" s="200"/>
    </row>
    <row r="102" spans="2:18" ht="15.9" hidden="1" x14ac:dyDescent="0.45">
      <c r="B102" s="203" t="s">
        <v>129</v>
      </c>
      <c r="C102" s="143"/>
      <c r="D102" s="153"/>
      <c r="E102" s="153"/>
      <c r="F102" s="153"/>
      <c r="G102" s="153"/>
      <c r="H102" s="153"/>
      <c r="I102" s="153"/>
      <c r="J102" s="153"/>
      <c r="K102" s="153"/>
      <c r="L102" s="153"/>
      <c r="M102" s="197">
        <f t="shared" si="29"/>
        <v>0</v>
      </c>
      <c r="N102" s="198"/>
      <c r="O102" s="153"/>
      <c r="P102" s="179"/>
      <c r="Q102" s="199"/>
      <c r="R102" s="200"/>
    </row>
    <row r="103" spans="2:18" ht="15.9" hidden="1" x14ac:dyDescent="0.45">
      <c r="B103" s="203" t="s">
        <v>130</v>
      </c>
      <c r="C103" s="143"/>
      <c r="D103" s="153"/>
      <c r="E103" s="153"/>
      <c r="F103" s="153"/>
      <c r="G103" s="153"/>
      <c r="H103" s="153"/>
      <c r="I103" s="153"/>
      <c r="J103" s="153"/>
      <c r="K103" s="153"/>
      <c r="L103" s="153"/>
      <c r="M103" s="197">
        <f t="shared" si="29"/>
        <v>0</v>
      </c>
      <c r="N103" s="198"/>
      <c r="O103" s="153"/>
      <c r="P103" s="179"/>
      <c r="Q103" s="199"/>
      <c r="R103" s="200"/>
    </row>
    <row r="104" spans="2:18" ht="15.9" hidden="1" x14ac:dyDescent="0.45">
      <c r="B104" s="203" t="s">
        <v>131</v>
      </c>
      <c r="C104" s="143"/>
      <c r="D104" s="153"/>
      <c r="E104" s="153"/>
      <c r="F104" s="153"/>
      <c r="G104" s="153"/>
      <c r="H104" s="153"/>
      <c r="I104" s="153"/>
      <c r="J104" s="153"/>
      <c r="K104" s="153"/>
      <c r="L104" s="153"/>
      <c r="M104" s="197">
        <f t="shared" si="29"/>
        <v>0</v>
      </c>
      <c r="N104" s="198"/>
      <c r="O104" s="153"/>
      <c r="P104" s="179"/>
      <c r="Q104" s="199"/>
      <c r="R104" s="200"/>
    </row>
    <row r="105" spans="2:18" ht="15.9" hidden="1" x14ac:dyDescent="0.45">
      <c r="B105" s="203" t="s">
        <v>132</v>
      </c>
      <c r="C105" s="143"/>
      <c r="D105" s="153"/>
      <c r="E105" s="153"/>
      <c r="F105" s="153"/>
      <c r="G105" s="153"/>
      <c r="H105" s="153"/>
      <c r="I105" s="153"/>
      <c r="J105" s="153"/>
      <c r="K105" s="153"/>
      <c r="L105" s="153"/>
      <c r="M105" s="197">
        <f t="shared" si="29"/>
        <v>0</v>
      </c>
      <c r="N105" s="198"/>
      <c r="O105" s="153"/>
      <c r="P105" s="179"/>
      <c r="Q105" s="199"/>
      <c r="R105" s="200"/>
    </row>
    <row r="106" spans="2:18" ht="15.9" hidden="1" x14ac:dyDescent="0.45">
      <c r="B106" s="203" t="s">
        <v>133</v>
      </c>
      <c r="C106" s="143"/>
      <c r="D106" s="153"/>
      <c r="E106" s="153"/>
      <c r="F106" s="153"/>
      <c r="G106" s="153"/>
      <c r="H106" s="153"/>
      <c r="I106" s="153"/>
      <c r="J106" s="153"/>
      <c r="K106" s="153"/>
      <c r="L106" s="153"/>
      <c r="M106" s="197">
        <f t="shared" si="29"/>
        <v>0</v>
      </c>
      <c r="N106" s="198"/>
      <c r="O106" s="153"/>
      <c r="P106" s="179"/>
      <c r="Q106" s="199"/>
      <c r="R106" s="200"/>
    </row>
    <row r="107" spans="2:18" ht="15.9" hidden="1" x14ac:dyDescent="0.45">
      <c r="B107" s="203" t="s">
        <v>134</v>
      </c>
      <c r="C107" s="144"/>
      <c r="D107" s="179"/>
      <c r="E107" s="179"/>
      <c r="F107" s="179"/>
      <c r="G107" s="179"/>
      <c r="H107" s="179"/>
      <c r="I107" s="179"/>
      <c r="J107" s="179"/>
      <c r="K107" s="179"/>
      <c r="L107" s="179"/>
      <c r="M107" s="197">
        <f t="shared" si="29"/>
        <v>0</v>
      </c>
      <c r="N107" s="201"/>
      <c r="O107" s="179"/>
      <c r="P107" s="179"/>
      <c r="Q107" s="202"/>
      <c r="R107" s="200"/>
    </row>
    <row r="108" spans="2:18" ht="15.9" hidden="1" x14ac:dyDescent="0.45">
      <c r="B108" s="203" t="s">
        <v>135</v>
      </c>
      <c r="C108" s="144"/>
      <c r="D108" s="179"/>
      <c r="E108" s="179"/>
      <c r="F108" s="179"/>
      <c r="G108" s="179"/>
      <c r="H108" s="179"/>
      <c r="I108" s="179"/>
      <c r="J108" s="179"/>
      <c r="K108" s="179"/>
      <c r="L108" s="179"/>
      <c r="M108" s="197">
        <f t="shared" si="29"/>
        <v>0</v>
      </c>
      <c r="N108" s="201"/>
      <c r="O108" s="179"/>
      <c r="P108" s="179"/>
      <c r="Q108" s="202"/>
      <c r="R108" s="200"/>
    </row>
    <row r="109" spans="2:18" ht="15.9" hidden="1" x14ac:dyDescent="0.45">
      <c r="C109" s="72" t="s">
        <v>33</v>
      </c>
      <c r="D109" s="13">
        <f>SUM(D101:D108)</f>
        <v>0</v>
      </c>
      <c r="E109" s="13"/>
      <c r="F109" s="13"/>
      <c r="G109" s="13"/>
      <c r="H109" s="13">
        <f>SUM(H101:H108)</f>
        <v>0</v>
      </c>
      <c r="I109" s="13"/>
      <c r="J109" s="13"/>
      <c r="K109" s="13"/>
      <c r="L109" s="13">
        <f>SUM(L101:L108)</f>
        <v>0</v>
      </c>
      <c r="M109" s="13">
        <f>SUM(M101:M108)</f>
        <v>0</v>
      </c>
      <c r="N109" s="10">
        <f>(N101*M101)+(N102*M102)+(N103*M103)+(N104*M104)+(N105*M105)+(N106*M106)+(N107*M107)+(N108*M108)</f>
        <v>0</v>
      </c>
      <c r="O109" s="118">
        <f>SUM(O101:O108)</f>
        <v>0</v>
      </c>
      <c r="P109" s="134"/>
      <c r="Q109" s="202"/>
      <c r="R109" s="29"/>
    </row>
    <row r="110" spans="2:18" ht="15.9" hidden="1" x14ac:dyDescent="0.4">
      <c r="B110" s="72" t="s">
        <v>136</v>
      </c>
      <c r="C110" s="254"/>
      <c r="D110" s="255"/>
      <c r="E110" s="255"/>
      <c r="F110" s="255"/>
      <c r="G110" s="255"/>
      <c r="H110" s="255"/>
      <c r="I110" s="255"/>
      <c r="J110" s="255"/>
      <c r="K110" s="255"/>
      <c r="L110" s="255"/>
      <c r="M110" s="255"/>
      <c r="N110" s="255"/>
      <c r="O110" s="255"/>
      <c r="P110" s="255"/>
      <c r="Q110" s="256"/>
      <c r="R110" s="28"/>
    </row>
    <row r="111" spans="2:18" ht="15.9" hidden="1" x14ac:dyDescent="0.45">
      <c r="B111" s="203" t="s">
        <v>137</v>
      </c>
      <c r="C111" s="143"/>
      <c r="D111" s="153"/>
      <c r="E111" s="153"/>
      <c r="F111" s="153"/>
      <c r="G111" s="153"/>
      <c r="H111" s="153"/>
      <c r="I111" s="153"/>
      <c r="J111" s="153"/>
      <c r="K111" s="153"/>
      <c r="L111" s="153"/>
      <c r="M111" s="197">
        <f t="shared" ref="M111:M118" si="30">SUM(D111:L111)</f>
        <v>0</v>
      </c>
      <c r="N111" s="198"/>
      <c r="O111" s="153"/>
      <c r="P111" s="179"/>
      <c r="Q111" s="199"/>
      <c r="R111" s="200"/>
    </row>
    <row r="112" spans="2:18" ht="15.9" hidden="1" x14ac:dyDescent="0.45">
      <c r="B112" s="203" t="s">
        <v>138</v>
      </c>
      <c r="C112" s="143"/>
      <c r="D112" s="153"/>
      <c r="E112" s="153"/>
      <c r="F112" s="153"/>
      <c r="G112" s="153"/>
      <c r="H112" s="153"/>
      <c r="I112" s="153"/>
      <c r="J112" s="153"/>
      <c r="K112" s="153"/>
      <c r="L112" s="153"/>
      <c r="M112" s="197">
        <f t="shared" si="30"/>
        <v>0</v>
      </c>
      <c r="N112" s="198"/>
      <c r="O112" s="153"/>
      <c r="P112" s="179"/>
      <c r="Q112" s="199"/>
      <c r="R112" s="200"/>
    </row>
    <row r="113" spans="2:18" ht="15.9" hidden="1" x14ac:dyDescent="0.45">
      <c r="B113" s="203" t="s">
        <v>139</v>
      </c>
      <c r="C113" s="143"/>
      <c r="D113" s="153"/>
      <c r="E113" s="153"/>
      <c r="F113" s="153"/>
      <c r="G113" s="153"/>
      <c r="H113" s="153"/>
      <c r="I113" s="153"/>
      <c r="J113" s="153"/>
      <c r="K113" s="153"/>
      <c r="L113" s="153"/>
      <c r="M113" s="197">
        <f t="shared" si="30"/>
        <v>0</v>
      </c>
      <c r="N113" s="198"/>
      <c r="O113" s="153"/>
      <c r="P113" s="179"/>
      <c r="Q113" s="199"/>
      <c r="R113" s="200"/>
    </row>
    <row r="114" spans="2:18" ht="15.9" hidden="1" x14ac:dyDescent="0.45">
      <c r="B114" s="203" t="s">
        <v>140</v>
      </c>
      <c r="C114" s="143"/>
      <c r="D114" s="153"/>
      <c r="E114" s="153"/>
      <c r="F114" s="153"/>
      <c r="G114" s="153"/>
      <c r="H114" s="153"/>
      <c r="I114" s="153"/>
      <c r="J114" s="153"/>
      <c r="K114" s="153"/>
      <c r="L114" s="153"/>
      <c r="M114" s="197">
        <f t="shared" si="30"/>
        <v>0</v>
      </c>
      <c r="N114" s="198"/>
      <c r="O114" s="153"/>
      <c r="P114" s="179"/>
      <c r="Q114" s="199"/>
      <c r="R114" s="200"/>
    </row>
    <row r="115" spans="2:18" ht="15.9" hidden="1" x14ac:dyDescent="0.45">
      <c r="B115" s="203" t="s">
        <v>141</v>
      </c>
      <c r="C115" s="143"/>
      <c r="D115" s="153"/>
      <c r="E115" s="153"/>
      <c r="F115" s="153"/>
      <c r="G115" s="153"/>
      <c r="H115" s="153"/>
      <c r="I115" s="153"/>
      <c r="J115" s="153"/>
      <c r="K115" s="153"/>
      <c r="L115" s="153"/>
      <c r="M115" s="197">
        <f t="shared" si="30"/>
        <v>0</v>
      </c>
      <c r="N115" s="198"/>
      <c r="O115" s="153"/>
      <c r="P115" s="179"/>
      <c r="Q115" s="199"/>
      <c r="R115" s="200"/>
    </row>
    <row r="116" spans="2:18" ht="15.9" hidden="1" x14ac:dyDescent="0.45">
      <c r="B116" s="203" t="s">
        <v>142</v>
      </c>
      <c r="C116" s="143"/>
      <c r="D116" s="153"/>
      <c r="E116" s="153"/>
      <c r="F116" s="153"/>
      <c r="G116" s="153"/>
      <c r="H116" s="153"/>
      <c r="I116" s="153"/>
      <c r="J116" s="153"/>
      <c r="K116" s="153"/>
      <c r="L116" s="153"/>
      <c r="M116" s="197">
        <f t="shared" si="30"/>
        <v>0</v>
      </c>
      <c r="N116" s="198"/>
      <c r="O116" s="153"/>
      <c r="P116" s="179"/>
      <c r="Q116" s="199"/>
      <c r="R116" s="200"/>
    </row>
    <row r="117" spans="2:18" ht="15.9" hidden="1" x14ac:dyDescent="0.45">
      <c r="B117" s="203" t="s">
        <v>143</v>
      </c>
      <c r="C117" s="144"/>
      <c r="D117" s="179"/>
      <c r="E117" s="179"/>
      <c r="F117" s="179"/>
      <c r="G117" s="179"/>
      <c r="H117" s="179"/>
      <c r="I117" s="179"/>
      <c r="J117" s="179"/>
      <c r="K117" s="179"/>
      <c r="L117" s="179"/>
      <c r="M117" s="197">
        <f t="shared" si="30"/>
        <v>0</v>
      </c>
      <c r="N117" s="201"/>
      <c r="O117" s="179"/>
      <c r="P117" s="179"/>
      <c r="Q117" s="202"/>
      <c r="R117" s="200"/>
    </row>
    <row r="118" spans="2:18" ht="15.9" hidden="1" x14ac:dyDescent="0.45">
      <c r="B118" s="203" t="s">
        <v>144</v>
      </c>
      <c r="C118" s="144"/>
      <c r="D118" s="179"/>
      <c r="E118" s="179"/>
      <c r="F118" s="179"/>
      <c r="G118" s="179"/>
      <c r="H118" s="179"/>
      <c r="I118" s="179"/>
      <c r="J118" s="179"/>
      <c r="K118" s="179"/>
      <c r="L118" s="179"/>
      <c r="M118" s="197">
        <f t="shared" si="30"/>
        <v>0</v>
      </c>
      <c r="N118" s="201"/>
      <c r="O118" s="179"/>
      <c r="P118" s="179"/>
      <c r="Q118" s="202"/>
      <c r="R118" s="200"/>
    </row>
    <row r="119" spans="2:18" ht="15.9" hidden="1" x14ac:dyDescent="0.45">
      <c r="C119" s="72" t="s">
        <v>33</v>
      </c>
      <c r="D119" s="13">
        <f>SUM(D111:D118)</f>
        <v>0</v>
      </c>
      <c r="E119" s="13"/>
      <c r="F119" s="13"/>
      <c r="G119" s="13"/>
      <c r="H119" s="13">
        <f>SUM(H111:H118)</f>
        <v>0</v>
      </c>
      <c r="I119" s="13"/>
      <c r="J119" s="13"/>
      <c r="K119" s="13"/>
      <c r="L119" s="13">
        <f>SUM(L111:L118)</f>
        <v>0</v>
      </c>
      <c r="M119" s="13">
        <f>SUM(M111:M118)</f>
        <v>0</v>
      </c>
      <c r="N119" s="10">
        <f>(N111*M111)+(N112*M112)+(N113*M113)+(N114*M114)+(N115*M115)+(N116*M116)+(N117*M117)+(N118*M118)</f>
        <v>0</v>
      </c>
      <c r="O119" s="118">
        <f>SUM(O111:O118)</f>
        <v>0</v>
      </c>
      <c r="P119" s="134"/>
      <c r="Q119" s="202"/>
      <c r="R119" s="29"/>
    </row>
    <row r="120" spans="2:18" ht="15.9" hidden="1" x14ac:dyDescent="0.4">
      <c r="B120" s="72" t="s">
        <v>145</v>
      </c>
      <c r="C120" s="254"/>
      <c r="D120" s="255"/>
      <c r="E120" s="255"/>
      <c r="F120" s="255"/>
      <c r="G120" s="255"/>
      <c r="H120" s="255"/>
      <c r="I120" s="255"/>
      <c r="J120" s="255"/>
      <c r="K120" s="255"/>
      <c r="L120" s="255"/>
      <c r="M120" s="255"/>
      <c r="N120" s="255"/>
      <c r="O120" s="255"/>
      <c r="P120" s="255"/>
      <c r="Q120" s="256"/>
      <c r="R120" s="28"/>
    </row>
    <row r="121" spans="2:18" ht="15.9" hidden="1" x14ac:dyDescent="0.45">
      <c r="B121" s="203" t="s">
        <v>146</v>
      </c>
      <c r="C121" s="143"/>
      <c r="D121" s="153"/>
      <c r="E121" s="153"/>
      <c r="F121" s="153"/>
      <c r="G121" s="153"/>
      <c r="H121" s="153"/>
      <c r="I121" s="153"/>
      <c r="J121" s="153"/>
      <c r="K121" s="153"/>
      <c r="L121" s="153"/>
      <c r="M121" s="197">
        <f t="shared" ref="M121:M128" si="31">SUM(D121:L121)</f>
        <v>0</v>
      </c>
      <c r="N121" s="198"/>
      <c r="O121" s="153"/>
      <c r="P121" s="179"/>
      <c r="Q121" s="199"/>
      <c r="R121" s="200"/>
    </row>
    <row r="122" spans="2:18" ht="15.9" hidden="1" x14ac:dyDescent="0.45">
      <c r="B122" s="203" t="s">
        <v>147</v>
      </c>
      <c r="C122" s="143"/>
      <c r="D122" s="153"/>
      <c r="E122" s="153"/>
      <c r="F122" s="153"/>
      <c r="G122" s="153"/>
      <c r="H122" s="153"/>
      <c r="I122" s="153"/>
      <c r="J122" s="153"/>
      <c r="K122" s="153"/>
      <c r="L122" s="153"/>
      <c r="M122" s="197">
        <f t="shared" si="31"/>
        <v>0</v>
      </c>
      <c r="N122" s="198"/>
      <c r="O122" s="153"/>
      <c r="P122" s="179"/>
      <c r="Q122" s="199"/>
      <c r="R122" s="200"/>
    </row>
    <row r="123" spans="2:18" ht="15.9" hidden="1" x14ac:dyDescent="0.45">
      <c r="B123" s="203" t="s">
        <v>148</v>
      </c>
      <c r="C123" s="143"/>
      <c r="D123" s="153"/>
      <c r="E123" s="153"/>
      <c r="F123" s="153"/>
      <c r="G123" s="153"/>
      <c r="H123" s="153"/>
      <c r="I123" s="153"/>
      <c r="J123" s="153"/>
      <c r="K123" s="153"/>
      <c r="L123" s="153"/>
      <c r="M123" s="197">
        <f t="shared" si="31"/>
        <v>0</v>
      </c>
      <c r="N123" s="198"/>
      <c r="O123" s="153"/>
      <c r="P123" s="179"/>
      <c r="Q123" s="199"/>
      <c r="R123" s="200"/>
    </row>
    <row r="124" spans="2:18" ht="15.9" hidden="1" x14ac:dyDescent="0.45">
      <c r="B124" s="203" t="s">
        <v>149</v>
      </c>
      <c r="C124" s="143"/>
      <c r="D124" s="153"/>
      <c r="E124" s="153"/>
      <c r="F124" s="153"/>
      <c r="G124" s="153"/>
      <c r="H124" s="153"/>
      <c r="I124" s="153"/>
      <c r="J124" s="153"/>
      <c r="K124" s="153"/>
      <c r="L124" s="153"/>
      <c r="M124" s="197">
        <f t="shared" si="31"/>
        <v>0</v>
      </c>
      <c r="N124" s="198"/>
      <c r="O124" s="153"/>
      <c r="P124" s="179"/>
      <c r="Q124" s="199"/>
      <c r="R124" s="200"/>
    </row>
    <row r="125" spans="2:18" ht="15.9" hidden="1" x14ac:dyDescent="0.45">
      <c r="B125" s="203" t="s">
        <v>150</v>
      </c>
      <c r="C125" s="143"/>
      <c r="D125" s="153"/>
      <c r="E125" s="153"/>
      <c r="F125" s="153"/>
      <c r="G125" s="153"/>
      <c r="H125" s="153"/>
      <c r="I125" s="153"/>
      <c r="J125" s="153"/>
      <c r="K125" s="153"/>
      <c r="L125" s="153"/>
      <c r="M125" s="197">
        <f t="shared" si="31"/>
        <v>0</v>
      </c>
      <c r="N125" s="198"/>
      <c r="O125" s="153"/>
      <c r="P125" s="179"/>
      <c r="Q125" s="199"/>
      <c r="R125" s="200"/>
    </row>
    <row r="126" spans="2:18" ht="15.9" hidden="1" x14ac:dyDescent="0.45">
      <c r="B126" s="203" t="s">
        <v>151</v>
      </c>
      <c r="C126" s="143"/>
      <c r="D126" s="153"/>
      <c r="E126" s="153"/>
      <c r="F126" s="153"/>
      <c r="G126" s="153"/>
      <c r="H126" s="153"/>
      <c r="I126" s="153"/>
      <c r="J126" s="153"/>
      <c r="K126" s="153"/>
      <c r="L126" s="153"/>
      <c r="M126" s="197">
        <f t="shared" si="31"/>
        <v>0</v>
      </c>
      <c r="N126" s="198"/>
      <c r="O126" s="153"/>
      <c r="P126" s="179"/>
      <c r="Q126" s="199"/>
      <c r="R126" s="200"/>
    </row>
    <row r="127" spans="2:18" ht="15.9" hidden="1" x14ac:dyDescent="0.45">
      <c r="B127" s="203" t="s">
        <v>152</v>
      </c>
      <c r="C127" s="144"/>
      <c r="D127" s="179"/>
      <c r="E127" s="179"/>
      <c r="F127" s="179"/>
      <c r="G127" s="179"/>
      <c r="H127" s="179"/>
      <c r="I127" s="179"/>
      <c r="J127" s="179"/>
      <c r="K127" s="179"/>
      <c r="L127" s="179"/>
      <c r="M127" s="197">
        <f t="shared" si="31"/>
        <v>0</v>
      </c>
      <c r="N127" s="201"/>
      <c r="O127" s="179"/>
      <c r="P127" s="179"/>
      <c r="Q127" s="202"/>
      <c r="R127" s="200"/>
    </row>
    <row r="128" spans="2:18" ht="15.9" hidden="1" x14ac:dyDescent="0.45">
      <c r="B128" s="203" t="s">
        <v>153</v>
      </c>
      <c r="C128" s="144"/>
      <c r="D128" s="179"/>
      <c r="E128" s="179"/>
      <c r="F128" s="179"/>
      <c r="G128" s="179"/>
      <c r="H128" s="179"/>
      <c r="I128" s="179"/>
      <c r="J128" s="179"/>
      <c r="K128" s="179"/>
      <c r="L128" s="179"/>
      <c r="M128" s="197">
        <f t="shared" si="31"/>
        <v>0</v>
      </c>
      <c r="N128" s="201"/>
      <c r="O128" s="179"/>
      <c r="P128" s="179"/>
      <c r="Q128" s="202"/>
      <c r="R128" s="200"/>
    </row>
    <row r="129" spans="2:18" ht="15.9" hidden="1" x14ac:dyDescent="0.45">
      <c r="C129" s="72" t="s">
        <v>33</v>
      </c>
      <c r="D129" s="10">
        <f>SUM(D121:D128)</f>
        <v>0</v>
      </c>
      <c r="E129" s="10"/>
      <c r="F129" s="10"/>
      <c r="G129" s="10"/>
      <c r="H129" s="10">
        <f>SUM(H121:H128)</f>
        <v>0</v>
      </c>
      <c r="I129" s="10"/>
      <c r="J129" s="10"/>
      <c r="K129" s="10"/>
      <c r="L129" s="10">
        <f>SUM(L121:L128)</f>
        <v>0</v>
      </c>
      <c r="M129" s="10">
        <f>SUM(M121:M128)</f>
        <v>0</v>
      </c>
      <c r="N129" s="10">
        <f>(N121*M121)+(N122*M122)+(N123*M123)+(N124*M124)+(N125*M125)+(N126*M126)+(N127*M127)+(N128*M128)</f>
        <v>0</v>
      </c>
      <c r="O129" s="118">
        <f>SUM(O121:O128)</f>
        <v>0</v>
      </c>
      <c r="P129" s="134"/>
      <c r="Q129" s="202"/>
      <c r="R129" s="29"/>
    </row>
    <row r="130" spans="2:18" ht="15.9" hidden="1" x14ac:dyDescent="0.4">
      <c r="B130" s="4"/>
      <c r="C130" s="204"/>
      <c r="D130" s="181"/>
      <c r="E130" s="181"/>
      <c r="F130" s="181"/>
      <c r="G130" s="181"/>
      <c r="H130" s="181"/>
      <c r="I130" s="181"/>
      <c r="J130" s="181"/>
      <c r="K130" s="181"/>
      <c r="L130" s="181"/>
      <c r="M130" s="181"/>
      <c r="N130" s="181"/>
      <c r="O130" s="181"/>
      <c r="P130" s="181"/>
      <c r="Q130" s="206"/>
      <c r="R130" s="2"/>
    </row>
    <row r="131" spans="2:18" ht="15.9" hidden="1" x14ac:dyDescent="0.4">
      <c r="B131" s="72" t="s">
        <v>154</v>
      </c>
      <c r="C131" s="257"/>
      <c r="D131" s="258"/>
      <c r="E131" s="258"/>
      <c r="F131" s="258"/>
      <c r="G131" s="258"/>
      <c r="H131" s="258"/>
      <c r="I131" s="258"/>
      <c r="J131" s="258"/>
      <c r="K131" s="258"/>
      <c r="L131" s="258"/>
      <c r="M131" s="258"/>
      <c r="N131" s="258"/>
      <c r="O131" s="258"/>
      <c r="P131" s="258"/>
      <c r="Q131" s="259"/>
      <c r="R131" s="9"/>
    </row>
    <row r="132" spans="2:18" ht="15.9" hidden="1" x14ac:dyDescent="0.4">
      <c r="B132" s="72" t="s">
        <v>155</v>
      </c>
      <c r="C132" s="254"/>
      <c r="D132" s="255"/>
      <c r="E132" s="255"/>
      <c r="F132" s="255"/>
      <c r="G132" s="255"/>
      <c r="H132" s="255"/>
      <c r="I132" s="255"/>
      <c r="J132" s="255"/>
      <c r="K132" s="255"/>
      <c r="L132" s="255"/>
      <c r="M132" s="255"/>
      <c r="N132" s="255"/>
      <c r="O132" s="255"/>
      <c r="P132" s="255"/>
      <c r="Q132" s="256"/>
      <c r="R132" s="28"/>
    </row>
    <row r="133" spans="2:18" ht="15.9" hidden="1" x14ac:dyDescent="0.45">
      <c r="B133" s="203" t="s">
        <v>156</v>
      </c>
      <c r="C133" s="143"/>
      <c r="D133" s="153"/>
      <c r="E133" s="153"/>
      <c r="F133" s="153"/>
      <c r="G133" s="153"/>
      <c r="H133" s="153"/>
      <c r="I133" s="153"/>
      <c r="J133" s="153"/>
      <c r="K133" s="153"/>
      <c r="L133" s="153"/>
      <c r="M133" s="197">
        <f t="shared" ref="M133:M140" si="32">SUM(D133:L133)</f>
        <v>0</v>
      </c>
      <c r="N133" s="198"/>
      <c r="O133" s="153"/>
      <c r="P133" s="179"/>
      <c r="Q133" s="199"/>
      <c r="R133" s="200"/>
    </row>
    <row r="134" spans="2:18" ht="15.9" hidden="1" x14ac:dyDescent="0.45">
      <c r="B134" s="203" t="s">
        <v>157</v>
      </c>
      <c r="C134" s="143"/>
      <c r="D134" s="153"/>
      <c r="E134" s="153"/>
      <c r="F134" s="153"/>
      <c r="G134" s="153"/>
      <c r="H134" s="153"/>
      <c r="I134" s="153"/>
      <c r="J134" s="153"/>
      <c r="K134" s="153"/>
      <c r="L134" s="153"/>
      <c r="M134" s="197">
        <f t="shared" si="32"/>
        <v>0</v>
      </c>
      <c r="N134" s="198"/>
      <c r="O134" s="153"/>
      <c r="P134" s="179"/>
      <c r="Q134" s="199"/>
      <c r="R134" s="200"/>
    </row>
    <row r="135" spans="2:18" ht="15.9" hidden="1" x14ac:dyDescent="0.45">
      <c r="B135" s="203" t="s">
        <v>158</v>
      </c>
      <c r="C135" s="143"/>
      <c r="D135" s="153"/>
      <c r="E135" s="153"/>
      <c r="F135" s="153"/>
      <c r="G135" s="153"/>
      <c r="H135" s="153"/>
      <c r="I135" s="153"/>
      <c r="J135" s="153"/>
      <c r="K135" s="153"/>
      <c r="L135" s="153"/>
      <c r="M135" s="197">
        <f t="shared" si="32"/>
        <v>0</v>
      </c>
      <c r="N135" s="198"/>
      <c r="O135" s="153"/>
      <c r="P135" s="179"/>
      <c r="Q135" s="199"/>
      <c r="R135" s="200"/>
    </row>
    <row r="136" spans="2:18" ht="15.9" hidden="1" x14ac:dyDescent="0.45">
      <c r="B136" s="203" t="s">
        <v>159</v>
      </c>
      <c r="C136" s="143"/>
      <c r="D136" s="153"/>
      <c r="E136" s="153"/>
      <c r="F136" s="153"/>
      <c r="G136" s="153"/>
      <c r="H136" s="153"/>
      <c r="I136" s="153"/>
      <c r="J136" s="153"/>
      <c r="K136" s="153"/>
      <c r="L136" s="153"/>
      <c r="M136" s="197">
        <f t="shared" si="32"/>
        <v>0</v>
      </c>
      <c r="N136" s="198"/>
      <c r="O136" s="153"/>
      <c r="P136" s="179"/>
      <c r="Q136" s="199"/>
      <c r="R136" s="200"/>
    </row>
    <row r="137" spans="2:18" ht="15.9" hidden="1" x14ac:dyDescent="0.45">
      <c r="B137" s="203" t="s">
        <v>160</v>
      </c>
      <c r="C137" s="143"/>
      <c r="D137" s="153"/>
      <c r="E137" s="153"/>
      <c r="F137" s="153"/>
      <c r="G137" s="153"/>
      <c r="H137" s="153"/>
      <c r="I137" s="153"/>
      <c r="J137" s="153"/>
      <c r="K137" s="153"/>
      <c r="L137" s="153"/>
      <c r="M137" s="197">
        <f t="shared" si="32"/>
        <v>0</v>
      </c>
      <c r="N137" s="198"/>
      <c r="O137" s="153"/>
      <c r="P137" s="179"/>
      <c r="Q137" s="199"/>
      <c r="R137" s="200"/>
    </row>
    <row r="138" spans="2:18" ht="15.9" hidden="1" x14ac:dyDescent="0.45">
      <c r="B138" s="203" t="s">
        <v>161</v>
      </c>
      <c r="C138" s="143"/>
      <c r="D138" s="153"/>
      <c r="E138" s="153"/>
      <c r="F138" s="153"/>
      <c r="G138" s="153"/>
      <c r="H138" s="153"/>
      <c r="I138" s="153"/>
      <c r="J138" s="153"/>
      <c r="K138" s="153"/>
      <c r="L138" s="153"/>
      <c r="M138" s="197">
        <f t="shared" si="32"/>
        <v>0</v>
      </c>
      <c r="N138" s="198"/>
      <c r="O138" s="153"/>
      <c r="P138" s="179"/>
      <c r="Q138" s="199"/>
      <c r="R138" s="200"/>
    </row>
    <row r="139" spans="2:18" ht="15.9" hidden="1" x14ac:dyDescent="0.45">
      <c r="B139" s="203" t="s">
        <v>162</v>
      </c>
      <c r="C139" s="144"/>
      <c r="D139" s="179"/>
      <c r="E139" s="179"/>
      <c r="F139" s="179"/>
      <c r="G139" s="179"/>
      <c r="H139" s="179"/>
      <c r="I139" s="179"/>
      <c r="J139" s="179"/>
      <c r="K139" s="179"/>
      <c r="L139" s="179"/>
      <c r="M139" s="197">
        <f t="shared" si="32"/>
        <v>0</v>
      </c>
      <c r="N139" s="201"/>
      <c r="O139" s="179"/>
      <c r="P139" s="179"/>
      <c r="Q139" s="202"/>
      <c r="R139" s="200"/>
    </row>
    <row r="140" spans="2:18" ht="15.9" hidden="1" x14ac:dyDescent="0.45">
      <c r="B140" s="203" t="s">
        <v>163</v>
      </c>
      <c r="C140" s="144"/>
      <c r="D140" s="179"/>
      <c r="E140" s="179"/>
      <c r="F140" s="179"/>
      <c r="G140" s="179"/>
      <c r="H140" s="179"/>
      <c r="I140" s="179"/>
      <c r="J140" s="179"/>
      <c r="K140" s="179"/>
      <c r="L140" s="179"/>
      <c r="M140" s="197">
        <f t="shared" si="32"/>
        <v>0</v>
      </c>
      <c r="N140" s="201"/>
      <c r="O140" s="179"/>
      <c r="P140" s="179"/>
      <c r="Q140" s="202"/>
      <c r="R140" s="200"/>
    </row>
    <row r="141" spans="2:18" ht="15.9" hidden="1" x14ac:dyDescent="0.45">
      <c r="C141" s="72" t="s">
        <v>33</v>
      </c>
      <c r="D141" s="10">
        <f>SUM(D133:D140)</f>
        <v>0</v>
      </c>
      <c r="E141" s="10"/>
      <c r="F141" s="10"/>
      <c r="G141" s="10"/>
      <c r="H141" s="10">
        <f>SUM(H133:H140)</f>
        <v>0</v>
      </c>
      <c r="I141" s="10"/>
      <c r="J141" s="10"/>
      <c r="K141" s="10"/>
      <c r="L141" s="10">
        <f>SUM(L133:L140)</f>
        <v>0</v>
      </c>
      <c r="M141" s="13">
        <f>SUM(M133:M140)</f>
        <v>0</v>
      </c>
      <c r="N141" s="10">
        <f>(N133*M133)+(N134*M134)+(N135*M135)+(N136*M136)+(N137*M137)+(N138*M138)+(N139*M139)+(N140*M140)</f>
        <v>0</v>
      </c>
      <c r="O141" s="118">
        <f>SUM(O133:O140)</f>
        <v>0</v>
      </c>
      <c r="P141" s="134"/>
      <c r="Q141" s="202"/>
      <c r="R141" s="29"/>
    </row>
    <row r="142" spans="2:18" ht="15.9" hidden="1" x14ac:dyDescent="0.4">
      <c r="B142" s="72" t="s">
        <v>164</v>
      </c>
      <c r="C142" s="254"/>
      <c r="D142" s="255"/>
      <c r="E142" s="255"/>
      <c r="F142" s="255"/>
      <c r="G142" s="255"/>
      <c r="H142" s="255"/>
      <c r="I142" s="255"/>
      <c r="J142" s="255"/>
      <c r="K142" s="255"/>
      <c r="L142" s="255"/>
      <c r="M142" s="255"/>
      <c r="N142" s="255"/>
      <c r="O142" s="255"/>
      <c r="P142" s="255"/>
      <c r="Q142" s="256"/>
      <c r="R142" s="28"/>
    </row>
    <row r="143" spans="2:18" ht="15.9" hidden="1" x14ac:dyDescent="0.45">
      <c r="B143" s="203" t="s">
        <v>165</v>
      </c>
      <c r="C143" s="143"/>
      <c r="D143" s="153"/>
      <c r="E143" s="153"/>
      <c r="F143" s="153"/>
      <c r="G143" s="153"/>
      <c r="H143" s="153"/>
      <c r="I143" s="153"/>
      <c r="J143" s="153"/>
      <c r="K143" s="153"/>
      <c r="L143" s="153"/>
      <c r="M143" s="197">
        <f t="shared" ref="M143:M150" si="33">SUM(D143:L143)</f>
        <v>0</v>
      </c>
      <c r="N143" s="198"/>
      <c r="O143" s="153"/>
      <c r="P143" s="179"/>
      <c r="Q143" s="199"/>
      <c r="R143" s="200"/>
    </row>
    <row r="144" spans="2:18" ht="15.9" hidden="1" x14ac:dyDescent="0.45">
      <c r="B144" s="203" t="s">
        <v>166</v>
      </c>
      <c r="C144" s="143"/>
      <c r="D144" s="153"/>
      <c r="E144" s="153"/>
      <c r="F144" s="153"/>
      <c r="G144" s="153"/>
      <c r="H144" s="153"/>
      <c r="I144" s="153"/>
      <c r="J144" s="153"/>
      <c r="K144" s="153"/>
      <c r="L144" s="153"/>
      <c r="M144" s="197">
        <f t="shared" si="33"/>
        <v>0</v>
      </c>
      <c r="N144" s="198"/>
      <c r="O144" s="153"/>
      <c r="P144" s="179"/>
      <c r="Q144" s="199"/>
      <c r="R144" s="200"/>
    </row>
    <row r="145" spans="2:18" ht="15.9" hidden="1" x14ac:dyDescent="0.45">
      <c r="B145" s="203" t="s">
        <v>167</v>
      </c>
      <c r="C145" s="143"/>
      <c r="D145" s="153"/>
      <c r="E145" s="153"/>
      <c r="F145" s="153"/>
      <c r="G145" s="153"/>
      <c r="H145" s="153"/>
      <c r="I145" s="153"/>
      <c r="J145" s="153"/>
      <c r="K145" s="153"/>
      <c r="L145" s="153"/>
      <c r="M145" s="197">
        <f t="shared" si="33"/>
        <v>0</v>
      </c>
      <c r="N145" s="198"/>
      <c r="O145" s="153"/>
      <c r="P145" s="179"/>
      <c r="Q145" s="199"/>
      <c r="R145" s="200"/>
    </row>
    <row r="146" spans="2:18" ht="15.9" hidden="1" x14ac:dyDescent="0.45">
      <c r="B146" s="203" t="s">
        <v>168</v>
      </c>
      <c r="C146" s="143"/>
      <c r="D146" s="153"/>
      <c r="E146" s="153"/>
      <c r="F146" s="153"/>
      <c r="G146" s="153"/>
      <c r="H146" s="153"/>
      <c r="I146" s="153"/>
      <c r="J146" s="153"/>
      <c r="K146" s="153"/>
      <c r="L146" s="153"/>
      <c r="M146" s="197">
        <f t="shared" si="33"/>
        <v>0</v>
      </c>
      <c r="N146" s="198"/>
      <c r="O146" s="153"/>
      <c r="P146" s="179"/>
      <c r="Q146" s="199"/>
      <c r="R146" s="200"/>
    </row>
    <row r="147" spans="2:18" ht="15.9" hidden="1" x14ac:dyDescent="0.45">
      <c r="B147" s="203" t="s">
        <v>169</v>
      </c>
      <c r="C147" s="143"/>
      <c r="D147" s="153"/>
      <c r="E147" s="153"/>
      <c r="F147" s="153"/>
      <c r="G147" s="153"/>
      <c r="H147" s="153"/>
      <c r="I147" s="153"/>
      <c r="J147" s="153"/>
      <c r="K147" s="153"/>
      <c r="L147" s="153"/>
      <c r="M147" s="197">
        <f t="shared" si="33"/>
        <v>0</v>
      </c>
      <c r="N147" s="198"/>
      <c r="O147" s="153"/>
      <c r="P147" s="179"/>
      <c r="Q147" s="199"/>
      <c r="R147" s="200"/>
    </row>
    <row r="148" spans="2:18" ht="15.9" hidden="1" x14ac:dyDescent="0.45">
      <c r="B148" s="203" t="s">
        <v>170</v>
      </c>
      <c r="C148" s="143"/>
      <c r="D148" s="153"/>
      <c r="E148" s="153"/>
      <c r="F148" s="153"/>
      <c r="G148" s="153"/>
      <c r="H148" s="153"/>
      <c r="I148" s="153"/>
      <c r="J148" s="153"/>
      <c r="K148" s="153"/>
      <c r="L148" s="153"/>
      <c r="M148" s="197">
        <f t="shared" si="33"/>
        <v>0</v>
      </c>
      <c r="N148" s="198"/>
      <c r="O148" s="153"/>
      <c r="P148" s="179"/>
      <c r="Q148" s="199"/>
      <c r="R148" s="200"/>
    </row>
    <row r="149" spans="2:18" ht="15.9" hidden="1" x14ac:dyDescent="0.45">
      <c r="B149" s="203" t="s">
        <v>171</v>
      </c>
      <c r="C149" s="144"/>
      <c r="D149" s="179"/>
      <c r="E149" s="179"/>
      <c r="F149" s="179"/>
      <c r="G149" s="179"/>
      <c r="H149" s="179"/>
      <c r="I149" s="179"/>
      <c r="J149" s="179"/>
      <c r="K149" s="179"/>
      <c r="L149" s="179"/>
      <c r="M149" s="197">
        <f t="shared" si="33"/>
        <v>0</v>
      </c>
      <c r="N149" s="201"/>
      <c r="O149" s="179"/>
      <c r="P149" s="179"/>
      <c r="Q149" s="202"/>
      <c r="R149" s="200"/>
    </row>
    <row r="150" spans="2:18" ht="15.9" hidden="1" x14ac:dyDescent="0.45">
      <c r="B150" s="203" t="s">
        <v>172</v>
      </c>
      <c r="C150" s="144"/>
      <c r="D150" s="179"/>
      <c r="E150" s="179"/>
      <c r="F150" s="179"/>
      <c r="G150" s="179"/>
      <c r="H150" s="179"/>
      <c r="I150" s="179"/>
      <c r="J150" s="179"/>
      <c r="K150" s="179"/>
      <c r="L150" s="179"/>
      <c r="M150" s="197">
        <f t="shared" si="33"/>
        <v>0</v>
      </c>
      <c r="N150" s="201"/>
      <c r="O150" s="179"/>
      <c r="P150" s="179"/>
      <c r="Q150" s="202"/>
      <c r="R150" s="200"/>
    </row>
    <row r="151" spans="2:18" ht="15.9" hidden="1" x14ac:dyDescent="0.45">
      <c r="C151" s="72" t="s">
        <v>33</v>
      </c>
      <c r="D151" s="13">
        <f>SUM(D143:D150)</f>
        <v>0</v>
      </c>
      <c r="E151" s="13"/>
      <c r="F151" s="13"/>
      <c r="G151" s="13"/>
      <c r="H151" s="13">
        <f>SUM(H143:H150)</f>
        <v>0</v>
      </c>
      <c r="I151" s="13"/>
      <c r="J151" s="13"/>
      <c r="K151" s="13"/>
      <c r="L151" s="13">
        <f>SUM(L143:L150)</f>
        <v>0</v>
      </c>
      <c r="M151" s="13">
        <f>SUM(M143:M150)</f>
        <v>0</v>
      </c>
      <c r="N151" s="10">
        <f>(N143*M143)+(N144*M144)+(N145*M145)+(N146*M146)+(N147*M147)+(N148*M148)+(N149*M149)+(N150*M150)</f>
        <v>0</v>
      </c>
      <c r="O151" s="118">
        <f>SUM(O143:O150)</f>
        <v>0</v>
      </c>
      <c r="P151" s="134"/>
      <c r="Q151" s="202"/>
      <c r="R151" s="29"/>
    </row>
    <row r="152" spans="2:18" ht="15.9" hidden="1" x14ac:dyDescent="0.4">
      <c r="B152" s="72" t="s">
        <v>173</v>
      </c>
      <c r="C152" s="254"/>
      <c r="D152" s="255"/>
      <c r="E152" s="255"/>
      <c r="F152" s="255"/>
      <c r="G152" s="255"/>
      <c r="H152" s="255"/>
      <c r="I152" s="255"/>
      <c r="J152" s="255"/>
      <c r="K152" s="255"/>
      <c r="L152" s="255"/>
      <c r="M152" s="255"/>
      <c r="N152" s="255"/>
      <c r="O152" s="255"/>
      <c r="P152" s="255"/>
      <c r="Q152" s="256"/>
      <c r="R152" s="28"/>
    </row>
    <row r="153" spans="2:18" ht="15.9" hidden="1" x14ac:dyDescent="0.45">
      <c r="B153" s="203" t="s">
        <v>174</v>
      </c>
      <c r="C153" s="143"/>
      <c r="D153" s="153"/>
      <c r="E153" s="153"/>
      <c r="F153" s="153"/>
      <c r="G153" s="153"/>
      <c r="H153" s="153"/>
      <c r="I153" s="153"/>
      <c r="J153" s="153"/>
      <c r="K153" s="153"/>
      <c r="L153" s="153"/>
      <c r="M153" s="197">
        <f t="shared" ref="M153:M160" si="34">SUM(D153:L153)</f>
        <v>0</v>
      </c>
      <c r="N153" s="198"/>
      <c r="O153" s="153"/>
      <c r="P153" s="179"/>
      <c r="Q153" s="199"/>
      <c r="R153" s="200"/>
    </row>
    <row r="154" spans="2:18" ht="15.9" hidden="1" x14ac:dyDescent="0.45">
      <c r="B154" s="203" t="s">
        <v>175</v>
      </c>
      <c r="C154" s="143"/>
      <c r="D154" s="153"/>
      <c r="E154" s="153"/>
      <c r="F154" s="153"/>
      <c r="G154" s="153"/>
      <c r="H154" s="153"/>
      <c r="I154" s="153"/>
      <c r="J154" s="153"/>
      <c r="K154" s="153"/>
      <c r="L154" s="153"/>
      <c r="M154" s="197">
        <f t="shared" si="34"/>
        <v>0</v>
      </c>
      <c r="N154" s="198"/>
      <c r="O154" s="153"/>
      <c r="P154" s="179"/>
      <c r="Q154" s="199"/>
      <c r="R154" s="200"/>
    </row>
    <row r="155" spans="2:18" ht="15.9" hidden="1" x14ac:dyDescent="0.45">
      <c r="B155" s="203" t="s">
        <v>176</v>
      </c>
      <c r="C155" s="143"/>
      <c r="D155" s="153"/>
      <c r="E155" s="153"/>
      <c r="F155" s="153"/>
      <c r="G155" s="153"/>
      <c r="H155" s="153"/>
      <c r="I155" s="153"/>
      <c r="J155" s="153"/>
      <c r="K155" s="153"/>
      <c r="L155" s="153"/>
      <c r="M155" s="197">
        <f t="shared" si="34"/>
        <v>0</v>
      </c>
      <c r="N155" s="198"/>
      <c r="O155" s="153"/>
      <c r="P155" s="179"/>
      <c r="Q155" s="199"/>
      <c r="R155" s="200"/>
    </row>
    <row r="156" spans="2:18" ht="15.9" hidden="1" x14ac:dyDescent="0.45">
      <c r="B156" s="203" t="s">
        <v>177</v>
      </c>
      <c r="C156" s="143"/>
      <c r="D156" s="153"/>
      <c r="E156" s="153"/>
      <c r="F156" s="153"/>
      <c r="G156" s="153"/>
      <c r="H156" s="153"/>
      <c r="I156" s="153"/>
      <c r="J156" s="153"/>
      <c r="K156" s="153"/>
      <c r="L156" s="153"/>
      <c r="M156" s="197">
        <f t="shared" si="34"/>
        <v>0</v>
      </c>
      <c r="N156" s="198"/>
      <c r="O156" s="153"/>
      <c r="P156" s="179"/>
      <c r="Q156" s="199"/>
      <c r="R156" s="200"/>
    </row>
    <row r="157" spans="2:18" ht="15.9" hidden="1" x14ac:dyDescent="0.45">
      <c r="B157" s="203" t="s">
        <v>178</v>
      </c>
      <c r="C157" s="143"/>
      <c r="D157" s="153"/>
      <c r="E157" s="153"/>
      <c r="F157" s="153"/>
      <c r="G157" s="153"/>
      <c r="H157" s="153"/>
      <c r="I157" s="153"/>
      <c r="J157" s="153"/>
      <c r="K157" s="153"/>
      <c r="L157" s="153"/>
      <c r="M157" s="197">
        <f t="shared" si="34"/>
        <v>0</v>
      </c>
      <c r="N157" s="198"/>
      <c r="O157" s="153"/>
      <c r="P157" s="179"/>
      <c r="Q157" s="199"/>
      <c r="R157" s="200"/>
    </row>
    <row r="158" spans="2:18" ht="15.9" hidden="1" x14ac:dyDescent="0.45">
      <c r="B158" s="203" t="s">
        <v>179</v>
      </c>
      <c r="C158" s="143"/>
      <c r="D158" s="153"/>
      <c r="E158" s="153"/>
      <c r="F158" s="153"/>
      <c r="G158" s="153"/>
      <c r="H158" s="153"/>
      <c r="I158" s="153"/>
      <c r="J158" s="153"/>
      <c r="K158" s="153"/>
      <c r="L158" s="153"/>
      <c r="M158" s="197">
        <f t="shared" si="34"/>
        <v>0</v>
      </c>
      <c r="N158" s="198"/>
      <c r="O158" s="153"/>
      <c r="P158" s="179"/>
      <c r="Q158" s="199"/>
      <c r="R158" s="200"/>
    </row>
    <row r="159" spans="2:18" ht="15.9" hidden="1" x14ac:dyDescent="0.45">
      <c r="B159" s="203" t="s">
        <v>180</v>
      </c>
      <c r="C159" s="144"/>
      <c r="D159" s="179"/>
      <c r="E159" s="179"/>
      <c r="F159" s="179"/>
      <c r="G159" s="179"/>
      <c r="H159" s="179"/>
      <c r="I159" s="179"/>
      <c r="J159" s="179"/>
      <c r="K159" s="179"/>
      <c r="L159" s="179"/>
      <c r="M159" s="197">
        <f t="shared" si="34"/>
        <v>0</v>
      </c>
      <c r="N159" s="201"/>
      <c r="O159" s="179"/>
      <c r="P159" s="179"/>
      <c r="Q159" s="202"/>
      <c r="R159" s="200"/>
    </row>
    <row r="160" spans="2:18" ht="15.9" hidden="1" x14ac:dyDescent="0.45">
      <c r="B160" s="203" t="s">
        <v>181</v>
      </c>
      <c r="C160" s="144"/>
      <c r="D160" s="179"/>
      <c r="E160" s="179"/>
      <c r="F160" s="179"/>
      <c r="G160" s="179"/>
      <c r="H160" s="179"/>
      <c r="I160" s="179"/>
      <c r="J160" s="179"/>
      <c r="K160" s="179"/>
      <c r="L160" s="179"/>
      <c r="M160" s="197">
        <f t="shared" si="34"/>
        <v>0</v>
      </c>
      <c r="N160" s="201"/>
      <c r="O160" s="179"/>
      <c r="P160" s="179"/>
      <c r="Q160" s="202"/>
      <c r="R160" s="200"/>
    </row>
    <row r="161" spans="2:18" ht="15.9" hidden="1" x14ac:dyDescent="0.45">
      <c r="C161" s="72" t="s">
        <v>33</v>
      </c>
      <c r="D161" s="13">
        <f>SUM(D153:D160)</f>
        <v>0</v>
      </c>
      <c r="E161" s="13"/>
      <c r="F161" s="13"/>
      <c r="G161" s="13"/>
      <c r="H161" s="13">
        <f>SUM(H153:H160)</f>
        <v>0</v>
      </c>
      <c r="I161" s="13"/>
      <c r="J161" s="13"/>
      <c r="K161" s="13"/>
      <c r="L161" s="13">
        <f>SUM(L153:L160)</f>
        <v>0</v>
      </c>
      <c r="M161" s="13">
        <f>SUM(M153:M160)</f>
        <v>0</v>
      </c>
      <c r="N161" s="10">
        <f>(N153*M153)+(N154*M154)+(N155*M155)+(N156*M156)+(N157*M157)+(N158*M158)+(N159*M159)+(N160*M160)</f>
        <v>0</v>
      </c>
      <c r="O161" s="118">
        <f>SUM(O153:O160)</f>
        <v>0</v>
      </c>
      <c r="P161" s="134"/>
      <c r="Q161" s="202"/>
      <c r="R161" s="29"/>
    </row>
    <row r="162" spans="2:18" ht="15.9" hidden="1" x14ac:dyDescent="0.4">
      <c r="B162" s="72" t="s">
        <v>182</v>
      </c>
      <c r="C162" s="254"/>
      <c r="D162" s="255"/>
      <c r="E162" s="255"/>
      <c r="F162" s="255"/>
      <c r="G162" s="255"/>
      <c r="H162" s="255"/>
      <c r="I162" s="255"/>
      <c r="J162" s="255"/>
      <c r="K162" s="255"/>
      <c r="L162" s="255"/>
      <c r="M162" s="255"/>
      <c r="N162" s="255"/>
      <c r="O162" s="255"/>
      <c r="P162" s="255"/>
      <c r="Q162" s="256"/>
      <c r="R162" s="28"/>
    </row>
    <row r="163" spans="2:18" ht="15.9" hidden="1" x14ac:dyDescent="0.45">
      <c r="B163" s="203" t="s">
        <v>183</v>
      </c>
      <c r="C163" s="143"/>
      <c r="D163" s="153"/>
      <c r="E163" s="153"/>
      <c r="F163" s="153"/>
      <c r="G163" s="153"/>
      <c r="H163" s="153"/>
      <c r="I163" s="153"/>
      <c r="J163" s="153"/>
      <c r="K163" s="153"/>
      <c r="L163" s="153"/>
      <c r="M163" s="197">
        <f t="shared" ref="M163:M170" si="35">SUM(D163:L163)</f>
        <v>0</v>
      </c>
      <c r="N163" s="198"/>
      <c r="O163" s="153"/>
      <c r="P163" s="179"/>
      <c r="Q163" s="199"/>
      <c r="R163" s="200"/>
    </row>
    <row r="164" spans="2:18" ht="15.9" hidden="1" x14ac:dyDescent="0.45">
      <c r="B164" s="203" t="s">
        <v>184</v>
      </c>
      <c r="C164" s="143"/>
      <c r="D164" s="153"/>
      <c r="E164" s="153"/>
      <c r="F164" s="153"/>
      <c r="G164" s="153"/>
      <c r="H164" s="153"/>
      <c r="I164" s="153"/>
      <c r="J164" s="153"/>
      <c r="K164" s="153"/>
      <c r="L164" s="153"/>
      <c r="M164" s="197">
        <f t="shared" si="35"/>
        <v>0</v>
      </c>
      <c r="N164" s="198"/>
      <c r="O164" s="153"/>
      <c r="P164" s="179"/>
      <c r="Q164" s="199"/>
      <c r="R164" s="200"/>
    </row>
    <row r="165" spans="2:18" ht="15.9" hidden="1" x14ac:dyDescent="0.45">
      <c r="B165" s="203" t="s">
        <v>185</v>
      </c>
      <c r="C165" s="143"/>
      <c r="D165" s="153"/>
      <c r="E165" s="153"/>
      <c r="F165" s="153"/>
      <c r="G165" s="153"/>
      <c r="H165" s="153"/>
      <c r="I165" s="153"/>
      <c r="J165" s="153"/>
      <c r="K165" s="153"/>
      <c r="L165" s="153"/>
      <c r="M165" s="197">
        <f t="shared" si="35"/>
        <v>0</v>
      </c>
      <c r="N165" s="198"/>
      <c r="O165" s="153"/>
      <c r="P165" s="179"/>
      <c r="Q165" s="199"/>
      <c r="R165" s="200"/>
    </row>
    <row r="166" spans="2:18" ht="15.9" hidden="1" x14ac:dyDescent="0.45">
      <c r="B166" s="203" t="s">
        <v>186</v>
      </c>
      <c r="C166" s="143"/>
      <c r="D166" s="153"/>
      <c r="E166" s="153"/>
      <c r="F166" s="153"/>
      <c r="G166" s="153"/>
      <c r="H166" s="153"/>
      <c r="I166" s="153"/>
      <c r="J166" s="153"/>
      <c r="K166" s="153"/>
      <c r="L166" s="153"/>
      <c r="M166" s="197">
        <f t="shared" si="35"/>
        <v>0</v>
      </c>
      <c r="N166" s="198"/>
      <c r="O166" s="153"/>
      <c r="P166" s="179"/>
      <c r="Q166" s="199"/>
      <c r="R166" s="200"/>
    </row>
    <row r="167" spans="2:18" ht="15.9" hidden="1" x14ac:dyDescent="0.45">
      <c r="B167" s="203" t="s">
        <v>187</v>
      </c>
      <c r="C167" s="143"/>
      <c r="D167" s="153"/>
      <c r="E167" s="153"/>
      <c r="F167" s="153"/>
      <c r="G167" s="153"/>
      <c r="H167" s="153"/>
      <c r="I167" s="153"/>
      <c r="J167" s="153"/>
      <c r="K167" s="153"/>
      <c r="L167" s="153"/>
      <c r="M167" s="197">
        <f t="shared" si="35"/>
        <v>0</v>
      </c>
      <c r="N167" s="198"/>
      <c r="O167" s="153"/>
      <c r="P167" s="179"/>
      <c r="Q167" s="199"/>
      <c r="R167" s="200"/>
    </row>
    <row r="168" spans="2:18" ht="15.9" hidden="1" x14ac:dyDescent="0.45">
      <c r="B168" s="203" t="s">
        <v>188</v>
      </c>
      <c r="C168" s="143"/>
      <c r="D168" s="153"/>
      <c r="E168" s="153"/>
      <c r="F168" s="153"/>
      <c r="G168" s="153"/>
      <c r="H168" s="153"/>
      <c r="I168" s="153"/>
      <c r="J168" s="153"/>
      <c r="K168" s="153"/>
      <c r="L168" s="153"/>
      <c r="M168" s="197">
        <f t="shared" si="35"/>
        <v>0</v>
      </c>
      <c r="N168" s="198"/>
      <c r="O168" s="153"/>
      <c r="P168" s="179"/>
      <c r="Q168" s="199"/>
      <c r="R168" s="200"/>
    </row>
    <row r="169" spans="2:18" ht="15.9" hidden="1" x14ac:dyDescent="0.45">
      <c r="B169" s="203" t="s">
        <v>189</v>
      </c>
      <c r="C169" s="144"/>
      <c r="D169" s="179"/>
      <c r="E169" s="179"/>
      <c r="F169" s="179"/>
      <c r="G169" s="179"/>
      <c r="H169" s="179"/>
      <c r="I169" s="179"/>
      <c r="J169" s="179"/>
      <c r="K169" s="179"/>
      <c r="L169" s="179"/>
      <c r="M169" s="197">
        <f t="shared" si="35"/>
        <v>0</v>
      </c>
      <c r="N169" s="201"/>
      <c r="O169" s="179"/>
      <c r="P169" s="179"/>
      <c r="Q169" s="202"/>
      <c r="R169" s="200"/>
    </row>
    <row r="170" spans="2:18" ht="15.9" hidden="1" x14ac:dyDescent="0.45">
      <c r="B170" s="203" t="s">
        <v>190</v>
      </c>
      <c r="C170" s="144"/>
      <c r="D170" s="179"/>
      <c r="E170" s="179"/>
      <c r="F170" s="179"/>
      <c r="G170" s="179"/>
      <c r="H170" s="179"/>
      <c r="I170" s="179"/>
      <c r="J170" s="179"/>
      <c r="K170" s="179"/>
      <c r="L170" s="179"/>
      <c r="M170" s="197">
        <f t="shared" si="35"/>
        <v>0</v>
      </c>
      <c r="N170" s="201"/>
      <c r="O170" s="179"/>
      <c r="P170" s="179"/>
      <c r="Q170" s="202"/>
      <c r="R170" s="200"/>
    </row>
    <row r="171" spans="2:18" ht="15.9" hidden="1" x14ac:dyDescent="0.45">
      <c r="C171" s="72" t="s">
        <v>33</v>
      </c>
      <c r="D171" s="10">
        <f>SUM(D163:D170)</f>
        <v>0</v>
      </c>
      <c r="E171" s="10"/>
      <c r="F171" s="10"/>
      <c r="G171" s="10"/>
      <c r="H171" s="10">
        <f>SUM(H163:H170)</f>
        <v>0</v>
      </c>
      <c r="I171" s="10"/>
      <c r="J171" s="10"/>
      <c r="K171" s="10"/>
      <c r="L171" s="10">
        <f>SUM(L163:L170)</f>
        <v>0</v>
      </c>
      <c r="M171" s="10">
        <f>SUM(M163:M170)</f>
        <v>0</v>
      </c>
      <c r="N171" s="10">
        <f>(N163*M163)+(N164*M164)+(N165*M165)+(N166*M166)+(N167*M167)+(N168*M168)+(N169*M169)+(N170*M170)</f>
        <v>0</v>
      </c>
      <c r="O171" s="118">
        <f>SUM(O163:O170)</f>
        <v>0</v>
      </c>
      <c r="P171" s="134"/>
      <c r="Q171" s="202"/>
      <c r="R171" s="29"/>
    </row>
    <row r="172" spans="2:18" ht="15.9" x14ac:dyDescent="0.4">
      <c r="B172" s="4"/>
      <c r="C172" s="204"/>
      <c r="D172" s="181"/>
      <c r="E172" s="181"/>
      <c r="F172" s="181"/>
      <c r="G172" s="181"/>
      <c r="H172" s="181"/>
      <c r="I172" s="181"/>
      <c r="J172" s="181"/>
      <c r="K172" s="181"/>
      <c r="L172" s="181"/>
      <c r="M172" s="181"/>
      <c r="N172" s="181"/>
      <c r="O172" s="181"/>
      <c r="P172" s="181"/>
      <c r="Q172" s="204"/>
      <c r="R172" s="2"/>
    </row>
    <row r="173" spans="2:18" ht="15.9" x14ac:dyDescent="0.4">
      <c r="B173" s="4"/>
      <c r="C173" s="204"/>
      <c r="D173" s="181"/>
      <c r="E173" s="181"/>
      <c r="F173" s="181"/>
      <c r="G173" s="181"/>
      <c r="H173" s="181"/>
      <c r="I173" s="181"/>
      <c r="J173" s="181"/>
      <c r="K173" s="181"/>
      <c r="L173" s="181"/>
      <c r="M173" s="181"/>
      <c r="N173" s="181"/>
      <c r="O173" s="181"/>
      <c r="P173" s="181"/>
      <c r="Q173" s="204"/>
      <c r="R173" s="2"/>
    </row>
    <row r="174" spans="2:18" ht="15.9" x14ac:dyDescent="0.45">
      <c r="B174" s="72" t="s">
        <v>191</v>
      </c>
      <c r="C174" s="207"/>
      <c r="D174" s="146"/>
      <c r="E174" s="146"/>
      <c r="F174" s="146"/>
      <c r="G174" s="146"/>
      <c r="H174" s="146"/>
      <c r="I174" s="146"/>
      <c r="J174" s="146"/>
      <c r="K174" s="146"/>
      <c r="L174" s="146"/>
      <c r="M174" s="208">
        <f>SUM(D174:L174)</f>
        <v>0</v>
      </c>
      <c r="N174" s="209"/>
      <c r="O174" s="153">
        <f t="shared" ref="O174:O177" si="36">E174+I174+F174+G174+J174+K174</f>
        <v>0</v>
      </c>
      <c r="P174" s="210"/>
      <c r="Q174" s="211"/>
      <c r="R174" s="29"/>
    </row>
    <row r="175" spans="2:18" ht="15.9" x14ac:dyDescent="0.45">
      <c r="B175" s="72" t="s">
        <v>192</v>
      </c>
      <c r="C175" s="207"/>
      <c r="D175" s="146"/>
      <c r="E175" s="146"/>
      <c r="F175" s="146"/>
      <c r="G175" s="146"/>
      <c r="H175" s="146"/>
      <c r="I175" s="146"/>
      <c r="J175" s="146"/>
      <c r="K175" s="146"/>
      <c r="L175" s="146"/>
      <c r="M175" s="208">
        <f>SUM(D175:L175)</f>
        <v>0</v>
      </c>
      <c r="N175" s="209"/>
      <c r="O175" s="153">
        <f t="shared" si="36"/>
        <v>0</v>
      </c>
      <c r="P175" s="210"/>
      <c r="Q175" s="211"/>
      <c r="R175" s="29"/>
    </row>
    <row r="176" spans="2:18" ht="15.9" x14ac:dyDescent="0.45">
      <c r="B176" s="72" t="s">
        <v>193</v>
      </c>
      <c r="C176" s="145" t="s">
        <v>194</v>
      </c>
      <c r="D176" s="146">
        <v>70000</v>
      </c>
      <c r="E176" s="166">
        <f>23443.2+2000</f>
        <v>25443.200000000001</v>
      </c>
      <c r="F176" s="166"/>
      <c r="G176" s="165">
        <f>1021.03+8320</f>
        <v>9341.0300000000007</v>
      </c>
      <c r="H176" s="146">
        <v>30000.98</v>
      </c>
      <c r="I176" s="166"/>
      <c r="J176" s="166">
        <v>534</v>
      </c>
      <c r="K176" s="166">
        <v>0</v>
      </c>
      <c r="L176" s="146"/>
      <c r="M176" s="197">
        <f>D176+H176</f>
        <v>100000.98</v>
      </c>
      <c r="N176" s="209"/>
      <c r="O176" s="153">
        <f t="shared" si="36"/>
        <v>35318.230000000003</v>
      </c>
      <c r="P176" s="210"/>
      <c r="Q176" s="211"/>
      <c r="R176" s="29"/>
    </row>
    <row r="177" spans="2:18" ht="31.75" x14ac:dyDescent="0.45">
      <c r="B177" s="86" t="s">
        <v>195</v>
      </c>
      <c r="C177" s="207"/>
      <c r="D177" s="146"/>
      <c r="E177" s="146"/>
      <c r="F177" s="146"/>
      <c r="G177" s="146"/>
      <c r="H177" s="146"/>
      <c r="I177" s="146"/>
      <c r="J177" s="146"/>
      <c r="K177" s="146"/>
      <c r="L177" s="146"/>
      <c r="M177" s="208">
        <f>SUM(D177:L177)</f>
        <v>0</v>
      </c>
      <c r="N177" s="209"/>
      <c r="O177" s="153">
        <f t="shared" si="36"/>
        <v>0</v>
      </c>
      <c r="P177" s="210"/>
      <c r="Q177" s="211"/>
      <c r="R177" s="29"/>
    </row>
    <row r="178" spans="2:18" ht="15.9" x14ac:dyDescent="0.4">
      <c r="B178" s="4"/>
      <c r="C178" s="87" t="s">
        <v>196</v>
      </c>
      <c r="D178" s="90">
        <f t="shared" ref="D178:M178" si="37">SUM(D174:D177)</f>
        <v>70000</v>
      </c>
      <c r="E178" s="90">
        <f t="shared" si="37"/>
        <v>25443.200000000001</v>
      </c>
      <c r="F178" s="90">
        <f t="shared" si="37"/>
        <v>0</v>
      </c>
      <c r="G178" s="90">
        <f t="shared" si="37"/>
        <v>9341.0300000000007</v>
      </c>
      <c r="H178" s="90">
        <f t="shared" si="37"/>
        <v>30000.98</v>
      </c>
      <c r="I178" s="90">
        <f t="shared" si="37"/>
        <v>0</v>
      </c>
      <c r="J178" s="90">
        <f t="shared" si="37"/>
        <v>534</v>
      </c>
      <c r="K178" s="90">
        <f t="shared" si="37"/>
        <v>0</v>
      </c>
      <c r="L178" s="90">
        <f t="shared" si="37"/>
        <v>0</v>
      </c>
      <c r="M178" s="90">
        <f t="shared" si="37"/>
        <v>100000.98</v>
      </c>
      <c r="N178" s="10">
        <f>(N174*M174)+(N175*M175)+(N176*M176)+(N177*M177)</f>
        <v>0</v>
      </c>
      <c r="O178" s="194">
        <f>SUM(O170:O177)</f>
        <v>35318.230000000003</v>
      </c>
      <c r="P178" s="134"/>
      <c r="Q178" s="207"/>
      <c r="R178" s="8"/>
    </row>
    <row r="179" spans="2:18" ht="15.9" x14ac:dyDescent="0.4">
      <c r="B179" s="4"/>
      <c r="C179" s="204"/>
      <c r="D179" s="181"/>
      <c r="E179" s="181"/>
      <c r="F179" s="181"/>
      <c r="G179" s="181"/>
      <c r="H179" s="181"/>
      <c r="I179" s="181"/>
      <c r="J179" s="181"/>
      <c r="K179" s="181"/>
      <c r="L179" s="181"/>
      <c r="M179" s="181"/>
      <c r="N179" s="181"/>
      <c r="O179" s="181"/>
      <c r="P179" s="181"/>
      <c r="Q179" s="204"/>
      <c r="R179" s="8"/>
    </row>
    <row r="180" spans="2:18" ht="15.9" x14ac:dyDescent="0.4">
      <c r="B180" s="4"/>
      <c r="C180" s="204"/>
      <c r="D180" s="181"/>
      <c r="E180" s="181"/>
      <c r="F180" s="181"/>
      <c r="G180" s="181"/>
      <c r="H180" s="181"/>
      <c r="I180" s="181"/>
      <c r="J180" s="181"/>
      <c r="K180" s="181"/>
      <c r="L180" s="181"/>
      <c r="M180" s="181"/>
      <c r="N180" s="181"/>
      <c r="O180" s="181"/>
      <c r="P180" s="181"/>
      <c r="Q180" s="204"/>
      <c r="R180" s="8"/>
    </row>
    <row r="181" spans="2:18" ht="15.9" x14ac:dyDescent="0.4">
      <c r="B181" s="4"/>
      <c r="C181" s="204"/>
      <c r="D181" s="181"/>
      <c r="E181" s="181"/>
      <c r="F181" s="181"/>
      <c r="G181" s="181"/>
      <c r="H181" s="181"/>
      <c r="I181" s="181"/>
      <c r="J181" s="181"/>
      <c r="K181" s="181"/>
      <c r="L181" s="181"/>
      <c r="M181" s="181"/>
      <c r="N181" s="181"/>
      <c r="O181" s="181"/>
      <c r="P181" s="181"/>
      <c r="Q181" s="204"/>
      <c r="R181" s="8"/>
    </row>
    <row r="182" spans="2:18" ht="15.9" x14ac:dyDescent="0.4">
      <c r="B182" s="4"/>
      <c r="C182" s="204"/>
      <c r="D182" s="181"/>
      <c r="E182" s="181"/>
      <c r="F182" s="181"/>
      <c r="G182" s="181"/>
      <c r="H182" s="181"/>
      <c r="I182" s="181"/>
      <c r="J182" s="181"/>
      <c r="K182" s="181"/>
      <c r="L182" s="181"/>
      <c r="M182" s="181"/>
      <c r="N182" s="181"/>
      <c r="O182" s="181"/>
      <c r="P182" s="181"/>
      <c r="Q182" s="204"/>
      <c r="R182" s="8"/>
    </row>
    <row r="183" spans="2:18" ht="15.9" x14ac:dyDescent="0.4">
      <c r="B183" s="4"/>
      <c r="C183" s="204"/>
      <c r="D183" s="181"/>
      <c r="E183" s="181"/>
      <c r="F183" s="181"/>
      <c r="G183" s="181"/>
      <c r="H183" s="181"/>
      <c r="I183" s="181"/>
      <c r="J183" s="181"/>
      <c r="K183" s="181"/>
      <c r="L183" s="181"/>
      <c r="M183" s="181"/>
      <c r="N183" s="181"/>
      <c r="O183" s="181"/>
      <c r="P183" s="181"/>
      <c r="Q183" s="204"/>
      <c r="R183" s="8"/>
    </row>
    <row r="184" spans="2:18" ht="15.9" x14ac:dyDescent="0.4">
      <c r="B184" s="4"/>
      <c r="C184" s="204"/>
      <c r="D184" s="181"/>
      <c r="E184" s="181"/>
      <c r="F184" s="181"/>
      <c r="G184" s="181"/>
      <c r="H184" s="181"/>
      <c r="I184" s="181"/>
      <c r="J184" s="181"/>
      <c r="K184" s="181"/>
      <c r="L184" s="181"/>
      <c r="M184" s="181"/>
      <c r="N184" s="181"/>
      <c r="O184" s="181"/>
      <c r="P184" s="181"/>
      <c r="Q184" s="204"/>
      <c r="R184" s="8"/>
    </row>
    <row r="185" spans="2:18" ht="16.3" thickBot="1" x14ac:dyDescent="0.45">
      <c r="B185" s="4"/>
      <c r="C185" s="204"/>
      <c r="D185" s="181"/>
      <c r="E185" s="181"/>
      <c r="F185" s="181"/>
      <c r="G185" s="181"/>
      <c r="H185" s="181"/>
      <c r="I185" s="181"/>
      <c r="J185" s="181"/>
      <c r="K185" s="181"/>
      <c r="L185" s="181"/>
      <c r="M185" s="181"/>
      <c r="N185" s="181"/>
      <c r="O185" s="181"/>
      <c r="P185" s="181"/>
      <c r="Q185" s="204"/>
      <c r="R185" s="8"/>
    </row>
    <row r="186" spans="2:18" ht="15.9" x14ac:dyDescent="0.4">
      <c r="B186" s="4"/>
      <c r="C186" s="282" t="s">
        <v>197</v>
      </c>
      <c r="D186" s="283"/>
      <c r="E186" s="283"/>
      <c r="F186" s="283"/>
      <c r="G186" s="283"/>
      <c r="H186" s="283"/>
      <c r="I186" s="283"/>
      <c r="J186" s="283"/>
      <c r="K186" s="283"/>
      <c r="L186" s="283"/>
      <c r="M186" s="284"/>
      <c r="N186" s="8"/>
      <c r="O186" s="189" t="s">
        <v>8</v>
      </c>
      <c r="P186" s="181"/>
      <c r="Q186" s="8"/>
    </row>
    <row r="187" spans="2:18" ht="31.75" x14ac:dyDescent="0.4">
      <c r="B187" s="4"/>
      <c r="C187" s="272"/>
      <c r="D187" s="285" t="str">
        <f>D4</f>
        <v>Presupuesto UNHCR</v>
      </c>
      <c r="E187" s="192" t="s">
        <v>263</v>
      </c>
      <c r="F187" s="192" t="s">
        <v>264</v>
      </c>
      <c r="G187" s="192" t="s">
        <v>265</v>
      </c>
      <c r="H187" s="285" t="str">
        <f>H4</f>
        <v>Presupuesto STC</v>
      </c>
      <c r="I187" s="192" t="s">
        <v>217</v>
      </c>
      <c r="J187" s="192" t="s">
        <v>268</v>
      </c>
      <c r="K187" s="192" t="s">
        <v>269</v>
      </c>
      <c r="L187" s="285" t="str">
        <f>L4</f>
        <v>Comentarios</v>
      </c>
      <c r="M187" s="274" t="s">
        <v>8</v>
      </c>
      <c r="N187" s="204"/>
      <c r="O187" s="328"/>
      <c r="P187" s="181"/>
      <c r="Q187" s="8"/>
    </row>
    <row r="188" spans="2:18" ht="15.9" x14ac:dyDescent="0.4">
      <c r="B188" s="4"/>
      <c r="C188" s="273"/>
      <c r="D188" s="286"/>
      <c r="E188" s="155"/>
      <c r="F188" s="155"/>
      <c r="G188" s="155"/>
      <c r="H188" s="286"/>
      <c r="I188" s="155"/>
      <c r="J188" s="155"/>
      <c r="K188" s="248"/>
      <c r="L188" s="286"/>
      <c r="M188" s="275"/>
      <c r="N188" s="204"/>
      <c r="O188" s="329"/>
      <c r="P188" s="181"/>
      <c r="Q188" s="8"/>
    </row>
    <row r="189" spans="2:18" ht="15.9" x14ac:dyDescent="0.4">
      <c r="B189" s="212"/>
      <c r="C189" s="213" t="s">
        <v>198</v>
      </c>
      <c r="D189" s="214">
        <f>SUM(D15,D25,D35,D45,D57,D67,D77,D87,D99,D109,D119,D129,D141,D151,D161,D171,D174,D175,D176,D177)</f>
        <v>1308411.2139999999</v>
      </c>
      <c r="E189" s="214">
        <f>E178+E87+E77+E67+E57+E35+E25+E15</f>
        <v>628214.47</v>
      </c>
      <c r="F189" s="214">
        <f>F178+F87+F77+F67+F57+F35+F25+F15</f>
        <v>213222.43580000001</v>
      </c>
      <c r="G189" s="214">
        <f>G178+G87+G77+G67+G57+G35+G25+G15</f>
        <v>98185.82</v>
      </c>
      <c r="H189" s="214">
        <f>SUM(H15,H25,H35,H45,H57,H67,H77,H87,H99,H109,H119,H129,H141,H151,H161,H171,H174,H175,H176,H177)</f>
        <v>560747.65999999992</v>
      </c>
      <c r="I189" s="214">
        <f>I178+I87+I77+I67+I57+I35+I25+I15</f>
        <v>85938.028449826248</v>
      </c>
      <c r="J189" s="246">
        <f>J178+J87+J77+J67+J57+J35+J25+J15</f>
        <v>55435.51</v>
      </c>
      <c r="K189" s="245">
        <f>+K15+K57+K67+K77</f>
        <v>39477.75</v>
      </c>
      <c r="L189" s="247">
        <f>SUM(L15,L25,L35,L45,L57,L67,L77,L87,L99,L109,L119,L129,L141,L151,L161,L171,L174,L175,L176,L177)</f>
        <v>0</v>
      </c>
      <c r="M189" s="215">
        <f>D189+H189</f>
        <v>1869158.8739999998</v>
      </c>
      <c r="N189" s="235">
        <f>N178+N87+N77+N67+N57+N35+N25+N15</f>
        <v>310439.68949999998</v>
      </c>
      <c r="O189" s="235">
        <f>O178+O87+O77+O67+O57+O35+O25+O15</f>
        <v>1120474.0142498261</v>
      </c>
      <c r="P189" s="181"/>
      <c r="Q189" s="212"/>
      <c r="R189" s="332">
        <f>SUM(R7:R188)</f>
        <v>192693.7606000122</v>
      </c>
    </row>
    <row r="190" spans="2:18" ht="15.9" x14ac:dyDescent="0.4">
      <c r="B190" s="217"/>
      <c r="C190" s="213" t="s">
        <v>199</v>
      </c>
      <c r="D190" s="214">
        <f t="shared" ref="D190:L190" si="38">D189*0.07</f>
        <v>91588.784979999997</v>
      </c>
      <c r="E190" s="214">
        <f t="shared" si="38"/>
        <v>43975.012900000002</v>
      </c>
      <c r="F190" s="214">
        <f t="shared" ref="F190:G190" si="39">F189*0.07</f>
        <v>14925.570506000002</v>
      </c>
      <c r="G190" s="214">
        <f t="shared" si="39"/>
        <v>6873.0074000000013</v>
      </c>
      <c r="H190" s="214">
        <f t="shared" si="38"/>
        <v>39252.336199999998</v>
      </c>
      <c r="I190" s="214">
        <f t="shared" si="38"/>
        <v>6015.6619914878383</v>
      </c>
      <c r="J190" s="246">
        <f>J189*0.07</f>
        <v>3880.4857000000006</v>
      </c>
      <c r="K190" s="245">
        <f>K189*0.07</f>
        <v>2763.4425000000001</v>
      </c>
      <c r="L190" s="247">
        <f t="shared" si="38"/>
        <v>0</v>
      </c>
      <c r="M190" s="215">
        <f>D190+H190</f>
        <v>130841.12117999999</v>
      </c>
      <c r="N190" s="217"/>
      <c r="O190" s="235">
        <f>O189*0.07</f>
        <v>78433.180997487827</v>
      </c>
      <c r="P190" s="181"/>
      <c r="Q190" s="218"/>
    </row>
    <row r="191" spans="2:18" ht="16.3" thickBot="1" x14ac:dyDescent="0.45">
      <c r="B191" s="217"/>
      <c r="C191" s="7" t="s">
        <v>8</v>
      </c>
      <c r="D191" s="76">
        <f>SUM(D189:D190)</f>
        <v>1399999.9989799999</v>
      </c>
      <c r="E191" s="76">
        <f>E189+E190</f>
        <v>672189.48289999994</v>
      </c>
      <c r="F191" s="76">
        <f>F189+F190</f>
        <v>228148.006306</v>
      </c>
      <c r="G191" s="76">
        <f>G189+G190</f>
        <v>105058.82740000001</v>
      </c>
      <c r="H191" s="76">
        <f>SUM(H189:H190)</f>
        <v>599999.99619999994</v>
      </c>
      <c r="I191" s="76">
        <f>I189+I190</f>
        <v>91953.690441314087</v>
      </c>
      <c r="J191" s="76">
        <f>J189+J190</f>
        <v>59315.995699999999</v>
      </c>
      <c r="K191" s="249">
        <f>K189+K190</f>
        <v>42241.192499999997</v>
      </c>
      <c r="L191" s="76">
        <f>SUM(L189:L190)</f>
        <v>0</v>
      </c>
      <c r="M191" s="85">
        <f>SUM(M189:M190)</f>
        <v>1999999.9951799999</v>
      </c>
      <c r="N191" s="217"/>
      <c r="O191" s="190">
        <f>O189+O190</f>
        <v>1198907.1952473139</v>
      </c>
      <c r="Q191" s="218"/>
    </row>
    <row r="192" spans="2:18" ht="15.9" x14ac:dyDescent="0.4">
      <c r="B192" s="217"/>
      <c r="O192" s="115"/>
      <c r="P192" s="115"/>
      <c r="Q192" s="2"/>
      <c r="R192" s="218"/>
    </row>
    <row r="193" spans="2:18" s="21" customFormat="1" ht="16.3" thickBot="1" x14ac:dyDescent="0.45">
      <c r="B193" s="204"/>
      <c r="C193" s="4"/>
      <c r="D193" s="16"/>
      <c r="E193" s="16"/>
      <c r="F193" s="16"/>
      <c r="G193" s="16"/>
      <c r="H193" s="16"/>
      <c r="I193" s="16"/>
      <c r="J193" s="16"/>
      <c r="K193" s="16"/>
      <c r="L193" s="16"/>
      <c r="M193" s="16"/>
      <c r="N193" s="16"/>
      <c r="O193" s="119"/>
      <c r="P193" s="119"/>
      <c r="Q193" s="8"/>
      <c r="R193" s="212"/>
    </row>
    <row r="194" spans="2:18" ht="15.9" x14ac:dyDescent="0.4">
      <c r="B194" s="218"/>
      <c r="C194" s="267" t="s">
        <v>200</v>
      </c>
      <c r="D194" s="268"/>
      <c r="E194" s="268"/>
      <c r="F194" s="268"/>
      <c r="G194" s="268"/>
      <c r="H194" s="268"/>
      <c r="I194" s="268"/>
      <c r="J194" s="268"/>
      <c r="K194" s="268"/>
      <c r="L194" s="268"/>
      <c r="M194" s="268"/>
      <c r="N194" s="269"/>
      <c r="O194" s="119"/>
      <c r="P194" s="119"/>
      <c r="Q194" s="218"/>
    </row>
    <row r="195" spans="2:18" ht="31.75" x14ac:dyDescent="0.4">
      <c r="B195" s="218"/>
      <c r="C195" s="73"/>
      <c r="D195" s="251" t="str">
        <f>D4</f>
        <v>Presupuesto UNHCR</v>
      </c>
      <c r="E195" s="192" t="s">
        <v>263</v>
      </c>
      <c r="F195" s="192" t="s">
        <v>264</v>
      </c>
      <c r="G195" s="192" t="s">
        <v>265</v>
      </c>
      <c r="H195" s="251" t="str">
        <f>H4</f>
        <v>Presupuesto STC</v>
      </c>
      <c r="I195" s="192" t="s">
        <v>217</v>
      </c>
      <c r="J195" s="192" t="s">
        <v>268</v>
      </c>
      <c r="K195" s="192" t="s">
        <v>269</v>
      </c>
      <c r="L195" s="251" t="str">
        <f>L4</f>
        <v>Comentarios</v>
      </c>
      <c r="M195" s="276" t="s">
        <v>8</v>
      </c>
      <c r="N195" s="278" t="s">
        <v>201</v>
      </c>
      <c r="O195" s="119"/>
      <c r="P195" s="119"/>
      <c r="Q195" s="218"/>
    </row>
    <row r="196" spans="2:18" ht="15.9" x14ac:dyDescent="0.4">
      <c r="B196" s="218"/>
      <c r="C196" s="73"/>
      <c r="D196" s="252"/>
      <c r="E196" s="156"/>
      <c r="F196" s="156"/>
      <c r="G196" s="156"/>
      <c r="H196" s="252"/>
      <c r="I196" s="156"/>
      <c r="J196" s="156"/>
      <c r="K196" s="156"/>
      <c r="L196" s="252"/>
      <c r="M196" s="277"/>
      <c r="N196" s="279"/>
      <c r="O196" s="114"/>
      <c r="P196" s="114"/>
      <c r="Q196" s="218"/>
    </row>
    <row r="197" spans="2:18" ht="16.3" thickBot="1" x14ac:dyDescent="0.45">
      <c r="B197" s="218"/>
      <c r="C197" s="14" t="s">
        <v>202</v>
      </c>
      <c r="D197" s="74">
        <f>$D$191*N197</f>
        <v>979999.99928599992</v>
      </c>
      <c r="E197" s="76">
        <f>E191*N197</f>
        <v>470532.63802999991</v>
      </c>
      <c r="F197" s="76">
        <f>F191*O197</f>
        <v>0</v>
      </c>
      <c r="G197" s="76">
        <f>G191*P197</f>
        <v>0</v>
      </c>
      <c r="H197" s="75">
        <f>$H$191*N197</f>
        <v>419999.99733999994</v>
      </c>
      <c r="I197" s="75">
        <f>I191*N197</f>
        <v>64367.583308919857</v>
      </c>
      <c r="J197" s="75"/>
      <c r="K197" s="75"/>
      <c r="L197" s="75">
        <f>$L$191*N197</f>
        <v>0</v>
      </c>
      <c r="M197" s="75">
        <f>SUM(D197:L197)</f>
        <v>1934900.2179649195</v>
      </c>
      <c r="N197" s="95">
        <v>0.7</v>
      </c>
      <c r="O197" s="114"/>
      <c r="P197" s="114"/>
      <c r="Q197" s="218"/>
    </row>
    <row r="198" spans="2:18" ht="15.9" x14ac:dyDescent="0.4">
      <c r="B198" s="266"/>
      <c r="C198" s="88" t="s">
        <v>203</v>
      </c>
      <c r="D198" s="74">
        <f>$D$191*N198</f>
        <v>419999.99969399994</v>
      </c>
      <c r="E198" s="75">
        <f>E191*N198</f>
        <v>201656.84486999997</v>
      </c>
      <c r="F198" s="75">
        <f>F191*O198</f>
        <v>0</v>
      </c>
      <c r="G198" s="75">
        <f>G191*P198</f>
        <v>0</v>
      </c>
      <c r="H198" s="75">
        <f>$H$191*N198</f>
        <v>179999.99885999996</v>
      </c>
      <c r="I198" s="75">
        <f>I190*N198</f>
        <v>1804.6985974463514</v>
      </c>
      <c r="J198" s="75"/>
      <c r="K198" s="75"/>
      <c r="L198" s="75">
        <f>$L$191*N198</f>
        <v>0</v>
      </c>
      <c r="M198" s="89">
        <f>SUM(D198:L198)</f>
        <v>803461.54202144616</v>
      </c>
      <c r="N198" s="96">
        <v>0.3</v>
      </c>
      <c r="O198" s="116"/>
      <c r="P198" s="116"/>
    </row>
    <row r="199" spans="2:18" ht="15.9" x14ac:dyDescent="0.4">
      <c r="B199" s="266"/>
      <c r="C199" s="88" t="s">
        <v>204</v>
      </c>
      <c r="D199" s="74">
        <f>$D$191*N199</f>
        <v>0</v>
      </c>
      <c r="E199" s="75"/>
      <c r="F199" s="75"/>
      <c r="G199" s="75"/>
      <c r="H199" s="75">
        <f>$H$191*N199</f>
        <v>0</v>
      </c>
      <c r="I199" s="75"/>
      <c r="J199" s="75"/>
      <c r="K199" s="75"/>
      <c r="L199" s="75">
        <f>$L$191*N199</f>
        <v>0</v>
      </c>
      <c r="M199" s="89">
        <f>SUM(D199:L199)</f>
        <v>0</v>
      </c>
      <c r="N199" s="97">
        <v>0</v>
      </c>
      <c r="O199" s="120"/>
      <c r="P199" s="120"/>
    </row>
    <row r="200" spans="2:18" ht="16.3" thickBot="1" x14ac:dyDescent="0.45">
      <c r="B200" s="266"/>
      <c r="C200" s="7" t="s">
        <v>205</v>
      </c>
      <c r="D200" s="76">
        <f t="shared" ref="D200:N200" si="40">SUM(D197:D199)</f>
        <v>1399999.9989799999</v>
      </c>
      <c r="E200" s="76">
        <f t="shared" si="40"/>
        <v>672189.48289999994</v>
      </c>
      <c r="F200" s="76">
        <f t="shared" ref="F200:G200" si="41">SUM(F197:F199)</f>
        <v>0</v>
      </c>
      <c r="G200" s="76">
        <f t="shared" si="41"/>
        <v>0</v>
      </c>
      <c r="H200" s="76">
        <f t="shared" si="40"/>
        <v>599999.99619999994</v>
      </c>
      <c r="I200" s="76">
        <f t="shared" si="40"/>
        <v>66172.281906366203</v>
      </c>
      <c r="J200" s="76">
        <f t="shared" si="40"/>
        <v>0</v>
      </c>
      <c r="K200" s="76"/>
      <c r="L200" s="76">
        <f t="shared" si="40"/>
        <v>0</v>
      </c>
      <c r="M200" s="76">
        <f t="shared" si="40"/>
        <v>2738361.7599863657</v>
      </c>
      <c r="N200" s="77">
        <f t="shared" si="40"/>
        <v>1</v>
      </c>
      <c r="O200" s="117"/>
      <c r="P200" s="115"/>
    </row>
    <row r="201" spans="2:18" ht="16.3" thickBot="1" x14ac:dyDescent="0.45">
      <c r="B201" s="266"/>
      <c r="C201" s="1"/>
      <c r="D201" s="5"/>
      <c r="E201" s="5"/>
      <c r="F201" s="5"/>
      <c r="G201" s="5"/>
      <c r="H201" s="5"/>
      <c r="I201" s="5"/>
      <c r="J201" s="5"/>
      <c r="K201" s="5"/>
      <c r="L201" s="5"/>
      <c r="M201" s="5"/>
      <c r="N201" s="5"/>
      <c r="O201" s="117"/>
      <c r="P201" s="115"/>
    </row>
    <row r="202" spans="2:18" ht="15.9" x14ac:dyDescent="0.4">
      <c r="B202" s="266"/>
      <c r="C202" s="78" t="s">
        <v>206</v>
      </c>
      <c r="D202" s="79">
        <f>SUM(N15,N25,N35,N45,N57,N67,N77,N87,N99,N109,N119,N129,N141,N151,N161,N171,N178)*1.07</f>
        <v>332170.46776500007</v>
      </c>
      <c r="E202" s="159"/>
      <c r="F202" s="159"/>
      <c r="G202" s="159"/>
      <c r="H202" s="16"/>
      <c r="I202" s="16"/>
      <c r="J202" s="16"/>
      <c r="K202" s="16"/>
      <c r="L202" s="16"/>
      <c r="M202" s="16"/>
      <c r="N202" s="122" t="s">
        <v>207</v>
      </c>
      <c r="O202" s="123">
        <f>SUM(O178,O171,O161,O151,O141,O129,O119,O109,O99,O87,O77,O67,O57,O45,O35,O25,O15)</f>
        <v>1120474.0142498261</v>
      </c>
      <c r="P202" s="135"/>
    </row>
    <row r="203" spans="2:18" ht="16.3" thickBot="1" x14ac:dyDescent="0.5">
      <c r="B203" s="266"/>
      <c r="C203" s="80" t="s">
        <v>208</v>
      </c>
      <c r="D203" s="110">
        <f>D202/M191</f>
        <v>0.16608523428276545</v>
      </c>
      <c r="E203" s="160"/>
      <c r="F203" s="160"/>
      <c r="G203" s="160"/>
      <c r="H203" s="23"/>
      <c r="I203" s="23"/>
      <c r="J203" s="23"/>
      <c r="K203" s="23"/>
      <c r="L203" s="23"/>
      <c r="M203" s="23"/>
      <c r="N203" s="124" t="s">
        <v>209</v>
      </c>
      <c r="O203" s="125">
        <f>O202/M189</f>
        <v>0.59945359906834017</v>
      </c>
      <c r="P203" s="136"/>
    </row>
    <row r="204" spans="2:18" x14ac:dyDescent="0.4">
      <c r="B204" s="266"/>
      <c r="C204" s="280"/>
      <c r="D204" s="281"/>
      <c r="E204" s="161"/>
      <c r="F204" s="161"/>
      <c r="G204" s="161"/>
      <c r="H204" s="24"/>
      <c r="I204" s="24"/>
      <c r="J204" s="24"/>
      <c r="K204" s="24"/>
      <c r="L204" s="24"/>
      <c r="M204" s="24"/>
    </row>
    <row r="205" spans="2:18" ht="15.9" x14ac:dyDescent="0.45">
      <c r="B205" s="266"/>
      <c r="C205" s="80" t="s">
        <v>210</v>
      </c>
      <c r="D205" s="81">
        <f>SUM(D176+H176)*1.07</f>
        <v>107001.04859999999</v>
      </c>
      <c r="E205" s="162"/>
      <c r="F205" s="162"/>
      <c r="G205" s="162"/>
      <c r="H205" s="25"/>
      <c r="I205" s="25"/>
      <c r="J205" s="25"/>
      <c r="K205" s="25"/>
      <c r="L205" s="25"/>
      <c r="M205" s="25"/>
    </row>
    <row r="206" spans="2:18" ht="15.9" x14ac:dyDescent="0.45">
      <c r="B206" s="266"/>
      <c r="C206" s="80" t="s">
        <v>211</v>
      </c>
      <c r="D206" s="110">
        <f>D205/M191</f>
        <v>5.3500524428936262E-2</v>
      </c>
      <c r="E206" s="160"/>
      <c r="F206" s="160"/>
      <c r="G206" s="160"/>
      <c r="H206" s="25"/>
      <c r="I206" s="25"/>
      <c r="J206" s="25"/>
      <c r="K206" s="25"/>
      <c r="L206" s="25"/>
      <c r="M206" s="25"/>
      <c r="O206" s="113"/>
    </row>
    <row r="207" spans="2:18" ht="15" thickBot="1" x14ac:dyDescent="0.45">
      <c r="B207" s="266"/>
      <c r="C207" s="270" t="s">
        <v>212</v>
      </c>
      <c r="D207" s="271"/>
      <c r="E207" s="163"/>
      <c r="F207" s="163"/>
      <c r="G207" s="163"/>
      <c r="H207" s="17"/>
      <c r="I207" s="17"/>
      <c r="J207" s="17"/>
      <c r="K207" s="17"/>
      <c r="L207" s="17"/>
      <c r="M207" s="17"/>
    </row>
    <row r="208" spans="2:18" x14ac:dyDescent="0.4">
      <c r="B208" s="266"/>
      <c r="R208" s="21"/>
    </row>
    <row r="209" spans="2:2" x14ac:dyDescent="0.4">
      <c r="B209" s="266"/>
    </row>
    <row r="210" spans="2:2" x14ac:dyDescent="0.4">
      <c r="B210" s="266"/>
    </row>
    <row r="211" spans="2:2" x14ac:dyDescent="0.4">
      <c r="B211" s="266"/>
    </row>
    <row r="212" spans="2:2" x14ac:dyDescent="0.4">
      <c r="B212" s="266"/>
    </row>
    <row r="218" spans="2:2" ht="33" customHeight="1" x14ac:dyDescent="0.4"/>
    <row r="220" spans="2:2" ht="15" customHeight="1" x14ac:dyDescent="0.4"/>
    <row r="221" spans="2:2" ht="25.5" customHeight="1" x14ac:dyDescent="0.4"/>
  </sheetData>
  <mergeCells count="38">
    <mergeCell ref="B198:B212"/>
    <mergeCell ref="C204:D204"/>
    <mergeCell ref="C207:D207"/>
    <mergeCell ref="C194:N194"/>
    <mergeCell ref="D195:D196"/>
    <mergeCell ref="H195:H196"/>
    <mergeCell ref="L195:L196"/>
    <mergeCell ref="M195:M196"/>
    <mergeCell ref="N195:N196"/>
    <mergeCell ref="C100:Q100"/>
    <mergeCell ref="C110:Q110"/>
    <mergeCell ref="C120:Q120"/>
    <mergeCell ref="C187:C188"/>
    <mergeCell ref="D187:D188"/>
    <mergeCell ref="H187:H188"/>
    <mergeCell ref="L187:L188"/>
    <mergeCell ref="M187:M188"/>
    <mergeCell ref="C132:Q132"/>
    <mergeCell ref="C142:Q142"/>
    <mergeCell ref="C152:Q152"/>
    <mergeCell ref="C162:Q162"/>
    <mergeCell ref="C186:M186"/>
    <mergeCell ref="O187:O188"/>
    <mergeCell ref="C131:Q131"/>
    <mergeCell ref="C26:Q26"/>
    <mergeCell ref="B1:H1"/>
    <mergeCell ref="B2:H2"/>
    <mergeCell ref="C5:Q5"/>
    <mergeCell ref="C6:Q6"/>
    <mergeCell ref="C16:Q16"/>
    <mergeCell ref="C78:Q78"/>
    <mergeCell ref="C89:Q89"/>
    <mergeCell ref="C90:Q90"/>
    <mergeCell ref="C36:Q36"/>
    <mergeCell ref="C47:Q47"/>
    <mergeCell ref="C48:Q48"/>
    <mergeCell ref="C58:Q58"/>
    <mergeCell ref="C68:Q68"/>
  </mergeCells>
  <conditionalFormatting sqref="D203:G203">
    <cfRule type="cellIs" dxfId="20" priority="3" operator="lessThan">
      <formula>0.15</formula>
    </cfRule>
  </conditionalFormatting>
  <conditionalFormatting sqref="D206:G206">
    <cfRule type="cellIs" dxfId="19" priority="2" operator="lessThan">
      <formula>0.05</formula>
    </cfRule>
  </conditionalFormatting>
  <conditionalFormatting sqref="O199:P199 N200">
    <cfRule type="cellIs" dxfId="18" priority="1" operator="greaterThan">
      <formula>1</formula>
    </cfRule>
  </conditionalFormatting>
  <dataValidations count="6">
    <dataValidation allowBlank="1" showErrorMessage="1" prompt="% Towards Gender Equality and Women's Empowerment Must be Higher than 15%_x000a_" sqref="D205:M205" xr:uid="{125ED4A5-B8A9-41BC-8E25-D8D4D443A56F}"/>
    <dataValidation allowBlank="1" showInputMessage="1" showErrorMessage="1" prompt="Insert *text* description of Activity here" sqref="C7 C17 C27 C37 C49 C59 C69 C79 C91 C101 C111 C121 C133 C143 C153 C163" xr:uid="{2D49EA67-4C6E-45DC-BB7A-9BCE89FA7A60}"/>
    <dataValidation allowBlank="1" showInputMessage="1" showErrorMessage="1" prompt="Insert *text* description of Output here" sqref="C6 C16 C26 C36 C48 C58 C68 C78 C90 C100 C110 C120 C132 C142 C152 C162" xr:uid="{834CB233-91A9-4C3B-A52F-7897ED017A95}"/>
    <dataValidation allowBlank="1" showInputMessage="1" showErrorMessage="1" prompt="Insert *text* description of Outcome here" sqref="C131:Q131 C89:Q89 C47:Q47 C5:Q5" xr:uid="{458AFF5B-1962-4845-8495-C75FE8550F40}"/>
    <dataValidation allowBlank="1" showInputMessage="1" showErrorMessage="1" prompt="M&amp;E Budget Cannot be Less than 5%_x000a_" sqref="D206:M206" xr:uid="{B8A0F050-2FA0-4434-8EE0-943DE04C21AF}"/>
    <dataValidation allowBlank="1" showInputMessage="1" showErrorMessage="1" prompt="% Towards Gender Equality and Women's Empowerment Must be Higher than 15%_x000a_" sqref="D203:M203" xr:uid="{B902B365-D58D-4506-A75E-5963745DCE6E}"/>
  </dataValidations>
  <pageMargins left="0.7" right="0.7" top="0.75" bottom="0.75" header="0.3" footer="0.3"/>
  <pageSetup paperSize="9" scale="47" orientation="landscape" r:id="rId1"/>
  <rowBreaks count="2" manualBreakCount="2">
    <brk id="67" max="12" man="1"/>
    <brk id="193" max="12" man="1"/>
  </rowBreaks>
  <colBreaks count="3" manualBreakCount="3">
    <brk id="7" max="192" man="1"/>
    <brk id="15" max="1048575" man="1"/>
    <brk id="17" max="211"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B47AB-0165-4653-8A29-803E735070AA}">
  <sheetPr>
    <tabColor theme="7" tint="0.59999389629810485"/>
  </sheetPr>
  <dimension ref="B1:T245"/>
  <sheetViews>
    <sheetView zoomScaleNormal="100" zoomScaleSheetLayoutView="20" workbookViewId="0">
      <selection activeCell="E193" sqref="E193"/>
    </sheetView>
    <sheetView topLeftCell="A84" zoomScale="60" zoomScaleNormal="60" workbookViewId="1">
      <selection activeCell="E189" sqref="E189"/>
    </sheetView>
    <sheetView workbookViewId="2"/>
  </sheetViews>
  <sheetFormatPr defaultColWidth="9.15234375" defaultRowHeight="15.9" x14ac:dyDescent="0.45"/>
  <cols>
    <col min="1" max="1" width="4.3828125" style="32" customWidth="1"/>
    <col min="2" max="2" width="3.3046875" style="32" customWidth="1"/>
    <col min="3" max="3" width="51.3828125" style="32" customWidth="1"/>
    <col min="4" max="7" width="34.3046875" style="33" customWidth="1"/>
    <col min="8" max="8" width="35" style="33" customWidth="1"/>
    <col min="9" max="11" width="35" style="187" customWidth="1"/>
    <col min="12" max="12" width="36.53515625" style="175" customWidth="1"/>
    <col min="13" max="13" width="25.69140625" style="32" customWidth="1"/>
    <col min="14" max="14" width="25.3046875" style="32" customWidth="1"/>
    <col min="15" max="15" width="16.84375" style="32" customWidth="1"/>
    <col min="16" max="16" width="19.3828125" style="32" customWidth="1"/>
    <col min="17" max="17" width="19" style="32" customWidth="1"/>
    <col min="18" max="18" width="26" style="32" customWidth="1"/>
    <col min="19" max="19" width="21.15234375" style="32" customWidth="1"/>
    <col min="20" max="20" width="7" style="32" customWidth="1"/>
    <col min="21" max="21" width="24.3046875" style="32" customWidth="1"/>
    <col min="22" max="22" width="26.3828125" style="32" customWidth="1"/>
    <col min="23" max="23" width="30.15234375" style="32" customWidth="1"/>
    <col min="24" max="24" width="33" style="32" customWidth="1"/>
    <col min="25" max="26" width="22.69140625" style="32" customWidth="1"/>
    <col min="27" max="27" width="23.3828125" style="32" customWidth="1"/>
    <col min="28" max="28" width="32.15234375" style="32" customWidth="1"/>
    <col min="29" max="29" width="9.15234375" style="32"/>
    <col min="30" max="30" width="17.69140625" style="32" customWidth="1"/>
    <col min="31" max="31" width="26.3828125" style="32" customWidth="1"/>
    <col min="32" max="32" width="22.3828125" style="32" customWidth="1"/>
    <col min="33" max="33" width="29.69140625" style="32" customWidth="1"/>
    <col min="34" max="34" width="23.3828125" style="32" customWidth="1"/>
    <col min="35" max="35" width="18.3828125" style="32" customWidth="1"/>
    <col min="36" max="36" width="17.3828125" style="32" customWidth="1"/>
    <col min="37" max="37" width="25.15234375" style="32" customWidth="1"/>
    <col min="38" max="16384" width="9.15234375" style="32"/>
  </cols>
  <sheetData>
    <row r="1" spans="2:19" ht="31.5" customHeight="1" x14ac:dyDescent="1.2">
      <c r="B1" s="186"/>
      <c r="C1" s="250" t="s">
        <v>0</v>
      </c>
      <c r="D1" s="250"/>
      <c r="E1" s="250"/>
      <c r="F1" s="250"/>
      <c r="G1" s="250"/>
      <c r="H1" s="250"/>
      <c r="I1" s="250"/>
      <c r="J1" s="250"/>
      <c r="K1" s="250"/>
      <c r="L1" s="250"/>
      <c r="M1" s="18"/>
      <c r="N1" s="19"/>
      <c r="O1" s="19"/>
      <c r="P1" s="186"/>
      <c r="Q1" s="186"/>
      <c r="R1" s="12"/>
      <c r="S1" s="3"/>
    </row>
    <row r="2" spans="2:19" ht="24" customHeight="1" x14ac:dyDescent="0.5">
      <c r="B2" s="186"/>
      <c r="C2" s="253" t="s">
        <v>213</v>
      </c>
      <c r="D2" s="253"/>
      <c r="E2" s="253"/>
      <c r="F2" s="253"/>
      <c r="G2" s="253"/>
      <c r="H2" s="253"/>
      <c r="I2" s="164"/>
      <c r="J2" s="164"/>
      <c r="K2" s="164"/>
      <c r="L2" s="168"/>
      <c r="M2" s="186"/>
      <c r="N2" s="186"/>
      <c r="O2" s="186"/>
      <c r="P2" s="186"/>
      <c r="Q2" s="186"/>
      <c r="R2" s="12"/>
      <c r="S2" s="3"/>
    </row>
    <row r="3" spans="2:19" ht="24" customHeight="1" x14ac:dyDescent="0.45">
      <c r="B3" s="186"/>
      <c r="C3" s="27"/>
      <c r="D3" s="27"/>
      <c r="E3" s="27"/>
      <c r="F3" s="27"/>
      <c r="G3" s="27"/>
      <c r="H3" s="27"/>
      <c r="I3" s="27"/>
      <c r="J3" s="27"/>
      <c r="K3" s="27"/>
      <c r="L3" s="169"/>
      <c r="M3" s="186"/>
      <c r="N3" s="186"/>
      <c r="O3" s="186"/>
      <c r="P3" s="186"/>
      <c r="Q3" s="186"/>
      <c r="R3" s="12"/>
      <c r="S3" s="3"/>
    </row>
    <row r="4" spans="2:19" ht="37.5" customHeight="1" x14ac:dyDescent="0.45">
      <c r="B4" s="186"/>
      <c r="C4" s="27"/>
      <c r="D4" s="138" t="s">
        <v>214</v>
      </c>
      <c r="E4" s="138" t="s">
        <v>271</v>
      </c>
      <c r="F4" s="138" t="s">
        <v>272</v>
      </c>
      <c r="G4" s="138" t="s">
        <v>273</v>
      </c>
      <c r="H4" s="138" t="s">
        <v>216</v>
      </c>
      <c r="I4" s="138" t="s">
        <v>274</v>
      </c>
      <c r="J4" s="138" t="s">
        <v>275</v>
      </c>
      <c r="K4" s="138" t="s">
        <v>276</v>
      </c>
      <c r="L4" s="170" t="str">
        <f>'1) Budget Table'!F4</f>
        <v>Comentarios</v>
      </c>
      <c r="M4" s="130" t="s">
        <v>277</v>
      </c>
      <c r="N4" s="130" t="s">
        <v>278</v>
      </c>
      <c r="O4" s="186"/>
      <c r="P4" s="186"/>
      <c r="Q4" s="186"/>
      <c r="R4" s="12"/>
      <c r="S4" s="3"/>
    </row>
    <row r="5" spans="2:19" ht="24" customHeight="1" x14ac:dyDescent="0.45">
      <c r="B5" s="289" t="s">
        <v>218</v>
      </c>
      <c r="C5" s="290"/>
      <c r="D5" s="290"/>
      <c r="E5" s="290"/>
      <c r="F5" s="290"/>
      <c r="G5" s="290"/>
      <c r="H5" s="290"/>
      <c r="I5" s="290"/>
      <c r="J5" s="290"/>
      <c r="K5" s="290"/>
      <c r="L5" s="290"/>
      <c r="M5" s="291"/>
      <c r="N5" s="130"/>
      <c r="O5" s="186"/>
      <c r="P5" s="186"/>
      <c r="Q5" s="186"/>
      <c r="R5" s="12"/>
      <c r="S5" s="3"/>
    </row>
    <row r="6" spans="2:19" ht="22.5" customHeight="1" x14ac:dyDescent="0.45">
      <c r="B6" s="186"/>
      <c r="C6" s="289" t="s">
        <v>219</v>
      </c>
      <c r="D6" s="290"/>
      <c r="E6" s="290"/>
      <c r="F6" s="290"/>
      <c r="G6" s="290"/>
      <c r="H6" s="290"/>
      <c r="I6" s="290"/>
      <c r="J6" s="290"/>
      <c r="K6" s="290"/>
      <c r="L6" s="290"/>
      <c r="M6" s="291"/>
      <c r="N6" s="130"/>
      <c r="O6" s="186"/>
      <c r="P6" s="186"/>
      <c r="Q6" s="186"/>
      <c r="R6" s="12"/>
      <c r="S6" s="3"/>
    </row>
    <row r="7" spans="2:19" ht="24.75" customHeight="1" thickBot="1" x14ac:dyDescent="0.5">
      <c r="B7" s="186"/>
      <c r="C7" s="40" t="s">
        <v>220</v>
      </c>
      <c r="D7" s="41">
        <f>'1) Budget Table'!D15</f>
        <v>132730.47999999998</v>
      </c>
      <c r="E7" s="41"/>
      <c r="F7" s="41"/>
      <c r="G7" s="41"/>
      <c r="H7" s="41">
        <f>'1) Budget Table'!E15</f>
        <v>286895.84999999998</v>
      </c>
      <c r="I7" s="41"/>
      <c r="J7" s="41"/>
      <c r="K7" s="41"/>
      <c r="L7" s="171">
        <f>'1) Budget Table'!F15</f>
        <v>0</v>
      </c>
      <c r="M7" s="42">
        <f t="shared" ref="M7:M14" si="0">SUM(D7:L7)</f>
        <v>419626.32999999996</v>
      </c>
      <c r="N7" s="39"/>
      <c r="O7" s="186"/>
      <c r="P7" s="186"/>
      <c r="Q7" s="186"/>
      <c r="R7" s="12"/>
      <c r="S7" s="3"/>
    </row>
    <row r="8" spans="2:19" ht="21.75" customHeight="1" x14ac:dyDescent="0.45">
      <c r="B8" s="186"/>
      <c r="C8" s="38" t="s">
        <v>221</v>
      </c>
      <c r="D8" s="142">
        <v>6530.49</v>
      </c>
      <c r="E8" s="167">
        <v>3265.2449999999999</v>
      </c>
      <c r="F8" s="167"/>
      <c r="G8" s="167">
        <f>E8*0.416</f>
        <v>1358.3419199999998</v>
      </c>
      <c r="H8" s="184">
        <v>80000</v>
      </c>
      <c r="I8" s="182">
        <v>22547.800316642661</v>
      </c>
      <c r="J8" s="182">
        <v>11479.8</v>
      </c>
      <c r="K8" s="182"/>
      <c r="L8" s="236"/>
      <c r="M8" s="39">
        <f>D8+H8</f>
        <v>86530.49</v>
      </c>
      <c r="N8" s="39">
        <f>E8+I8+F8+J8+K8+G8</f>
        <v>38651.187236642661</v>
      </c>
      <c r="O8" s="186"/>
      <c r="P8" s="186"/>
      <c r="Q8" s="186"/>
      <c r="R8" s="186"/>
      <c r="S8" s="186"/>
    </row>
    <row r="9" spans="2:19" x14ac:dyDescent="0.45">
      <c r="B9" s="186"/>
      <c r="C9" s="30" t="s">
        <v>222</v>
      </c>
      <c r="D9" s="185">
        <v>25000</v>
      </c>
      <c r="E9" s="183">
        <v>1223</v>
      </c>
      <c r="F9" s="183"/>
      <c r="G9" s="183"/>
      <c r="H9" s="179">
        <v>188023</v>
      </c>
      <c r="I9" s="165">
        <v>15799.611825883158</v>
      </c>
      <c r="J9" s="165">
        <v>23695.91</v>
      </c>
      <c r="K9" s="165"/>
      <c r="L9" s="237"/>
      <c r="M9" s="39">
        <f t="shared" ref="M9:M14" si="1">D9+H9</f>
        <v>213023</v>
      </c>
      <c r="N9" s="39">
        <f t="shared" ref="N9:N15" si="2">E9+I9+F9+J9+K9+G9</f>
        <v>40718.521825883159</v>
      </c>
      <c r="O9" s="186"/>
      <c r="P9" s="186"/>
      <c r="Q9" s="186"/>
      <c r="R9" s="186"/>
      <c r="S9" s="186"/>
    </row>
    <row r="10" spans="2:19" ht="15.75" customHeight="1" x14ac:dyDescent="0.45">
      <c r="B10" s="186"/>
      <c r="C10" s="30" t="s">
        <v>223</v>
      </c>
      <c r="D10" s="185">
        <v>5000</v>
      </c>
      <c r="E10" s="183"/>
      <c r="F10" s="183"/>
      <c r="G10" s="183"/>
      <c r="H10" s="185">
        <v>3500</v>
      </c>
      <c r="I10" s="183">
        <v>2122.8249262306422</v>
      </c>
      <c r="J10" s="183">
        <v>386.55</v>
      </c>
      <c r="K10" s="183"/>
      <c r="L10" s="238"/>
      <c r="M10" s="39">
        <f t="shared" si="1"/>
        <v>8500</v>
      </c>
      <c r="N10" s="39">
        <f t="shared" si="2"/>
        <v>2509.3749262306424</v>
      </c>
      <c r="O10" s="186"/>
      <c r="P10" s="186"/>
      <c r="Q10" s="186"/>
      <c r="R10" s="186"/>
      <c r="S10" s="186"/>
    </row>
    <row r="11" spans="2:19" x14ac:dyDescent="0.45">
      <c r="B11" s="186"/>
      <c r="C11" s="31" t="s">
        <v>224</v>
      </c>
      <c r="D11" s="185">
        <v>0</v>
      </c>
      <c r="E11" s="183">
        <f>1081.3+853.91</f>
        <v>1935.21</v>
      </c>
      <c r="F11" s="183"/>
      <c r="G11" s="183"/>
      <c r="H11" s="185">
        <v>0</v>
      </c>
      <c r="I11" s="183"/>
      <c r="J11" s="183">
        <v>0</v>
      </c>
      <c r="K11" s="183"/>
      <c r="L11" s="238"/>
      <c r="M11" s="39">
        <f t="shared" si="1"/>
        <v>0</v>
      </c>
      <c r="N11" s="39">
        <f t="shared" si="2"/>
        <v>1935.21</v>
      </c>
      <c r="O11" s="186"/>
      <c r="P11" s="186"/>
      <c r="Q11" s="186"/>
      <c r="R11" s="186"/>
      <c r="S11" s="186"/>
    </row>
    <row r="12" spans="2:19" x14ac:dyDescent="0.45">
      <c r="B12" s="186"/>
      <c r="C12" s="30" t="s">
        <v>225</v>
      </c>
      <c r="D12" s="185">
        <v>3000</v>
      </c>
      <c r="E12" s="183">
        <v>1200</v>
      </c>
      <c r="F12" s="183"/>
      <c r="G12" s="183"/>
      <c r="H12" s="185">
        <v>1000</v>
      </c>
      <c r="I12" s="183">
        <v>210.30411041397105</v>
      </c>
      <c r="J12" s="183">
        <v>618.03</v>
      </c>
      <c r="K12" s="183"/>
      <c r="L12" s="238"/>
      <c r="M12" s="39">
        <f t="shared" si="1"/>
        <v>4000</v>
      </c>
      <c r="N12" s="39">
        <f t="shared" si="2"/>
        <v>2028.3341104139711</v>
      </c>
      <c r="O12" s="186"/>
      <c r="P12" s="186"/>
      <c r="Q12" s="186"/>
      <c r="R12" s="186"/>
      <c r="S12" s="186"/>
    </row>
    <row r="13" spans="2:19" ht="21.75" customHeight="1" x14ac:dyDescent="0.45">
      <c r="B13" s="186"/>
      <c r="C13" s="30" t="s">
        <v>226</v>
      </c>
      <c r="D13" s="185">
        <v>93199.99</v>
      </c>
      <c r="E13" s="183">
        <v>60274.81</v>
      </c>
      <c r="F13" s="183">
        <v>21709.919999999998</v>
      </c>
      <c r="G13" s="183"/>
      <c r="H13" s="185">
        <v>0</v>
      </c>
      <c r="I13" s="183"/>
      <c r="J13" s="183">
        <v>0</v>
      </c>
      <c r="K13" s="183"/>
      <c r="L13" s="238"/>
      <c r="M13" s="39">
        <f t="shared" si="1"/>
        <v>93199.99</v>
      </c>
      <c r="N13" s="39">
        <f t="shared" si="2"/>
        <v>81984.73</v>
      </c>
      <c r="O13" s="186"/>
      <c r="P13" s="186"/>
      <c r="Q13" s="186"/>
      <c r="R13" s="186"/>
      <c r="S13" s="186"/>
    </row>
    <row r="14" spans="2:19" ht="21.75" customHeight="1" x14ac:dyDescent="0.45">
      <c r="B14" s="186"/>
      <c r="C14" s="30" t="s">
        <v>227</v>
      </c>
      <c r="D14" s="185">
        <v>0</v>
      </c>
      <c r="E14" s="183"/>
      <c r="F14" s="183"/>
      <c r="G14" s="183"/>
      <c r="H14" s="185">
        <v>14372.85</v>
      </c>
      <c r="I14" s="183">
        <v>3915.4115829691659</v>
      </c>
      <c r="J14" s="183">
        <v>2685.48</v>
      </c>
      <c r="K14" s="183"/>
      <c r="L14" s="238"/>
      <c r="M14" s="39">
        <f t="shared" si="1"/>
        <v>14372.85</v>
      </c>
      <c r="N14" s="39">
        <f t="shared" si="2"/>
        <v>6600.8915829691659</v>
      </c>
      <c r="O14" s="186"/>
      <c r="P14" s="186"/>
      <c r="Q14" s="186"/>
      <c r="R14" s="186"/>
      <c r="S14" s="186"/>
    </row>
    <row r="15" spans="2:19" ht="15.75" customHeight="1" x14ac:dyDescent="0.45">
      <c r="B15" s="186"/>
      <c r="C15" s="34" t="s">
        <v>228</v>
      </c>
      <c r="D15" s="43">
        <f t="shared" ref="D15:L15" si="3">SUM(D8:D14)</f>
        <v>132730.48000000001</v>
      </c>
      <c r="E15" s="43">
        <f t="shared" si="3"/>
        <v>67898.264999999999</v>
      </c>
      <c r="F15" s="43">
        <f t="shared" si="3"/>
        <v>21709.919999999998</v>
      </c>
      <c r="G15" s="43">
        <f t="shared" si="3"/>
        <v>1358.3419199999998</v>
      </c>
      <c r="H15" s="43">
        <f t="shared" si="3"/>
        <v>286895.84999999998</v>
      </c>
      <c r="I15" s="43">
        <f t="shared" si="3"/>
        <v>44595.952762139597</v>
      </c>
      <c r="J15" s="43">
        <f t="shared" si="3"/>
        <v>38865.770000000004</v>
      </c>
      <c r="K15" s="43">
        <f t="shared" si="3"/>
        <v>0</v>
      </c>
      <c r="L15" s="172">
        <f t="shared" si="3"/>
        <v>0</v>
      </c>
      <c r="M15" s="91">
        <f>D15+H15</f>
        <v>419626.32999999996</v>
      </c>
      <c r="N15" s="39">
        <f t="shared" si="2"/>
        <v>174428.24968213963</v>
      </c>
      <c r="O15" s="186"/>
      <c r="P15" s="186"/>
      <c r="Q15" s="186"/>
      <c r="R15" s="186"/>
      <c r="S15" s="186"/>
    </row>
    <row r="16" spans="2:19" s="33" customFormat="1" x14ac:dyDescent="0.45">
      <c r="B16" s="187"/>
      <c r="C16" s="47"/>
      <c r="D16" s="48"/>
      <c r="E16" s="48"/>
      <c r="F16" s="48"/>
      <c r="G16" s="48"/>
      <c r="H16" s="48"/>
      <c r="I16" s="48"/>
      <c r="J16" s="48"/>
      <c r="K16" s="48"/>
      <c r="L16" s="173"/>
      <c r="M16" s="92"/>
      <c r="N16" s="187"/>
      <c r="O16" s="187"/>
      <c r="P16" s="187"/>
      <c r="Q16" s="187"/>
      <c r="R16" s="187"/>
      <c r="S16" s="187"/>
    </row>
    <row r="17" spans="3:14" x14ac:dyDescent="0.45">
      <c r="C17" s="289" t="s">
        <v>229</v>
      </c>
      <c r="D17" s="290"/>
      <c r="E17" s="290"/>
      <c r="F17" s="290"/>
      <c r="G17" s="290"/>
      <c r="H17" s="290"/>
      <c r="I17" s="290"/>
      <c r="J17" s="290"/>
      <c r="K17" s="290"/>
      <c r="L17" s="290"/>
      <c r="M17" s="291"/>
      <c r="N17" s="186"/>
    </row>
    <row r="18" spans="3:14" ht="27" customHeight="1" thickBot="1" x14ac:dyDescent="0.5">
      <c r="C18" s="40" t="s">
        <v>220</v>
      </c>
      <c r="D18" s="41">
        <f>'1) Budget Table'!D25</f>
        <v>106445.87</v>
      </c>
      <c r="E18" s="41"/>
      <c r="F18" s="41"/>
      <c r="G18" s="41"/>
      <c r="H18" s="41">
        <f>'1) Budget Table'!E25</f>
        <v>0</v>
      </c>
      <c r="I18" s="41"/>
      <c r="J18" s="41"/>
      <c r="K18" s="41"/>
      <c r="L18" s="171">
        <f>'1) Budget Table'!F25</f>
        <v>0</v>
      </c>
      <c r="M18" s="42">
        <f t="shared" ref="M18:M25" si="4">SUM(D18:L18)</f>
        <v>106445.87</v>
      </c>
      <c r="N18" s="186"/>
    </row>
    <row r="19" spans="3:14" x14ac:dyDescent="0.45">
      <c r="C19" s="38" t="s">
        <v>221</v>
      </c>
      <c r="D19" s="142">
        <v>6845.87</v>
      </c>
      <c r="E19" s="167">
        <v>3422.9349999999999</v>
      </c>
      <c r="F19" s="167"/>
      <c r="G19" s="167">
        <f>E19*0.416</f>
        <v>1423.9409599999999</v>
      </c>
      <c r="H19" s="184">
        <v>0</v>
      </c>
      <c r="I19" s="182"/>
      <c r="J19" s="182">
        <v>0</v>
      </c>
      <c r="K19" s="182"/>
      <c r="L19" s="236"/>
      <c r="M19" s="39">
        <f t="shared" ref="M19:M25" si="5">D19+H19</f>
        <v>6845.87</v>
      </c>
      <c r="N19" s="39">
        <f t="shared" ref="N19:N26" si="6">E19+I19+F19+J19+K19+G19</f>
        <v>4846.8759599999994</v>
      </c>
    </row>
    <row r="20" spans="3:14" x14ac:dyDescent="0.45">
      <c r="C20" s="30" t="s">
        <v>222</v>
      </c>
      <c r="D20" s="185">
        <v>40000</v>
      </c>
      <c r="E20" s="183"/>
      <c r="F20" s="183"/>
      <c r="G20" s="183"/>
      <c r="H20" s="179">
        <v>0</v>
      </c>
      <c r="I20" s="165"/>
      <c r="J20" s="165">
        <v>0</v>
      </c>
      <c r="K20" s="165"/>
      <c r="L20" s="237"/>
      <c r="M20" s="39">
        <f t="shared" si="5"/>
        <v>40000</v>
      </c>
      <c r="N20" s="39">
        <f t="shared" si="6"/>
        <v>0</v>
      </c>
    </row>
    <row r="21" spans="3:14" ht="31.75" x14ac:dyDescent="0.45">
      <c r="C21" s="30" t="s">
        <v>223</v>
      </c>
      <c r="D21" s="185">
        <v>10000</v>
      </c>
      <c r="E21" s="183"/>
      <c r="F21" s="183"/>
      <c r="G21" s="183"/>
      <c r="H21" s="185">
        <v>0</v>
      </c>
      <c r="I21" s="183"/>
      <c r="J21" s="183">
        <v>0</v>
      </c>
      <c r="K21" s="183"/>
      <c r="L21" s="238"/>
      <c r="M21" s="39">
        <f t="shared" si="5"/>
        <v>10000</v>
      </c>
      <c r="N21" s="39">
        <f t="shared" si="6"/>
        <v>0</v>
      </c>
    </row>
    <row r="22" spans="3:14" x14ac:dyDescent="0.45">
      <c r="C22" s="31" t="s">
        <v>224</v>
      </c>
      <c r="D22" s="185"/>
      <c r="E22" s="183">
        <v>5364.1302128007192</v>
      </c>
      <c r="F22" s="183"/>
      <c r="G22" s="183"/>
      <c r="H22" s="185">
        <v>0</v>
      </c>
      <c r="I22" s="183"/>
      <c r="J22" s="183">
        <v>0</v>
      </c>
      <c r="K22" s="183"/>
      <c r="L22" s="238"/>
      <c r="M22" s="39">
        <f t="shared" si="5"/>
        <v>0</v>
      </c>
      <c r="N22" s="39">
        <f t="shared" si="6"/>
        <v>5364.1302128007192</v>
      </c>
    </row>
    <row r="23" spans="3:14" x14ac:dyDescent="0.45">
      <c r="C23" s="30" t="s">
        <v>225</v>
      </c>
      <c r="D23" s="185">
        <v>3000</v>
      </c>
      <c r="E23" s="183"/>
      <c r="F23" s="183"/>
      <c r="G23" s="183"/>
      <c r="H23" s="185">
        <v>0</v>
      </c>
      <c r="I23" s="183"/>
      <c r="J23" s="183">
        <v>0</v>
      </c>
      <c r="K23" s="183"/>
      <c r="L23" s="238"/>
      <c r="M23" s="39">
        <f t="shared" si="5"/>
        <v>3000</v>
      </c>
      <c r="N23" s="39">
        <f t="shared" si="6"/>
        <v>0</v>
      </c>
    </row>
    <row r="24" spans="3:14" x14ac:dyDescent="0.45">
      <c r="C24" s="30" t="s">
        <v>226</v>
      </c>
      <c r="D24" s="185">
        <v>46600</v>
      </c>
      <c r="E24" s="183">
        <v>25000</v>
      </c>
      <c r="F24" s="165">
        <v>9750</v>
      </c>
      <c r="G24" s="165"/>
      <c r="H24" s="185">
        <v>0</v>
      </c>
      <c r="I24" s="183"/>
      <c r="J24" s="183">
        <v>0</v>
      </c>
      <c r="K24" s="183"/>
      <c r="L24" s="238"/>
      <c r="M24" s="39">
        <f t="shared" si="5"/>
        <v>46600</v>
      </c>
      <c r="N24" s="39">
        <f t="shared" si="6"/>
        <v>34750</v>
      </c>
    </row>
    <row r="25" spans="3:14" x14ac:dyDescent="0.45">
      <c r="C25" s="30" t="s">
        <v>227</v>
      </c>
      <c r="D25" s="185"/>
      <c r="E25" s="183"/>
      <c r="F25" s="183"/>
      <c r="G25" s="183"/>
      <c r="H25" s="185">
        <v>0</v>
      </c>
      <c r="I25" s="183"/>
      <c r="J25" s="183">
        <v>0</v>
      </c>
      <c r="K25" s="183"/>
      <c r="L25" s="238"/>
      <c r="M25" s="39">
        <f t="shared" si="5"/>
        <v>0</v>
      </c>
      <c r="N25" s="39">
        <f t="shared" si="6"/>
        <v>0</v>
      </c>
    </row>
    <row r="26" spans="3:14" x14ac:dyDescent="0.45">
      <c r="C26" s="34" t="s">
        <v>228</v>
      </c>
      <c r="D26" s="43">
        <f>SUM(D19:D25)</f>
        <v>106445.87</v>
      </c>
      <c r="E26" s="43">
        <f>SUM(E19:E25)</f>
        <v>33787.06521280072</v>
      </c>
      <c r="F26" s="43">
        <f>SUM(F19:F25)</f>
        <v>9750</v>
      </c>
      <c r="G26" s="43">
        <f>SUM(G19:G25)</f>
        <v>1423.9409599999999</v>
      </c>
      <c r="H26" s="43">
        <f>SUM(H19:H25)</f>
        <v>0</v>
      </c>
      <c r="I26" s="43"/>
      <c r="J26" s="43">
        <f>SUM(J19:J25)</f>
        <v>0</v>
      </c>
      <c r="K26" s="43"/>
      <c r="L26" s="172">
        <f>SUM(L19:L25)</f>
        <v>0</v>
      </c>
      <c r="M26" s="37">
        <f>+D26+H26</f>
        <v>106445.87</v>
      </c>
      <c r="N26" s="39">
        <f t="shared" si="6"/>
        <v>44961.00617280072</v>
      </c>
    </row>
    <row r="27" spans="3:14" s="33" customFormat="1" x14ac:dyDescent="0.45">
      <c r="C27" s="47"/>
      <c r="D27" s="48"/>
      <c r="E27" s="48"/>
      <c r="F27" s="48"/>
      <c r="G27" s="48"/>
      <c r="H27" s="48"/>
      <c r="I27" s="48"/>
      <c r="J27" s="48"/>
      <c r="K27" s="48"/>
      <c r="L27" s="173"/>
      <c r="M27" s="49"/>
      <c r="N27" s="187"/>
    </row>
    <row r="28" spans="3:14" x14ac:dyDescent="0.45">
      <c r="C28" s="289" t="s">
        <v>230</v>
      </c>
      <c r="D28" s="290"/>
      <c r="E28" s="290"/>
      <c r="F28" s="290"/>
      <c r="G28" s="290"/>
      <c r="H28" s="290"/>
      <c r="I28" s="290"/>
      <c r="J28" s="290"/>
      <c r="K28" s="290"/>
      <c r="L28" s="290"/>
      <c r="M28" s="291"/>
      <c r="N28" s="186"/>
    </row>
    <row r="29" spans="3:14" ht="21.75" customHeight="1" thickBot="1" x14ac:dyDescent="0.5">
      <c r="C29" s="40" t="s">
        <v>220</v>
      </c>
      <c r="D29" s="41">
        <f>'1) Budget Table'!D35</f>
        <v>227730.47999999998</v>
      </c>
      <c r="E29" s="41"/>
      <c r="F29" s="41"/>
      <c r="G29" s="41"/>
      <c r="H29" s="41">
        <f>'1) Budget Table'!E35</f>
        <v>0</v>
      </c>
      <c r="I29" s="41"/>
      <c r="J29" s="41"/>
      <c r="K29" s="41"/>
      <c r="L29" s="171">
        <f>'1) Budget Table'!F35</f>
        <v>0</v>
      </c>
      <c r="M29" s="42">
        <f t="shared" ref="M29:M36" si="7">SUM(D29:L29)</f>
        <v>227730.47999999998</v>
      </c>
      <c r="N29" s="39">
        <f t="shared" ref="N29" si="8">E29+I29+F29+J29</f>
        <v>0</v>
      </c>
    </row>
    <row r="30" spans="3:14" x14ac:dyDescent="0.45">
      <c r="C30" s="38" t="s">
        <v>221</v>
      </c>
      <c r="D30" s="142">
        <v>6530.49</v>
      </c>
      <c r="E30" s="167">
        <f>D30/2</f>
        <v>3265.2449999999999</v>
      </c>
      <c r="F30" s="167"/>
      <c r="G30" s="167">
        <f>E30*0.416</f>
        <v>1358.3419199999998</v>
      </c>
      <c r="H30" s="184">
        <v>0</v>
      </c>
      <c r="I30" s="182"/>
      <c r="J30" s="182">
        <v>0</v>
      </c>
      <c r="K30" s="182"/>
      <c r="L30" s="236"/>
      <c r="M30" s="39">
        <f t="shared" ref="M30:M36" si="9">D30+H30</f>
        <v>6530.49</v>
      </c>
      <c r="N30" s="39">
        <f t="shared" ref="N30:N37" si="10">E30+I30+F30+J30+K30+G30</f>
        <v>4623.5869199999997</v>
      </c>
    </row>
    <row r="31" spans="3:14" s="33" customFormat="1" ht="15.75" customHeight="1" x14ac:dyDescent="0.45">
      <c r="C31" s="30" t="s">
        <v>222</v>
      </c>
      <c r="D31" s="185">
        <v>20000</v>
      </c>
      <c r="E31" s="183">
        <v>19942</v>
      </c>
      <c r="F31" s="183"/>
      <c r="G31" s="183"/>
      <c r="H31" s="179">
        <v>0</v>
      </c>
      <c r="I31" s="165"/>
      <c r="J31" s="165">
        <v>0</v>
      </c>
      <c r="K31" s="165"/>
      <c r="L31" s="237"/>
      <c r="M31" s="39">
        <f t="shared" si="9"/>
        <v>20000</v>
      </c>
      <c r="N31" s="39">
        <f t="shared" si="10"/>
        <v>19942</v>
      </c>
    </row>
    <row r="32" spans="3:14" s="33" customFormat="1" ht="31.75" x14ac:dyDescent="0.45">
      <c r="C32" s="30" t="s">
        <v>223</v>
      </c>
      <c r="D32" s="185">
        <v>5000</v>
      </c>
      <c r="E32" s="183"/>
      <c r="F32" s="183"/>
      <c r="G32" s="183"/>
      <c r="H32" s="185">
        <v>0</v>
      </c>
      <c r="I32" s="183"/>
      <c r="J32" s="183">
        <v>0</v>
      </c>
      <c r="K32" s="183"/>
      <c r="L32" s="238"/>
      <c r="M32" s="39">
        <f>D32+H32</f>
        <v>5000</v>
      </c>
      <c r="N32" s="39">
        <f t="shared" si="10"/>
        <v>0</v>
      </c>
    </row>
    <row r="33" spans="3:14" s="33" customFormat="1" x14ac:dyDescent="0.45">
      <c r="C33" s="31" t="s">
        <v>224</v>
      </c>
      <c r="D33" s="185">
        <v>0</v>
      </c>
      <c r="E33" s="183">
        <v>8942.31</v>
      </c>
      <c r="F33" s="183"/>
      <c r="G33" s="183"/>
      <c r="H33" s="185">
        <v>0</v>
      </c>
      <c r="I33" s="183"/>
      <c r="J33" s="183">
        <v>0</v>
      </c>
      <c r="K33" s="183"/>
      <c r="L33" s="238"/>
      <c r="M33" s="39">
        <f t="shared" si="9"/>
        <v>0</v>
      </c>
      <c r="N33" s="39">
        <f t="shared" si="10"/>
        <v>8942.31</v>
      </c>
    </row>
    <row r="34" spans="3:14" x14ac:dyDescent="0.45">
      <c r="C34" s="30" t="s">
        <v>225</v>
      </c>
      <c r="D34" s="185">
        <v>3000</v>
      </c>
      <c r="E34" s="183">
        <v>1500</v>
      </c>
      <c r="F34" s="183"/>
      <c r="G34" s="183"/>
      <c r="H34" s="185">
        <v>0</v>
      </c>
      <c r="I34" s="183"/>
      <c r="J34" s="183">
        <v>0</v>
      </c>
      <c r="K34" s="183"/>
      <c r="L34" s="238"/>
      <c r="M34" s="39">
        <f t="shared" si="9"/>
        <v>3000</v>
      </c>
      <c r="N34" s="39">
        <f t="shared" si="10"/>
        <v>1500</v>
      </c>
    </row>
    <row r="35" spans="3:14" x14ac:dyDescent="0.45">
      <c r="C35" s="30" t="s">
        <v>226</v>
      </c>
      <c r="D35" s="185">
        <v>193199.99</v>
      </c>
      <c r="E35" s="183">
        <v>85407.99</v>
      </c>
      <c r="F35" s="183">
        <v>35928.15</v>
      </c>
      <c r="G35" s="183"/>
      <c r="H35" s="185">
        <v>0</v>
      </c>
      <c r="I35" s="183"/>
      <c r="J35" s="183">
        <v>0</v>
      </c>
      <c r="K35" s="183"/>
      <c r="L35" s="238"/>
      <c r="M35" s="39">
        <f>D35+H35</f>
        <v>193199.99</v>
      </c>
      <c r="N35" s="39">
        <f t="shared" si="10"/>
        <v>121336.14000000001</v>
      </c>
    </row>
    <row r="36" spans="3:14" x14ac:dyDescent="0.45">
      <c r="C36" s="30" t="s">
        <v>227</v>
      </c>
      <c r="D36" s="185">
        <v>0</v>
      </c>
      <c r="E36" s="183"/>
      <c r="F36" s="183"/>
      <c r="G36" s="183"/>
      <c r="H36" s="185">
        <v>0</v>
      </c>
      <c r="I36" s="183"/>
      <c r="J36" s="183">
        <v>0</v>
      </c>
      <c r="K36" s="183"/>
      <c r="L36" s="238"/>
      <c r="M36" s="39">
        <f t="shared" si="9"/>
        <v>0</v>
      </c>
      <c r="N36" s="39">
        <f t="shared" si="10"/>
        <v>0</v>
      </c>
    </row>
    <row r="37" spans="3:14" x14ac:dyDescent="0.45">
      <c r="C37" s="34" t="s">
        <v>228</v>
      </c>
      <c r="D37" s="43">
        <f t="shared" ref="D37:L37" si="11">SUM(D30:D36)</f>
        <v>227730.47999999998</v>
      </c>
      <c r="E37" s="43">
        <f t="shared" si="11"/>
        <v>119057.54500000001</v>
      </c>
      <c r="F37" s="43">
        <f t="shared" si="11"/>
        <v>35928.15</v>
      </c>
      <c r="G37" s="43">
        <f t="shared" si="11"/>
        <v>1358.3419199999998</v>
      </c>
      <c r="H37" s="43">
        <f t="shared" si="11"/>
        <v>0</v>
      </c>
      <c r="I37" s="43">
        <f t="shared" si="11"/>
        <v>0</v>
      </c>
      <c r="J37" s="43">
        <f t="shared" si="11"/>
        <v>0</v>
      </c>
      <c r="K37" s="43">
        <f t="shared" si="11"/>
        <v>0</v>
      </c>
      <c r="L37" s="172">
        <f t="shared" si="11"/>
        <v>0</v>
      </c>
      <c r="M37" s="37">
        <f>D37+H37</f>
        <v>227730.47999999998</v>
      </c>
      <c r="N37" s="39">
        <f t="shared" si="10"/>
        <v>156344.03692000001</v>
      </c>
    </row>
    <row r="38" spans="3:14" x14ac:dyDescent="0.45">
      <c r="C38" s="289" t="s">
        <v>231</v>
      </c>
      <c r="D38" s="290"/>
      <c r="E38" s="290"/>
      <c r="F38" s="290"/>
      <c r="G38" s="290"/>
      <c r="H38" s="290"/>
      <c r="I38" s="290"/>
      <c r="J38" s="290"/>
      <c r="K38" s="290"/>
      <c r="L38" s="290"/>
      <c r="M38" s="291"/>
      <c r="N38" s="186"/>
    </row>
    <row r="39" spans="3:14" s="33" customFormat="1" x14ac:dyDescent="0.45">
      <c r="C39" s="44"/>
      <c r="D39" s="45"/>
      <c r="E39" s="45"/>
      <c r="F39" s="45"/>
      <c r="G39" s="45"/>
      <c r="H39" s="45"/>
      <c r="I39" s="45"/>
      <c r="J39" s="45"/>
      <c r="K39" s="45"/>
      <c r="L39" s="174"/>
      <c r="M39" s="46"/>
      <c r="N39" s="187"/>
    </row>
    <row r="40" spans="3:14" ht="20.25" hidden="1" customHeight="1" thickBot="1" x14ac:dyDescent="0.5">
      <c r="C40" s="40" t="s">
        <v>220</v>
      </c>
      <c r="D40" s="41">
        <f>'1) Budget Table'!D45</f>
        <v>0</v>
      </c>
      <c r="E40" s="41"/>
      <c r="F40" s="41"/>
      <c r="G40" s="41"/>
      <c r="H40" s="41">
        <f>'1) Budget Table'!E45</f>
        <v>0</v>
      </c>
      <c r="I40" s="41"/>
      <c r="J40" s="41"/>
      <c r="K40" s="41"/>
      <c r="L40" s="171">
        <f>'1) Budget Table'!F45</f>
        <v>0</v>
      </c>
      <c r="M40" s="42">
        <f t="shared" ref="M40:M48" si="12">SUM(D40:L40)</f>
        <v>0</v>
      </c>
      <c r="N40" s="186"/>
    </row>
    <row r="41" spans="3:14" hidden="1" x14ac:dyDescent="0.45">
      <c r="C41" s="38" t="s">
        <v>221</v>
      </c>
      <c r="D41" s="142">
        <v>0</v>
      </c>
      <c r="E41" s="142"/>
      <c r="F41" s="142"/>
      <c r="G41" s="142"/>
      <c r="H41" s="184">
        <v>0</v>
      </c>
      <c r="I41" s="184"/>
      <c r="J41" s="184"/>
      <c r="K41" s="184"/>
      <c r="L41" s="236"/>
      <c r="M41" s="39">
        <f t="shared" si="12"/>
        <v>0</v>
      </c>
      <c r="N41" s="186"/>
    </row>
    <row r="42" spans="3:14" ht="15.75" hidden="1" customHeight="1" x14ac:dyDescent="0.45">
      <c r="C42" s="30" t="s">
        <v>222</v>
      </c>
      <c r="D42" s="185">
        <v>0</v>
      </c>
      <c r="E42" s="185"/>
      <c r="F42" s="185"/>
      <c r="G42" s="185"/>
      <c r="H42" s="179">
        <v>0</v>
      </c>
      <c r="I42" s="179"/>
      <c r="J42" s="179"/>
      <c r="K42" s="179"/>
      <c r="L42" s="237"/>
      <c r="M42" s="37">
        <f t="shared" si="12"/>
        <v>0</v>
      </c>
      <c r="N42" s="186"/>
    </row>
    <row r="43" spans="3:14" ht="32.25" hidden="1" customHeight="1" x14ac:dyDescent="0.45">
      <c r="C43" s="30" t="s">
        <v>223</v>
      </c>
      <c r="D43" s="185">
        <v>0</v>
      </c>
      <c r="E43" s="185"/>
      <c r="F43" s="185"/>
      <c r="G43" s="185"/>
      <c r="H43" s="185">
        <v>0</v>
      </c>
      <c r="I43" s="185"/>
      <c r="J43" s="185"/>
      <c r="K43" s="185"/>
      <c r="L43" s="238"/>
      <c r="M43" s="37">
        <f t="shared" si="12"/>
        <v>0</v>
      </c>
      <c r="N43" s="186"/>
    </row>
    <row r="44" spans="3:14" s="33" customFormat="1" hidden="1" x14ac:dyDescent="0.45">
      <c r="C44" s="31" t="s">
        <v>224</v>
      </c>
      <c r="D44" s="185">
        <v>0</v>
      </c>
      <c r="E44" s="185"/>
      <c r="F44" s="185"/>
      <c r="G44" s="185"/>
      <c r="H44" s="185">
        <v>0</v>
      </c>
      <c r="I44" s="185"/>
      <c r="J44" s="185"/>
      <c r="K44" s="185"/>
      <c r="L44" s="238"/>
      <c r="M44" s="37">
        <f t="shared" si="12"/>
        <v>0</v>
      </c>
      <c r="N44" s="187"/>
    </row>
    <row r="45" spans="3:14" hidden="1" x14ac:dyDescent="0.45">
      <c r="C45" s="30" t="s">
        <v>225</v>
      </c>
      <c r="D45" s="185">
        <v>0</v>
      </c>
      <c r="E45" s="185"/>
      <c r="F45" s="185"/>
      <c r="G45" s="185"/>
      <c r="H45" s="185">
        <v>0</v>
      </c>
      <c r="I45" s="185"/>
      <c r="J45" s="185"/>
      <c r="K45" s="185"/>
      <c r="L45" s="238"/>
      <c r="M45" s="37">
        <f t="shared" si="12"/>
        <v>0</v>
      </c>
      <c r="N45" s="186"/>
    </row>
    <row r="46" spans="3:14" hidden="1" x14ac:dyDescent="0.45">
      <c r="C46" s="30" t="s">
        <v>226</v>
      </c>
      <c r="D46" s="185">
        <v>0</v>
      </c>
      <c r="E46" s="185"/>
      <c r="F46" s="185"/>
      <c r="G46" s="185"/>
      <c r="H46" s="185">
        <v>0</v>
      </c>
      <c r="I46" s="185"/>
      <c r="J46" s="185"/>
      <c r="K46" s="185"/>
      <c r="L46" s="238"/>
      <c r="M46" s="37">
        <f t="shared" si="12"/>
        <v>0</v>
      </c>
      <c r="N46" s="186"/>
    </row>
    <row r="47" spans="3:14" hidden="1" x14ac:dyDescent="0.45">
      <c r="C47" s="30" t="s">
        <v>227</v>
      </c>
      <c r="D47" s="185">
        <v>0</v>
      </c>
      <c r="E47" s="185"/>
      <c r="F47" s="185"/>
      <c r="G47" s="185"/>
      <c r="H47" s="185">
        <v>0</v>
      </c>
      <c r="I47" s="185"/>
      <c r="J47" s="185"/>
      <c r="K47" s="185"/>
      <c r="L47" s="238"/>
      <c r="M47" s="37">
        <f t="shared" si="12"/>
        <v>0</v>
      </c>
      <c r="N47" s="186"/>
    </row>
    <row r="48" spans="3:14" ht="21" hidden="1" customHeight="1" x14ac:dyDescent="0.45">
      <c r="C48" s="34" t="s">
        <v>228</v>
      </c>
      <c r="D48" s="43">
        <f>SUM(D41:D47)</f>
        <v>0</v>
      </c>
      <c r="E48" s="43"/>
      <c r="F48" s="43"/>
      <c r="G48" s="43"/>
      <c r="H48" s="43">
        <f>SUM(H41:H47)</f>
        <v>0</v>
      </c>
      <c r="I48" s="43"/>
      <c r="J48" s="43"/>
      <c r="K48" s="43"/>
      <c r="L48" s="172">
        <f>SUM(L41:L47)</f>
        <v>0</v>
      </c>
      <c r="M48" s="37">
        <f t="shared" si="12"/>
        <v>0</v>
      </c>
      <c r="N48" s="186"/>
    </row>
    <row r="49" spans="2:14" s="33" customFormat="1" ht="22.5" hidden="1" customHeight="1" x14ac:dyDescent="0.45">
      <c r="B49" s="187"/>
      <c r="C49" s="50"/>
      <c r="D49" s="48"/>
      <c r="E49" s="48"/>
      <c r="F49" s="48"/>
      <c r="G49" s="48"/>
      <c r="H49" s="48"/>
      <c r="I49" s="48"/>
      <c r="J49" s="48"/>
      <c r="K49" s="48"/>
      <c r="L49" s="173"/>
      <c r="M49" s="49"/>
      <c r="N49" s="187"/>
    </row>
    <row r="50" spans="2:14" x14ac:dyDescent="0.45">
      <c r="B50" s="289" t="s">
        <v>232</v>
      </c>
      <c r="C50" s="290"/>
      <c r="D50" s="290"/>
      <c r="E50" s="290"/>
      <c r="F50" s="290"/>
      <c r="G50" s="290"/>
      <c r="H50" s="290"/>
      <c r="I50" s="290"/>
      <c r="J50" s="290"/>
      <c r="K50" s="290"/>
      <c r="L50" s="290"/>
      <c r="M50" s="291"/>
      <c r="N50" s="186"/>
    </row>
    <row r="51" spans="2:14" x14ac:dyDescent="0.45">
      <c r="B51" s="186"/>
      <c r="C51" s="289" t="s">
        <v>233</v>
      </c>
      <c r="D51" s="290"/>
      <c r="E51" s="290"/>
      <c r="F51" s="290"/>
      <c r="G51" s="290"/>
      <c r="H51" s="290"/>
      <c r="I51" s="290"/>
      <c r="J51" s="290"/>
      <c r="K51" s="290"/>
      <c r="L51" s="290"/>
      <c r="M51" s="291"/>
      <c r="N51" s="186"/>
    </row>
    <row r="52" spans="2:14" ht="24" customHeight="1" thickBot="1" x14ac:dyDescent="0.5">
      <c r="B52" s="186"/>
      <c r="C52" s="40" t="s">
        <v>220</v>
      </c>
      <c r="D52" s="41">
        <f>'1) Budget Table'!D57</f>
        <v>230486.62</v>
      </c>
      <c r="E52" s="41"/>
      <c r="F52" s="41"/>
      <c r="G52" s="41"/>
      <c r="H52" s="41">
        <f>'1) Budget Table'!E57</f>
        <v>91425.94</v>
      </c>
      <c r="I52" s="41"/>
      <c r="J52" s="41"/>
      <c r="K52" s="41"/>
      <c r="L52" s="171">
        <f>'1) Budget Table'!F57</f>
        <v>0</v>
      </c>
      <c r="M52" s="42">
        <f t="shared" ref="M52:M59" si="13">SUM(D52:L52)</f>
        <v>321912.56</v>
      </c>
      <c r="N52" s="39">
        <f>E52+I52</f>
        <v>0</v>
      </c>
    </row>
    <row r="53" spans="2:14" ht="15.75" customHeight="1" x14ac:dyDescent="0.45">
      <c r="B53" s="186"/>
      <c r="C53" s="38" t="s">
        <v>221</v>
      </c>
      <c r="D53" s="142">
        <v>17453.29</v>
      </c>
      <c r="E53" s="167">
        <f>D53/2</f>
        <v>8726.6450000000004</v>
      </c>
      <c r="F53" s="167"/>
      <c r="G53" s="167">
        <f>E53*0.416</f>
        <v>3630.2843200000002</v>
      </c>
      <c r="H53" s="184">
        <v>80000</v>
      </c>
      <c r="I53" s="182">
        <v>15003.906184663458</v>
      </c>
      <c r="J53" s="182">
        <v>3784.09</v>
      </c>
      <c r="K53" s="182"/>
      <c r="L53" s="236"/>
      <c r="M53" s="39">
        <f t="shared" ref="M53:M59" si="14">D53+H53</f>
        <v>97453.290000000008</v>
      </c>
      <c r="N53" s="39">
        <f t="shared" ref="N53:N60" si="15">E53+I53+F53+J53+K53+G53</f>
        <v>31144.925504663457</v>
      </c>
    </row>
    <row r="54" spans="2:14" ht="15.75" customHeight="1" x14ac:dyDescent="0.45">
      <c r="B54" s="186"/>
      <c r="C54" s="30" t="s">
        <v>222</v>
      </c>
      <c r="D54" s="185">
        <v>19500</v>
      </c>
      <c r="E54" s="183"/>
      <c r="F54" s="183"/>
      <c r="G54" s="183"/>
      <c r="H54" s="179">
        <v>0</v>
      </c>
      <c r="I54" s="165"/>
      <c r="J54" s="165">
        <v>33.53</v>
      </c>
      <c r="K54" s="165"/>
      <c r="L54" s="237"/>
      <c r="M54" s="39">
        <f t="shared" si="14"/>
        <v>19500</v>
      </c>
      <c r="N54" s="39">
        <f t="shared" si="15"/>
        <v>33.53</v>
      </c>
    </row>
    <row r="55" spans="2:14" ht="15.75" customHeight="1" x14ac:dyDescent="0.45">
      <c r="B55" s="186"/>
      <c r="C55" s="30" t="s">
        <v>223</v>
      </c>
      <c r="D55" s="185">
        <v>5000</v>
      </c>
      <c r="E55" s="183"/>
      <c r="F55" s="183"/>
      <c r="G55" s="183"/>
      <c r="H55" s="185">
        <v>3500</v>
      </c>
      <c r="I55" s="183">
        <v>1610.5991438197307</v>
      </c>
      <c r="J55" s="183">
        <v>40.69</v>
      </c>
      <c r="K55" s="183"/>
      <c r="L55" s="238"/>
      <c r="M55" s="39">
        <f t="shared" si="14"/>
        <v>8500</v>
      </c>
      <c r="N55" s="39">
        <f t="shared" si="15"/>
        <v>1651.2891438197307</v>
      </c>
    </row>
    <row r="56" spans="2:14" ht="18.75" customHeight="1" x14ac:dyDescent="0.45">
      <c r="B56" s="186"/>
      <c r="C56" s="31" t="s">
        <v>224</v>
      </c>
      <c r="D56" s="185">
        <v>0</v>
      </c>
      <c r="E56" s="183"/>
      <c r="F56" s="183"/>
      <c r="G56" s="183"/>
      <c r="H56" s="185">
        <v>0</v>
      </c>
      <c r="I56" s="183"/>
      <c r="J56" s="183">
        <v>0</v>
      </c>
      <c r="K56" s="183"/>
      <c r="L56" s="238"/>
      <c r="M56" s="39">
        <f t="shared" si="14"/>
        <v>0</v>
      </c>
      <c r="N56" s="39">
        <f t="shared" si="15"/>
        <v>0</v>
      </c>
    </row>
    <row r="57" spans="2:14" x14ac:dyDescent="0.45">
      <c r="B57" s="186"/>
      <c r="C57" s="30" t="s">
        <v>225</v>
      </c>
      <c r="D57" s="185">
        <v>3000</v>
      </c>
      <c r="E57" s="183"/>
      <c r="F57" s="183"/>
      <c r="G57" s="183"/>
      <c r="H57" s="185">
        <v>1000</v>
      </c>
      <c r="I57" s="183"/>
      <c r="J57" s="183">
        <v>0</v>
      </c>
      <c r="K57" s="183"/>
      <c r="L57" s="238"/>
      <c r="M57" s="39">
        <f t="shared" si="14"/>
        <v>4000</v>
      </c>
      <c r="N57" s="39">
        <f t="shared" si="15"/>
        <v>0</v>
      </c>
    </row>
    <row r="58" spans="2:14" s="33" customFormat="1" ht="21.75" customHeight="1" x14ac:dyDescent="0.45">
      <c r="B58" s="186"/>
      <c r="C58" s="30" t="s">
        <v>226</v>
      </c>
      <c r="D58" s="185">
        <v>185533.33</v>
      </c>
      <c r="E58" s="183">
        <v>98091.95</v>
      </c>
      <c r="F58" s="183">
        <v>68664.37</v>
      </c>
      <c r="G58" s="183"/>
      <c r="H58" s="185">
        <v>0</v>
      </c>
      <c r="I58" s="183"/>
      <c r="J58" s="183">
        <v>0</v>
      </c>
      <c r="K58" s="183"/>
      <c r="L58" s="238"/>
      <c r="M58" s="39">
        <f t="shared" si="14"/>
        <v>185533.33</v>
      </c>
      <c r="N58" s="39">
        <f t="shared" si="15"/>
        <v>166756.32</v>
      </c>
    </row>
    <row r="59" spans="2:14" s="33" customFormat="1" x14ac:dyDescent="0.45">
      <c r="B59" s="186"/>
      <c r="C59" s="30" t="s">
        <v>227</v>
      </c>
      <c r="D59" s="185">
        <v>0</v>
      </c>
      <c r="E59" s="183"/>
      <c r="F59" s="183"/>
      <c r="G59" s="183"/>
      <c r="H59" s="185">
        <v>6925.94</v>
      </c>
      <c r="I59" s="183">
        <v>820.6446656575763</v>
      </c>
      <c r="J59" s="183">
        <v>0</v>
      </c>
      <c r="K59" s="183"/>
      <c r="L59" s="238"/>
      <c r="M59" s="39">
        <f t="shared" si="14"/>
        <v>6925.94</v>
      </c>
      <c r="N59" s="39">
        <f t="shared" si="15"/>
        <v>820.6446656575763</v>
      </c>
    </row>
    <row r="60" spans="2:14" x14ac:dyDescent="0.45">
      <c r="B60" s="186"/>
      <c r="C60" s="34" t="s">
        <v>228</v>
      </c>
      <c r="D60" s="43">
        <f t="shared" ref="D60:L60" si="16">SUM(D53:D59)</f>
        <v>230486.62</v>
      </c>
      <c r="E60" s="43">
        <f t="shared" si="16"/>
        <v>106818.595</v>
      </c>
      <c r="F60" s="43">
        <f t="shared" si="16"/>
        <v>68664.37</v>
      </c>
      <c r="G60" s="43">
        <f t="shared" si="16"/>
        <v>3630.2843200000002</v>
      </c>
      <c r="H60" s="43">
        <f t="shared" si="16"/>
        <v>91425.94</v>
      </c>
      <c r="I60" s="43">
        <f t="shared" si="16"/>
        <v>17435.149994140764</v>
      </c>
      <c r="J60" s="43">
        <f t="shared" si="16"/>
        <v>3858.3100000000004</v>
      </c>
      <c r="K60" s="43">
        <f t="shared" si="16"/>
        <v>0</v>
      </c>
      <c r="L60" s="172">
        <f t="shared" si="16"/>
        <v>0</v>
      </c>
      <c r="M60" s="37">
        <f>D60+H60</f>
        <v>321912.56</v>
      </c>
      <c r="N60" s="39">
        <f t="shared" si="15"/>
        <v>200406.70931414075</v>
      </c>
    </row>
    <row r="61" spans="2:14" s="33" customFormat="1" x14ac:dyDescent="0.45">
      <c r="B61" s="187"/>
      <c r="C61" s="47"/>
      <c r="D61" s="48"/>
      <c r="E61" s="48"/>
      <c r="F61" s="48"/>
      <c r="G61" s="48"/>
      <c r="H61" s="48"/>
      <c r="I61" s="48"/>
      <c r="J61" s="48"/>
      <c r="K61" s="48"/>
      <c r="L61" s="173"/>
      <c r="M61" s="49"/>
      <c r="N61" s="187"/>
    </row>
    <row r="62" spans="2:14" x14ac:dyDescent="0.45">
      <c r="B62" s="187"/>
      <c r="C62" s="289" t="s">
        <v>82</v>
      </c>
      <c r="D62" s="290"/>
      <c r="E62" s="290"/>
      <c r="F62" s="290"/>
      <c r="G62" s="290"/>
      <c r="H62" s="290"/>
      <c r="I62" s="290"/>
      <c r="J62" s="290"/>
      <c r="K62" s="290"/>
      <c r="L62" s="290"/>
      <c r="M62" s="291"/>
      <c r="N62" s="186"/>
    </row>
    <row r="63" spans="2:14" ht="21.75" customHeight="1" thickBot="1" x14ac:dyDescent="0.5">
      <c r="B63" s="186"/>
      <c r="C63" s="40" t="s">
        <v>220</v>
      </c>
      <c r="D63" s="41">
        <f>'1) Budget Table'!D67</f>
        <v>65000</v>
      </c>
      <c r="E63" s="41"/>
      <c r="F63" s="41"/>
      <c r="G63" s="41"/>
      <c r="H63" s="41">
        <f>'1) Budget Table'!E67</f>
        <v>85161.94</v>
      </c>
      <c r="I63" s="41"/>
      <c r="J63" s="41"/>
      <c r="K63" s="41"/>
      <c r="L63" s="171">
        <f>'1) Budget Table'!F67</f>
        <v>0</v>
      </c>
      <c r="M63" s="42">
        <f t="shared" ref="M63:M70" si="17">SUM(D63:L63)</f>
        <v>150161.94</v>
      </c>
      <c r="N63" s="39"/>
    </row>
    <row r="64" spans="2:14" ht="15.75" customHeight="1" x14ac:dyDescent="0.45">
      <c r="B64" s="186"/>
      <c r="C64" s="38" t="s">
        <v>221</v>
      </c>
      <c r="D64" s="142">
        <v>0</v>
      </c>
      <c r="E64" s="167">
        <f>D64/2</f>
        <v>0</v>
      </c>
      <c r="F64" s="167"/>
      <c r="G64" s="167"/>
      <c r="H64" s="184">
        <v>0</v>
      </c>
      <c r="I64" s="182"/>
      <c r="J64" s="182">
        <v>3662.02</v>
      </c>
      <c r="K64" s="182"/>
      <c r="L64" s="236"/>
      <c r="M64" s="39">
        <f t="shared" ref="M64:M70" si="18">D64+H64</f>
        <v>0</v>
      </c>
      <c r="N64" s="39">
        <f t="shared" ref="N64:N71" si="19">E64+I64+F64+J64+K64+G64</f>
        <v>3662.02</v>
      </c>
    </row>
    <row r="65" spans="2:14" ht="15.75" customHeight="1" x14ac:dyDescent="0.45">
      <c r="B65" s="186"/>
      <c r="C65" s="30" t="s">
        <v>222</v>
      </c>
      <c r="D65" s="185">
        <v>10000</v>
      </c>
      <c r="E65" s="183">
        <v>13000</v>
      </c>
      <c r="F65" s="183"/>
      <c r="G65" s="183"/>
      <c r="H65" s="179">
        <v>77714.05</v>
      </c>
      <c r="I65" s="165">
        <f>7428.76272551939+5785.67</f>
        <v>13214.432725519389</v>
      </c>
      <c r="J65" s="165">
        <v>2190.08</v>
      </c>
      <c r="K65" s="165"/>
      <c r="L65" s="237"/>
      <c r="M65" s="39">
        <f t="shared" si="18"/>
        <v>87714.05</v>
      </c>
      <c r="N65" s="39">
        <f t="shared" si="19"/>
        <v>28404.512725519387</v>
      </c>
    </row>
    <row r="66" spans="2:14" ht="15.75" customHeight="1" x14ac:dyDescent="0.45">
      <c r="B66" s="186"/>
      <c r="C66" s="30" t="s">
        <v>223</v>
      </c>
      <c r="D66" s="185">
        <v>10000</v>
      </c>
      <c r="E66" s="183"/>
      <c r="F66" s="183"/>
      <c r="G66" s="183">
        <v>10000</v>
      </c>
      <c r="H66" s="185">
        <v>0</v>
      </c>
      <c r="I66" s="183"/>
      <c r="J66" s="183">
        <v>42.05</v>
      </c>
      <c r="K66" s="183"/>
      <c r="L66" s="238"/>
      <c r="M66" s="39">
        <f t="shared" si="18"/>
        <v>10000</v>
      </c>
      <c r="N66" s="39">
        <f t="shared" si="19"/>
        <v>10042.049999999999</v>
      </c>
    </row>
    <row r="67" spans="2:14" x14ac:dyDescent="0.45">
      <c r="B67" s="186"/>
      <c r="C67" s="31" t="s">
        <v>224</v>
      </c>
      <c r="D67" s="185">
        <v>0</v>
      </c>
      <c r="E67" s="183"/>
      <c r="F67" s="183"/>
      <c r="G67" s="183"/>
      <c r="H67" s="185">
        <v>0</v>
      </c>
      <c r="I67" s="183"/>
      <c r="J67" s="183">
        <v>0</v>
      </c>
      <c r="K67" s="183"/>
      <c r="L67" s="238"/>
      <c r="M67" s="39">
        <f t="shared" si="18"/>
        <v>0</v>
      </c>
      <c r="N67" s="39">
        <f t="shared" si="19"/>
        <v>0</v>
      </c>
    </row>
    <row r="68" spans="2:14" x14ac:dyDescent="0.45">
      <c r="B68" s="186"/>
      <c r="C68" s="30" t="s">
        <v>225</v>
      </c>
      <c r="D68" s="185">
        <v>0</v>
      </c>
      <c r="E68" s="183"/>
      <c r="F68" s="183"/>
      <c r="G68" s="183"/>
      <c r="H68" s="185">
        <v>0</v>
      </c>
      <c r="I68" s="183"/>
      <c r="J68" s="183">
        <v>0</v>
      </c>
      <c r="K68" s="183"/>
      <c r="L68" s="238"/>
      <c r="M68" s="39">
        <f t="shared" si="18"/>
        <v>0</v>
      </c>
      <c r="N68" s="39">
        <f t="shared" si="19"/>
        <v>0</v>
      </c>
    </row>
    <row r="69" spans="2:14" x14ac:dyDescent="0.45">
      <c r="B69" s="186"/>
      <c r="C69" s="30" t="s">
        <v>226</v>
      </c>
      <c r="D69" s="185">
        <v>25000</v>
      </c>
      <c r="E69" s="183">
        <v>29250</v>
      </c>
      <c r="F69" s="183">
        <v>9300</v>
      </c>
      <c r="G69" s="183"/>
      <c r="H69" s="185">
        <v>0</v>
      </c>
      <c r="I69" s="183"/>
      <c r="J69" s="183">
        <v>0</v>
      </c>
      <c r="K69" s="183"/>
      <c r="L69" s="238"/>
      <c r="M69" s="39">
        <f t="shared" si="18"/>
        <v>25000</v>
      </c>
      <c r="N69" s="39">
        <f t="shared" si="19"/>
        <v>38550</v>
      </c>
    </row>
    <row r="70" spans="2:14" x14ac:dyDescent="0.45">
      <c r="B70" s="186"/>
      <c r="C70" s="30" t="s">
        <v>227</v>
      </c>
      <c r="D70" s="185">
        <v>20000</v>
      </c>
      <c r="E70" s="183"/>
      <c r="F70" s="183"/>
      <c r="G70" s="183"/>
      <c r="H70" s="185">
        <v>7447.89</v>
      </c>
      <c r="I70" s="183">
        <v>1150</v>
      </c>
      <c r="J70" s="183">
        <v>1842.88</v>
      </c>
      <c r="K70" s="183"/>
      <c r="L70" s="238"/>
      <c r="M70" s="39">
        <f t="shared" si="18"/>
        <v>27447.89</v>
      </c>
      <c r="N70" s="39">
        <f t="shared" si="19"/>
        <v>2992.88</v>
      </c>
    </row>
    <row r="71" spans="2:14" x14ac:dyDescent="0.45">
      <c r="B71" s="186"/>
      <c r="C71" s="34" t="s">
        <v>228</v>
      </c>
      <c r="D71" s="43">
        <f t="shared" ref="D71:L71" si="20">SUM(D64:D70)</f>
        <v>65000</v>
      </c>
      <c r="E71" s="43">
        <f t="shared" si="20"/>
        <v>42250</v>
      </c>
      <c r="F71" s="43">
        <f t="shared" si="20"/>
        <v>9300</v>
      </c>
      <c r="G71" s="43">
        <f t="shared" si="20"/>
        <v>10000</v>
      </c>
      <c r="H71" s="43">
        <f t="shared" si="20"/>
        <v>85161.94</v>
      </c>
      <c r="I71" s="43">
        <f t="shared" si="20"/>
        <v>14364.432725519389</v>
      </c>
      <c r="J71" s="43">
        <f t="shared" si="20"/>
        <v>7737.0300000000007</v>
      </c>
      <c r="K71" s="43">
        <f t="shared" si="20"/>
        <v>0</v>
      </c>
      <c r="L71" s="172">
        <f t="shared" si="20"/>
        <v>0</v>
      </c>
      <c r="M71" s="37">
        <f>D71+H71</f>
        <v>150161.94</v>
      </c>
      <c r="N71" s="39">
        <f t="shared" si="19"/>
        <v>83651.462725519392</v>
      </c>
    </row>
    <row r="72" spans="2:14" s="33" customFormat="1" x14ac:dyDescent="0.45">
      <c r="B72" s="187"/>
      <c r="C72" s="47"/>
      <c r="D72" s="48"/>
      <c r="E72" s="48"/>
      <c r="F72" s="48"/>
      <c r="G72" s="48"/>
      <c r="H72" s="48"/>
      <c r="I72" s="48"/>
      <c r="J72" s="48"/>
      <c r="K72" s="48"/>
      <c r="L72" s="173"/>
      <c r="M72" s="49"/>
      <c r="N72" s="187"/>
    </row>
    <row r="73" spans="2:14" x14ac:dyDescent="0.45">
      <c r="B73" s="186"/>
      <c r="C73" s="289" t="s">
        <v>94</v>
      </c>
      <c r="D73" s="290"/>
      <c r="E73" s="290"/>
      <c r="F73" s="290"/>
      <c r="G73" s="290"/>
      <c r="H73" s="290"/>
      <c r="I73" s="290"/>
      <c r="J73" s="290"/>
      <c r="K73" s="290"/>
      <c r="L73" s="290"/>
      <c r="M73" s="291"/>
      <c r="N73" s="186"/>
    </row>
    <row r="74" spans="2:14" ht="21.75" customHeight="1" thickBot="1" x14ac:dyDescent="0.5">
      <c r="B74" s="187"/>
      <c r="C74" s="40" t="s">
        <v>220</v>
      </c>
      <c r="D74" s="41">
        <f>'1) Budget Table'!D77</f>
        <v>115453.33</v>
      </c>
      <c r="E74" s="41"/>
      <c r="F74" s="41"/>
      <c r="G74" s="41"/>
      <c r="H74" s="41">
        <f>'1) Budget Table'!E77</f>
        <v>67262.95</v>
      </c>
      <c r="I74" s="41"/>
      <c r="J74" s="41"/>
      <c r="K74" s="41"/>
      <c r="L74" s="171">
        <f>'1) Budget Table'!F77</f>
        <v>0</v>
      </c>
      <c r="M74" s="42">
        <f t="shared" ref="M74:M81" si="21">SUM(D74:L74)</f>
        <v>182716.28</v>
      </c>
      <c r="N74" s="186"/>
    </row>
    <row r="75" spans="2:14" ht="18" customHeight="1" x14ac:dyDescent="0.45">
      <c r="B75" s="186"/>
      <c r="C75" s="38" t="s">
        <v>221</v>
      </c>
      <c r="D75" s="142">
        <v>16920</v>
      </c>
      <c r="E75" s="167">
        <f>D75/2</f>
        <v>8460</v>
      </c>
      <c r="F75" s="167"/>
      <c r="G75" s="167">
        <f>E75*0.416</f>
        <v>3519.3599999999997</v>
      </c>
      <c r="H75" s="184">
        <v>20000</v>
      </c>
      <c r="I75" s="182">
        <v>4000</v>
      </c>
      <c r="J75" s="182">
        <v>813.78</v>
      </c>
      <c r="K75" s="182"/>
      <c r="L75" s="236"/>
      <c r="M75" s="39">
        <f t="shared" ref="M75:M81" si="22">D75+H75</f>
        <v>36920</v>
      </c>
      <c r="N75" s="39">
        <f t="shared" ref="N75:N82" si="23">E75+I75+F75+J75+K75+G75</f>
        <v>16793.14</v>
      </c>
    </row>
    <row r="76" spans="2:14" ht="15.75" customHeight="1" x14ac:dyDescent="0.45">
      <c r="B76" s="186"/>
      <c r="C76" s="30" t="s">
        <v>222</v>
      </c>
      <c r="D76" s="185">
        <v>10000</v>
      </c>
      <c r="E76" s="183"/>
      <c r="F76" s="183"/>
      <c r="G76" s="183"/>
      <c r="H76" s="179">
        <v>20000</v>
      </c>
      <c r="I76" s="165">
        <v>4542.6051610068116</v>
      </c>
      <c r="J76" s="165">
        <v>0</v>
      </c>
      <c r="K76" s="165"/>
      <c r="L76" s="237"/>
      <c r="M76" s="39">
        <f t="shared" si="22"/>
        <v>30000</v>
      </c>
      <c r="N76" s="39">
        <f t="shared" si="23"/>
        <v>4542.6051610068116</v>
      </c>
    </row>
    <row r="77" spans="2:14" s="33" customFormat="1" ht="15.75" customHeight="1" x14ac:dyDescent="0.45">
      <c r="B77" s="186"/>
      <c r="C77" s="30" t="s">
        <v>223</v>
      </c>
      <c r="D77" s="185">
        <v>0</v>
      </c>
      <c r="E77" s="183"/>
      <c r="F77" s="183"/>
      <c r="G77" s="183"/>
      <c r="H77" s="185">
        <v>0</v>
      </c>
      <c r="I77" s="183"/>
      <c r="J77" s="183">
        <v>0</v>
      </c>
      <c r="K77" s="183"/>
      <c r="L77" s="238"/>
      <c r="M77" s="39">
        <f t="shared" si="22"/>
        <v>0</v>
      </c>
      <c r="N77" s="39">
        <f t="shared" si="23"/>
        <v>0</v>
      </c>
    </row>
    <row r="78" spans="2:14" x14ac:dyDescent="0.45">
      <c r="B78" s="187"/>
      <c r="C78" s="31" t="s">
        <v>224</v>
      </c>
      <c r="D78" s="185">
        <v>0</v>
      </c>
      <c r="E78" s="183"/>
      <c r="F78" s="183"/>
      <c r="G78" s="183"/>
      <c r="H78" s="185">
        <v>0</v>
      </c>
      <c r="I78" s="183"/>
      <c r="J78" s="183">
        <v>0</v>
      </c>
      <c r="K78" s="183"/>
      <c r="L78" s="238"/>
      <c r="M78" s="39">
        <f t="shared" si="22"/>
        <v>0</v>
      </c>
      <c r="N78" s="39">
        <f t="shared" si="23"/>
        <v>0</v>
      </c>
    </row>
    <row r="79" spans="2:14" x14ac:dyDescent="0.45">
      <c r="B79" s="187"/>
      <c r="C79" s="30" t="s">
        <v>225</v>
      </c>
      <c r="D79" s="185">
        <v>3000</v>
      </c>
      <c r="E79" s="183">
        <v>1500</v>
      </c>
      <c r="F79" s="183"/>
      <c r="G79" s="183"/>
      <c r="H79" s="185">
        <v>0</v>
      </c>
      <c r="I79" s="183"/>
      <c r="J79" s="183">
        <v>0</v>
      </c>
      <c r="K79" s="183"/>
      <c r="L79" s="238"/>
      <c r="M79" s="39">
        <f t="shared" si="22"/>
        <v>3000</v>
      </c>
      <c r="N79" s="39">
        <f t="shared" si="23"/>
        <v>1500</v>
      </c>
    </row>
    <row r="80" spans="2:14" x14ac:dyDescent="0.45">
      <c r="B80" s="187"/>
      <c r="C80" s="30" t="s">
        <v>226</v>
      </c>
      <c r="D80" s="185">
        <v>40533.33</v>
      </c>
      <c r="E80" s="183">
        <v>47000</v>
      </c>
      <c r="F80" s="165">
        <v>18730</v>
      </c>
      <c r="G80" s="165"/>
      <c r="H80" s="185">
        <v>0</v>
      </c>
      <c r="I80" s="183"/>
      <c r="J80" s="183">
        <v>0</v>
      </c>
      <c r="K80" s="183"/>
      <c r="L80" s="238"/>
      <c r="M80" s="39">
        <f t="shared" si="22"/>
        <v>40533.33</v>
      </c>
      <c r="N80" s="39">
        <f t="shared" si="23"/>
        <v>65730</v>
      </c>
    </row>
    <row r="81" spans="2:14" x14ac:dyDescent="0.45">
      <c r="B81" s="186"/>
      <c r="C81" s="30" t="s">
        <v>227</v>
      </c>
      <c r="D81" s="185">
        <v>45000</v>
      </c>
      <c r="E81" s="183"/>
      <c r="F81" s="183"/>
      <c r="G81" s="183"/>
      <c r="H81" s="185">
        <v>27262.95</v>
      </c>
      <c r="I81" s="183">
        <v>1000</v>
      </c>
      <c r="J81" s="183">
        <v>0</v>
      </c>
      <c r="K81" s="183"/>
      <c r="L81" s="238"/>
      <c r="M81" s="39">
        <f t="shared" si="22"/>
        <v>72262.95</v>
      </c>
      <c r="N81" s="39">
        <f t="shared" si="23"/>
        <v>1000</v>
      </c>
    </row>
    <row r="82" spans="2:14" x14ac:dyDescent="0.45">
      <c r="B82" s="186"/>
      <c r="C82" s="34" t="s">
        <v>228</v>
      </c>
      <c r="D82" s="43">
        <f t="shared" ref="D82:L82" si="24">SUM(D75:D81)</f>
        <v>115453.33</v>
      </c>
      <c r="E82" s="43">
        <f t="shared" si="24"/>
        <v>56960</v>
      </c>
      <c r="F82" s="43">
        <f t="shared" si="24"/>
        <v>18730</v>
      </c>
      <c r="G82" s="43">
        <f t="shared" si="24"/>
        <v>3519.3599999999997</v>
      </c>
      <c r="H82" s="43">
        <f t="shared" si="24"/>
        <v>67262.95</v>
      </c>
      <c r="I82" s="43">
        <f t="shared" si="24"/>
        <v>9542.6051610068116</v>
      </c>
      <c r="J82" s="43">
        <f t="shared" si="24"/>
        <v>813.78</v>
      </c>
      <c r="K82" s="43">
        <f t="shared" si="24"/>
        <v>0</v>
      </c>
      <c r="L82" s="172">
        <f t="shared" si="24"/>
        <v>0</v>
      </c>
      <c r="M82" s="37">
        <f>D82+H82</f>
        <v>182716.28</v>
      </c>
      <c r="N82" s="39">
        <f t="shared" si="23"/>
        <v>89565.745161006809</v>
      </c>
    </row>
    <row r="83" spans="2:14" s="33" customFormat="1" x14ac:dyDescent="0.45">
      <c r="B83" s="187"/>
      <c r="C83" s="47"/>
      <c r="D83" s="48"/>
      <c r="E83" s="48"/>
      <c r="F83" s="48"/>
      <c r="G83" s="48"/>
      <c r="H83" s="48"/>
      <c r="I83" s="48"/>
      <c r="J83" s="48"/>
      <c r="K83" s="48"/>
      <c r="L83" s="173"/>
      <c r="M83" s="49"/>
      <c r="N83" s="187"/>
    </row>
    <row r="84" spans="2:14" x14ac:dyDescent="0.45">
      <c r="B84" s="186"/>
      <c r="C84" s="289" t="s">
        <v>105</v>
      </c>
      <c r="D84" s="290"/>
      <c r="E84" s="290"/>
      <c r="F84" s="290"/>
      <c r="G84" s="290"/>
      <c r="H84" s="290"/>
      <c r="I84" s="290"/>
      <c r="J84" s="290"/>
      <c r="K84" s="290"/>
      <c r="L84" s="290"/>
      <c r="M84" s="291"/>
      <c r="N84" s="186"/>
    </row>
    <row r="85" spans="2:14" ht="21.75" customHeight="1" thickBot="1" x14ac:dyDescent="0.5">
      <c r="B85" s="186"/>
      <c r="C85" s="40" t="s">
        <v>220</v>
      </c>
      <c r="D85" s="41">
        <f>'1) Budget Table'!D87</f>
        <v>360564.43400000001</v>
      </c>
      <c r="E85" s="41"/>
      <c r="F85" s="41"/>
      <c r="G85" s="41"/>
      <c r="H85" s="41">
        <f>'1) Budget Table'!E87</f>
        <v>0</v>
      </c>
      <c r="I85" s="41"/>
      <c r="J85" s="41"/>
      <c r="K85" s="41"/>
      <c r="L85" s="171">
        <f>'1) Budget Table'!F87</f>
        <v>0</v>
      </c>
      <c r="M85" s="42">
        <f t="shared" ref="M85:M92" si="25">SUM(D85:L85)</f>
        <v>360564.43400000001</v>
      </c>
      <c r="N85" s="186"/>
    </row>
    <row r="86" spans="2:14" ht="15.75" customHeight="1" x14ac:dyDescent="0.45">
      <c r="B86" s="186"/>
      <c r="C86" s="38" t="s">
        <v>221</v>
      </c>
      <c r="D86" s="142">
        <v>0</v>
      </c>
      <c r="E86" s="167"/>
      <c r="F86" s="167"/>
      <c r="G86" s="167"/>
      <c r="H86" s="184">
        <v>0</v>
      </c>
      <c r="I86" s="182"/>
      <c r="J86" s="182">
        <v>0</v>
      </c>
      <c r="K86" s="182"/>
      <c r="L86" s="236"/>
      <c r="M86" s="39">
        <f t="shared" ref="M86:M92" si="26">D86+H86</f>
        <v>0</v>
      </c>
      <c r="N86" s="39">
        <f t="shared" ref="N86:N93" si="27">E86+I86+F86+J86+K86+G86</f>
        <v>0</v>
      </c>
    </row>
    <row r="87" spans="2:14" ht="15.75" customHeight="1" x14ac:dyDescent="0.45">
      <c r="B87" s="187"/>
      <c r="C87" s="30" t="s">
        <v>222</v>
      </c>
      <c r="D87" s="185">
        <v>60000</v>
      </c>
      <c r="E87" s="165"/>
      <c r="F87" s="165"/>
      <c r="G87" s="165"/>
      <c r="H87" s="179">
        <v>0</v>
      </c>
      <c r="I87" s="165"/>
      <c r="J87" s="165">
        <v>0</v>
      </c>
      <c r="K87" s="165"/>
      <c r="L87" s="237"/>
      <c r="M87" s="39">
        <f t="shared" si="26"/>
        <v>60000</v>
      </c>
      <c r="N87" s="39">
        <f t="shared" si="27"/>
        <v>0</v>
      </c>
    </row>
    <row r="88" spans="2:14" ht="15.75" customHeight="1" x14ac:dyDescent="0.45">
      <c r="B88" s="186"/>
      <c r="C88" s="30" t="s">
        <v>223</v>
      </c>
      <c r="D88" s="185">
        <v>10000</v>
      </c>
      <c r="E88" s="183">
        <v>50000</v>
      </c>
      <c r="F88" s="183"/>
      <c r="G88" s="183"/>
      <c r="H88" s="185">
        <v>0</v>
      </c>
      <c r="I88" s="183"/>
      <c r="J88" s="183">
        <v>0</v>
      </c>
      <c r="K88" s="183"/>
      <c r="L88" s="238"/>
      <c r="M88" s="39">
        <f t="shared" si="26"/>
        <v>10000</v>
      </c>
      <c r="N88" s="39">
        <f t="shared" si="27"/>
        <v>50000</v>
      </c>
    </row>
    <row r="89" spans="2:14" x14ac:dyDescent="0.45">
      <c r="B89" s="186"/>
      <c r="C89" s="31" t="s">
        <v>224</v>
      </c>
      <c r="D89" s="185">
        <v>0</v>
      </c>
      <c r="E89" s="183"/>
      <c r="F89" s="183"/>
      <c r="G89" s="183"/>
      <c r="H89" s="185">
        <v>0</v>
      </c>
      <c r="I89" s="183"/>
      <c r="J89" s="183">
        <v>0</v>
      </c>
      <c r="K89" s="183"/>
      <c r="L89" s="238"/>
      <c r="M89" s="39">
        <f t="shared" si="26"/>
        <v>0</v>
      </c>
      <c r="N89" s="39">
        <f t="shared" si="27"/>
        <v>0</v>
      </c>
    </row>
    <row r="90" spans="2:14" x14ac:dyDescent="0.45">
      <c r="B90" s="186"/>
      <c r="C90" s="30" t="s">
        <v>225</v>
      </c>
      <c r="D90" s="185">
        <v>0</v>
      </c>
      <c r="E90" s="183"/>
      <c r="F90" s="183"/>
      <c r="G90" s="183"/>
      <c r="H90" s="185">
        <v>0</v>
      </c>
      <c r="I90" s="183"/>
      <c r="J90" s="183">
        <v>0</v>
      </c>
      <c r="K90" s="183"/>
      <c r="L90" s="238"/>
      <c r="M90" s="39">
        <f t="shared" si="26"/>
        <v>0</v>
      </c>
      <c r="N90" s="39">
        <f t="shared" si="27"/>
        <v>0</v>
      </c>
    </row>
    <row r="91" spans="2:14" ht="25.5" customHeight="1" x14ac:dyDescent="0.45">
      <c r="B91" s="186"/>
      <c r="C91" s="30" t="s">
        <v>226</v>
      </c>
      <c r="D91" s="185">
        <v>190564.43400000001</v>
      </c>
      <c r="E91" s="183">
        <f>26000+100000</f>
        <v>126000</v>
      </c>
      <c r="F91" s="165">
        <v>49140</v>
      </c>
      <c r="G91" s="165">
        <v>41600</v>
      </c>
      <c r="H91" s="185">
        <v>0</v>
      </c>
      <c r="I91" s="183"/>
      <c r="J91" s="183">
        <v>0</v>
      </c>
      <c r="K91" s="183"/>
      <c r="L91" s="238"/>
      <c r="M91" s="39">
        <f t="shared" si="26"/>
        <v>190564.43400000001</v>
      </c>
      <c r="N91" s="39">
        <f t="shared" si="27"/>
        <v>216740</v>
      </c>
    </row>
    <row r="92" spans="2:14" x14ac:dyDescent="0.45">
      <c r="B92" s="187"/>
      <c r="C92" s="30" t="s">
        <v>227</v>
      </c>
      <c r="D92" s="185">
        <v>100000</v>
      </c>
      <c r="E92" s="183"/>
      <c r="F92" s="183"/>
      <c r="G92" s="183"/>
      <c r="H92" s="185">
        <v>0</v>
      </c>
      <c r="I92" s="183"/>
      <c r="J92" s="183">
        <v>0</v>
      </c>
      <c r="K92" s="183"/>
      <c r="L92" s="238"/>
      <c r="M92" s="39">
        <f t="shared" si="26"/>
        <v>100000</v>
      </c>
      <c r="N92" s="39">
        <f t="shared" si="27"/>
        <v>0</v>
      </c>
    </row>
    <row r="93" spans="2:14" ht="15.75" customHeight="1" x14ac:dyDescent="0.45">
      <c r="B93" s="186"/>
      <c r="C93" s="34" t="s">
        <v>228</v>
      </c>
      <c r="D93" s="43">
        <f>SUM(D86:D92)</f>
        <v>360564.43400000001</v>
      </c>
      <c r="E93" s="43">
        <f>SUM(E86:E92)</f>
        <v>176000</v>
      </c>
      <c r="F93" s="43">
        <f>SUM(F86:F92)</f>
        <v>49140</v>
      </c>
      <c r="G93" s="43">
        <f>SUM(G86:G92)</f>
        <v>41600</v>
      </c>
      <c r="H93" s="43">
        <f>SUM(H86:H92)</f>
        <v>0</v>
      </c>
      <c r="I93" s="43"/>
      <c r="J93" s="43">
        <f>SUM(J86:J92)</f>
        <v>0</v>
      </c>
      <c r="K93" s="43">
        <f>SUM(K86:K92)</f>
        <v>0</v>
      </c>
      <c r="L93" s="172">
        <f>SUM(L86:L92)</f>
        <v>0</v>
      </c>
      <c r="M93" s="37">
        <f>D93+H93</f>
        <v>360564.43400000001</v>
      </c>
      <c r="N93" s="39">
        <f t="shared" si="27"/>
        <v>266740</v>
      </c>
    </row>
    <row r="94" spans="2:14" ht="25.5" customHeight="1" x14ac:dyDescent="0.45">
      <c r="B94" s="186"/>
      <c r="C94" s="186"/>
      <c r="D94" s="186"/>
      <c r="E94" s="186"/>
      <c r="F94" s="186"/>
      <c r="G94" s="186"/>
      <c r="H94" s="186"/>
      <c r="I94" s="186"/>
      <c r="J94" s="186"/>
      <c r="K94" s="186"/>
      <c r="L94" s="239"/>
      <c r="M94" s="186"/>
      <c r="N94" s="186"/>
    </row>
    <row r="95" spans="2:14" hidden="1" x14ac:dyDescent="0.45">
      <c r="B95" s="289" t="s">
        <v>234</v>
      </c>
      <c r="C95" s="290"/>
      <c r="D95" s="290"/>
      <c r="E95" s="290"/>
      <c r="F95" s="290"/>
      <c r="G95" s="290"/>
      <c r="H95" s="290"/>
      <c r="I95" s="290"/>
      <c r="J95" s="290"/>
      <c r="K95" s="290"/>
      <c r="L95" s="290"/>
      <c r="M95" s="291"/>
      <c r="N95" s="186"/>
    </row>
    <row r="96" spans="2:14" hidden="1" x14ac:dyDescent="0.45">
      <c r="B96" s="186"/>
      <c r="C96" s="289" t="s">
        <v>118</v>
      </c>
      <c r="D96" s="290"/>
      <c r="E96" s="290"/>
      <c r="F96" s="290"/>
      <c r="G96" s="290"/>
      <c r="H96" s="290"/>
      <c r="I96" s="290"/>
      <c r="J96" s="290"/>
      <c r="K96" s="290"/>
      <c r="L96" s="290"/>
      <c r="M96" s="291"/>
      <c r="N96" s="186"/>
    </row>
    <row r="97" spans="3:13" ht="22.5" hidden="1" customHeight="1" thickBot="1" x14ac:dyDescent="0.5">
      <c r="C97" s="40" t="s">
        <v>220</v>
      </c>
      <c r="D97" s="41">
        <f>'1) Budget Table'!D99</f>
        <v>0</v>
      </c>
      <c r="E97" s="41"/>
      <c r="F97" s="41"/>
      <c r="G97" s="41"/>
      <c r="H97" s="41">
        <f>'1) Budget Table'!E99</f>
        <v>0</v>
      </c>
      <c r="I97" s="41"/>
      <c r="J97" s="41"/>
      <c r="K97" s="41"/>
      <c r="L97" s="171">
        <f>'1) Budget Table'!F99</f>
        <v>0</v>
      </c>
      <c r="M97" s="42">
        <f t="shared" ref="M97:M105" si="28">SUM(D97:L97)</f>
        <v>0</v>
      </c>
    </row>
    <row r="98" spans="3:13" hidden="1" x14ac:dyDescent="0.45">
      <c r="C98" s="38" t="s">
        <v>221</v>
      </c>
      <c r="D98" s="142"/>
      <c r="E98" s="142"/>
      <c r="F98" s="142"/>
      <c r="G98" s="142"/>
      <c r="H98" s="184"/>
      <c r="I98" s="184"/>
      <c r="J98" s="184"/>
      <c r="K98" s="184"/>
      <c r="L98" s="236"/>
      <c r="M98" s="39">
        <f t="shared" si="28"/>
        <v>0</v>
      </c>
    </row>
    <row r="99" spans="3:13" hidden="1" x14ac:dyDescent="0.45">
      <c r="C99" s="30" t="s">
        <v>222</v>
      </c>
      <c r="D99" s="185"/>
      <c r="E99" s="185"/>
      <c r="F99" s="185"/>
      <c r="G99" s="185"/>
      <c r="H99" s="179"/>
      <c r="I99" s="179"/>
      <c r="J99" s="179"/>
      <c r="K99" s="179"/>
      <c r="L99" s="237"/>
      <c r="M99" s="37">
        <f t="shared" si="28"/>
        <v>0</v>
      </c>
    </row>
    <row r="100" spans="3:13" ht="15.75" hidden="1" customHeight="1" x14ac:dyDescent="0.45">
      <c r="C100" s="30" t="s">
        <v>223</v>
      </c>
      <c r="D100" s="185"/>
      <c r="E100" s="185"/>
      <c r="F100" s="185"/>
      <c r="G100" s="185"/>
      <c r="H100" s="185"/>
      <c r="I100" s="185"/>
      <c r="J100" s="185"/>
      <c r="K100" s="185"/>
      <c r="L100" s="238"/>
      <c r="M100" s="37">
        <f t="shared" si="28"/>
        <v>0</v>
      </c>
    </row>
    <row r="101" spans="3:13" hidden="1" x14ac:dyDescent="0.45">
      <c r="C101" s="31" t="s">
        <v>224</v>
      </c>
      <c r="D101" s="185"/>
      <c r="E101" s="185"/>
      <c r="F101" s="185"/>
      <c r="G101" s="185"/>
      <c r="H101" s="185"/>
      <c r="I101" s="185"/>
      <c r="J101" s="185"/>
      <c r="K101" s="185"/>
      <c r="L101" s="238"/>
      <c r="M101" s="37">
        <f t="shared" si="28"/>
        <v>0</v>
      </c>
    </row>
    <row r="102" spans="3:13" hidden="1" x14ac:dyDescent="0.45">
      <c r="C102" s="30" t="s">
        <v>225</v>
      </c>
      <c r="D102" s="185"/>
      <c r="E102" s="185"/>
      <c r="F102" s="185"/>
      <c r="G102" s="185"/>
      <c r="H102" s="185"/>
      <c r="I102" s="185"/>
      <c r="J102" s="185"/>
      <c r="K102" s="185"/>
      <c r="L102" s="238"/>
      <c r="M102" s="37">
        <f t="shared" si="28"/>
        <v>0</v>
      </c>
    </row>
    <row r="103" spans="3:13" hidden="1" x14ac:dyDescent="0.45">
      <c r="C103" s="30" t="s">
        <v>226</v>
      </c>
      <c r="D103" s="185"/>
      <c r="E103" s="185"/>
      <c r="F103" s="185"/>
      <c r="G103" s="185"/>
      <c r="H103" s="185"/>
      <c r="I103" s="185"/>
      <c r="J103" s="185"/>
      <c r="K103" s="185"/>
      <c r="L103" s="238"/>
      <c r="M103" s="37">
        <f t="shared" si="28"/>
        <v>0</v>
      </c>
    </row>
    <row r="104" spans="3:13" hidden="1" x14ac:dyDescent="0.45">
      <c r="C104" s="30" t="s">
        <v>227</v>
      </c>
      <c r="D104" s="185"/>
      <c r="E104" s="185"/>
      <c r="F104" s="185"/>
      <c r="G104" s="185"/>
      <c r="H104" s="185"/>
      <c r="I104" s="185"/>
      <c r="J104" s="185"/>
      <c r="K104" s="185"/>
      <c r="L104" s="238"/>
      <c r="M104" s="37">
        <f t="shared" si="28"/>
        <v>0</v>
      </c>
    </row>
    <row r="105" spans="3:13" hidden="1" x14ac:dyDescent="0.45">
      <c r="C105" s="34" t="s">
        <v>228</v>
      </c>
      <c r="D105" s="43">
        <f>SUM(D98:D104)</f>
        <v>0</v>
      </c>
      <c r="E105" s="43"/>
      <c r="F105" s="43"/>
      <c r="G105" s="43"/>
      <c r="H105" s="43">
        <f>SUM(H98:H104)</f>
        <v>0</v>
      </c>
      <c r="I105" s="43"/>
      <c r="J105" s="43"/>
      <c r="K105" s="43"/>
      <c r="L105" s="172">
        <f>SUM(L98:L104)</f>
        <v>0</v>
      </c>
      <c r="M105" s="37">
        <f t="shared" si="28"/>
        <v>0</v>
      </c>
    </row>
    <row r="106" spans="3:13" s="33" customFormat="1" hidden="1" x14ac:dyDescent="0.45">
      <c r="C106" s="47"/>
      <c r="D106" s="48"/>
      <c r="E106" s="48"/>
      <c r="F106" s="48"/>
      <c r="G106" s="48"/>
      <c r="H106" s="48"/>
      <c r="I106" s="48"/>
      <c r="J106" s="48"/>
      <c r="K106" s="48"/>
      <c r="L106" s="173"/>
      <c r="M106" s="49"/>
    </row>
    <row r="107" spans="3:13" ht="15.75" hidden="1" customHeight="1" x14ac:dyDescent="0.45">
      <c r="C107" s="289" t="s">
        <v>235</v>
      </c>
      <c r="D107" s="290"/>
      <c r="E107" s="290"/>
      <c r="F107" s="290"/>
      <c r="G107" s="290"/>
      <c r="H107" s="290"/>
      <c r="I107" s="290"/>
      <c r="J107" s="290"/>
      <c r="K107" s="290"/>
      <c r="L107" s="290"/>
      <c r="M107" s="291"/>
    </row>
    <row r="108" spans="3:13" ht="21.75" hidden="1" customHeight="1" thickBot="1" x14ac:dyDescent="0.5">
      <c r="C108" s="40" t="s">
        <v>220</v>
      </c>
      <c r="D108" s="41">
        <f>'1) Budget Table'!D109</f>
        <v>0</v>
      </c>
      <c r="E108" s="41"/>
      <c r="F108" s="41"/>
      <c r="G108" s="41"/>
      <c r="H108" s="41">
        <f>'1) Budget Table'!E109</f>
        <v>0</v>
      </c>
      <c r="I108" s="41"/>
      <c r="J108" s="41"/>
      <c r="K108" s="41"/>
      <c r="L108" s="171">
        <f>'1) Budget Table'!F109</f>
        <v>0</v>
      </c>
      <c r="M108" s="42">
        <f t="shared" ref="M108:M116" si="29">SUM(D108:L108)</f>
        <v>0</v>
      </c>
    </row>
    <row r="109" spans="3:13" hidden="1" x14ac:dyDescent="0.45">
      <c r="C109" s="38" t="s">
        <v>221</v>
      </c>
      <c r="D109" s="142"/>
      <c r="E109" s="142"/>
      <c r="F109" s="142"/>
      <c r="G109" s="142"/>
      <c r="H109" s="184"/>
      <c r="I109" s="184"/>
      <c r="J109" s="184"/>
      <c r="K109" s="184"/>
      <c r="L109" s="236"/>
      <c r="M109" s="39">
        <f t="shared" si="29"/>
        <v>0</v>
      </c>
    </row>
    <row r="110" spans="3:13" hidden="1" x14ac:dyDescent="0.45">
      <c r="C110" s="30" t="s">
        <v>222</v>
      </c>
      <c r="D110" s="185"/>
      <c r="E110" s="185"/>
      <c r="F110" s="185"/>
      <c r="G110" s="185"/>
      <c r="H110" s="179"/>
      <c r="I110" s="179"/>
      <c r="J110" s="179"/>
      <c r="K110" s="179"/>
      <c r="L110" s="237"/>
      <c r="M110" s="37">
        <f t="shared" si="29"/>
        <v>0</v>
      </c>
    </row>
    <row r="111" spans="3:13" ht="31.75" hidden="1" x14ac:dyDescent="0.45">
      <c r="C111" s="30" t="s">
        <v>223</v>
      </c>
      <c r="D111" s="185"/>
      <c r="E111" s="185"/>
      <c r="F111" s="185"/>
      <c r="G111" s="185"/>
      <c r="H111" s="185"/>
      <c r="I111" s="185"/>
      <c r="J111" s="185"/>
      <c r="K111" s="185"/>
      <c r="L111" s="238"/>
      <c r="M111" s="37">
        <f t="shared" si="29"/>
        <v>0</v>
      </c>
    </row>
    <row r="112" spans="3:13" hidden="1" x14ac:dyDescent="0.45">
      <c r="C112" s="31" t="s">
        <v>224</v>
      </c>
      <c r="D112" s="185"/>
      <c r="E112" s="185"/>
      <c r="F112" s="185"/>
      <c r="G112" s="185"/>
      <c r="H112" s="185"/>
      <c r="I112" s="185"/>
      <c r="J112" s="185"/>
      <c r="K112" s="185"/>
      <c r="L112" s="238"/>
      <c r="M112" s="37">
        <f t="shared" si="29"/>
        <v>0</v>
      </c>
    </row>
    <row r="113" spans="3:13" hidden="1" x14ac:dyDescent="0.45">
      <c r="C113" s="30" t="s">
        <v>225</v>
      </c>
      <c r="D113" s="185"/>
      <c r="E113" s="185"/>
      <c r="F113" s="185"/>
      <c r="G113" s="185"/>
      <c r="H113" s="185"/>
      <c r="I113" s="185"/>
      <c r="J113" s="185"/>
      <c r="K113" s="185"/>
      <c r="L113" s="238"/>
      <c r="M113" s="37">
        <f t="shared" si="29"/>
        <v>0</v>
      </c>
    </row>
    <row r="114" spans="3:13" hidden="1" x14ac:dyDescent="0.45">
      <c r="C114" s="30" t="s">
        <v>226</v>
      </c>
      <c r="D114" s="185"/>
      <c r="E114" s="185"/>
      <c r="F114" s="185"/>
      <c r="G114" s="185"/>
      <c r="H114" s="185"/>
      <c r="I114" s="185"/>
      <c r="J114" s="185"/>
      <c r="K114" s="185"/>
      <c r="L114" s="238"/>
      <c r="M114" s="37">
        <f t="shared" si="29"/>
        <v>0</v>
      </c>
    </row>
    <row r="115" spans="3:13" hidden="1" x14ac:dyDescent="0.45">
      <c r="C115" s="30" t="s">
        <v>227</v>
      </c>
      <c r="D115" s="185"/>
      <c r="E115" s="185"/>
      <c r="F115" s="185"/>
      <c r="G115" s="185"/>
      <c r="H115" s="185"/>
      <c r="I115" s="185"/>
      <c r="J115" s="185"/>
      <c r="K115" s="185"/>
      <c r="L115" s="238"/>
      <c r="M115" s="37">
        <f t="shared" si="29"/>
        <v>0</v>
      </c>
    </row>
    <row r="116" spans="3:13" hidden="1" x14ac:dyDescent="0.45">
      <c r="C116" s="34" t="s">
        <v>228</v>
      </c>
      <c r="D116" s="43">
        <f>SUM(D109:D115)</f>
        <v>0</v>
      </c>
      <c r="E116" s="43"/>
      <c r="F116" s="43"/>
      <c r="G116" s="43"/>
      <c r="H116" s="43">
        <f>SUM(H109:H115)</f>
        <v>0</v>
      </c>
      <c r="I116" s="43"/>
      <c r="J116" s="43"/>
      <c r="K116" s="43"/>
      <c r="L116" s="172">
        <f>SUM(L109:L115)</f>
        <v>0</v>
      </c>
      <c r="M116" s="37">
        <f t="shared" si="29"/>
        <v>0</v>
      </c>
    </row>
    <row r="117" spans="3:13" s="33" customFormat="1" hidden="1" x14ac:dyDescent="0.45">
      <c r="C117" s="47"/>
      <c r="D117" s="48"/>
      <c r="E117" s="48"/>
      <c r="F117" s="48"/>
      <c r="G117" s="48"/>
      <c r="H117" s="48"/>
      <c r="I117" s="48"/>
      <c r="J117" s="48"/>
      <c r="K117" s="48"/>
      <c r="L117" s="173"/>
      <c r="M117" s="49"/>
    </row>
    <row r="118" spans="3:13" hidden="1" x14ac:dyDescent="0.45">
      <c r="C118" s="289" t="s">
        <v>136</v>
      </c>
      <c r="D118" s="290"/>
      <c r="E118" s="290"/>
      <c r="F118" s="290"/>
      <c r="G118" s="290"/>
      <c r="H118" s="290"/>
      <c r="I118" s="290"/>
      <c r="J118" s="290"/>
      <c r="K118" s="290"/>
      <c r="L118" s="290"/>
      <c r="M118" s="291"/>
    </row>
    <row r="119" spans="3:13" ht="21" hidden="1" customHeight="1" thickBot="1" x14ac:dyDescent="0.5">
      <c r="C119" s="40" t="s">
        <v>220</v>
      </c>
      <c r="D119" s="41">
        <f>'1) Budget Table'!D119</f>
        <v>0</v>
      </c>
      <c r="E119" s="41"/>
      <c r="F119" s="41"/>
      <c r="G119" s="41"/>
      <c r="H119" s="41">
        <f>'1) Budget Table'!E119</f>
        <v>0</v>
      </c>
      <c r="I119" s="41"/>
      <c r="J119" s="41"/>
      <c r="K119" s="41"/>
      <c r="L119" s="171">
        <f>'1) Budget Table'!F119</f>
        <v>0</v>
      </c>
      <c r="M119" s="42">
        <f t="shared" ref="M119:M127" si="30">SUM(D119:L119)</f>
        <v>0</v>
      </c>
    </row>
    <row r="120" spans="3:13" hidden="1" x14ac:dyDescent="0.45">
      <c r="C120" s="38" t="s">
        <v>221</v>
      </c>
      <c r="D120" s="142"/>
      <c r="E120" s="142"/>
      <c r="F120" s="142"/>
      <c r="G120" s="142"/>
      <c r="H120" s="184"/>
      <c r="I120" s="184"/>
      <c r="J120" s="184"/>
      <c r="K120" s="184"/>
      <c r="L120" s="236"/>
      <c r="M120" s="39">
        <f t="shared" si="30"/>
        <v>0</v>
      </c>
    </row>
    <row r="121" spans="3:13" hidden="1" x14ac:dyDescent="0.45">
      <c r="C121" s="30" t="s">
        <v>222</v>
      </c>
      <c r="D121" s="185"/>
      <c r="E121" s="185"/>
      <c r="F121" s="185"/>
      <c r="G121" s="185"/>
      <c r="H121" s="179"/>
      <c r="I121" s="179"/>
      <c r="J121" s="179"/>
      <c r="K121" s="179"/>
      <c r="L121" s="237"/>
      <c r="M121" s="37">
        <f t="shared" si="30"/>
        <v>0</v>
      </c>
    </row>
    <row r="122" spans="3:13" ht="31.75" hidden="1" x14ac:dyDescent="0.45">
      <c r="C122" s="30" t="s">
        <v>223</v>
      </c>
      <c r="D122" s="185"/>
      <c r="E122" s="185"/>
      <c r="F122" s="185"/>
      <c r="G122" s="185"/>
      <c r="H122" s="185"/>
      <c r="I122" s="185"/>
      <c r="J122" s="185"/>
      <c r="K122" s="185"/>
      <c r="L122" s="238"/>
      <c r="M122" s="37">
        <f t="shared" si="30"/>
        <v>0</v>
      </c>
    </row>
    <row r="123" spans="3:13" hidden="1" x14ac:dyDescent="0.45">
      <c r="C123" s="31" t="s">
        <v>224</v>
      </c>
      <c r="D123" s="185"/>
      <c r="E123" s="185"/>
      <c r="F123" s="185"/>
      <c r="G123" s="185"/>
      <c r="H123" s="185"/>
      <c r="I123" s="185"/>
      <c r="J123" s="185"/>
      <c r="K123" s="185"/>
      <c r="L123" s="238"/>
      <c r="M123" s="37">
        <f t="shared" si="30"/>
        <v>0</v>
      </c>
    </row>
    <row r="124" spans="3:13" hidden="1" x14ac:dyDescent="0.45">
      <c r="C124" s="30" t="s">
        <v>225</v>
      </c>
      <c r="D124" s="185"/>
      <c r="E124" s="185"/>
      <c r="F124" s="185"/>
      <c r="G124" s="185"/>
      <c r="H124" s="185"/>
      <c r="I124" s="185"/>
      <c r="J124" s="185"/>
      <c r="K124" s="185"/>
      <c r="L124" s="238"/>
      <c r="M124" s="37">
        <f t="shared" si="30"/>
        <v>0</v>
      </c>
    </row>
    <row r="125" spans="3:13" hidden="1" x14ac:dyDescent="0.45">
      <c r="C125" s="30" t="s">
        <v>226</v>
      </c>
      <c r="D125" s="185"/>
      <c r="E125" s="185"/>
      <c r="F125" s="185"/>
      <c r="G125" s="185"/>
      <c r="H125" s="185"/>
      <c r="I125" s="185"/>
      <c r="J125" s="185"/>
      <c r="K125" s="185"/>
      <c r="L125" s="238"/>
      <c r="M125" s="37">
        <f t="shared" si="30"/>
        <v>0</v>
      </c>
    </row>
    <row r="126" spans="3:13" hidden="1" x14ac:dyDescent="0.45">
      <c r="C126" s="30" t="s">
        <v>227</v>
      </c>
      <c r="D126" s="185"/>
      <c r="E126" s="185"/>
      <c r="F126" s="185"/>
      <c r="G126" s="185"/>
      <c r="H126" s="185"/>
      <c r="I126" s="185"/>
      <c r="J126" s="185"/>
      <c r="K126" s="185"/>
      <c r="L126" s="238"/>
      <c r="M126" s="37">
        <f t="shared" si="30"/>
        <v>0</v>
      </c>
    </row>
    <row r="127" spans="3:13" hidden="1" x14ac:dyDescent="0.45">
      <c r="C127" s="34" t="s">
        <v>228</v>
      </c>
      <c r="D127" s="43">
        <f>SUM(D120:D126)</f>
        <v>0</v>
      </c>
      <c r="E127" s="43"/>
      <c r="F127" s="43"/>
      <c r="G127" s="43"/>
      <c r="H127" s="43">
        <f>SUM(H120:H126)</f>
        <v>0</v>
      </c>
      <c r="I127" s="43"/>
      <c r="J127" s="43"/>
      <c r="K127" s="43"/>
      <c r="L127" s="172">
        <f>SUM(L120:L126)</f>
        <v>0</v>
      </c>
      <c r="M127" s="37">
        <f t="shared" si="30"/>
        <v>0</v>
      </c>
    </row>
    <row r="128" spans="3:13" s="33" customFormat="1" hidden="1" x14ac:dyDescent="0.45">
      <c r="C128" s="47"/>
      <c r="D128" s="48"/>
      <c r="E128" s="48"/>
      <c r="F128" s="48"/>
      <c r="G128" s="48"/>
      <c r="H128" s="48"/>
      <c r="I128" s="48"/>
      <c r="J128" s="48"/>
      <c r="K128" s="48"/>
      <c r="L128" s="173"/>
      <c r="M128" s="49"/>
    </row>
    <row r="129" spans="2:13" hidden="1" x14ac:dyDescent="0.45">
      <c r="B129" s="186"/>
      <c r="C129" s="289" t="s">
        <v>145</v>
      </c>
      <c r="D129" s="290"/>
      <c r="E129" s="290"/>
      <c r="F129" s="290"/>
      <c r="G129" s="290"/>
      <c r="H129" s="290"/>
      <c r="I129" s="290"/>
      <c r="J129" s="290"/>
      <c r="K129" s="290"/>
      <c r="L129" s="290"/>
      <c r="M129" s="291"/>
    </row>
    <row r="130" spans="2:13" ht="24" hidden="1" customHeight="1" thickBot="1" x14ac:dyDescent="0.5">
      <c r="B130" s="186"/>
      <c r="C130" s="40" t="s">
        <v>220</v>
      </c>
      <c r="D130" s="41">
        <f>'1) Budget Table'!D129</f>
        <v>0</v>
      </c>
      <c r="E130" s="41"/>
      <c r="F130" s="41"/>
      <c r="G130" s="41"/>
      <c r="H130" s="41">
        <f>'1) Budget Table'!E129</f>
        <v>0</v>
      </c>
      <c r="I130" s="41"/>
      <c r="J130" s="41"/>
      <c r="K130" s="41"/>
      <c r="L130" s="171">
        <f>'1) Budget Table'!F129</f>
        <v>0</v>
      </c>
      <c r="M130" s="42">
        <f t="shared" ref="M130:M138" si="31">SUM(D130:L130)</f>
        <v>0</v>
      </c>
    </row>
    <row r="131" spans="2:13" ht="15.75" hidden="1" customHeight="1" x14ac:dyDescent="0.45">
      <c r="B131" s="186"/>
      <c r="C131" s="38" t="s">
        <v>221</v>
      </c>
      <c r="D131" s="142"/>
      <c r="E131" s="142"/>
      <c r="F131" s="142"/>
      <c r="G131" s="142"/>
      <c r="H131" s="184"/>
      <c r="I131" s="184"/>
      <c r="J131" s="184"/>
      <c r="K131" s="184"/>
      <c r="L131" s="236"/>
      <c r="M131" s="39">
        <f t="shared" si="31"/>
        <v>0</v>
      </c>
    </row>
    <row r="132" spans="2:13" hidden="1" x14ac:dyDescent="0.45">
      <c r="B132" s="186"/>
      <c r="C132" s="30" t="s">
        <v>222</v>
      </c>
      <c r="D132" s="185"/>
      <c r="E132" s="185"/>
      <c r="F132" s="185"/>
      <c r="G132" s="185"/>
      <c r="H132" s="179"/>
      <c r="I132" s="179"/>
      <c r="J132" s="179"/>
      <c r="K132" s="179"/>
      <c r="L132" s="237"/>
      <c r="M132" s="37">
        <f t="shared" si="31"/>
        <v>0</v>
      </c>
    </row>
    <row r="133" spans="2:13" ht="15.75" hidden="1" customHeight="1" x14ac:dyDescent="0.45">
      <c r="B133" s="186"/>
      <c r="C133" s="30" t="s">
        <v>223</v>
      </c>
      <c r="D133" s="185"/>
      <c r="E133" s="185"/>
      <c r="F133" s="185"/>
      <c r="G133" s="185"/>
      <c r="H133" s="185"/>
      <c r="I133" s="185"/>
      <c r="J133" s="185"/>
      <c r="K133" s="185"/>
      <c r="L133" s="238"/>
      <c r="M133" s="37">
        <f t="shared" si="31"/>
        <v>0</v>
      </c>
    </row>
    <row r="134" spans="2:13" hidden="1" x14ac:dyDescent="0.45">
      <c r="B134" s="186"/>
      <c r="C134" s="31" t="s">
        <v>224</v>
      </c>
      <c r="D134" s="185"/>
      <c r="E134" s="185"/>
      <c r="F134" s="185"/>
      <c r="G134" s="185"/>
      <c r="H134" s="185"/>
      <c r="I134" s="185"/>
      <c r="J134" s="185"/>
      <c r="K134" s="185"/>
      <c r="L134" s="238"/>
      <c r="M134" s="37">
        <f t="shared" si="31"/>
        <v>0</v>
      </c>
    </row>
    <row r="135" spans="2:13" hidden="1" x14ac:dyDescent="0.45">
      <c r="B135" s="186"/>
      <c r="C135" s="30" t="s">
        <v>225</v>
      </c>
      <c r="D135" s="185"/>
      <c r="E135" s="185"/>
      <c r="F135" s="185"/>
      <c r="G135" s="185"/>
      <c r="H135" s="185"/>
      <c r="I135" s="185"/>
      <c r="J135" s="185"/>
      <c r="K135" s="185"/>
      <c r="L135" s="238"/>
      <c r="M135" s="37">
        <f t="shared" si="31"/>
        <v>0</v>
      </c>
    </row>
    <row r="136" spans="2:13" ht="15.75" hidden="1" customHeight="1" x14ac:dyDescent="0.45">
      <c r="B136" s="186"/>
      <c r="C136" s="30" t="s">
        <v>226</v>
      </c>
      <c r="D136" s="185"/>
      <c r="E136" s="185"/>
      <c r="F136" s="185"/>
      <c r="G136" s="185"/>
      <c r="H136" s="185"/>
      <c r="I136" s="185"/>
      <c r="J136" s="185"/>
      <c r="K136" s="185"/>
      <c r="L136" s="238"/>
      <c r="M136" s="37">
        <f t="shared" si="31"/>
        <v>0</v>
      </c>
    </row>
    <row r="137" spans="2:13" hidden="1" x14ac:dyDescent="0.45">
      <c r="B137" s="186"/>
      <c r="C137" s="30" t="s">
        <v>227</v>
      </c>
      <c r="D137" s="185"/>
      <c r="E137" s="185"/>
      <c r="F137" s="185"/>
      <c r="G137" s="185"/>
      <c r="H137" s="185"/>
      <c r="I137" s="185"/>
      <c r="J137" s="185"/>
      <c r="K137" s="185"/>
      <c r="L137" s="238"/>
      <c r="M137" s="37">
        <f t="shared" si="31"/>
        <v>0</v>
      </c>
    </row>
    <row r="138" spans="2:13" hidden="1" x14ac:dyDescent="0.45">
      <c r="B138" s="186"/>
      <c r="C138" s="34" t="s">
        <v>228</v>
      </c>
      <c r="D138" s="43">
        <f>SUM(D131:D137)</f>
        <v>0</v>
      </c>
      <c r="E138" s="43"/>
      <c r="F138" s="43"/>
      <c r="G138" s="43"/>
      <c r="H138" s="43">
        <f>SUM(H131:H137)</f>
        <v>0</v>
      </c>
      <c r="I138" s="43"/>
      <c r="J138" s="43"/>
      <c r="K138" s="43"/>
      <c r="L138" s="172">
        <f>SUM(L131:L137)</f>
        <v>0</v>
      </c>
      <c r="M138" s="37">
        <f t="shared" si="31"/>
        <v>0</v>
      </c>
    </row>
    <row r="139" spans="2:13" hidden="1" x14ac:dyDescent="0.45">
      <c r="B139" s="186"/>
      <c r="C139" s="186"/>
      <c r="D139" s="187"/>
      <c r="E139" s="187"/>
      <c r="F139" s="187"/>
      <c r="G139" s="187"/>
      <c r="H139" s="187"/>
      <c r="L139" s="240"/>
      <c r="M139" s="186"/>
    </row>
    <row r="140" spans="2:13" hidden="1" x14ac:dyDescent="0.45">
      <c r="B140" s="289" t="s">
        <v>236</v>
      </c>
      <c r="C140" s="290"/>
      <c r="D140" s="290"/>
      <c r="E140" s="290"/>
      <c r="F140" s="290"/>
      <c r="G140" s="290"/>
      <c r="H140" s="290"/>
      <c r="I140" s="290"/>
      <c r="J140" s="290"/>
      <c r="K140" s="290"/>
      <c r="L140" s="290"/>
      <c r="M140" s="291"/>
    </row>
    <row r="141" spans="2:13" hidden="1" x14ac:dyDescent="0.45">
      <c r="B141" s="186"/>
      <c r="C141" s="289" t="s">
        <v>155</v>
      </c>
      <c r="D141" s="290"/>
      <c r="E141" s="290"/>
      <c r="F141" s="290"/>
      <c r="G141" s="290"/>
      <c r="H141" s="290"/>
      <c r="I141" s="290"/>
      <c r="J141" s="290"/>
      <c r="K141" s="290"/>
      <c r="L141" s="290"/>
      <c r="M141" s="291"/>
    </row>
    <row r="142" spans="2:13" ht="24" hidden="1" customHeight="1" thickBot="1" x14ac:dyDescent="0.5">
      <c r="B142" s="186"/>
      <c r="C142" s="40" t="s">
        <v>220</v>
      </c>
      <c r="D142" s="41">
        <f>'1) Budget Table'!D141</f>
        <v>0</v>
      </c>
      <c r="E142" s="41"/>
      <c r="F142" s="41"/>
      <c r="G142" s="41"/>
      <c r="H142" s="41">
        <f>'1) Budget Table'!E141</f>
        <v>0</v>
      </c>
      <c r="I142" s="41"/>
      <c r="J142" s="41"/>
      <c r="K142" s="41"/>
      <c r="L142" s="171">
        <f>'1) Budget Table'!F141</f>
        <v>0</v>
      </c>
      <c r="M142" s="42">
        <f t="shared" ref="M142:M150" si="32">SUM(D142:L142)</f>
        <v>0</v>
      </c>
    </row>
    <row r="143" spans="2:13" ht="24.75" hidden="1" customHeight="1" x14ac:dyDescent="0.45">
      <c r="B143" s="186"/>
      <c r="C143" s="38" t="s">
        <v>221</v>
      </c>
      <c r="D143" s="142"/>
      <c r="E143" s="142"/>
      <c r="F143" s="142"/>
      <c r="G143" s="142"/>
      <c r="H143" s="184"/>
      <c r="I143" s="184"/>
      <c r="J143" s="184"/>
      <c r="K143" s="184"/>
      <c r="L143" s="236"/>
      <c r="M143" s="39">
        <f t="shared" si="32"/>
        <v>0</v>
      </c>
    </row>
    <row r="144" spans="2:13" ht="15.75" hidden="1" customHeight="1" x14ac:dyDescent="0.45">
      <c r="B144" s="186"/>
      <c r="C144" s="30" t="s">
        <v>222</v>
      </c>
      <c r="D144" s="185"/>
      <c r="E144" s="185"/>
      <c r="F144" s="185"/>
      <c r="G144" s="185"/>
      <c r="H144" s="179"/>
      <c r="I144" s="179"/>
      <c r="J144" s="179"/>
      <c r="K144" s="179"/>
      <c r="L144" s="237"/>
      <c r="M144" s="37">
        <f t="shared" si="32"/>
        <v>0</v>
      </c>
    </row>
    <row r="145" spans="3:13" ht="15.75" hidden="1" customHeight="1" x14ac:dyDescent="0.45">
      <c r="C145" s="30" t="s">
        <v>223</v>
      </c>
      <c r="D145" s="185"/>
      <c r="E145" s="185"/>
      <c r="F145" s="185"/>
      <c r="G145" s="185"/>
      <c r="H145" s="185"/>
      <c r="I145" s="185"/>
      <c r="J145" s="185"/>
      <c r="K145" s="185"/>
      <c r="L145" s="238"/>
      <c r="M145" s="37">
        <f t="shared" si="32"/>
        <v>0</v>
      </c>
    </row>
    <row r="146" spans="3:13" ht="15.75" hidden="1" customHeight="1" x14ac:dyDescent="0.45">
      <c r="C146" s="31" t="s">
        <v>224</v>
      </c>
      <c r="D146" s="185"/>
      <c r="E146" s="185"/>
      <c r="F146" s="185"/>
      <c r="G146" s="185"/>
      <c r="H146" s="185"/>
      <c r="I146" s="185"/>
      <c r="J146" s="185"/>
      <c r="K146" s="185"/>
      <c r="L146" s="238"/>
      <c r="M146" s="37">
        <f t="shared" si="32"/>
        <v>0</v>
      </c>
    </row>
    <row r="147" spans="3:13" ht="15.75" hidden="1" customHeight="1" x14ac:dyDescent="0.45">
      <c r="C147" s="30" t="s">
        <v>225</v>
      </c>
      <c r="D147" s="185"/>
      <c r="E147" s="185"/>
      <c r="F147" s="185"/>
      <c r="G147" s="185"/>
      <c r="H147" s="185"/>
      <c r="I147" s="185"/>
      <c r="J147" s="185"/>
      <c r="K147" s="185"/>
      <c r="L147" s="238"/>
      <c r="M147" s="37">
        <f t="shared" si="32"/>
        <v>0</v>
      </c>
    </row>
    <row r="148" spans="3:13" ht="15.75" hidden="1" customHeight="1" x14ac:dyDescent="0.45">
      <c r="C148" s="30" t="s">
        <v>226</v>
      </c>
      <c r="D148" s="185"/>
      <c r="E148" s="185"/>
      <c r="F148" s="185"/>
      <c r="G148" s="185"/>
      <c r="H148" s="185"/>
      <c r="I148" s="185"/>
      <c r="J148" s="185"/>
      <c r="K148" s="185"/>
      <c r="L148" s="238"/>
      <c r="M148" s="37">
        <f t="shared" si="32"/>
        <v>0</v>
      </c>
    </row>
    <row r="149" spans="3:13" ht="15.75" hidden="1" customHeight="1" x14ac:dyDescent="0.45">
      <c r="C149" s="30" t="s">
        <v>227</v>
      </c>
      <c r="D149" s="185"/>
      <c r="E149" s="185"/>
      <c r="F149" s="185"/>
      <c r="G149" s="185"/>
      <c r="H149" s="185"/>
      <c r="I149" s="185"/>
      <c r="J149" s="185"/>
      <c r="K149" s="185"/>
      <c r="L149" s="238"/>
      <c r="M149" s="37">
        <f t="shared" si="32"/>
        <v>0</v>
      </c>
    </row>
    <row r="150" spans="3:13" ht="15.75" hidden="1" customHeight="1" x14ac:dyDescent="0.45">
      <c r="C150" s="34" t="s">
        <v>228</v>
      </c>
      <c r="D150" s="43">
        <f>SUM(D143:D149)</f>
        <v>0</v>
      </c>
      <c r="E150" s="43"/>
      <c r="F150" s="43"/>
      <c r="G150" s="43"/>
      <c r="H150" s="43">
        <f>SUM(H143:H149)</f>
        <v>0</v>
      </c>
      <c r="I150" s="43"/>
      <c r="J150" s="43"/>
      <c r="K150" s="43"/>
      <c r="L150" s="172">
        <f>SUM(L143:L149)</f>
        <v>0</v>
      </c>
      <c r="M150" s="37">
        <f t="shared" si="32"/>
        <v>0</v>
      </c>
    </row>
    <row r="151" spans="3:13" s="33" customFormat="1" ht="15.75" hidden="1" customHeight="1" x14ac:dyDescent="0.45">
      <c r="C151" s="47"/>
      <c r="D151" s="48"/>
      <c r="E151" s="48"/>
      <c r="F151" s="48"/>
      <c r="G151" s="48"/>
      <c r="H151" s="48"/>
      <c r="I151" s="48"/>
      <c r="J151" s="48"/>
      <c r="K151" s="48"/>
      <c r="L151" s="173"/>
      <c r="M151" s="49"/>
    </row>
    <row r="152" spans="3:13" ht="15.75" hidden="1" customHeight="1" x14ac:dyDescent="0.45">
      <c r="C152" s="289" t="s">
        <v>164</v>
      </c>
      <c r="D152" s="290"/>
      <c r="E152" s="290"/>
      <c r="F152" s="290"/>
      <c r="G152" s="290"/>
      <c r="H152" s="290"/>
      <c r="I152" s="290"/>
      <c r="J152" s="290"/>
      <c r="K152" s="290"/>
      <c r="L152" s="290"/>
      <c r="M152" s="291"/>
    </row>
    <row r="153" spans="3:13" ht="21" hidden="1" customHeight="1" thickBot="1" x14ac:dyDescent="0.5">
      <c r="C153" s="40" t="s">
        <v>220</v>
      </c>
      <c r="D153" s="41">
        <f>'1) Budget Table'!D151</f>
        <v>0</v>
      </c>
      <c r="E153" s="41"/>
      <c r="F153" s="41"/>
      <c r="G153" s="41"/>
      <c r="H153" s="41">
        <f>'1) Budget Table'!E151</f>
        <v>0</v>
      </c>
      <c r="I153" s="41"/>
      <c r="J153" s="41"/>
      <c r="K153" s="41"/>
      <c r="L153" s="171">
        <f>'1) Budget Table'!F151</f>
        <v>0</v>
      </c>
      <c r="M153" s="42">
        <f t="shared" ref="M153:M161" si="33">SUM(D153:L153)</f>
        <v>0</v>
      </c>
    </row>
    <row r="154" spans="3:13" ht="15.75" hidden="1" customHeight="1" x14ac:dyDescent="0.45">
      <c r="C154" s="38" t="s">
        <v>221</v>
      </c>
      <c r="D154" s="142"/>
      <c r="E154" s="142"/>
      <c r="F154" s="142"/>
      <c r="G154" s="142"/>
      <c r="H154" s="184"/>
      <c r="I154" s="184"/>
      <c r="J154" s="184"/>
      <c r="K154" s="184"/>
      <c r="L154" s="236"/>
      <c r="M154" s="39">
        <f t="shared" si="33"/>
        <v>0</v>
      </c>
    </row>
    <row r="155" spans="3:13" ht="15.75" hidden="1" customHeight="1" x14ac:dyDescent="0.45">
      <c r="C155" s="30" t="s">
        <v>222</v>
      </c>
      <c r="D155" s="185"/>
      <c r="E155" s="185"/>
      <c r="F155" s="185"/>
      <c r="G155" s="185"/>
      <c r="H155" s="179"/>
      <c r="I155" s="179"/>
      <c r="J155" s="179"/>
      <c r="K155" s="179"/>
      <c r="L155" s="237"/>
      <c r="M155" s="37">
        <f t="shared" si="33"/>
        <v>0</v>
      </c>
    </row>
    <row r="156" spans="3:13" ht="15.75" hidden="1" customHeight="1" x14ac:dyDescent="0.45">
      <c r="C156" s="30" t="s">
        <v>223</v>
      </c>
      <c r="D156" s="185"/>
      <c r="E156" s="185"/>
      <c r="F156" s="185"/>
      <c r="G156" s="185"/>
      <c r="H156" s="185"/>
      <c r="I156" s="185"/>
      <c r="J156" s="185"/>
      <c r="K156" s="185"/>
      <c r="L156" s="238"/>
      <c r="M156" s="37">
        <f t="shared" si="33"/>
        <v>0</v>
      </c>
    </row>
    <row r="157" spans="3:13" ht="15.75" hidden="1" customHeight="1" x14ac:dyDescent="0.45">
      <c r="C157" s="31" t="s">
        <v>224</v>
      </c>
      <c r="D157" s="185"/>
      <c r="E157" s="185"/>
      <c r="F157" s="185"/>
      <c r="G157" s="185"/>
      <c r="H157" s="185"/>
      <c r="I157" s="185"/>
      <c r="J157" s="185"/>
      <c r="K157" s="185"/>
      <c r="L157" s="238"/>
      <c r="M157" s="37">
        <f t="shared" si="33"/>
        <v>0</v>
      </c>
    </row>
    <row r="158" spans="3:13" ht="15.75" hidden="1" customHeight="1" x14ac:dyDescent="0.45">
      <c r="C158" s="30" t="s">
        <v>225</v>
      </c>
      <c r="D158" s="185"/>
      <c r="E158" s="185"/>
      <c r="F158" s="185"/>
      <c r="G158" s="185"/>
      <c r="H158" s="185"/>
      <c r="I158" s="185"/>
      <c r="J158" s="185"/>
      <c r="K158" s="185"/>
      <c r="L158" s="238"/>
      <c r="M158" s="37">
        <f t="shared" si="33"/>
        <v>0</v>
      </c>
    </row>
    <row r="159" spans="3:13" ht="15.75" hidden="1" customHeight="1" x14ac:dyDescent="0.45">
      <c r="C159" s="30" t="s">
        <v>226</v>
      </c>
      <c r="D159" s="185"/>
      <c r="E159" s="185"/>
      <c r="F159" s="185"/>
      <c r="G159" s="185"/>
      <c r="H159" s="185"/>
      <c r="I159" s="185"/>
      <c r="J159" s="185"/>
      <c r="K159" s="185"/>
      <c r="L159" s="238"/>
      <c r="M159" s="37">
        <f t="shared" si="33"/>
        <v>0</v>
      </c>
    </row>
    <row r="160" spans="3:13" ht="15.75" hidden="1" customHeight="1" x14ac:dyDescent="0.45">
      <c r="C160" s="30" t="s">
        <v>227</v>
      </c>
      <c r="D160" s="185"/>
      <c r="E160" s="185"/>
      <c r="F160" s="185"/>
      <c r="G160" s="185"/>
      <c r="H160" s="185"/>
      <c r="I160" s="185"/>
      <c r="J160" s="185"/>
      <c r="K160" s="185"/>
      <c r="L160" s="238"/>
      <c r="M160" s="37">
        <f t="shared" si="33"/>
        <v>0</v>
      </c>
    </row>
    <row r="161" spans="3:13" ht="15.75" hidden="1" customHeight="1" x14ac:dyDescent="0.45">
      <c r="C161" s="34" t="s">
        <v>228</v>
      </c>
      <c r="D161" s="43">
        <f>SUM(D154:D160)</f>
        <v>0</v>
      </c>
      <c r="E161" s="43"/>
      <c r="F161" s="43"/>
      <c r="G161" s="43"/>
      <c r="H161" s="43">
        <f>SUM(H154:H160)</f>
        <v>0</v>
      </c>
      <c r="I161" s="43"/>
      <c r="J161" s="43"/>
      <c r="K161" s="43"/>
      <c r="L161" s="172">
        <f>SUM(L154:L160)</f>
        <v>0</v>
      </c>
      <c r="M161" s="37">
        <f t="shared" si="33"/>
        <v>0</v>
      </c>
    </row>
    <row r="162" spans="3:13" s="33" customFormat="1" ht="15.75" hidden="1" customHeight="1" x14ac:dyDescent="0.45">
      <c r="C162" s="47"/>
      <c r="D162" s="48"/>
      <c r="E162" s="48"/>
      <c r="F162" s="48"/>
      <c r="G162" s="48"/>
      <c r="H162" s="48"/>
      <c r="I162" s="48"/>
      <c r="J162" s="48"/>
      <c r="K162" s="48"/>
      <c r="L162" s="173"/>
      <c r="M162" s="49"/>
    </row>
    <row r="163" spans="3:13" ht="15.75" hidden="1" customHeight="1" x14ac:dyDescent="0.45">
      <c r="C163" s="289" t="s">
        <v>173</v>
      </c>
      <c r="D163" s="290"/>
      <c r="E163" s="290"/>
      <c r="F163" s="290"/>
      <c r="G163" s="290"/>
      <c r="H163" s="290"/>
      <c r="I163" s="290"/>
      <c r="J163" s="290"/>
      <c r="K163" s="290"/>
      <c r="L163" s="290"/>
      <c r="M163" s="291"/>
    </row>
    <row r="164" spans="3:13" ht="19.5" hidden="1" customHeight="1" thickBot="1" x14ac:dyDescent="0.5">
      <c r="C164" s="40" t="s">
        <v>220</v>
      </c>
      <c r="D164" s="41">
        <f>'1) Budget Table'!D161</f>
        <v>0</v>
      </c>
      <c r="E164" s="41"/>
      <c r="F164" s="41"/>
      <c r="G164" s="41"/>
      <c r="H164" s="41">
        <f>'1) Budget Table'!E161</f>
        <v>0</v>
      </c>
      <c r="I164" s="41"/>
      <c r="J164" s="41"/>
      <c r="K164" s="41"/>
      <c r="L164" s="171">
        <f>'1) Budget Table'!F161</f>
        <v>0</v>
      </c>
      <c r="M164" s="42">
        <f t="shared" ref="M164:M172" si="34">SUM(D164:L164)</f>
        <v>0</v>
      </c>
    </row>
    <row r="165" spans="3:13" ht="15.75" hidden="1" customHeight="1" x14ac:dyDescent="0.45">
      <c r="C165" s="38" t="s">
        <v>221</v>
      </c>
      <c r="D165" s="142"/>
      <c r="E165" s="142"/>
      <c r="F165" s="142"/>
      <c r="G165" s="142"/>
      <c r="H165" s="184"/>
      <c r="I165" s="184"/>
      <c r="J165" s="184"/>
      <c r="K165" s="184"/>
      <c r="L165" s="236"/>
      <c r="M165" s="39">
        <f t="shared" si="34"/>
        <v>0</v>
      </c>
    </row>
    <row r="166" spans="3:13" ht="15.75" hidden="1" customHeight="1" x14ac:dyDescent="0.45">
      <c r="C166" s="30" t="s">
        <v>222</v>
      </c>
      <c r="D166" s="185"/>
      <c r="E166" s="185"/>
      <c r="F166" s="185"/>
      <c r="G166" s="185"/>
      <c r="H166" s="179"/>
      <c r="I166" s="179"/>
      <c r="J166" s="179"/>
      <c r="K166" s="179"/>
      <c r="L166" s="237"/>
      <c r="M166" s="37">
        <f t="shared" si="34"/>
        <v>0</v>
      </c>
    </row>
    <row r="167" spans="3:13" ht="15.75" hidden="1" customHeight="1" x14ac:dyDescent="0.45">
      <c r="C167" s="30" t="s">
        <v>223</v>
      </c>
      <c r="D167" s="185"/>
      <c r="E167" s="185"/>
      <c r="F167" s="185"/>
      <c r="G167" s="185"/>
      <c r="H167" s="185"/>
      <c r="I167" s="185"/>
      <c r="J167" s="185"/>
      <c r="K167" s="185"/>
      <c r="L167" s="238"/>
      <c r="M167" s="37">
        <f t="shared" si="34"/>
        <v>0</v>
      </c>
    </row>
    <row r="168" spans="3:13" ht="15.75" hidden="1" customHeight="1" x14ac:dyDescent="0.45">
      <c r="C168" s="31" t="s">
        <v>224</v>
      </c>
      <c r="D168" s="185"/>
      <c r="E168" s="185"/>
      <c r="F168" s="185"/>
      <c r="G168" s="185"/>
      <c r="H168" s="185"/>
      <c r="I168" s="185"/>
      <c r="J168" s="185"/>
      <c r="K168" s="185"/>
      <c r="L168" s="238"/>
      <c r="M168" s="37">
        <f t="shared" si="34"/>
        <v>0</v>
      </c>
    </row>
    <row r="169" spans="3:13" ht="15.75" hidden="1" customHeight="1" x14ac:dyDescent="0.45">
      <c r="C169" s="30" t="s">
        <v>225</v>
      </c>
      <c r="D169" s="185"/>
      <c r="E169" s="185"/>
      <c r="F169" s="185"/>
      <c r="G169" s="185"/>
      <c r="H169" s="185"/>
      <c r="I169" s="185"/>
      <c r="J169" s="185"/>
      <c r="K169" s="185"/>
      <c r="L169" s="238"/>
      <c r="M169" s="37">
        <f t="shared" si="34"/>
        <v>0</v>
      </c>
    </row>
    <row r="170" spans="3:13" ht="15.75" hidden="1" customHeight="1" x14ac:dyDescent="0.45">
      <c r="C170" s="30" t="s">
        <v>226</v>
      </c>
      <c r="D170" s="185"/>
      <c r="E170" s="185"/>
      <c r="F170" s="185"/>
      <c r="G170" s="185"/>
      <c r="H170" s="185"/>
      <c r="I170" s="185"/>
      <c r="J170" s="185"/>
      <c r="K170" s="185"/>
      <c r="L170" s="238"/>
      <c r="M170" s="37">
        <f t="shared" si="34"/>
        <v>0</v>
      </c>
    </row>
    <row r="171" spans="3:13" ht="15.75" hidden="1" customHeight="1" x14ac:dyDescent="0.45">
      <c r="C171" s="30" t="s">
        <v>227</v>
      </c>
      <c r="D171" s="185"/>
      <c r="E171" s="185"/>
      <c r="F171" s="185"/>
      <c r="G171" s="185"/>
      <c r="H171" s="185"/>
      <c r="I171" s="185"/>
      <c r="J171" s="185"/>
      <c r="K171" s="185"/>
      <c r="L171" s="238"/>
      <c r="M171" s="37">
        <f t="shared" si="34"/>
        <v>0</v>
      </c>
    </row>
    <row r="172" spans="3:13" ht="15.75" hidden="1" customHeight="1" x14ac:dyDescent="0.45">
      <c r="C172" s="34" t="s">
        <v>228</v>
      </c>
      <c r="D172" s="43">
        <f>SUM(D165:D171)</f>
        <v>0</v>
      </c>
      <c r="E172" s="43"/>
      <c r="F172" s="43"/>
      <c r="G172" s="43"/>
      <c r="H172" s="43">
        <f>SUM(H165:H171)</f>
        <v>0</v>
      </c>
      <c r="I172" s="43"/>
      <c r="J172" s="43"/>
      <c r="K172" s="43"/>
      <c r="L172" s="172">
        <f>SUM(L165:L171)</f>
        <v>0</v>
      </c>
      <c r="M172" s="37">
        <f t="shared" si="34"/>
        <v>0</v>
      </c>
    </row>
    <row r="173" spans="3:13" s="33" customFormat="1" ht="15.75" hidden="1" customHeight="1" x14ac:dyDescent="0.45">
      <c r="C173" s="47"/>
      <c r="D173" s="48"/>
      <c r="E173" s="48"/>
      <c r="F173" s="48"/>
      <c r="G173" s="48"/>
      <c r="H173" s="48"/>
      <c r="I173" s="48"/>
      <c r="J173" s="48"/>
      <c r="K173" s="48"/>
      <c r="L173" s="173"/>
      <c r="M173" s="49"/>
    </row>
    <row r="174" spans="3:13" ht="15.75" hidden="1" customHeight="1" x14ac:dyDescent="0.45">
      <c r="C174" s="289" t="s">
        <v>182</v>
      </c>
      <c r="D174" s="290"/>
      <c r="E174" s="290"/>
      <c r="F174" s="290"/>
      <c r="G174" s="290"/>
      <c r="H174" s="290"/>
      <c r="I174" s="290"/>
      <c r="J174" s="290"/>
      <c r="K174" s="290"/>
      <c r="L174" s="290"/>
      <c r="M174" s="291"/>
    </row>
    <row r="175" spans="3:13" ht="22.5" hidden="1" customHeight="1" thickBot="1" x14ac:dyDescent="0.5">
      <c r="C175" s="40" t="s">
        <v>220</v>
      </c>
      <c r="D175" s="41">
        <f>'1) Budget Table'!D171</f>
        <v>0</v>
      </c>
      <c r="E175" s="41"/>
      <c r="F175" s="41"/>
      <c r="G175" s="41"/>
      <c r="H175" s="41">
        <f>'1) Budget Table'!E171</f>
        <v>0</v>
      </c>
      <c r="I175" s="41"/>
      <c r="J175" s="41"/>
      <c r="K175" s="41"/>
      <c r="L175" s="171">
        <f>'1) Budget Table'!F171</f>
        <v>0</v>
      </c>
      <c r="M175" s="42">
        <f t="shared" ref="M175:M183" si="35">SUM(D175:L175)</f>
        <v>0</v>
      </c>
    </row>
    <row r="176" spans="3:13" ht="15.75" hidden="1" customHeight="1" x14ac:dyDescent="0.45">
      <c r="C176" s="38" t="s">
        <v>221</v>
      </c>
      <c r="D176" s="142"/>
      <c r="E176" s="142"/>
      <c r="F176" s="142"/>
      <c r="G176" s="142"/>
      <c r="H176" s="184"/>
      <c r="I176" s="184"/>
      <c r="J176" s="184"/>
      <c r="K176" s="184"/>
      <c r="L176" s="236"/>
      <c r="M176" s="39">
        <f t="shared" si="35"/>
        <v>0</v>
      </c>
    </row>
    <row r="177" spans="3:14" ht="15.75" hidden="1" customHeight="1" x14ac:dyDescent="0.45">
      <c r="C177" s="30" t="s">
        <v>222</v>
      </c>
      <c r="D177" s="185"/>
      <c r="E177" s="185"/>
      <c r="F177" s="185"/>
      <c r="G177" s="185"/>
      <c r="H177" s="179"/>
      <c r="I177" s="179"/>
      <c r="J177" s="179"/>
      <c r="K177" s="179"/>
      <c r="L177" s="237"/>
      <c r="M177" s="37">
        <f t="shared" si="35"/>
        <v>0</v>
      </c>
      <c r="N177" s="186"/>
    </row>
    <row r="178" spans="3:14" ht="15.75" hidden="1" customHeight="1" x14ac:dyDescent="0.45">
      <c r="C178" s="30" t="s">
        <v>223</v>
      </c>
      <c r="D178" s="185"/>
      <c r="E178" s="185"/>
      <c r="F178" s="185"/>
      <c r="G178" s="185"/>
      <c r="H178" s="185"/>
      <c r="I178" s="185"/>
      <c r="J178" s="185"/>
      <c r="K178" s="185"/>
      <c r="L178" s="238"/>
      <c r="M178" s="37">
        <f t="shared" si="35"/>
        <v>0</v>
      </c>
      <c r="N178" s="186"/>
    </row>
    <row r="179" spans="3:14" ht="15.75" hidden="1" customHeight="1" x14ac:dyDescent="0.45">
      <c r="C179" s="31" t="s">
        <v>224</v>
      </c>
      <c r="D179" s="185"/>
      <c r="E179" s="185"/>
      <c r="F179" s="185"/>
      <c r="G179" s="185"/>
      <c r="H179" s="185"/>
      <c r="I179" s="185"/>
      <c r="J179" s="185"/>
      <c r="K179" s="185"/>
      <c r="L179" s="238"/>
      <c r="M179" s="37">
        <f t="shared" si="35"/>
        <v>0</v>
      </c>
      <c r="N179" s="186"/>
    </row>
    <row r="180" spans="3:14" ht="15.75" hidden="1" customHeight="1" x14ac:dyDescent="0.45">
      <c r="C180" s="30" t="s">
        <v>225</v>
      </c>
      <c r="D180" s="185"/>
      <c r="E180" s="185"/>
      <c r="F180" s="185"/>
      <c r="G180" s="185"/>
      <c r="H180" s="185"/>
      <c r="I180" s="185"/>
      <c r="J180" s="185"/>
      <c r="K180" s="185"/>
      <c r="L180" s="238"/>
      <c r="M180" s="37">
        <f t="shared" si="35"/>
        <v>0</v>
      </c>
      <c r="N180" s="186"/>
    </row>
    <row r="181" spans="3:14" ht="15.75" hidden="1" customHeight="1" x14ac:dyDescent="0.45">
      <c r="C181" s="30" t="s">
        <v>226</v>
      </c>
      <c r="D181" s="185"/>
      <c r="E181" s="185"/>
      <c r="F181" s="185"/>
      <c r="G181" s="185"/>
      <c r="H181" s="185"/>
      <c r="I181" s="185"/>
      <c r="J181" s="185"/>
      <c r="K181" s="185"/>
      <c r="L181" s="238"/>
      <c r="M181" s="37">
        <f t="shared" si="35"/>
        <v>0</v>
      </c>
      <c r="N181" s="186"/>
    </row>
    <row r="182" spans="3:14" ht="15.75" hidden="1" customHeight="1" x14ac:dyDescent="0.45">
      <c r="C182" s="30" t="s">
        <v>227</v>
      </c>
      <c r="D182" s="185"/>
      <c r="E182" s="185"/>
      <c r="F182" s="185"/>
      <c r="G182" s="185"/>
      <c r="H182" s="185"/>
      <c r="I182" s="185"/>
      <c r="J182" s="185"/>
      <c r="K182" s="185"/>
      <c r="L182" s="238"/>
      <c r="M182" s="37">
        <f t="shared" si="35"/>
        <v>0</v>
      </c>
      <c r="N182" s="186"/>
    </row>
    <row r="183" spans="3:14" ht="15.75" hidden="1" customHeight="1" x14ac:dyDescent="0.45">
      <c r="C183" s="34" t="s">
        <v>228</v>
      </c>
      <c r="D183" s="43">
        <f>SUM(D176:D182)</f>
        <v>0</v>
      </c>
      <c r="E183" s="43"/>
      <c r="F183" s="43"/>
      <c r="G183" s="43"/>
      <c r="H183" s="43">
        <f>SUM(H176:H182)</f>
        <v>0</v>
      </c>
      <c r="I183" s="43"/>
      <c r="J183" s="43"/>
      <c r="K183" s="43"/>
      <c r="L183" s="172">
        <f>SUM(L176:L182)</f>
        <v>0</v>
      </c>
      <c r="M183" s="37">
        <f t="shared" si="35"/>
        <v>0</v>
      </c>
      <c r="N183" s="186"/>
    </row>
    <row r="184" spans="3:14" ht="15.75" hidden="1" customHeight="1" x14ac:dyDescent="0.45">
      <c r="C184" s="186"/>
      <c r="D184" s="187"/>
      <c r="E184" s="187"/>
      <c r="F184" s="187"/>
      <c r="G184" s="187"/>
      <c r="H184" s="187"/>
      <c r="L184" s="240"/>
      <c r="M184" s="186"/>
      <c r="N184" s="186"/>
    </row>
    <row r="185" spans="3:14" ht="15.75" customHeight="1" x14ac:dyDescent="0.45">
      <c r="C185" s="289" t="s">
        <v>237</v>
      </c>
      <c r="D185" s="290"/>
      <c r="E185" s="290"/>
      <c r="F185" s="290"/>
      <c r="G185" s="290"/>
      <c r="H185" s="290"/>
      <c r="I185" s="290"/>
      <c r="J185" s="290"/>
      <c r="K185" s="290"/>
      <c r="L185" s="290"/>
      <c r="M185" s="291"/>
      <c r="N185" s="186"/>
    </row>
    <row r="186" spans="3:14" ht="19.5" customHeight="1" thickBot="1" x14ac:dyDescent="0.5">
      <c r="C186" s="40" t="s">
        <v>238</v>
      </c>
      <c r="D186" s="41">
        <f>'1) Budget Table'!D178</f>
        <v>70000</v>
      </c>
      <c r="E186" s="41"/>
      <c r="F186" s="41"/>
      <c r="G186" s="41"/>
      <c r="H186" s="41">
        <f>'1) Budget Table'!E178</f>
        <v>30000.98</v>
      </c>
      <c r="I186" s="41"/>
      <c r="J186" s="41"/>
      <c r="K186" s="41"/>
      <c r="L186" s="171">
        <f>'1) Budget Table'!F178</f>
        <v>0</v>
      </c>
      <c r="M186" s="42">
        <f t="shared" ref="M186:M193" si="36">SUM(D186:L186)</f>
        <v>100000.98</v>
      </c>
      <c r="N186" s="186"/>
    </row>
    <row r="187" spans="3:14" ht="15.75" customHeight="1" x14ac:dyDescent="0.45">
      <c r="C187" s="38" t="s">
        <v>221</v>
      </c>
      <c r="D187" s="142">
        <v>40000</v>
      </c>
      <c r="E187" s="167">
        <f>D187/2</f>
        <v>20000</v>
      </c>
      <c r="F187" s="167"/>
      <c r="G187" s="167">
        <f>E187*0.416</f>
        <v>8320</v>
      </c>
      <c r="H187" s="184">
        <v>13000</v>
      </c>
      <c r="I187" s="182">
        <v>2500</v>
      </c>
      <c r="J187" s="182">
        <v>534</v>
      </c>
      <c r="K187" s="182"/>
      <c r="L187" s="236"/>
      <c r="M187" s="39">
        <f t="shared" ref="M187:M193" si="37">D187+H187</f>
        <v>53000</v>
      </c>
      <c r="N187" s="39">
        <f t="shared" ref="N187" si="38">E187+I187+F187+J187+K187+G187</f>
        <v>31354</v>
      </c>
    </row>
    <row r="188" spans="3:14" ht="15.75" customHeight="1" x14ac:dyDescent="0.45">
      <c r="C188" s="30" t="s">
        <v>222</v>
      </c>
      <c r="D188" s="185">
        <v>7500</v>
      </c>
      <c r="E188" s="167"/>
      <c r="F188" s="167"/>
      <c r="G188" s="167"/>
      <c r="H188" s="179">
        <v>2000</v>
      </c>
      <c r="I188" s="165"/>
      <c r="J188" s="165"/>
      <c r="K188" s="165"/>
      <c r="L188" s="237"/>
      <c r="M188" s="39">
        <f t="shared" si="37"/>
        <v>9500</v>
      </c>
      <c r="N188" s="39">
        <f t="shared" ref="N188:N194" si="39">E188+I188+F188+J188</f>
        <v>0</v>
      </c>
    </row>
    <row r="189" spans="3:14" ht="15.75" customHeight="1" x14ac:dyDescent="0.45">
      <c r="C189" s="30" t="s">
        <v>223</v>
      </c>
      <c r="D189" s="185">
        <v>17500</v>
      </c>
      <c r="E189" s="167"/>
      <c r="F189" s="167"/>
      <c r="G189" s="167"/>
      <c r="H189" s="185">
        <v>0</v>
      </c>
      <c r="I189" s="183"/>
      <c r="J189" s="183"/>
      <c r="K189" s="183"/>
      <c r="L189" s="238"/>
      <c r="M189" s="39">
        <f t="shared" si="37"/>
        <v>17500</v>
      </c>
      <c r="N189" s="39">
        <f t="shared" si="39"/>
        <v>0</v>
      </c>
    </row>
    <row r="190" spans="3:14" ht="15.75" customHeight="1" x14ac:dyDescent="0.45">
      <c r="C190" s="31" t="s">
        <v>224</v>
      </c>
      <c r="D190" s="185">
        <v>0</v>
      </c>
      <c r="E190" s="167">
        <f>2855.04+588.16</f>
        <v>3443.2</v>
      </c>
      <c r="F190" s="167"/>
      <c r="G190" s="167">
        <v>1021.0332856851134</v>
      </c>
      <c r="H190" s="185">
        <v>10000</v>
      </c>
      <c r="I190" s="183"/>
      <c r="J190" s="183"/>
      <c r="K190" s="183"/>
      <c r="L190" s="238"/>
      <c r="M190" s="39">
        <f t="shared" si="37"/>
        <v>10000</v>
      </c>
      <c r="N190" s="39">
        <f t="shared" si="39"/>
        <v>3443.2</v>
      </c>
    </row>
    <row r="191" spans="3:14" ht="15.75" customHeight="1" x14ac:dyDescent="0.45">
      <c r="C191" s="30" t="s">
        <v>225</v>
      </c>
      <c r="D191" s="185">
        <v>5000</v>
      </c>
      <c r="E191" s="167">
        <v>2000</v>
      </c>
      <c r="F191" s="167"/>
      <c r="G191" s="167"/>
      <c r="H191" s="185">
        <v>2000.98</v>
      </c>
      <c r="I191" s="183"/>
      <c r="J191" s="183"/>
      <c r="K191" s="183"/>
      <c r="L191" s="238"/>
      <c r="M191" s="39">
        <f t="shared" si="37"/>
        <v>7000.98</v>
      </c>
      <c r="N191" s="39">
        <f t="shared" si="39"/>
        <v>2000</v>
      </c>
    </row>
    <row r="192" spans="3:14" ht="15.75" customHeight="1" x14ac:dyDescent="0.45">
      <c r="C192" s="30" t="s">
        <v>226</v>
      </c>
      <c r="D192" s="185">
        <v>0</v>
      </c>
      <c r="E192" s="167"/>
      <c r="F192" s="167"/>
      <c r="G192" s="167"/>
      <c r="H192" s="185">
        <v>0</v>
      </c>
      <c r="I192" s="183"/>
      <c r="J192" s="183"/>
      <c r="K192" s="183"/>
      <c r="L192" s="238"/>
      <c r="M192" s="39">
        <f t="shared" si="37"/>
        <v>0</v>
      </c>
      <c r="N192" s="39">
        <f t="shared" si="39"/>
        <v>0</v>
      </c>
    </row>
    <row r="193" spans="3:19" ht="15.75" customHeight="1" x14ac:dyDescent="0.45">
      <c r="C193" s="30" t="s">
        <v>227</v>
      </c>
      <c r="D193" s="185">
        <v>0</v>
      </c>
      <c r="E193" s="167"/>
      <c r="F193" s="167"/>
      <c r="G193" s="167"/>
      <c r="H193" s="185">
        <v>3000</v>
      </c>
      <c r="I193" s="183"/>
      <c r="J193" s="183"/>
      <c r="K193" s="183"/>
      <c r="L193" s="238"/>
      <c r="M193" s="39">
        <f t="shared" si="37"/>
        <v>3000</v>
      </c>
      <c r="N193" s="39">
        <f t="shared" si="39"/>
        <v>0</v>
      </c>
      <c r="O193" s="186"/>
      <c r="P193" s="186"/>
      <c r="Q193" s="186"/>
      <c r="R193" s="186"/>
      <c r="S193" s="186"/>
    </row>
    <row r="194" spans="3:19" ht="15.75" customHeight="1" x14ac:dyDescent="0.45">
      <c r="C194" s="34" t="s">
        <v>228</v>
      </c>
      <c r="D194" s="43">
        <f t="shared" ref="D194:L194" si="40">SUM(D187:D193)</f>
        <v>70000</v>
      </c>
      <c r="E194" s="43">
        <f t="shared" si="40"/>
        <v>25443.200000000001</v>
      </c>
      <c r="F194" s="43">
        <f t="shared" si="40"/>
        <v>0</v>
      </c>
      <c r="G194" s="43">
        <f t="shared" si="40"/>
        <v>9341.0332856851128</v>
      </c>
      <c r="H194" s="43">
        <f t="shared" si="40"/>
        <v>30000.98</v>
      </c>
      <c r="I194" s="43">
        <f t="shared" si="40"/>
        <v>2500</v>
      </c>
      <c r="J194" s="43">
        <f t="shared" si="40"/>
        <v>534</v>
      </c>
      <c r="K194" s="43">
        <f t="shared" si="40"/>
        <v>0</v>
      </c>
      <c r="L194" s="172">
        <f t="shared" si="40"/>
        <v>0</v>
      </c>
      <c r="M194" s="37">
        <f>D194+H194</f>
        <v>100000.98</v>
      </c>
      <c r="N194" s="39">
        <f t="shared" si="39"/>
        <v>28477.200000000001</v>
      </c>
      <c r="O194" s="186"/>
      <c r="P194" s="186"/>
      <c r="Q194" s="186"/>
      <c r="R194" s="186"/>
      <c r="S194" s="186"/>
    </row>
    <row r="195" spans="3:19" ht="15.75" customHeight="1" thickBot="1" x14ac:dyDescent="0.5">
      <c r="C195" s="186"/>
      <c r="D195" s="187"/>
      <c r="E195" s="187"/>
      <c r="F195" s="187"/>
      <c r="G195" s="187"/>
      <c r="H195" s="187"/>
      <c r="L195" s="240"/>
      <c r="M195" s="186"/>
      <c r="N195" s="186"/>
      <c r="O195" s="186"/>
      <c r="P195" s="186"/>
      <c r="Q195" s="186"/>
      <c r="R195" s="186"/>
      <c r="S195" s="186"/>
    </row>
    <row r="196" spans="3:19" ht="19.5" customHeight="1" thickBot="1" x14ac:dyDescent="0.5">
      <c r="C196" s="293" t="s">
        <v>197</v>
      </c>
      <c r="D196" s="294"/>
      <c r="E196" s="294"/>
      <c r="F196" s="294"/>
      <c r="G196" s="294"/>
      <c r="H196" s="294"/>
      <c r="I196" s="294"/>
      <c r="J196" s="294"/>
      <c r="K196" s="294"/>
      <c r="L196" s="294"/>
      <c r="M196" s="295"/>
      <c r="N196" s="186"/>
      <c r="O196" s="186"/>
      <c r="P196" s="186"/>
      <c r="Q196" s="186"/>
      <c r="R196" s="186"/>
      <c r="S196" s="186"/>
    </row>
    <row r="197" spans="3:19" x14ac:dyDescent="0.45">
      <c r="C197" s="53"/>
      <c r="D197" s="287" t="str">
        <f>'1) Budget Table'!D4</f>
        <v>UNHCR</v>
      </c>
      <c r="E197" s="138" t="s">
        <v>271</v>
      </c>
      <c r="F197" s="138" t="s">
        <v>272</v>
      </c>
      <c r="G197" s="138" t="s">
        <v>273</v>
      </c>
      <c r="H197" s="287" t="str">
        <f>'1) Budget Table'!E4</f>
        <v>Save the Children</v>
      </c>
      <c r="I197" s="138" t="s">
        <v>274</v>
      </c>
      <c r="J197" s="138" t="s">
        <v>275</v>
      </c>
      <c r="K197" s="138" t="s">
        <v>276</v>
      </c>
      <c r="L197" s="330" t="str">
        <f>'1) Budget Table'!F4</f>
        <v>Comentarios</v>
      </c>
      <c r="M197" s="292" t="s">
        <v>197</v>
      </c>
      <c r="N197" s="186"/>
      <c r="O197" s="186"/>
      <c r="P197" s="186"/>
      <c r="Q197" s="186"/>
      <c r="R197" s="186"/>
      <c r="S197" s="186"/>
    </row>
    <row r="198" spans="3:19" x14ac:dyDescent="0.45">
      <c r="C198" s="53"/>
      <c r="D198" s="288"/>
      <c r="E198" s="158"/>
      <c r="F198" s="158"/>
      <c r="G198" s="158"/>
      <c r="H198" s="288"/>
      <c r="I198" s="158"/>
      <c r="J198" s="158"/>
      <c r="K198" s="158"/>
      <c r="L198" s="331"/>
      <c r="M198" s="279"/>
      <c r="N198" s="186"/>
      <c r="O198" s="186"/>
      <c r="P198" s="186"/>
      <c r="Q198" s="186"/>
      <c r="R198" s="186"/>
      <c r="S198" s="186"/>
    </row>
    <row r="199" spans="3:19" ht="19.5" customHeight="1" x14ac:dyDescent="0.45">
      <c r="C199" s="11" t="s">
        <v>221</v>
      </c>
      <c r="D199" s="188">
        <f>SUM(D176,D165,D154,D143,D131,D120,D109,D98,D86,D75,D64,D53,D41,D30,D19,D8,D187)</f>
        <v>94280.14</v>
      </c>
      <c r="E199" s="188">
        <f>E8+E19+E30+E53+E64+E75+E86+E187</f>
        <v>47140.07</v>
      </c>
      <c r="F199" s="188">
        <f>F8+F19+F30+F53+F64+F75+F86+F187</f>
        <v>0</v>
      </c>
      <c r="G199" s="188">
        <f>G8+G19+G30+G53+G64+G75+G86+G187</f>
        <v>19610.269120000001</v>
      </c>
      <c r="H199" s="188">
        <f>SUM(H176,H165,H154,H143,H131,H120,H109,H98,H86,H75,H64,H53,H41,H30,H19,H8,H187)</f>
        <v>193000</v>
      </c>
      <c r="I199" s="188">
        <f t="shared" ref="I199:K205" si="41">I8+I19+I30+I53+I64+I75+I86+I187</f>
        <v>44051.706501306122</v>
      </c>
      <c r="J199" s="188">
        <f t="shared" si="41"/>
        <v>20273.689999999999</v>
      </c>
      <c r="K199" s="188">
        <f>K8+K19+K30+K53+K64+K75+K86+K187</f>
        <v>0</v>
      </c>
      <c r="L199" s="241">
        <f t="shared" ref="L199" si="42">SUM(L176,L165,L154,L143,L131,L120,L109,L98,L86,L75,L64,L53,L41,L30,L19,L8,L187)</f>
        <v>0</v>
      </c>
      <c r="M199" s="51">
        <f t="shared" ref="M199:M206" si="43">SUM(D199:L199)</f>
        <v>418355.87562130619</v>
      </c>
      <c r="N199" s="39">
        <f>E199+I199+F199+J199+G199+K199</f>
        <v>131075.73562130614</v>
      </c>
      <c r="O199" s="186"/>
      <c r="P199" s="186"/>
      <c r="Q199" s="186"/>
      <c r="R199" s="186"/>
      <c r="S199" s="186"/>
    </row>
    <row r="200" spans="3:19" ht="34.5" customHeight="1" x14ac:dyDescent="0.45">
      <c r="C200" s="11" t="s">
        <v>222</v>
      </c>
      <c r="D200" s="188">
        <f>SUM(D177,D166,D155,D144,D132,D121,D110,D99,D87,D76,D65,D54,D42,D31,D20,D9,D188)</f>
        <v>192000</v>
      </c>
      <c r="E200" s="188">
        <f>E9+E20+E31+E54+E65+E76+E87+E188</f>
        <v>34165</v>
      </c>
      <c r="F200" s="188">
        <f>F9+F20+F31+F54+F65+F76+F87+F188</f>
        <v>0</v>
      </c>
      <c r="G200" s="188">
        <f>G9+G20+G31+G54+G65+G76+G87+G188</f>
        <v>0</v>
      </c>
      <c r="H200" s="188">
        <f t="shared" ref="H200:L200" si="44">SUM(H177,H166,H155,H144,H132,H121,H110,H99,H87,H76,H65,H54,H42,H31,H20,H9,H188)</f>
        <v>287737.05</v>
      </c>
      <c r="I200" s="188">
        <f>I9+I20+I31+I54+I65+I76+I87+I188</f>
        <v>33556.649712409358</v>
      </c>
      <c r="J200" s="188">
        <f>J9+J20+J31+J54+J65+J76+J87+J188</f>
        <v>25919.519999999997</v>
      </c>
      <c r="K200" s="188">
        <f>K9+K20+K31+K54+K65+K76+K87+K188</f>
        <v>0</v>
      </c>
      <c r="L200" s="241">
        <f t="shared" si="44"/>
        <v>0</v>
      </c>
      <c r="M200" s="52">
        <f t="shared" si="43"/>
        <v>573378.21971240942</v>
      </c>
      <c r="N200" s="39">
        <f t="shared" ref="N200:N207" si="45">E200+I200+F200+J200+G200+K200</f>
        <v>93641.169712409348</v>
      </c>
      <c r="O200" s="186"/>
      <c r="P200" s="186"/>
      <c r="Q200" s="186"/>
      <c r="R200" s="186"/>
      <c r="S200" s="186"/>
    </row>
    <row r="201" spans="3:19" ht="48" customHeight="1" x14ac:dyDescent="0.45">
      <c r="C201" s="11" t="s">
        <v>223</v>
      </c>
      <c r="D201" s="188">
        <f t="shared" ref="D201:L205" si="46">SUM(D178,D167,D156,D145,D133,D122,D111,D100,D88,D77,D66,D55,D43,D32,D21,D10,D189)</f>
        <v>62500</v>
      </c>
      <c r="E201" s="188">
        <f t="shared" ref="E201:F205" si="47">E10+E21+E32+E55+E66+E77+E88+E189</f>
        <v>50000</v>
      </c>
      <c r="F201" s="188">
        <f t="shared" si="47"/>
        <v>0</v>
      </c>
      <c r="G201" s="188">
        <f t="shared" ref="G201" si="48">G10+G21+G32+G55+G66+G77+G88+G189</f>
        <v>10000</v>
      </c>
      <c r="H201" s="188">
        <f t="shared" si="46"/>
        <v>7000</v>
      </c>
      <c r="I201" s="188">
        <f t="shared" si="41"/>
        <v>3733.4240700503728</v>
      </c>
      <c r="J201" s="188">
        <f t="shared" si="41"/>
        <v>469.29</v>
      </c>
      <c r="K201" s="188">
        <f t="shared" si="41"/>
        <v>0</v>
      </c>
      <c r="L201" s="241">
        <f t="shared" si="46"/>
        <v>0</v>
      </c>
      <c r="M201" s="52">
        <f t="shared" si="43"/>
        <v>133702.7140700504</v>
      </c>
      <c r="N201" s="39">
        <f t="shared" si="45"/>
        <v>64202.714070050373</v>
      </c>
      <c r="O201" s="186"/>
      <c r="P201" s="186"/>
      <c r="Q201" s="186"/>
      <c r="R201" s="186"/>
      <c r="S201" s="186"/>
    </row>
    <row r="202" spans="3:19" ht="33" customHeight="1" x14ac:dyDescent="0.45">
      <c r="C202" s="15" t="s">
        <v>224</v>
      </c>
      <c r="D202" s="188">
        <f t="shared" si="46"/>
        <v>0</v>
      </c>
      <c r="E202" s="188">
        <f t="shared" si="47"/>
        <v>19684.85021280072</v>
      </c>
      <c r="F202" s="188">
        <f t="shared" si="47"/>
        <v>0</v>
      </c>
      <c r="G202" s="188">
        <f t="shared" ref="G202" si="49">G11+G22+G33+G56+G67+G78+G89+G190</f>
        <v>1021.0332856851134</v>
      </c>
      <c r="H202" s="188">
        <f t="shared" si="46"/>
        <v>10000</v>
      </c>
      <c r="I202" s="188">
        <f t="shared" si="41"/>
        <v>0</v>
      </c>
      <c r="J202" s="188">
        <f t="shared" si="41"/>
        <v>0</v>
      </c>
      <c r="K202" s="188">
        <f t="shared" si="41"/>
        <v>0</v>
      </c>
      <c r="L202" s="241">
        <f t="shared" si="46"/>
        <v>0</v>
      </c>
      <c r="M202" s="52">
        <f t="shared" si="43"/>
        <v>30705.883498485833</v>
      </c>
      <c r="N202" s="39">
        <f t="shared" si="45"/>
        <v>20705.883498485833</v>
      </c>
      <c r="O202" s="186"/>
      <c r="P202" s="186"/>
      <c r="Q202" s="186"/>
      <c r="R202" s="186"/>
      <c r="S202" s="186"/>
    </row>
    <row r="203" spans="3:19" ht="21" customHeight="1" x14ac:dyDescent="0.45">
      <c r="C203" s="11" t="s">
        <v>225</v>
      </c>
      <c r="D203" s="188">
        <f t="shared" si="46"/>
        <v>20000</v>
      </c>
      <c r="E203" s="188">
        <f t="shared" si="47"/>
        <v>6200</v>
      </c>
      <c r="F203" s="188">
        <f t="shared" si="47"/>
        <v>0</v>
      </c>
      <c r="G203" s="188">
        <f t="shared" ref="G203" si="50">G12+G23+G34+G57+G68+G79+G90+G191</f>
        <v>0</v>
      </c>
      <c r="H203" s="188">
        <f t="shared" si="46"/>
        <v>4000.98</v>
      </c>
      <c r="I203" s="188">
        <f t="shared" si="41"/>
        <v>210.30411041397105</v>
      </c>
      <c r="J203" s="188">
        <f t="shared" si="41"/>
        <v>618.03</v>
      </c>
      <c r="K203" s="188">
        <f t="shared" si="41"/>
        <v>0</v>
      </c>
      <c r="L203" s="241">
        <f t="shared" si="46"/>
        <v>0</v>
      </c>
      <c r="M203" s="52">
        <f t="shared" si="43"/>
        <v>31029.314110413969</v>
      </c>
      <c r="N203" s="39">
        <f t="shared" si="45"/>
        <v>7028.3341104139708</v>
      </c>
      <c r="O203" s="181"/>
      <c r="P203" s="181"/>
      <c r="Q203" s="181"/>
      <c r="R203" s="181"/>
      <c r="S203" s="220"/>
    </row>
    <row r="204" spans="3:19" ht="39.75" customHeight="1" x14ac:dyDescent="0.45">
      <c r="C204" s="11" t="s">
        <v>226</v>
      </c>
      <c r="D204" s="188">
        <f t="shared" si="46"/>
        <v>774631.07400000002</v>
      </c>
      <c r="E204" s="188">
        <f t="shared" si="47"/>
        <v>471024.75</v>
      </c>
      <c r="F204" s="188">
        <f>F13+F24+F35+F58+F69+F80+F91+F192</f>
        <v>213222.44</v>
      </c>
      <c r="G204" s="188">
        <f t="shared" ref="G204" si="51">G13+G24+G35+G58+G69+G80+G91+G192</f>
        <v>41600</v>
      </c>
      <c r="H204" s="188">
        <f t="shared" si="46"/>
        <v>0</v>
      </c>
      <c r="I204" s="188">
        <f t="shared" si="41"/>
        <v>0</v>
      </c>
      <c r="J204" s="188">
        <f t="shared" si="41"/>
        <v>0</v>
      </c>
      <c r="K204" s="188">
        <f t="shared" si="41"/>
        <v>0</v>
      </c>
      <c r="L204" s="241">
        <f t="shared" si="46"/>
        <v>0</v>
      </c>
      <c r="M204" s="52">
        <f t="shared" si="43"/>
        <v>1500478.264</v>
      </c>
      <c r="N204" s="39">
        <f t="shared" si="45"/>
        <v>725847.19</v>
      </c>
      <c r="O204" s="181"/>
      <c r="P204" s="181"/>
      <c r="Q204" s="181"/>
      <c r="R204" s="181"/>
      <c r="S204" s="220"/>
    </row>
    <row r="205" spans="3:19" ht="23.25" customHeight="1" x14ac:dyDescent="0.45">
      <c r="C205" s="11" t="s">
        <v>227</v>
      </c>
      <c r="D205" s="221">
        <f t="shared" si="46"/>
        <v>165000</v>
      </c>
      <c r="E205" s="188">
        <f t="shared" si="47"/>
        <v>0</v>
      </c>
      <c r="F205" s="188">
        <f t="shared" si="47"/>
        <v>0</v>
      </c>
      <c r="G205" s="188">
        <f t="shared" ref="G205" si="52">G14+G25+G36+G59+G70+G81+G92+G193</f>
        <v>0</v>
      </c>
      <c r="H205" s="221">
        <f t="shared" si="46"/>
        <v>59009.630000000005</v>
      </c>
      <c r="I205" s="188">
        <f t="shared" si="41"/>
        <v>6886.0562486267427</v>
      </c>
      <c r="J205" s="188">
        <f t="shared" si="41"/>
        <v>4528.3600000000006</v>
      </c>
      <c r="K205" s="188">
        <f t="shared" si="41"/>
        <v>0</v>
      </c>
      <c r="L205" s="242">
        <f t="shared" si="46"/>
        <v>0</v>
      </c>
      <c r="M205" s="52">
        <f t="shared" si="43"/>
        <v>235424.04624862672</v>
      </c>
      <c r="N205" s="39">
        <f t="shared" si="45"/>
        <v>11414.416248626743</v>
      </c>
      <c r="O205" s="181"/>
      <c r="P205" s="181"/>
      <c r="Q205" s="181"/>
      <c r="R205" s="181"/>
      <c r="S205" s="220"/>
    </row>
    <row r="206" spans="3:19" ht="22.5" customHeight="1" x14ac:dyDescent="0.45">
      <c r="C206" s="222" t="s">
        <v>239</v>
      </c>
      <c r="D206" s="223">
        <f>SUM(D199:D205)</f>
        <v>1308411.2140000002</v>
      </c>
      <c r="E206" s="188">
        <f>E15+E26+E37+E60+E71+E82+E93+E194</f>
        <v>628214.67021280073</v>
      </c>
      <c r="F206" s="188">
        <f>F15+F26+F37+F60+F71+F82+F93+F194</f>
        <v>213222.44</v>
      </c>
      <c r="G206" s="188">
        <f>G15+G26+G37+G60+G71+G82+G93+G194</f>
        <v>72231.302405685114</v>
      </c>
      <c r="H206" s="223">
        <f>SUM(H199:H205)</f>
        <v>560747.65999999992</v>
      </c>
      <c r="I206" s="223">
        <f>SUM(I199:I205)</f>
        <v>88438.140642806567</v>
      </c>
      <c r="J206" s="223">
        <f>SUM(J199:J205)</f>
        <v>51808.889999999992</v>
      </c>
      <c r="K206" s="188">
        <f>K15+K26+K37+K60+K71+K82+K93+K194</f>
        <v>0</v>
      </c>
      <c r="L206" s="242">
        <f>SUM(L199:L205)</f>
        <v>0</v>
      </c>
      <c r="M206" s="224">
        <f t="shared" si="43"/>
        <v>2923074.3172612926</v>
      </c>
      <c r="N206" s="39">
        <f t="shared" si="45"/>
        <v>1053915.4432612923</v>
      </c>
      <c r="O206" s="181"/>
      <c r="P206" s="181"/>
      <c r="Q206" s="181"/>
      <c r="R206" s="181"/>
      <c r="S206" s="220"/>
    </row>
    <row r="207" spans="3:19" ht="26.25" customHeight="1" thickBot="1" x14ac:dyDescent="0.5">
      <c r="C207" s="225" t="s">
        <v>240</v>
      </c>
      <c r="D207" s="226">
        <f t="shared" ref="D207:J207" si="53">D206*0.07</f>
        <v>91588.784980000026</v>
      </c>
      <c r="E207" s="226">
        <f t="shared" si="53"/>
        <v>43975.026914896058</v>
      </c>
      <c r="F207" s="226">
        <f t="shared" si="53"/>
        <v>14925.570800000001</v>
      </c>
      <c r="G207" s="226">
        <f t="shared" ref="G207" si="54">G206*0.07</f>
        <v>5056.1911683979588</v>
      </c>
      <c r="H207" s="226">
        <f t="shared" si="53"/>
        <v>39252.336199999998</v>
      </c>
      <c r="I207" s="226">
        <f t="shared" si="53"/>
        <v>6190.6698449964606</v>
      </c>
      <c r="J207" s="226">
        <f t="shared" si="53"/>
        <v>3626.6223</v>
      </c>
      <c r="K207" s="226">
        <f t="shared" ref="K207" si="55">K206*0.07</f>
        <v>0</v>
      </c>
      <c r="L207" s="243">
        <f t="shared" ref="L207:M207" si="56">L206*0.07</f>
        <v>0</v>
      </c>
      <c r="M207" s="227">
        <f t="shared" si="56"/>
        <v>204615.20220829049</v>
      </c>
      <c r="N207" s="39">
        <f t="shared" si="45"/>
        <v>73774.081028290471</v>
      </c>
      <c r="O207" s="16"/>
      <c r="P207" s="16"/>
      <c r="Q207" s="16"/>
      <c r="R207" s="228"/>
      <c r="S207" s="187"/>
    </row>
    <row r="208" spans="3:19" ht="23.25" customHeight="1" thickBot="1" x14ac:dyDescent="0.5">
      <c r="C208" s="93" t="s">
        <v>241</v>
      </c>
      <c r="D208" s="94">
        <f>SUM(D206:D207)</f>
        <v>1399999.9989800001</v>
      </c>
      <c r="E208" s="94">
        <f>SUM(E206:E207)</f>
        <v>672189.69712769683</v>
      </c>
      <c r="F208" s="94">
        <f>SUM(F206:F207)</f>
        <v>228148.01079999999</v>
      </c>
      <c r="G208" s="94">
        <f>SUM(G206:G207)</f>
        <v>77287.49357408307</v>
      </c>
      <c r="H208" s="94">
        <f t="shared" ref="H208:L208" si="57">SUM(H206:H207)</f>
        <v>599999.99619999994</v>
      </c>
      <c r="I208" s="94">
        <f t="shared" ref="I208:J208" si="58">SUM(I206:I207)</f>
        <v>94628.810487803028</v>
      </c>
      <c r="J208" s="94">
        <f t="shared" si="58"/>
        <v>55435.512299999995</v>
      </c>
      <c r="K208" s="94">
        <f>SUM(K206:K207)</f>
        <v>0</v>
      </c>
      <c r="L208" s="176">
        <f t="shared" si="57"/>
        <v>0</v>
      </c>
      <c r="M208" s="54">
        <f>D208+H208</f>
        <v>1999999.9951800001</v>
      </c>
      <c r="N208" s="39">
        <f>E208+I208+F208+J208+G208+K208</f>
        <v>1127689.5242895831</v>
      </c>
      <c r="O208" s="16"/>
      <c r="P208" s="16"/>
      <c r="Q208" s="16"/>
      <c r="R208" s="228"/>
      <c r="S208" s="187"/>
    </row>
    <row r="209" spans="3:19" ht="15.75" customHeight="1" x14ac:dyDescent="0.45">
      <c r="C209" s="186"/>
      <c r="D209" s="187"/>
      <c r="E209" s="187"/>
      <c r="F209" s="187"/>
      <c r="G209" s="187"/>
      <c r="H209" s="187"/>
      <c r="L209" s="240"/>
      <c r="M209" s="186"/>
      <c r="N209" s="186"/>
      <c r="O209" s="186"/>
      <c r="P209" s="186"/>
      <c r="Q209" s="186"/>
      <c r="R209" s="35"/>
      <c r="S209" s="186"/>
    </row>
    <row r="210" spans="3:19" ht="15.75" customHeight="1" x14ac:dyDescent="0.45">
      <c r="C210" s="186"/>
      <c r="D210" s="187"/>
      <c r="E210" s="187"/>
      <c r="F210" s="187"/>
      <c r="G210" s="187"/>
      <c r="H210" s="187"/>
      <c r="L210" s="240"/>
      <c r="M210" s="186"/>
      <c r="N210" s="22"/>
      <c r="O210" s="22"/>
      <c r="P210" s="186"/>
      <c r="Q210" s="186"/>
      <c r="R210" s="35"/>
      <c r="S210" s="186"/>
    </row>
    <row r="211" spans="3:19" ht="15.75" customHeight="1" x14ac:dyDescent="0.45">
      <c r="C211" s="186"/>
      <c r="D211" s="187"/>
      <c r="E211" s="187"/>
      <c r="F211" s="187"/>
      <c r="G211" s="187"/>
      <c r="H211" s="244"/>
      <c r="I211" s="191"/>
      <c r="J211" s="191"/>
      <c r="K211" s="191"/>
      <c r="L211" s="240"/>
      <c r="M211" s="186"/>
      <c r="N211" s="22"/>
      <c r="O211" s="22"/>
      <c r="P211" s="186"/>
      <c r="Q211" s="186"/>
      <c r="R211" s="186"/>
      <c r="S211" s="186"/>
    </row>
    <row r="212" spans="3:19" ht="40.5" customHeight="1" x14ac:dyDescent="0.45">
      <c r="C212" s="186"/>
      <c r="D212" s="187"/>
      <c r="E212" s="187"/>
      <c r="F212" s="187"/>
      <c r="G212" s="187"/>
      <c r="H212" s="244"/>
      <c r="L212" s="240"/>
      <c r="M212" s="186"/>
      <c r="N212" s="22"/>
      <c r="O212" s="22"/>
      <c r="P212" s="186"/>
      <c r="Q212" s="186"/>
      <c r="R212" s="36"/>
      <c r="S212" s="186"/>
    </row>
    <row r="213" spans="3:19" ht="24.75" customHeight="1" x14ac:dyDescent="0.45">
      <c r="C213" s="186"/>
      <c r="D213" s="187"/>
      <c r="E213" s="187"/>
      <c r="F213" s="187"/>
      <c r="G213" s="187"/>
      <c r="H213" s="187"/>
      <c r="L213" s="240"/>
      <c r="M213" s="186"/>
      <c r="N213" s="22"/>
      <c r="O213" s="22"/>
      <c r="P213" s="186"/>
      <c r="Q213" s="186"/>
      <c r="R213" s="36"/>
      <c r="S213" s="186"/>
    </row>
    <row r="214" spans="3:19" ht="41.25" customHeight="1" x14ac:dyDescent="0.45">
      <c r="C214" s="186"/>
      <c r="D214" s="187"/>
      <c r="E214" s="187"/>
      <c r="F214" s="187"/>
      <c r="G214" s="187"/>
      <c r="H214" s="187"/>
      <c r="L214" s="240"/>
      <c r="M214" s="186"/>
      <c r="N214" s="229"/>
      <c r="O214" s="22"/>
      <c r="P214" s="186"/>
      <c r="Q214" s="186"/>
      <c r="R214" s="36"/>
      <c r="S214" s="186"/>
    </row>
    <row r="215" spans="3:19" ht="51.75" customHeight="1" x14ac:dyDescent="0.45">
      <c r="C215" s="186"/>
      <c r="D215" s="187"/>
      <c r="E215" s="187"/>
      <c r="F215" s="187"/>
      <c r="G215" s="187"/>
      <c r="H215" s="187"/>
      <c r="L215" s="240"/>
      <c r="M215" s="186"/>
      <c r="N215" s="229"/>
      <c r="O215" s="22"/>
      <c r="P215" s="186"/>
      <c r="Q215" s="186"/>
      <c r="R215" s="36"/>
      <c r="S215" s="186"/>
    </row>
    <row r="216" spans="3:19" ht="42" customHeight="1" x14ac:dyDescent="0.45">
      <c r="C216" s="186"/>
      <c r="D216" s="187"/>
      <c r="E216" s="187"/>
      <c r="F216" s="187"/>
      <c r="G216" s="187"/>
      <c r="H216" s="187"/>
      <c r="L216" s="240"/>
      <c r="M216" s="186"/>
      <c r="N216" s="22"/>
      <c r="O216" s="22"/>
      <c r="P216" s="186"/>
      <c r="Q216" s="186"/>
      <c r="R216" s="36"/>
      <c r="S216" s="186"/>
    </row>
    <row r="217" spans="3:19" s="33" customFormat="1" ht="42" customHeight="1" x14ac:dyDescent="0.45">
      <c r="C217" s="186"/>
      <c r="D217" s="187"/>
      <c r="E217" s="187"/>
      <c r="F217" s="187"/>
      <c r="G217" s="187"/>
      <c r="H217" s="187"/>
      <c r="I217" s="187"/>
      <c r="J217" s="187"/>
      <c r="K217" s="187"/>
      <c r="L217" s="240"/>
      <c r="M217" s="186"/>
      <c r="N217" s="186"/>
      <c r="O217" s="22"/>
      <c r="P217" s="186"/>
      <c r="Q217" s="186"/>
      <c r="R217" s="36"/>
      <c r="S217" s="186"/>
    </row>
    <row r="218" spans="3:19" s="33" customFormat="1" ht="42" customHeight="1" x14ac:dyDescent="0.45">
      <c r="C218" s="186"/>
      <c r="D218" s="187"/>
      <c r="E218" s="187"/>
      <c r="F218" s="187"/>
      <c r="G218" s="187"/>
      <c r="H218" s="187"/>
      <c r="I218" s="187"/>
      <c r="J218" s="187"/>
      <c r="K218" s="187"/>
      <c r="L218" s="240"/>
      <c r="M218" s="186"/>
      <c r="N218" s="186"/>
      <c r="O218" s="22"/>
      <c r="P218" s="186"/>
      <c r="Q218" s="186"/>
      <c r="R218" s="186"/>
      <c r="S218" s="186"/>
    </row>
    <row r="219" spans="3:19" s="33" customFormat="1" ht="63.75" customHeight="1" x14ac:dyDescent="0.45">
      <c r="C219" s="186"/>
      <c r="D219" s="187"/>
      <c r="E219" s="187"/>
      <c r="F219" s="187"/>
      <c r="G219" s="187"/>
      <c r="H219" s="187"/>
      <c r="I219" s="187"/>
      <c r="J219" s="187"/>
      <c r="K219" s="187"/>
      <c r="L219" s="240"/>
      <c r="M219" s="186"/>
      <c r="N219" s="186"/>
      <c r="O219" s="35"/>
      <c r="P219" s="186"/>
      <c r="Q219" s="186"/>
      <c r="R219" s="186"/>
      <c r="S219" s="186"/>
    </row>
    <row r="220" spans="3:19" s="33" customFormat="1" ht="42" customHeight="1" x14ac:dyDescent="0.45">
      <c r="C220" s="186"/>
      <c r="D220" s="187"/>
      <c r="E220" s="187"/>
      <c r="F220" s="187"/>
      <c r="G220" s="187"/>
      <c r="H220" s="187"/>
      <c r="I220" s="187"/>
      <c r="J220" s="187"/>
      <c r="K220" s="187"/>
      <c r="L220" s="240"/>
      <c r="M220" s="186"/>
      <c r="N220" s="186"/>
      <c r="O220" s="186"/>
      <c r="P220" s="186"/>
      <c r="Q220" s="186"/>
      <c r="R220" s="186"/>
      <c r="S220" s="35"/>
    </row>
    <row r="221" spans="3:19" ht="23.25" customHeight="1" x14ac:dyDescent="0.45">
      <c r="C221" s="186"/>
      <c r="D221" s="187"/>
      <c r="E221" s="187"/>
      <c r="F221" s="187"/>
      <c r="G221" s="187"/>
      <c r="H221" s="187"/>
      <c r="L221" s="240"/>
      <c r="M221" s="186"/>
      <c r="N221" s="186"/>
      <c r="O221" s="186"/>
      <c r="P221" s="186"/>
      <c r="Q221" s="186"/>
      <c r="R221" s="186"/>
      <c r="S221" s="186"/>
    </row>
    <row r="222" spans="3:19" ht="27.75" customHeight="1" x14ac:dyDescent="0.45">
      <c r="C222" s="186"/>
      <c r="D222" s="187"/>
      <c r="E222" s="187"/>
      <c r="F222" s="187"/>
      <c r="G222" s="187"/>
      <c r="H222" s="187"/>
      <c r="L222" s="240"/>
      <c r="M222" s="186"/>
      <c r="N222" s="186"/>
      <c r="O222" s="186"/>
      <c r="P222" s="186"/>
      <c r="Q222" s="186"/>
      <c r="R222" s="186"/>
      <c r="S222" s="186"/>
    </row>
    <row r="223" spans="3:19" ht="55.5" customHeight="1" x14ac:dyDescent="0.45">
      <c r="C223" s="186"/>
      <c r="D223" s="187"/>
      <c r="E223" s="187"/>
      <c r="F223" s="187"/>
      <c r="G223" s="187"/>
      <c r="H223" s="187"/>
      <c r="L223" s="240"/>
      <c r="M223" s="186"/>
      <c r="N223" s="186"/>
      <c r="O223" s="186"/>
      <c r="P223" s="186"/>
      <c r="Q223" s="186"/>
      <c r="R223" s="186"/>
      <c r="S223" s="186"/>
    </row>
    <row r="224" spans="3:19" ht="57.75" customHeight="1" x14ac:dyDescent="0.45">
      <c r="C224" s="186"/>
      <c r="D224" s="187"/>
      <c r="E224" s="187"/>
      <c r="F224" s="187"/>
      <c r="G224" s="187"/>
      <c r="H224" s="187"/>
      <c r="L224" s="240"/>
      <c r="M224" s="186"/>
      <c r="N224" s="186"/>
      <c r="O224" s="186"/>
      <c r="P224" s="186"/>
      <c r="Q224" s="186"/>
      <c r="R224" s="186"/>
      <c r="S224" s="186"/>
    </row>
    <row r="225" spans="20:20" ht="21.75" customHeight="1" x14ac:dyDescent="0.45">
      <c r="T225" s="186"/>
    </row>
    <row r="226" spans="20:20" ht="49.5" customHeight="1" x14ac:dyDescent="0.45">
      <c r="T226" s="186"/>
    </row>
    <row r="227" spans="20:20" ht="28.5" customHeight="1" x14ac:dyDescent="0.45">
      <c r="T227" s="186"/>
    </row>
    <row r="228" spans="20:20" ht="28.5" customHeight="1" x14ac:dyDescent="0.45">
      <c r="T228" s="186"/>
    </row>
    <row r="229" spans="20:20" ht="28.5" customHeight="1" x14ac:dyDescent="0.45">
      <c r="T229" s="186"/>
    </row>
    <row r="230" spans="20:20" ht="23.25" customHeight="1" x14ac:dyDescent="0.45">
      <c r="T230" s="35"/>
    </row>
    <row r="231" spans="20:20" ht="43.5" customHeight="1" x14ac:dyDescent="0.45">
      <c r="T231" s="35"/>
    </row>
    <row r="232" spans="20:20" ht="55.5" customHeight="1" x14ac:dyDescent="0.45">
      <c r="T232" s="186"/>
    </row>
    <row r="233" spans="20:20" ht="42.75" customHeight="1" x14ac:dyDescent="0.45">
      <c r="T233" s="35"/>
    </row>
    <row r="234" spans="20:20" ht="21.75" customHeight="1" x14ac:dyDescent="0.45">
      <c r="T234" s="35"/>
    </row>
    <row r="235" spans="20:20" ht="21.75" customHeight="1" x14ac:dyDescent="0.45">
      <c r="T235" s="35"/>
    </row>
    <row r="236" spans="20:20" ht="23.25" customHeight="1" x14ac:dyDescent="0.45">
      <c r="T236" s="186"/>
    </row>
    <row r="237" spans="20:20" ht="23.25" customHeight="1" x14ac:dyDescent="0.45">
      <c r="T237" s="186"/>
    </row>
    <row r="238" spans="20:20" ht="21.75" customHeight="1" x14ac:dyDescent="0.45">
      <c r="T238" s="186"/>
    </row>
    <row r="239" spans="20:20" ht="16.5" customHeight="1" x14ac:dyDescent="0.45">
      <c r="T239" s="186"/>
    </row>
    <row r="240" spans="20:20" ht="29.25" customHeight="1" x14ac:dyDescent="0.45">
      <c r="T240" s="186"/>
    </row>
    <row r="241" ht="24.75" customHeight="1" x14ac:dyDescent="0.45"/>
    <row r="242" ht="33" customHeight="1" x14ac:dyDescent="0.45"/>
    <row r="244" ht="15" customHeight="1" x14ac:dyDescent="0.45"/>
    <row r="245" ht="25.5" customHeight="1" x14ac:dyDescent="0.45"/>
  </sheetData>
  <mergeCells count="28">
    <mergeCell ref="D197:D198"/>
    <mergeCell ref="H197:H198"/>
    <mergeCell ref="L197:L198"/>
    <mergeCell ref="M197:M198"/>
    <mergeCell ref="C141:M141"/>
    <mergeCell ref="C152:M152"/>
    <mergeCell ref="C163:M163"/>
    <mergeCell ref="C174:M174"/>
    <mergeCell ref="C185:M185"/>
    <mergeCell ref="C196:M196"/>
    <mergeCell ref="B140:M140"/>
    <mergeCell ref="C38:M38"/>
    <mergeCell ref="B50:M50"/>
    <mergeCell ref="C51:M51"/>
    <mergeCell ref="C62:M62"/>
    <mergeCell ref="C73:M73"/>
    <mergeCell ref="C84:M84"/>
    <mergeCell ref="B95:M95"/>
    <mergeCell ref="C96:M96"/>
    <mergeCell ref="C107:M107"/>
    <mergeCell ref="C118:M118"/>
    <mergeCell ref="C129:M129"/>
    <mergeCell ref="C28:M28"/>
    <mergeCell ref="C1:L1"/>
    <mergeCell ref="C2:H2"/>
    <mergeCell ref="B5:M5"/>
    <mergeCell ref="C6:M6"/>
    <mergeCell ref="C17:M17"/>
  </mergeCells>
  <phoneticPr fontId="24" type="noConversion"/>
  <conditionalFormatting sqref="M15">
    <cfRule type="cellIs" dxfId="17" priority="18" operator="notEqual">
      <formula>$M$7</formula>
    </cfRule>
  </conditionalFormatting>
  <conditionalFormatting sqref="M26">
    <cfRule type="cellIs" dxfId="16" priority="17" operator="notEqual">
      <formula>$M$18</formula>
    </cfRule>
  </conditionalFormatting>
  <conditionalFormatting sqref="M37">
    <cfRule type="cellIs" dxfId="15" priority="16" operator="notEqual">
      <formula>$M$29</formula>
    </cfRule>
  </conditionalFormatting>
  <conditionalFormatting sqref="M48">
    <cfRule type="cellIs" dxfId="14" priority="15" operator="notEqual">
      <formula>$M$40</formula>
    </cfRule>
  </conditionalFormatting>
  <conditionalFormatting sqref="M60">
    <cfRule type="cellIs" dxfId="13" priority="14" operator="notEqual">
      <formula>$M$52</formula>
    </cfRule>
  </conditionalFormatting>
  <conditionalFormatting sqref="M71">
    <cfRule type="cellIs" dxfId="12" priority="13" operator="notEqual">
      <formula>$M$63</formula>
    </cfRule>
  </conditionalFormatting>
  <conditionalFormatting sqref="M82">
    <cfRule type="cellIs" dxfId="11" priority="12" operator="notEqual">
      <formula>$M$74</formula>
    </cfRule>
  </conditionalFormatting>
  <conditionalFormatting sqref="M93">
    <cfRule type="cellIs" dxfId="10" priority="11" operator="notEqual">
      <formula>$M$85</formula>
    </cfRule>
  </conditionalFormatting>
  <conditionalFormatting sqref="M105">
    <cfRule type="cellIs" dxfId="9" priority="10" operator="notEqual">
      <formula>$M$97</formula>
    </cfRule>
  </conditionalFormatting>
  <conditionalFormatting sqref="M116">
    <cfRule type="cellIs" dxfId="8" priority="9" operator="notEqual">
      <formula>$M$108</formula>
    </cfRule>
  </conditionalFormatting>
  <conditionalFormatting sqref="M127">
    <cfRule type="cellIs" dxfId="7" priority="8" operator="notEqual">
      <formula>$M$119</formula>
    </cfRule>
  </conditionalFormatting>
  <conditionalFormatting sqref="M138">
    <cfRule type="cellIs" dxfId="6" priority="7" operator="notEqual">
      <formula>$M$130</formula>
    </cfRule>
  </conditionalFormatting>
  <conditionalFormatting sqref="M150">
    <cfRule type="cellIs" dxfId="5" priority="6" operator="notEqual">
      <formula>$M$142</formula>
    </cfRule>
  </conditionalFormatting>
  <conditionalFormatting sqref="M161">
    <cfRule type="cellIs" dxfId="4" priority="5" operator="notEqual">
      <formula>$M$153</formula>
    </cfRule>
  </conditionalFormatting>
  <conditionalFormatting sqref="M172">
    <cfRule type="cellIs" dxfId="3" priority="4" operator="notEqual">
      <formula>$M$153</formula>
    </cfRule>
  </conditionalFormatting>
  <conditionalFormatting sqref="M183">
    <cfRule type="cellIs" dxfId="2" priority="3" operator="notEqual">
      <formula>$M$175</formula>
    </cfRule>
  </conditionalFormatting>
  <conditionalFormatting sqref="M194">
    <cfRule type="cellIs" dxfId="1" priority="2" operator="notEqual">
      <formula>$M$186</formula>
    </cfRule>
  </conditionalFormatting>
  <dataValidations count="8">
    <dataValidation allowBlank="1" showInputMessage="1" showErrorMessage="1" prompt="Output totals must match the original total from Table 1, and will show as red if not. " sqref="M15" xr:uid="{DD0BE666-9EC1-44B0-B547-73F75D17ADAA}"/>
    <dataValidation allowBlank="1" showInputMessage="1" showErrorMessage="1" prompt="Includes all related staff and temporary staff costs including base salary, post adjustment and all staff entitlements." sqref="C8 C19 C30 C41 C53 C64 C75 C86 C98 C109 C120 C131 C143 C154 C165 C176 C199 C187" xr:uid="{AD6AD3B2-4570-4238-8E72-1139A36F5BD4}"/>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B541C3B7-544A-4AEE-B57A-A5CE6C2AA418}"/>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5615CEC5-C34B-4471-9197-27742B31D13F}"/>
    <dataValidation allowBlank="1" showInputMessage="1" showErrorMessage="1" prompt="Includes staff and non-staff travel paid for by the organization directly related to a project." sqref="C12 C23 C34 C45 C57 C68 C79 C90 C102 C113 C124 C135 C147 C158 C169 C180 C203 C191" xr:uid="{A5661557-3430-48EA-9FB3-AA4C93402C9B}"/>
    <dataValidation allowBlank="1" showInputMessage="1" showErrorMessage="1" prompt="Services contracted by an organization which follow the normal procurement processes." sqref="C11 C22 C33 C44 C56 C67 C78 C89 C101 C112 C123 C134 C146 C157 C168 C179 C202 C190" xr:uid="{055B6E94-E344-46F5-9ABD-96EF4CA61D34}"/>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1EA7D387-97AD-422C-A5EC-50D4B26FBE49}"/>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B107C80A-D6C3-47A4-A5D9-D058E8D9E775}"/>
  </dataValidations>
  <pageMargins left="0.7" right="0.7" top="0.75" bottom="0.75" header="0.3" footer="0.3"/>
  <pageSetup paperSize="9" scale="35" orientation="portrait" r:id="rId1"/>
  <colBreaks count="1" manualBreakCount="1">
    <brk id="8" max="207" man="1"/>
  </colBreaks>
  <legacyDrawing r:id="rId2"/>
  <extLst>
    <ext xmlns:x14="http://schemas.microsoft.com/office/spreadsheetml/2009/9/main" uri="{78C0D931-6437-407d-A8EE-F0AAD7539E65}">
      <x14:conditionalFormattings>
        <x14:conditionalFormatting xmlns:xm="http://schemas.microsoft.com/office/excel/2006/main">
          <x14:cfRule type="cellIs" priority="1" operator="notEqual" id="{31A974BB-4864-4A88-9DE1-17A96754F203}">
            <xm:f>'1) Budget Table'!$G$191</xm:f>
            <x14:dxf>
              <font>
                <color rgb="FF9C0006"/>
              </font>
              <fill>
                <patternFill>
                  <bgColor rgb="FFFFC7CE"/>
                </patternFill>
              </fill>
            </x14:dxf>
          </x14:cfRule>
          <xm:sqref>M208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 workbookViewId="1"/>
    <sheetView workbookViewId="2"/>
  </sheetViews>
  <sheetFormatPr defaultColWidth="8.84375" defaultRowHeight="14.6" x14ac:dyDescent="0.4"/>
  <sheetData>
    <row r="1" spans="1:1" x14ac:dyDescent="0.4">
      <c r="A1" s="98">
        <v>0</v>
      </c>
    </row>
    <row r="2" spans="1:1" x14ac:dyDescent="0.4">
      <c r="A2" s="98">
        <v>0.2</v>
      </c>
    </row>
    <row r="3" spans="1:1" x14ac:dyDescent="0.4">
      <c r="A3" s="98">
        <v>0.4</v>
      </c>
    </row>
    <row r="4" spans="1:1" x14ac:dyDescent="0.4">
      <c r="A4" s="98">
        <v>0.6</v>
      </c>
    </row>
    <row r="5" spans="1:1" x14ac:dyDescent="0.4">
      <c r="A5" s="98">
        <v>0.8</v>
      </c>
    </row>
    <row r="6" spans="1:1" x14ac:dyDescent="0.4">
      <c r="A6" s="98">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Progress report</DocumentType>
    <UploadedBy xmlns="b1528a4b-5ccb-40f7-a09e-43427183cd95">gabriel.velasteguimoya@un.org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MPTF_00006_00991</ProjectId>
    <FundCode xmlns="f9695bc1-6109-4dcd-a27a-f8a0370b00e2">MPTF_00006</FundCode>
    <Comments xmlns="f9695bc1-6109-4dcd-a27a-f8a0370b00e2">Anexo D- Informe Semianual 2024 PBF Protegiendo Mi Barrio.</Comments>
    <Active xmlns="f9695bc1-6109-4dcd-a27a-f8a0370b00e2">Yes</Active>
    <DocumentDate xmlns="b1528a4b-5ccb-40f7-a09e-43427183cd95">2024-06-14T07:00:00+00:00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AE9AD569-8D5D-45CA-806F-267B7180886E}"/>
</file>

<file path=customXml/itemProps3.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50c114ac-a571-45c2-aa94-81c9f0070a60"/>
    <ds:schemaRef ds:uri="05f78d00-f0e3-4d85-9dc2-a6c5d9f1217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1) Budget Table</vt:lpstr>
      <vt:lpstr>2) By Category</vt:lpstr>
      <vt:lpstr>3) Explanatory Notes</vt:lpstr>
      <vt:lpstr>4) -For PBSO Use-</vt:lpstr>
      <vt:lpstr>5) -For MPTF Use-</vt:lpstr>
      <vt:lpstr>Budget Table Reporte</vt:lpstr>
      <vt:lpstr>By Category Reporte </vt:lpstr>
      <vt:lpstr>Dropdowns</vt:lpstr>
      <vt:lpstr>Sheet2</vt:lpstr>
      <vt:lpstr>'Budget Table Reporte'!Print_Area</vt:lpstr>
      <vt:lpstr>'By Category Reporte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Financiero PBF Protegiendo Mi Barrio  Junio 2024.xlsx</dc:title>
  <dc:subject/>
  <dc:creator>Jelena Zelenovic</dc:creator>
  <cp:keywords/>
  <dc:description/>
  <cp:lastModifiedBy>Haydee Pereyda Martinez</cp:lastModifiedBy>
  <cp:revision/>
  <dcterms:created xsi:type="dcterms:W3CDTF">2017-11-15T21:17:43Z</dcterms:created>
  <dcterms:modified xsi:type="dcterms:W3CDTF">2024-06-03T22:16:17Z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