
<file path=[Content_Types].xml><?xml version="1.0" encoding="utf-8"?>
<Types xmlns="http://schemas.openxmlformats.org/package/2006/content-types">
  <Default Extension="bin" ContentType="application/vnd.openxmlformats-officedocument.spreadsheetml.customProperty"/>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Windows\ServiceProfiles\NetworkService\AppData\Local\Packages\oice_16_974fa576_32c1d314_2faa\AC\Temp\"/>
    </mc:Choice>
  </mc:AlternateContent>
  <xr:revisionPtr revIDLastSave="0" documentId="8_{22C26C60-ED13-9A48-BB91-8CDB7BD51617}" xr6:coauthVersionLast="47" xr6:coauthVersionMax="47" xr10:uidLastSave="{00000000-0000-0000-0000-000000000000}"/>
  <bookViews>
    <workbookView xWindow="-60" yWindow="-60" windowWidth="15480" windowHeight="11640" activeTab="1" xr2:uid="{28DD4CE4-E87B-4188-9C0A-01FD1EECB378}"/>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91" i="1" l="1"/>
  <c r="I193" i="1"/>
  <c r="I195" i="1"/>
  <c r="I219" i="1"/>
  <c r="D217" i="1"/>
  <c r="G178" i="1"/>
  <c r="G129" i="1"/>
  <c r="D189" i="1"/>
  <c r="D184" i="1"/>
  <c r="D178" i="1"/>
  <c r="D174" i="1"/>
  <c r="D35" i="1"/>
  <c r="D25" i="1"/>
  <c r="D15" i="1"/>
  <c r="E67" i="1"/>
  <c r="E206" i="1"/>
  <c r="D67" i="1"/>
  <c r="D219" i="1"/>
  <c r="D206" i="1"/>
  <c r="H74" i="1"/>
  <c r="H67" i="1"/>
  <c r="H56" i="1"/>
  <c r="H35" i="1"/>
  <c r="H25" i="1"/>
  <c r="H15" i="1"/>
  <c r="G191" i="1"/>
  <c r="I56" i="1"/>
  <c r="G56" i="1"/>
  <c r="D195" i="1"/>
  <c r="I67" i="1"/>
  <c r="G67" i="1"/>
  <c r="E207" i="5"/>
  <c r="I15" i="1"/>
  <c r="I25" i="1"/>
  <c r="I35" i="1"/>
  <c r="G189" i="1"/>
  <c r="G174" i="1"/>
  <c r="E195" i="1"/>
  <c r="G193" i="1"/>
  <c r="G184" i="1"/>
  <c r="G192" i="1"/>
  <c r="G194" i="1"/>
  <c r="F195" i="1"/>
  <c r="D204" i="1"/>
  <c r="E204" i="1"/>
  <c r="F204" i="1"/>
  <c r="G9" i="1"/>
  <c r="G15" i="1"/>
  <c r="G63" i="5"/>
  <c r="D202" i="5"/>
  <c r="G202" i="5"/>
  <c r="E204" i="5"/>
  <c r="E69" i="5"/>
  <c r="G69" i="5"/>
  <c r="E199" i="5"/>
  <c r="G199" i="5"/>
  <c r="E25" i="1"/>
  <c r="E60" i="1"/>
  <c r="I60" i="1"/>
  <c r="G65" i="1"/>
  <c r="I61" i="1"/>
  <c r="G62" i="1"/>
  <c r="G70" i="1"/>
  <c r="G69" i="1"/>
  <c r="G8" i="1"/>
  <c r="G72" i="1"/>
  <c r="D194" i="5"/>
  <c r="G194" i="5"/>
  <c r="I74" i="1"/>
  <c r="F74" i="1"/>
  <c r="E74" i="1"/>
  <c r="D20" i="4"/>
  <c r="E20" i="4"/>
  <c r="C20" i="4"/>
  <c r="D6" i="4"/>
  <c r="E6" i="4"/>
  <c r="C6" i="4"/>
  <c r="F212" i="1"/>
  <c r="E212" i="1"/>
  <c r="D212" i="1"/>
  <c r="G24" i="4"/>
  <c r="G23" i="4"/>
  <c r="G22" i="4"/>
  <c r="I45" i="1"/>
  <c r="I84" i="1"/>
  <c r="I96" i="1"/>
  <c r="I106" i="1"/>
  <c r="I116" i="1"/>
  <c r="I126" i="1"/>
  <c r="I142" i="1"/>
  <c r="I152" i="1"/>
  <c r="I162" i="1"/>
  <c r="I172" i="1"/>
  <c r="D222" i="1"/>
  <c r="H217" i="1"/>
  <c r="F205" i="5"/>
  <c r="D13" i="4"/>
  <c r="F204" i="5"/>
  <c r="D12" i="4"/>
  <c r="F203" i="5"/>
  <c r="D11" i="4"/>
  <c r="F202" i="5"/>
  <c r="D10" i="4"/>
  <c r="F201" i="5"/>
  <c r="D9" i="4"/>
  <c r="F9" i="4"/>
  <c r="F200" i="5"/>
  <c r="D201" i="5"/>
  <c r="G201" i="5"/>
  <c r="D203" i="5"/>
  <c r="G203" i="5"/>
  <c r="C12" i="4"/>
  <c r="F12" i="4"/>
  <c r="D204" i="5"/>
  <c r="G204" i="5"/>
  <c r="C13" i="4"/>
  <c r="F13" i="4"/>
  <c r="D205" i="5"/>
  <c r="C14" i="4"/>
  <c r="F14" i="4"/>
  <c r="D200" i="5"/>
  <c r="G200" i="5"/>
  <c r="D8" i="4"/>
  <c r="F199" i="5"/>
  <c r="D152" i="1"/>
  <c r="E152" i="1"/>
  <c r="G168" i="1"/>
  <c r="G171" i="1"/>
  <c r="G170" i="1"/>
  <c r="G169" i="1"/>
  <c r="H172" i="1"/>
  <c r="G167" i="1"/>
  <c r="G166" i="1"/>
  <c r="G165" i="1"/>
  <c r="G164" i="1"/>
  <c r="G161" i="1"/>
  <c r="G160" i="1"/>
  <c r="G159" i="1"/>
  <c r="H162" i="1"/>
  <c r="G158" i="1"/>
  <c r="G157" i="1"/>
  <c r="G156" i="1"/>
  <c r="G155" i="1"/>
  <c r="G154" i="1"/>
  <c r="G151" i="1"/>
  <c r="G150" i="1"/>
  <c r="G149" i="1"/>
  <c r="G148" i="1"/>
  <c r="G147" i="1"/>
  <c r="G146" i="1"/>
  <c r="G145" i="1"/>
  <c r="G144" i="1"/>
  <c r="G141" i="1"/>
  <c r="G140" i="1"/>
  <c r="G139" i="1"/>
  <c r="G138" i="1"/>
  <c r="G137" i="1"/>
  <c r="G136" i="1"/>
  <c r="G135" i="1"/>
  <c r="G134" i="1"/>
  <c r="G125" i="1"/>
  <c r="G124" i="1"/>
  <c r="G123" i="1"/>
  <c r="G122" i="1"/>
  <c r="G121" i="1"/>
  <c r="G120" i="1"/>
  <c r="G119" i="1"/>
  <c r="G118" i="1"/>
  <c r="G115" i="1"/>
  <c r="G114" i="1"/>
  <c r="G113" i="1"/>
  <c r="G112" i="1"/>
  <c r="G111" i="1"/>
  <c r="G110" i="1"/>
  <c r="G109" i="1"/>
  <c r="G108" i="1"/>
  <c r="G105" i="1"/>
  <c r="G104" i="1"/>
  <c r="G103" i="1"/>
  <c r="G102" i="1"/>
  <c r="G101" i="1"/>
  <c r="G100" i="1"/>
  <c r="G99" i="1"/>
  <c r="G98" i="1"/>
  <c r="G95" i="1"/>
  <c r="G94" i="1"/>
  <c r="G93" i="1"/>
  <c r="G92" i="1"/>
  <c r="G90" i="1"/>
  <c r="G89" i="1"/>
  <c r="G88" i="1"/>
  <c r="G83" i="1"/>
  <c r="G82" i="1"/>
  <c r="G81" i="1"/>
  <c r="G80" i="1"/>
  <c r="G84" i="1"/>
  <c r="G79" i="1"/>
  <c r="G78" i="1"/>
  <c r="G77" i="1"/>
  <c r="G76" i="1"/>
  <c r="G73" i="1"/>
  <c r="G66" i="1"/>
  <c r="G64" i="1"/>
  <c r="G63" i="1"/>
  <c r="G61" i="1"/>
  <c r="G52" i="1"/>
  <c r="G51" i="1"/>
  <c r="G50" i="1"/>
  <c r="G49" i="1"/>
  <c r="G44" i="1"/>
  <c r="G43" i="1"/>
  <c r="G42" i="1"/>
  <c r="G41" i="1"/>
  <c r="G40" i="1"/>
  <c r="G39" i="1"/>
  <c r="G38" i="1"/>
  <c r="G37" i="1"/>
  <c r="G28" i="1"/>
  <c r="G35" i="1"/>
  <c r="G27" i="1"/>
  <c r="G18" i="1"/>
  <c r="G19" i="1"/>
  <c r="G20" i="1"/>
  <c r="G21" i="1"/>
  <c r="G22" i="1"/>
  <c r="G23" i="1"/>
  <c r="G24" i="1"/>
  <c r="G17" i="1"/>
  <c r="G10" i="1"/>
  <c r="G11" i="1"/>
  <c r="G7" i="1"/>
  <c r="F194" i="5"/>
  <c r="E194" i="5"/>
  <c r="G193" i="5"/>
  <c r="G192" i="5"/>
  <c r="G191" i="5"/>
  <c r="G190" i="5"/>
  <c r="G189" i="5"/>
  <c r="G188" i="5"/>
  <c r="G187" i="5"/>
  <c r="D14" i="4"/>
  <c r="E14" i="4"/>
  <c r="E13" i="4"/>
  <c r="E12" i="4"/>
  <c r="E11" i="4"/>
  <c r="E10" i="4"/>
  <c r="E9" i="4"/>
  <c r="E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G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5" i="5"/>
  <c r="G104" i="5"/>
  <c r="G103" i="5"/>
  <c r="G102" i="5"/>
  <c r="G101" i="5"/>
  <c r="G100" i="5"/>
  <c r="G99" i="5"/>
  <c r="G98" i="5"/>
  <c r="G64" i="5"/>
  <c r="G65" i="5"/>
  <c r="G66" i="5"/>
  <c r="G67" i="5"/>
  <c r="G68" i="5"/>
  <c r="G70" i="5"/>
  <c r="D71" i="5"/>
  <c r="F71" i="5"/>
  <c r="G75" i="5"/>
  <c r="G76" i="5"/>
  <c r="G77" i="5"/>
  <c r="G78" i="5"/>
  <c r="G79" i="5"/>
  <c r="G80" i="5"/>
  <c r="G81" i="5"/>
  <c r="D82" i="5"/>
  <c r="G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G26" i="5"/>
  <c r="E26" i="5"/>
  <c r="F26" i="5"/>
  <c r="G30" i="5"/>
  <c r="G31" i="5"/>
  <c r="G32" i="5"/>
  <c r="G33" i="5"/>
  <c r="G34" i="5"/>
  <c r="G35" i="5"/>
  <c r="G36" i="5"/>
  <c r="D37" i="5"/>
  <c r="G37" i="5"/>
  <c r="E37" i="5"/>
  <c r="F37" i="5"/>
  <c r="G41" i="5"/>
  <c r="G42" i="5"/>
  <c r="G43" i="5"/>
  <c r="G44" i="5"/>
  <c r="G45" i="5"/>
  <c r="G46" i="5"/>
  <c r="G47" i="5"/>
  <c r="D48" i="5"/>
  <c r="E48" i="5"/>
  <c r="F48" i="5"/>
  <c r="E15" i="5"/>
  <c r="F15" i="5"/>
  <c r="G8" i="5"/>
  <c r="G9" i="5"/>
  <c r="G10" i="5"/>
  <c r="G11" i="5"/>
  <c r="G12" i="5"/>
  <c r="G13" i="5"/>
  <c r="G14" i="5"/>
  <c r="D15" i="5"/>
  <c r="G127" i="5"/>
  <c r="G172" i="5"/>
  <c r="E15" i="4"/>
  <c r="E16" i="4"/>
  <c r="F206" i="5"/>
  <c r="G150" i="5"/>
  <c r="G161" i="5"/>
  <c r="G138" i="5"/>
  <c r="G183" i="5"/>
  <c r="G93" i="5"/>
  <c r="G48" i="5"/>
  <c r="E172" i="1"/>
  <c r="F172" i="1"/>
  <c r="E162" i="1"/>
  <c r="F162" i="1"/>
  <c r="F152" i="1"/>
  <c r="E142" i="1"/>
  <c r="F142" i="1"/>
  <c r="E126" i="1"/>
  <c r="F126" i="1"/>
  <c r="E116" i="1"/>
  <c r="F116" i="1"/>
  <c r="E106" i="1"/>
  <c r="F106" i="1"/>
  <c r="E96" i="1"/>
  <c r="F96" i="1"/>
  <c r="E84" i="1"/>
  <c r="F84" i="1"/>
  <c r="F67" i="1"/>
  <c r="F56" i="1"/>
  <c r="F206" i="1"/>
  <c r="E45" i="1"/>
  <c r="F45" i="1"/>
  <c r="E35" i="1"/>
  <c r="F35" i="1"/>
  <c r="F25" i="1"/>
  <c r="F15" i="1"/>
  <c r="F207" i="5"/>
  <c r="F208" i="5"/>
  <c r="D172" i="1"/>
  <c r="D162" i="1"/>
  <c r="D142" i="1"/>
  <c r="D126" i="1"/>
  <c r="D116" i="1"/>
  <c r="G108" i="5"/>
  <c r="G97" i="5"/>
  <c r="D84" i="1"/>
  <c r="G74" i="5"/>
  <c r="G52" i="5"/>
  <c r="D45" i="1"/>
  <c r="C9" i="4"/>
  <c r="C10" i="4"/>
  <c r="F10" i="4"/>
  <c r="E17" i="4"/>
  <c r="C8" i="4"/>
  <c r="D15" i="4"/>
  <c r="D16" i="4"/>
  <c r="F8" i="4"/>
  <c r="C29" i="6"/>
  <c r="D32" i="6"/>
  <c r="G85" i="5"/>
  <c r="G29" i="5"/>
  <c r="C40" i="6"/>
  <c r="D44" i="6"/>
  <c r="G119" i="5"/>
  <c r="G175" i="5"/>
  <c r="G153" i="5"/>
  <c r="G130" i="5"/>
  <c r="G40" i="5"/>
  <c r="C7" i="6"/>
  <c r="D13" i="6"/>
  <c r="G7" i="5"/>
  <c r="C18" i="6"/>
  <c r="D24" i="6"/>
  <c r="G18" i="5"/>
  <c r="G142" i="5"/>
  <c r="G164" i="5"/>
  <c r="D17" i="4"/>
  <c r="D43" i="6"/>
  <c r="D45" i="6"/>
  <c r="D47" i="6"/>
  <c r="D46" i="6"/>
  <c r="D11" i="6"/>
  <c r="D12" i="6"/>
  <c r="D10" i="6"/>
  <c r="D14" i="6"/>
  <c r="C41" i="6"/>
  <c r="C8" i="6"/>
  <c r="E23" i="4"/>
  <c r="E24" i="4"/>
  <c r="E22" i="4"/>
  <c r="E25" i="4"/>
  <c r="C11" i="4"/>
  <c r="D34" i="6"/>
  <c r="D33" i="6"/>
  <c r="D36" i="6"/>
  <c r="D35" i="6"/>
  <c r="D25" i="6"/>
  <c r="D23" i="6"/>
  <c r="D21" i="6"/>
  <c r="D22" i="6"/>
  <c r="G186" i="5"/>
  <c r="F11" i="4"/>
  <c r="C30" i="6"/>
  <c r="C19" i="6"/>
  <c r="D23" i="4"/>
  <c r="D25" i="4"/>
  <c r="D22" i="4"/>
  <c r="D24" i="4"/>
  <c r="C15" i="4"/>
  <c r="F15" i="4"/>
  <c r="C16" i="4"/>
  <c r="C17" i="4"/>
  <c r="F16" i="4"/>
  <c r="F17" i="4"/>
  <c r="C23" i="4"/>
  <c r="F23" i="4"/>
  <c r="C24" i="4"/>
  <c r="F24" i="4"/>
  <c r="C22" i="4"/>
  <c r="C25" i="4"/>
  <c r="F22" i="4"/>
  <c r="F25" i="4"/>
  <c r="G205" i="5"/>
  <c r="G60" i="5"/>
  <c r="G15" i="5"/>
  <c r="D206" i="5"/>
  <c r="D207" i="5"/>
  <c r="D208" i="5"/>
  <c r="E71" i="5"/>
  <c r="G71" i="5"/>
  <c r="E206" i="5"/>
  <c r="G206" i="5"/>
  <c r="G207" i="5"/>
  <c r="G208" i="5"/>
  <c r="E208" i="5"/>
  <c r="G60" i="1"/>
  <c r="G195" i="1"/>
  <c r="H195" i="1"/>
  <c r="H106" i="1" a="1"/>
  <c r="H106" i="1"/>
  <c r="J106" i="1"/>
  <c r="G152" i="1"/>
  <c r="H126" i="1"/>
  <c r="G162" i="1"/>
  <c r="G172" i="1"/>
  <c r="H152" i="1"/>
  <c r="H84" i="1"/>
  <c r="H116" i="1"/>
  <c r="G45" i="1"/>
  <c r="H142" i="1"/>
  <c r="G116" i="1"/>
  <c r="G25" i="1"/>
  <c r="H45" i="1"/>
  <c r="G142" i="1"/>
  <c r="G126" i="1"/>
  <c r="D207" i="1"/>
  <c r="D208" i="1"/>
  <c r="D216" i="1"/>
  <c r="E207" i="1"/>
  <c r="E208" i="1"/>
  <c r="E216" i="1"/>
  <c r="E217" i="1"/>
  <c r="F207" i="1"/>
  <c r="F208" i="1"/>
  <c r="G206" i="1"/>
  <c r="F214" i="1"/>
  <c r="F215" i="1"/>
  <c r="G215" i="1"/>
  <c r="F216" i="1"/>
  <c r="G216" i="1"/>
  <c r="G207" i="1"/>
  <c r="G208" i="1"/>
  <c r="D223" i="1"/>
  <c r="D220" i="1"/>
  <c r="G214" i="1"/>
  <c r="G217" i="1"/>
  <c r="F217" i="1"/>
  <c r="I220" i="1"/>
</calcChain>
</file>

<file path=xl/sharedStrings.xml><?xml version="1.0" encoding="utf-8"?>
<sst xmlns="http://schemas.openxmlformats.org/spreadsheetml/2006/main" count="958" uniqueCount="709">
  <si>
    <t xml:space="preserve">OUTCOME 1: </t>
  </si>
  <si>
    <t>Output 1.1:</t>
  </si>
  <si>
    <t>Activity 1.1.1:</t>
  </si>
  <si>
    <t>Activity 1.1.2:</t>
  </si>
  <si>
    <t>Activity 1.1.3:</t>
  </si>
  <si>
    <t>Output 1.2:</t>
  </si>
  <si>
    <t>Output 1.3:</t>
  </si>
  <si>
    <t xml:space="preserve">OUTCOME 2: </t>
  </si>
  <si>
    <t>Output 3.2:</t>
  </si>
  <si>
    <t>Indirect support costs (7%):</t>
  </si>
  <si>
    <t>1. Staff and other personnel</t>
  </si>
  <si>
    <t>2. Supplies, Commodities, Materials</t>
  </si>
  <si>
    <t>3. Equipment, Vehicles, and Furniture (including Depreciation)</t>
  </si>
  <si>
    <t>4. Contractual services</t>
  </si>
  <si>
    <t>6. Transfers and Grants to Counterparts</t>
  </si>
  <si>
    <t>% Towards GEWE</t>
  </si>
  <si>
    <t>% Towards M&amp;E</t>
  </si>
  <si>
    <t>5. Travel</t>
  </si>
  <si>
    <t>Totals</t>
  </si>
  <si>
    <r>
      <rPr>
        <b/>
        <sz val="11"/>
        <color indexed="8"/>
        <rFont val="Calibri"/>
        <family val="2"/>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</si>
  <si>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indexed="8"/>
        <rFont val="Calibri"/>
        <family val="2"/>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</si>
  <si>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indexed="8"/>
        <rFont val="Calibri"/>
        <family val="2"/>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</si>
  <si>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indexed="8"/>
        <rFont val="Calibri"/>
        <family val="2"/>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</si>
  <si>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indexed="8"/>
        <rFont val="Calibri"/>
        <family val="2"/>
      </rPr>
      <t>5. Travel:</t>
    </r>
    <r>
      <rPr>
        <sz val="11"/>
        <color theme="1"/>
        <rFont val="Calibri"/>
        <family val="2"/>
        <scheme val="minor"/>
      </rPr>
      <t xml:space="preserve"> Includes staff and non-staff travel paid for by the organization directly related to a project.</t>
    </r>
  </si>
  <si>
    <r>
      <rPr>
        <b/>
        <sz val="11"/>
        <color indexed="8"/>
        <rFont val="Calibri"/>
        <family val="2"/>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</si>
  <si>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indexed="8"/>
        <rFont val="Calibri"/>
        <family val="2"/>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</si>
  <si>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Annex 1: MPTFO Guidance on UN Cost Categories</t>
  </si>
  <si>
    <t>Performance-Based Tranche Breakdown</t>
  </si>
  <si>
    <t>First Tranche:</t>
  </si>
  <si>
    <t>Tranche %</t>
  </si>
  <si>
    <t>Second Tranche:</t>
  </si>
  <si>
    <t>Activity 1.1.4</t>
  </si>
  <si>
    <t>Activity 1.1.5</t>
  </si>
  <si>
    <t>Activity 1.1.6</t>
  </si>
  <si>
    <t>Activity 1.1.7</t>
  </si>
  <si>
    <t>Activity 1.1.8</t>
  </si>
  <si>
    <t>Activity 1.2.3</t>
  </si>
  <si>
    <t>Activity 1.2.4</t>
  </si>
  <si>
    <t>Activity 1.2.5</t>
  </si>
  <si>
    <t>Activity 1.2.6</t>
  </si>
  <si>
    <t>Activity 1.2.7</t>
  </si>
  <si>
    <t>Activity 1.2.8</t>
  </si>
  <si>
    <t>Activity 1.2.1</t>
  </si>
  <si>
    <t>Activity 1.2.2</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</si>
  <si>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</si>
  <si>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</si>
  <si>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</si>
  <si>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</si>
  <si>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</si>
  <si>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</si>
  <si>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</si>
  <si>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</si>
  <si>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</si>
  <si>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</si>
  <si>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</si>
  <si>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</si>
  <si>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</si>
  <si>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</si>
  <si>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</si>
  <si>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</si>
  <si>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</si>
  <si>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Sub-Total Project Budget</t>
  </si>
  <si>
    <t>Total</t>
  </si>
  <si>
    <t>For MPTFO Use</t>
  </si>
  <si>
    <t>Outcome 2.1</t>
  </si>
  <si>
    <t>Activity 2.1.2</t>
  </si>
  <si>
    <t>Activity 2.1.1</t>
  </si>
  <si>
    <t>Activity 2.1.3</t>
  </si>
  <si>
    <t>Activity 2.1.4</t>
  </si>
  <si>
    <t>Activity 2.1.6</t>
  </si>
  <si>
    <t>Activity 2.1.7</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</si>
  <si>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</si>
  <si>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</si>
  <si>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</si>
  <si>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</si>
  <si>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</si>
  <si>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</si>
  <si>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</si>
  <si>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</si>
  <si>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</si>
  <si>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</si>
  <si>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</si>
  <si>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</si>
  <si>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</si>
  <si>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</si>
  <si>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2.3.6</t>
  </si>
  <si>
    <t>Activity 2.4.1</t>
  </si>
  <si>
    <t>Activity 2.4.2</t>
  </si>
  <si>
    <t>Activity 2.4.3</t>
  </si>
  <si>
    <t>Activity 2.4.4</t>
  </si>
  <si>
    <t>Activity 2.4.5</t>
  </si>
  <si>
    <t>Activity 2.4.6</t>
  </si>
  <si>
    <t>Activity 2.4.7</t>
  </si>
  <si>
    <t>Activity 2.4.8</t>
  </si>
  <si>
    <t>Output 2.4</t>
  </si>
  <si>
    <t xml:space="preserve">OUTCOME 3: </t>
  </si>
  <si>
    <t>Output 3.1</t>
  </si>
  <si>
    <t>Activity 3.1.1</t>
  </si>
  <si>
    <t>Activity 3.1.2</t>
  </si>
  <si>
    <t>Activity 3.1.3</t>
  </si>
  <si>
    <t>Activity 3.1.4</t>
  </si>
  <si>
    <t>Activity 3.1.5</t>
  </si>
  <si>
    <t>Activity 3.1.6</t>
  </si>
  <si>
    <t>Activity 3.1.7</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</si>
  <si>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</si>
  <si>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</si>
  <si>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</si>
  <si>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</si>
  <si>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</si>
  <si>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</si>
  <si>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</si>
  <si>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</si>
  <si>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</si>
  <si>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</si>
  <si>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</si>
  <si>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</si>
  <si>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</si>
  <si>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</si>
  <si>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</si>
  <si>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</si>
  <si>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</si>
  <si>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</si>
  <si>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</si>
  <si>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</si>
  <si>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</si>
  <si>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</si>
  <si>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</si>
  <si>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</si>
  <si>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</si>
  <si>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</si>
  <si>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</si>
  <si>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</si>
  <si>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</si>
  <si>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</si>
  <si>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</si>
  <si>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</si>
  <si>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</si>
  <si>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</si>
  <si>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</si>
  <si>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</si>
  <si>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</si>
  <si>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</si>
  <si>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</si>
  <si>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</si>
  <si>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</si>
  <si>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</si>
  <si>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</si>
  <si>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</si>
  <si>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</si>
  <si>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</si>
  <si>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</si>
  <si>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</si>
  <si>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</si>
  <si>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</si>
  <si>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</si>
  <si>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</si>
  <si>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</si>
  <si>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</si>
  <si>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</si>
  <si>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</si>
  <si>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</si>
  <si>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</si>
  <si>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</si>
  <si>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</si>
  <si>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</si>
  <si>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</si>
  <si>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</si>
  <si>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Output Total</t>
  </si>
  <si>
    <t>Table 1 - PBF project budget by outcome, output and activity</t>
  </si>
  <si>
    <t>Table 2 - Output breakdown by UN budget categories</t>
  </si>
  <si>
    <t>7. General Operating and other Costs</t>
  </si>
  <si>
    <t>Output Total from Table 1</t>
  </si>
  <si>
    <t>Output 1.1</t>
  </si>
  <si>
    <t xml:space="preserve">Total </t>
  </si>
  <si>
    <t>Outcome 1</t>
  </si>
  <si>
    <t>OUTCOME 1</t>
  </si>
  <si>
    <t>Output 1.2</t>
  </si>
  <si>
    <t>Output 1.3</t>
  </si>
  <si>
    <t>Output 1.4</t>
  </si>
  <si>
    <t>OUTCOME 2</t>
  </si>
  <si>
    <t>Output 2.1</t>
  </si>
  <si>
    <t>OUTCOME 3</t>
  </si>
  <si>
    <t>Output 3.2</t>
  </si>
  <si>
    <t>OUTCOME 4</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</si>
  <si>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</si>
  <si>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</si>
  <si>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</si>
  <si>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</si>
  <si>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</si>
  <si>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</si>
  <si>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</si>
  <si>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</si>
  <si>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</si>
  <si>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</si>
  <si>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</si>
  <si>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</si>
  <si>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</si>
  <si>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</si>
  <si>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</si>
  <si>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</si>
  <si>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</si>
  <si>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</si>
  <si>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</si>
  <si>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</si>
  <si>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</si>
  <si>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</si>
  <si>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</si>
  <si>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</si>
  <si>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</si>
  <si>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</si>
  <si>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</si>
  <si>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</si>
  <si>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</si>
  <si>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</si>
  <si>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</si>
  <si>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</si>
  <si>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</si>
  <si>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</si>
  <si>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</si>
  <si>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</si>
  <si>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</si>
  <si>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</si>
  <si>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</si>
  <si>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</si>
  <si>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</si>
  <si>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</si>
  <si>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</si>
  <si>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</si>
  <si>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</si>
  <si>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</si>
  <si>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</si>
  <si>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</si>
  <si>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</si>
  <si>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</si>
  <si>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</si>
  <si>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</si>
  <si>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</si>
  <si>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</si>
  <si>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</si>
  <si>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</si>
  <si>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</si>
  <si>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</si>
  <si>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</si>
  <si>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</si>
  <si>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</si>
  <si>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</si>
  <si>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</si>
  <si>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</si>
  <si>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</si>
  <si>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</si>
  <si>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</si>
  <si>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</si>
  <si>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</si>
  <si>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</si>
  <si>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</si>
  <si>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</si>
  <si>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</si>
  <si>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</si>
  <si>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</si>
  <si>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</si>
  <si>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</si>
  <si>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</si>
  <si>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</si>
  <si>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</si>
  <si>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</si>
  <si>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</si>
  <si>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</si>
  <si>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</si>
  <si>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</si>
  <si>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</si>
  <si>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</si>
  <si>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</si>
  <si>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</si>
  <si>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</si>
  <si>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</si>
  <si>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</si>
  <si>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</si>
  <si>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</si>
  <si>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</si>
  <si>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</si>
  <si>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</si>
  <si>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</si>
  <si>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</si>
  <si>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</si>
  <si>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</si>
  <si>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</si>
  <si>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</si>
  <si>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</si>
  <si>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</si>
  <si>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</si>
  <si>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</si>
  <si>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</si>
  <si>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</si>
  <si>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</si>
  <si>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</si>
  <si>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</si>
  <si>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</si>
  <si>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</si>
  <si>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</si>
  <si>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</si>
  <si>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</si>
  <si>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</si>
  <si>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</si>
  <si>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</si>
  <si>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</si>
  <si>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</si>
  <si>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</si>
  <si>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</si>
  <si>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</si>
  <si>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</si>
  <si>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</si>
  <si>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</si>
  <si>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</si>
  <si>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</si>
  <si>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</si>
  <si>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</si>
  <si>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</si>
  <si>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</si>
  <si>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</si>
  <si>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</si>
  <si>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</si>
  <si>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</si>
  <si>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</si>
  <si>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</si>
  <si>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</si>
  <si>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</si>
  <si>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</si>
  <si>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</si>
  <si>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</si>
  <si>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</si>
  <si>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</si>
  <si>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</si>
  <si>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</si>
  <si>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</si>
  <si>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</si>
  <si>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</si>
  <si>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</si>
  <si>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</si>
  <si>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</si>
  <si>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</si>
  <si>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</si>
  <si>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</si>
  <si>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</si>
  <si>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</si>
  <si>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</si>
  <si>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</si>
  <si>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</si>
  <si>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</si>
  <si>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</si>
  <si>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</si>
  <si>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</si>
  <si>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</si>
  <si>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</si>
  <si>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</si>
  <si>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</si>
  <si>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</si>
  <si>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</si>
  <si>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</si>
  <si>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</si>
  <si>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</si>
  <si>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</si>
  <si>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</si>
  <si>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</si>
  <si>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</si>
  <si>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</si>
  <si>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</si>
  <si>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</si>
  <si>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</si>
  <si>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</si>
  <si>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</si>
  <si>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</si>
  <si>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</si>
  <si>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</si>
  <si>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</si>
  <si>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</si>
  <si>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</si>
  <si>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</si>
  <si>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</si>
  <si>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</si>
  <si>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</si>
  <si>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</si>
  <si>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</si>
  <si>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</si>
  <si>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</si>
  <si>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</si>
  <si>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</si>
  <si>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</si>
  <si>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</si>
  <si>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</si>
  <si>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</si>
  <si>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</si>
  <si>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</si>
  <si>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</si>
  <si>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</si>
  <si>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</si>
  <si>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</si>
  <si>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</si>
  <si>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</si>
  <si>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</si>
  <si>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</si>
  <si>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</si>
  <si>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</si>
  <si>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</si>
  <si>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</si>
  <si>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</si>
  <si>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</si>
  <si>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</si>
  <si>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</si>
  <si>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</si>
  <si>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</si>
  <si>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</si>
  <si>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</si>
  <si>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</si>
  <si>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</si>
  <si>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</si>
  <si>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</si>
  <si>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</si>
  <si>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</si>
  <si>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</si>
  <si>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</si>
  <si>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</si>
  <si>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</si>
  <si>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</si>
  <si>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</si>
  <si>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</si>
  <si>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</si>
  <si>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</si>
  <si>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</si>
  <si>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</si>
  <si>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</si>
  <si>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</si>
  <si>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</si>
  <si>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</si>
  <si>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</si>
  <si>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</si>
  <si>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</si>
  <si>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</si>
  <si>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</si>
  <si>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</si>
  <si>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</si>
  <si>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</si>
  <si>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</si>
  <si>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</si>
  <si>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</si>
  <si>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</si>
  <si>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</si>
  <si>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</si>
  <si>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</si>
  <si>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</si>
  <si>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</si>
  <si>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</si>
  <si>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</si>
  <si>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</si>
  <si>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</si>
  <si>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</si>
  <si>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</si>
  <si>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</si>
  <si>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</si>
  <si>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</si>
  <si>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</si>
  <si>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</si>
  <si>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</si>
  <si>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</si>
  <si>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</si>
  <si>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</si>
  <si>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</si>
  <si>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</si>
  <si>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</si>
  <si>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</si>
  <si>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</si>
  <si>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</si>
  <si>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</si>
  <si>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</si>
  <si>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</si>
  <si>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</si>
  <si>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</si>
  <si>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</si>
  <si>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</si>
  <si>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</si>
  <si>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</si>
  <si>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</si>
  <si>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</si>
  <si>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</si>
  <si>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</si>
  <si>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</si>
  <si>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</si>
  <si>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</si>
  <si>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</si>
  <si>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</si>
  <si>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</si>
  <si>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</si>
  <si>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</si>
  <si>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</si>
  <si>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</si>
  <si>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</si>
  <si>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</si>
  <si>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</si>
  <si>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</si>
  <si>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</si>
  <si>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</si>
  <si>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</si>
  <si>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</si>
  <si>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</si>
  <si>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</si>
  <si>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</si>
  <si>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</si>
  <si>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</si>
  <si>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</si>
  <si>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</si>
  <si>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</si>
  <si>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</si>
  <si>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</si>
  <si>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</si>
  <si>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</si>
  <si>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</si>
  <si>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</si>
  <si>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</si>
  <si>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</si>
  <si>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</si>
  <si>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</si>
  <si>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</si>
  <si>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</si>
  <si>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</si>
  <si>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</si>
  <si>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</si>
  <si>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</si>
  <si>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</si>
  <si>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</si>
  <si>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</si>
  <si>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</si>
  <si>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</si>
  <si>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</si>
  <si>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Annex D - PBF Project Budget</t>
  </si>
  <si>
    <t>Total Additional Costs</t>
  </si>
  <si>
    <t>Additional personnel costs</t>
  </si>
  <si>
    <t>Monitoring budget</t>
  </si>
  <si>
    <t>Additional Costs</t>
  </si>
  <si>
    <t>Additional Cost Totals from Table 1</t>
  </si>
  <si>
    <t>Total:</t>
  </si>
  <si>
    <t>Budget for independent final evaluation</t>
  </si>
  <si>
    <t>7% Indirect Costs</t>
  </si>
  <si>
    <t>TOTAL</t>
  </si>
  <si>
    <t xml:space="preserve">Subtotal </t>
  </si>
  <si>
    <t>Third Tranche</t>
  </si>
  <si>
    <r>
      <rPr>
        <b/>
        <sz val="12"/>
        <color indexed="8"/>
        <rFont val="Calibri"/>
        <family val="2"/>
      </rPr>
      <t>Outcome/ Output</t>
    </r>
    <r>
      <rPr>
        <sz val="12"/>
        <color indexed="8"/>
        <rFont val="Calibri"/>
        <family val="2"/>
      </rPr>
      <t xml:space="preserve"> number</t>
    </r>
  </si>
  <si>
    <r>
      <rPr>
        <b/>
        <sz val="12"/>
        <color indexed="8"/>
        <rFont val="Calibri"/>
        <family val="2"/>
      </rPr>
      <t>% of budget</t>
    </r>
    <r>
      <rPr>
        <sz val="12"/>
        <color indexed="8"/>
        <rFont val="Calibri"/>
        <family val="2"/>
      </rPr>
      <t xml:space="preserve"> per activity  allocated to </t>
    </r>
    <r>
      <rPr>
        <b/>
        <sz val="12"/>
        <color indexed="8"/>
        <rFont val="Calibri"/>
        <family val="2"/>
      </rPr>
      <t>Gender Equality and Women's Empowerment (GEWE)</t>
    </r>
    <r>
      <rPr>
        <sz val="12"/>
        <color indexed="8"/>
        <rFont val="Calibri"/>
        <family val="2"/>
      </rPr>
      <t xml:space="preserve"> (if any):</t>
    </r>
  </si>
  <si>
    <t>For PBSO Use</t>
  </si>
  <si>
    <r>
      <t xml:space="preserve">Note: PBF does not accept projects with less than </t>
    </r>
    <r>
      <rPr>
        <b/>
        <sz val="11"/>
        <color indexed="8"/>
        <rFont val="Calibri"/>
        <family val="2"/>
      </rPr>
      <t>5%</t>
    </r>
    <r>
      <rPr>
        <sz val="11"/>
        <color theme="1"/>
        <rFont val="Calibri"/>
        <family val="2"/>
        <scheme val="minor"/>
      </rPr>
      <t xml:space="preserve"> towards M&amp;E and less than </t>
    </r>
    <r>
      <rPr>
        <b/>
        <sz val="11"/>
        <color indexed="8"/>
        <rFont val="Calibri"/>
        <family val="2"/>
      </rPr>
      <t xml:space="preserve">15% </t>
    </r>
    <r>
      <rPr>
        <sz val="11"/>
        <color theme="1"/>
        <rFont val="Calibri"/>
        <family val="2"/>
        <scheme val="minor"/>
      </rPr>
      <t xml:space="preserve">towards GEWE. These figures will show as </t>
    </r>
    <r>
      <rPr>
        <sz val="11"/>
        <color indexed="10"/>
        <rFont val="Calibri"/>
        <family val="2"/>
      </rPr>
      <t xml:space="preserve">red </t>
    </r>
    <r>
      <rPr>
        <sz val="11"/>
        <color theme="1"/>
        <rFont val="Calibri"/>
        <family val="2"/>
        <scheme val="minor"/>
      </rPr>
      <t xml:space="preserve">if this minimum threshold is not met.  </t>
    </r>
  </si>
  <si>
    <t xml:space="preserve">Sub-Total </t>
  </si>
  <si>
    <r>
      <t xml:space="preserve">Current level of </t>
    </r>
    <r>
      <rPr>
        <b/>
        <sz val="12"/>
        <color indexed="8"/>
        <rFont val="Calibri"/>
        <family val="2"/>
      </rPr>
      <t xml:space="preserve">expenditure/ commitment </t>
    </r>
    <r>
      <rPr>
        <sz val="12"/>
        <color indexed="8"/>
        <rFont val="Calibri"/>
        <family val="2"/>
      </rPr>
      <t>(To be completed at time of project progress reporting)</t>
    </r>
    <r>
      <rPr>
        <b/>
        <sz val="12"/>
        <color indexed="8"/>
        <rFont val="Calibri"/>
        <family val="2"/>
      </rPr>
      <t xml:space="preserve"> </t>
    </r>
  </si>
  <si>
    <r>
      <t xml:space="preserve">$ Towards GEWE </t>
    </r>
    <r>
      <rPr>
        <sz val="11"/>
        <color theme="1"/>
        <rFont val="Calibri"/>
        <family val="2"/>
        <scheme val="minor"/>
      </rPr>
      <t>(includes indirect costs)</t>
    </r>
  </si>
  <si>
    <r>
      <t xml:space="preserve">$ Towards M&amp;E </t>
    </r>
    <r>
      <rPr>
        <sz val="11"/>
        <color theme="1"/>
        <rFont val="Calibri"/>
        <family val="2"/>
        <scheme val="minor"/>
      </rPr>
      <t>(includes indirect costs)</t>
    </r>
  </si>
  <si>
    <t>Total Expenditure</t>
  </si>
  <si>
    <t>Delivery Rate:</t>
  </si>
  <si>
    <t>Third Tranche:</t>
  </si>
  <si>
    <r>
      <rPr>
        <b/>
        <sz val="12"/>
        <color indexed="8"/>
        <rFont val="Calibri"/>
        <family val="2"/>
      </rPr>
      <t xml:space="preserve">GEWE justification </t>
    </r>
    <r>
      <rPr>
        <sz val="12"/>
        <color indexed="8"/>
        <rFont val="Calibri"/>
        <family val="2"/>
      </rPr>
      <t>(e.g. training includes session on gender equality, specific efforts made to ensure equal representation of women and men etc.)</t>
    </r>
  </si>
  <si>
    <t>Additional operational costs</t>
  </si>
  <si>
    <r>
      <t xml:space="preserve">Any other </t>
    </r>
    <r>
      <rPr>
        <b/>
        <sz val="12"/>
        <color indexed="8"/>
        <rFont val="Calibri"/>
        <family val="2"/>
      </rPr>
      <t>remarks</t>
    </r>
    <r>
      <rPr>
        <sz val="12"/>
        <color indexed="8"/>
        <rFont val="Calibri"/>
        <family val="2"/>
      </rPr>
      <t xml:space="preserve"> (e.g. on types of inputs provided or budget justification, esp. for TA or travel costs)</t>
    </r>
  </si>
  <si>
    <r>
      <rPr>
        <b/>
        <u/>
        <sz val="18"/>
        <color indexed="8"/>
        <rFont val="Calibri"/>
        <family val="2"/>
      </rPr>
      <t>Instructions</t>
    </r>
    <r>
      <rPr>
        <b/>
        <sz val="28"/>
        <color indexed="8"/>
        <rFont val="Calibri"/>
        <family val="2"/>
      </rPr>
      <t xml:space="preserve">
</t>
    </r>
    <r>
      <rPr>
        <b/>
        <sz val="12"/>
        <color indexed="8"/>
        <rFont val="Calibri"/>
        <family val="2"/>
      </rPr>
      <t xml:space="preserve">1. Only fill in white cells. Grey cells are locked and/or contain spreadsheet formulas.
2. Complete both Sheet 1 and Sheet 2. 
   </t>
    </r>
    <r>
      <rPr>
        <sz val="12"/>
        <color indexed="8"/>
        <rFont val="Calibri"/>
        <family val="2"/>
      </rPr>
      <t xml:space="preserve">  a)</t>
    </r>
    <r>
      <rPr>
        <b/>
        <sz val="12"/>
        <color indexed="8"/>
        <rFont val="Calibri"/>
        <family val="2"/>
      </rPr>
      <t xml:space="preserve"> </t>
    </r>
    <r>
      <rPr>
        <sz val="12"/>
        <color indexed="8"/>
        <rFont val="Calibri"/>
        <family val="2"/>
      </rPr>
      <t xml:space="preserve">First, prepare a budget </t>
    </r>
    <r>
      <rPr>
        <b/>
        <sz val="12"/>
        <color indexed="8"/>
        <rFont val="Calibri"/>
        <family val="2"/>
      </rPr>
      <t>organized by activity/output/outcome in Sheet 1</t>
    </r>
    <r>
      <rPr>
        <sz val="12"/>
        <color indexed="8"/>
        <rFont val="Calibri"/>
        <family val="2"/>
      </rPr>
      <t xml:space="preserve">. (Activity amounts can be indicative estimates.)  </t>
    </r>
    <r>
      <rPr>
        <b/>
        <sz val="12"/>
        <color indexed="8"/>
        <rFont val="Calibri"/>
        <family val="2"/>
      </rPr>
      <t xml:space="preserve">
     </t>
    </r>
    <r>
      <rPr>
        <sz val="12"/>
        <color indexed="8"/>
        <rFont val="Calibri"/>
        <family val="2"/>
      </rPr>
      <t xml:space="preserve">b) Then, divide each output budget </t>
    </r>
    <r>
      <rPr>
        <b/>
        <sz val="12"/>
        <color indexed="8"/>
        <rFont val="Calibri"/>
        <family val="2"/>
      </rPr>
      <t>along UN Budget Categories in Sheet 2.</t>
    </r>
    <r>
      <rPr>
        <sz val="12"/>
        <color indexed="8"/>
        <rFont val="Calibri"/>
        <family val="2"/>
      </rPr>
      <t xml:space="preserve">
3.</t>
    </r>
    <r>
      <rPr>
        <b/>
        <sz val="12"/>
        <color indexed="8"/>
        <rFont val="Calibri"/>
        <family val="2"/>
      </rPr>
      <t xml:space="preserve"> Do not use Sheet 4 or 5</t>
    </r>
    <r>
      <rPr>
        <sz val="12"/>
        <color indexed="8"/>
        <rFont val="Calibri"/>
        <family val="2"/>
      </rPr>
      <t xml:space="preserve">, which are for MPTF and PBF use. 
4. Leave blank or hide any Organizations/Outcomes/Outputs/Activities that aren't needed. </t>
    </r>
    <r>
      <rPr>
        <b/>
        <sz val="12"/>
        <color indexed="8"/>
        <rFont val="Calibri"/>
        <family val="2"/>
      </rPr>
      <t>DO NOT delete cells.</t>
    </r>
    <r>
      <rPr>
        <sz val="12"/>
        <color indexed="8"/>
        <rFont val="Calibri"/>
        <family val="2"/>
      </rPr>
      <t xml:space="preserve">
</t>
    </r>
    <r>
      <rPr>
        <sz val="14"/>
        <color indexed="8"/>
        <rFont val="Calibri"/>
        <family val="2"/>
      </rPr>
      <t xml:space="preserve">
</t>
    </r>
    <r>
      <rPr>
        <i/>
        <sz val="14"/>
        <color indexed="8"/>
        <rFont val="Calibri"/>
        <family val="2"/>
      </rPr>
      <t>For Table 1</t>
    </r>
    <r>
      <rPr>
        <b/>
        <sz val="14"/>
        <color indexed="8"/>
        <rFont val="Calibri"/>
        <family val="2"/>
      </rPr>
      <t xml:space="preserve">
</t>
    </r>
    <r>
      <rPr>
        <sz val="12"/>
        <color indexed="8"/>
        <rFont val="Calibri"/>
        <family val="2"/>
      </rPr>
      <t>1. Be sure to</t>
    </r>
    <r>
      <rPr>
        <b/>
        <sz val="12"/>
        <color indexed="8"/>
        <rFont val="Calibri"/>
        <family val="2"/>
      </rPr>
      <t xml:space="preserve"> include % towards Gender Equality and Women's Empowerment, as well as a justification. 
2. Do not adjust tranche amounts </t>
    </r>
    <r>
      <rPr>
        <sz val="12"/>
        <color indexed="8"/>
        <rFont val="Calibri"/>
        <family val="2"/>
      </rPr>
      <t xml:space="preserve">without consulting PBSO.
</t>
    </r>
    <r>
      <rPr>
        <sz val="14"/>
        <color indexed="8"/>
        <rFont val="Calibri"/>
        <family val="2"/>
      </rPr>
      <t xml:space="preserve">
</t>
    </r>
    <r>
      <rPr>
        <i/>
        <sz val="14"/>
        <color indexed="8"/>
        <rFont val="Calibri"/>
        <family val="2"/>
      </rPr>
      <t>For Table 2</t>
    </r>
    <r>
      <rPr>
        <b/>
        <sz val="14"/>
        <color indexed="8"/>
        <rFont val="Calibri"/>
        <family val="2"/>
      </rPr>
      <t xml:space="preserve">
</t>
    </r>
    <r>
      <rPr>
        <b/>
        <sz val="12"/>
        <color indexed="8"/>
        <rFont val="Calibri"/>
        <family val="2"/>
      </rPr>
      <t xml:space="preserve">1. Divide each output budget total along the relevant UN budget categories.
2. </t>
    </r>
    <r>
      <rPr>
        <sz val="12"/>
        <color indexed="8"/>
        <rFont val="Calibri"/>
        <family val="2"/>
      </rPr>
      <t xml:space="preserve">For reference, output totals from the outcome/output/activity breakdown have been transferred from Table 1. </t>
    </r>
    <r>
      <rPr>
        <b/>
        <sz val="12"/>
        <color indexed="8"/>
        <rFont val="Calibri"/>
        <family val="2"/>
      </rPr>
      <t xml:space="preserve">The output totals should match, and will show as </t>
    </r>
    <r>
      <rPr>
        <b/>
        <sz val="12"/>
        <color indexed="10"/>
        <rFont val="Calibri"/>
        <family val="2"/>
      </rPr>
      <t>red</t>
    </r>
    <r>
      <rPr>
        <b/>
        <sz val="12"/>
        <color indexed="8"/>
        <rFont val="Calibri"/>
        <family val="2"/>
      </rPr>
      <t xml:space="preserve"> if not.</t>
    </r>
  </si>
  <si>
    <t>UNDP</t>
  </si>
  <si>
    <t>UNHCR</t>
  </si>
  <si>
    <t>Delivery of capacity building workshops for TGoS officials at central and State level on development approaches to HLP issues as relevant for durable solutions.</t>
  </si>
  <si>
    <t>TA to organize inclusive and participatory multi-stakeholder consultation workshops to design and develop Post-Conflict Peacebuilding and Stabilization Strategies for Darfur, Blue Nile, South Kordofan and East Sudan</t>
  </si>
  <si>
    <t>Drafting of National Strategy and inclusive development and validation workshops for all constituent area-based strands</t>
  </si>
  <si>
    <t xml:space="preserve">Mainstreaming cross-cutting approaches of conflict-sensitive programming, human-rights approaches and gender equity in the strategy and mandate of the Commission    </t>
  </si>
  <si>
    <t>Ministry of Finance capacity development training for public finance management and gender budgeting</t>
  </si>
  <si>
    <t>National Conference to validate National Peace Strategy and post-conflict Peacebuilding and Stabilisation Strategy for Darfur, Blue Nile, South Kordofan and East Sudan</t>
  </si>
  <si>
    <t>Communications and advocacy work with Parliamentarians to support adoption process</t>
  </si>
  <si>
    <t xml:space="preserve">Provide technical support in promoting and facilitating consensus building through dialogue and safe spaces for deepening relationships of trust and an increase participation of local communities, women and youth in peacebuilding and peace implementation </t>
  </si>
  <si>
    <t>Facilitation of 6x IGAD workshops/consultations at sub-national level in regard to cross-border platform methodology and operations</t>
  </si>
  <si>
    <t xml:space="preserve">Support establishment of Crisis Risk Dashboard (CRD) as conflict early warning platform with Peace Research Institute (PRI) of the University of Khartoum in collaboration with Regional Peace and development Centers to develop conflict/risk indicators, regularly gather, update and analyse conflict data </t>
  </si>
  <si>
    <t>TORs for Peace Commission should be gender responsive and institutional staffing should reflect 40% women</t>
  </si>
  <si>
    <t>TORs IDPRC  should be gender responsive and institutional staffing should reflect 40% women</t>
  </si>
  <si>
    <t>TORs for Fund should be gender-responsive</t>
  </si>
  <si>
    <t>UNHCR TA/capacity development/CD training for establishment and operations of Peace Commission &amp; other Commissions and institutions foreseen</t>
  </si>
  <si>
    <t>All consultations with peace actors to include women's group and target 40% female voices</t>
  </si>
  <si>
    <t>Gender to be mainstreamed in all TA/capacity development work, and to include specific trainings on GEWE</t>
  </si>
  <si>
    <t>Project will request 40% participation of women officials to disseminate GEWE principles and promote gender-sensitive durable solutions</t>
  </si>
  <si>
    <t>HLP baseline assessments are gender-responsive and representative of main displaced populations and affected communities in Darfur and other areas emerging from conflict, as accessible.</t>
  </si>
  <si>
    <t>Gender-responsive HLP baselines</t>
  </si>
  <si>
    <t>To include a specific focus on identification of representative women's groups at all levels</t>
  </si>
  <si>
    <t>Participation of women will target 50% representation and should not fall below 40%</t>
  </si>
  <si>
    <t>TORs for workshops and design of strategies reflect commitment of parties to GEWE</t>
  </si>
  <si>
    <t>Strategy development and validation workshops includes minimum 40% women participants</t>
  </si>
  <si>
    <t>National Peace Strategy and mandate of Peace Commission is gender-responsive</t>
  </si>
  <si>
    <t>Specific trainings on gender budgeting in public finance</t>
  </si>
  <si>
    <t>Validates gender-responsive nature of the national Strategy and constituent sub-national elements</t>
  </si>
  <si>
    <t>Includes advocacy on gender dimension</t>
  </si>
  <si>
    <t>Roadshow to work with and through local women's groups</t>
  </si>
  <si>
    <t>Women-only panels should promote as well as facilitate female engagement with peace process at local level</t>
  </si>
  <si>
    <t>Public awareness strategy will specifically target women as a demographic, with custom messages and communication tools/methods</t>
  </si>
  <si>
    <t>IDP/Refugeee awareness campaign  implementation is gender-responsive, utilising specific tools and channels to reach out to women</t>
  </si>
  <si>
    <t>Mechanism will monitor compliance with GEWE commitments of JPA</t>
  </si>
  <si>
    <t>GEWE will be  mainstreamed into methodology and data for collection will be gender responsive and disaggregated</t>
  </si>
  <si>
    <t>Assessments will be gender responsive and gender disaggregated</t>
  </si>
  <si>
    <t>Workshops will integrate WPS agenda and will ensure gender balanced participation</t>
  </si>
  <si>
    <t>Mapping and gap analysis to be gender responsive and disaggregated</t>
  </si>
  <si>
    <t>50% use of female trainers/facilitators; 50% women participants; tailored advocacy for recognition of gender issues and concerns</t>
  </si>
  <si>
    <t>Resettlement and repatriation strategy takes full account of gender issues</t>
  </si>
  <si>
    <t>TORs and regulations to be gender responsive and ensure gender disaggregration of claims</t>
  </si>
  <si>
    <t>Dissemination campaign to include specific activities to address women</t>
  </si>
  <si>
    <t>Indicators and data to be gender responsive and gender disaggregated</t>
  </si>
  <si>
    <t xml:space="preserve">  </t>
  </si>
  <si>
    <t>Assessments to be gender responsive and disaggregated</t>
  </si>
  <si>
    <r>
      <t>Annex D - Support to the Sudanese Peace Process</t>
    </r>
    <r>
      <rPr>
        <sz val="24"/>
        <color indexed="40"/>
        <rFont val="Calibri"/>
        <family val="2"/>
      </rPr>
      <t xml:space="preserve"> - </t>
    </r>
    <r>
      <rPr>
        <b/>
        <sz val="24"/>
        <color indexed="40"/>
        <rFont val="Calibri"/>
        <family val="2"/>
      </rPr>
      <t>PBF Project Budget</t>
    </r>
  </si>
  <si>
    <r>
      <t xml:space="preserve">Sudan has broad-based, inclusive and participatory peace architecture in place, at national, regional and local levels, for ongoing dispute resolution and the transparent, accountable, multi-stakeholder implementation of the peace agreements and an overarching National Strategy for Peace. 
</t>
    </r>
    <r>
      <rPr>
        <b/>
        <sz val="16"/>
        <color indexed="10"/>
        <rFont val="Calibri"/>
        <family val="2"/>
      </rPr>
      <t xml:space="preserve">Political processes, peacemaking and implementation of peace agreements advance progress toward a peaceful and democratic transition. </t>
    </r>
  </si>
  <si>
    <r>
      <rPr>
        <b/>
        <strike/>
        <sz val="16"/>
        <color indexed="8"/>
        <rFont val="Calibri"/>
        <family val="2"/>
      </rPr>
      <t>Peace Commission established in law and functioning at national and sub-national levels.</t>
    </r>
    <r>
      <rPr>
        <b/>
        <sz val="16"/>
        <color indexed="8"/>
        <rFont val="Calibri"/>
        <family val="2"/>
      </rPr>
      <t xml:space="preserve"> 
</t>
    </r>
    <r>
      <rPr>
        <b/>
        <sz val="16"/>
        <color indexed="10"/>
        <rFont val="Calibri"/>
        <family val="2"/>
      </rPr>
      <t xml:space="preserve">Mechanisms and processes of JPA architecture supported </t>
    </r>
  </si>
  <si>
    <r>
      <rPr>
        <strike/>
        <sz val="12"/>
        <rFont val="Calibri"/>
        <family val="2"/>
      </rPr>
      <t>TA for TORs, structure and SOPs of Peace Commission</t>
    </r>
    <r>
      <rPr>
        <sz val="12"/>
        <rFont val="Calibri"/>
        <family val="2"/>
      </rPr>
      <t xml:space="preserve">
</t>
    </r>
    <r>
      <rPr>
        <sz val="12"/>
        <color indexed="10"/>
        <rFont val="Calibri"/>
        <family val="2"/>
      </rPr>
      <t>Provision of IT equipment to the National Peace Commission (NPC).</t>
    </r>
  </si>
  <si>
    <r>
      <rPr>
        <strike/>
        <sz val="12"/>
        <rFont val="Calibri"/>
        <family val="2"/>
      </rPr>
      <t>Technical assistance to prepare ToRs, structure and SOPs of IDPRC</t>
    </r>
    <r>
      <rPr>
        <sz val="12"/>
        <rFont val="Calibri"/>
        <family val="2"/>
      </rPr>
      <t xml:space="preserve">
</t>
    </r>
    <r>
      <rPr>
        <sz val="12"/>
        <color indexed="10"/>
        <rFont val="Calibri"/>
        <family val="2"/>
      </rPr>
      <t>NPC website designed and operational to improve community outreach and communication with the wider public and civil society engagement on the peace process.</t>
    </r>
  </si>
  <si>
    <r>
      <rPr>
        <strike/>
        <sz val="12"/>
        <rFont val="Calibri"/>
        <family val="2"/>
      </rPr>
      <t>Technical assistance to the ToRs, regulations and rules of procedures of Compensation and Reparations Fund in Darfur.</t>
    </r>
    <r>
      <rPr>
        <sz val="12"/>
        <rFont val="Calibri"/>
        <family val="2"/>
      </rPr>
      <t xml:space="preserve">
</t>
    </r>
    <r>
      <rPr>
        <sz val="12"/>
        <color indexed="10"/>
        <rFont val="Calibri"/>
        <family val="2"/>
      </rPr>
      <t>Recruitment of communication specialist to support NPC visibility and implementation of the JPA advocacy plan developed with support of UN agencies.</t>
    </r>
  </si>
  <si>
    <r>
      <rPr>
        <strike/>
        <sz val="12"/>
        <rFont val="Calibri"/>
        <family val="2"/>
      </rPr>
      <t xml:space="preserve">Broad-based consultations with the signatories to JPA and other stakeholders and peace actors to develop a comprehensive roadmap and pre-implementation prerequisites of phase II
</t>
    </r>
    <r>
      <rPr>
        <sz val="12"/>
        <color indexed="10"/>
        <rFont val="Calibri"/>
        <family val="2"/>
      </rPr>
      <t>Visual identity/ branding for Darfur Permanent Ceasefire Committee and provision of vehicle stickers, vest, t-shirts, caps, armbands.</t>
    </r>
  </si>
  <si>
    <r>
      <rPr>
        <b/>
        <strike/>
        <sz val="16"/>
        <color indexed="8"/>
        <rFont val="Calibri"/>
        <family val="2"/>
      </rPr>
      <t xml:space="preserve">Civil society mobilised and articulated to implementation of peace agreements and development of a National Strategy for Peace 
</t>
    </r>
    <r>
      <rPr>
        <b/>
        <sz val="16"/>
        <color indexed="10"/>
        <rFont val="Calibri"/>
        <family val="2"/>
      </rPr>
      <t xml:space="preserve">Advocacy and Communications campaign conducted </t>
    </r>
  </si>
  <si>
    <r>
      <rPr>
        <strike/>
        <sz val="12"/>
        <rFont val="Calibri"/>
        <family val="2"/>
      </rPr>
      <t>Mapping of civil society “assets” at national and sub-national levels for articulation to Sudanese peace architecture and implementation of peace agreements</t>
    </r>
    <r>
      <rPr>
        <sz val="12"/>
        <rFont val="Calibri"/>
        <family val="2"/>
      </rPr>
      <t xml:space="preserve">
</t>
    </r>
    <r>
      <rPr>
        <sz val="12"/>
        <color indexed="10"/>
        <rFont val="Calibri"/>
        <family val="2"/>
      </rPr>
      <t>10,000 copies of JPA printed and widely distributed within government line ministries and departments, as well as to the civil society and summarized, track specific versions drafted by a committee of JPA signatories and the government.</t>
    </r>
  </si>
  <si>
    <r>
      <rPr>
        <strike/>
        <sz val="12"/>
        <color indexed="8"/>
        <rFont val="Calibri"/>
        <family val="2"/>
      </rPr>
      <t>Mobilisation workshops held at sub-national level, bringing relevant civil society actors and affected groups, including IDPs and refugees, together to discuss support to implementation of peace agreements and preparation of National Strategy and constituent sub-national strands.</t>
    </r>
    <r>
      <rPr>
        <sz val="12"/>
        <color indexed="8"/>
        <rFont val="Calibri"/>
        <family val="2"/>
      </rPr>
      <t xml:space="preserve">
</t>
    </r>
    <r>
      <rPr>
        <sz val="12"/>
        <color indexed="10"/>
        <rFont val="Calibri"/>
        <family val="2"/>
      </rPr>
      <t>High level mission from the signatories of JPA and senior government to conduct consultation and dissemination workshops in four states (Ed Daein, Zalengei, Nyala, El Geneina) for more than 1,100 from key government officials, community leaders, CSOs, youth and women groups, IDPs, nomads, and other key actors.</t>
    </r>
  </si>
  <si>
    <t>At the request of the Peace Commissioner, installation of a medium-wave peace radio station in Ed Damazin, Blue Nile state and distribution of solar radio devices for remote communities with no access to public information.</t>
  </si>
  <si>
    <r>
      <rPr>
        <b/>
        <strike/>
        <sz val="16"/>
        <color indexed="8"/>
        <rFont val="Calibri"/>
        <family val="2"/>
      </rPr>
      <t>National Strategy for Peace prepared and adopted</t>
    </r>
    <r>
      <rPr>
        <b/>
        <sz val="16"/>
        <color indexed="8"/>
        <rFont val="Calibri"/>
        <family val="2"/>
      </rPr>
      <t xml:space="preserve">
</t>
    </r>
    <r>
      <rPr>
        <b/>
        <sz val="16"/>
        <color indexed="10"/>
        <rFont val="Calibri"/>
        <family val="2"/>
      </rPr>
      <t>Support provided to peace talks with non-signatory armed groups</t>
    </r>
  </si>
  <si>
    <r>
      <rPr>
        <strike/>
        <sz val="12"/>
        <color indexed="8"/>
        <rFont val="Calibri"/>
        <family val="2"/>
      </rPr>
      <t>TA to initiate discussion and consensus building with all peace actors and stakeholders, and prepare a road map with action plan and timelines for the national and sub-national consultation processes for the Peace Strategy and post-conflict Peacebuilding and Stabilization Strategies for Darfur, Blue Nile, South Kordofan and East Sudan</t>
    </r>
    <r>
      <rPr>
        <sz val="12"/>
        <color indexed="8"/>
        <rFont val="Calibri"/>
        <family val="2"/>
      </rPr>
      <t xml:space="preserve">
</t>
    </r>
    <r>
      <rPr>
        <sz val="12"/>
        <color indexed="10"/>
        <rFont val="Calibri"/>
        <family val="2"/>
      </rPr>
      <t xml:space="preserve">Support provided to the on-going Juba Peace Talks Secretariat </t>
    </r>
  </si>
  <si>
    <r>
      <rPr>
        <strike/>
        <sz val="12"/>
        <color indexed="8"/>
        <rFont val="Calibri"/>
        <family val="2"/>
      </rPr>
      <t>Inclusive and participatory Conferences and processes organized at national and sub-national level to articulate civil society organisations to National Strategy preparation, inclusive of IDP and refugee communities, women, and youth groups</t>
    </r>
    <r>
      <rPr>
        <sz val="12"/>
        <color indexed="8"/>
        <rFont val="Calibri"/>
        <family val="2"/>
      </rPr>
      <t xml:space="preserve">
</t>
    </r>
    <r>
      <rPr>
        <sz val="12"/>
        <color indexed="10"/>
        <rFont val="Calibri"/>
        <family val="2"/>
      </rPr>
      <t>Support provided to Women’s Delegation to participate in the Juba Peace Talks as observers and experts</t>
    </r>
    <r>
      <rPr>
        <sz val="12"/>
        <color indexed="8"/>
        <rFont val="Calibri"/>
        <family val="2"/>
      </rPr>
      <t>.</t>
    </r>
  </si>
  <si>
    <r>
      <rPr>
        <b/>
        <strike/>
        <sz val="16"/>
        <color indexed="8"/>
        <rFont val="Calibri"/>
        <family val="2"/>
      </rPr>
      <t>Pre-implementation support to peace agreements has mobilized popular goodwill and participation, established agreed machinery and processes of the peace process, and improved the evidence base upon which agreements are finalized and implemented.</t>
    </r>
    <r>
      <rPr>
        <b/>
        <sz val="16"/>
        <color indexed="8"/>
        <rFont val="Calibri"/>
        <family val="2"/>
      </rPr>
      <t xml:space="preserve">
</t>
    </r>
    <r>
      <rPr>
        <b/>
        <sz val="16"/>
        <color indexed="10"/>
        <rFont val="Calibri"/>
        <family val="2"/>
      </rPr>
      <t>Sudan has an ‘infrastructure for peace’ established and engaged in peacemaking and peacebuilding at national and sub-national levels.</t>
    </r>
  </si>
  <si>
    <r>
      <rPr>
        <b/>
        <strike/>
        <sz val="16"/>
        <color indexed="8"/>
        <rFont val="Calibri"/>
        <family val="2"/>
      </rPr>
      <t>Advocacy and Communications Campaign conducted</t>
    </r>
    <r>
      <rPr>
        <b/>
        <sz val="16"/>
        <color indexed="8"/>
        <rFont val="Calibri"/>
        <family val="2"/>
      </rPr>
      <t xml:space="preserve">
</t>
    </r>
    <r>
      <rPr>
        <b/>
        <sz val="16"/>
        <color indexed="10"/>
        <rFont val="Calibri"/>
        <family val="2"/>
      </rPr>
      <t xml:space="preserve">Civil society mobilised and capacitated </t>
    </r>
  </si>
  <si>
    <r>
      <rPr>
        <strike/>
        <sz val="12"/>
        <color indexed="8"/>
        <rFont val="Calibri"/>
        <family val="2"/>
      </rPr>
      <t>Two initial TV or radio talk shows (one mixed, one women-only panel), x 2 for Darfur and the two Areas and East Sudan (6 total)</t>
    </r>
    <r>
      <rPr>
        <sz val="12"/>
        <color indexed="8"/>
        <rFont val="Calibri"/>
        <family val="2"/>
      </rPr>
      <t xml:space="preserve">
</t>
    </r>
    <r>
      <rPr>
        <sz val="12"/>
        <color indexed="10"/>
        <rFont val="Calibri"/>
        <family val="2"/>
      </rPr>
      <t>National forum on countering hate speech</t>
    </r>
  </si>
  <si>
    <r>
      <rPr>
        <strike/>
        <sz val="12"/>
        <rFont val="Calibri"/>
        <family val="2"/>
      </rPr>
      <t>Preparation of public awareness/communications strategy for Peace Commission that fosters and enables dialogue, awareness, advocacy, engagement, and participation by citizens, civil society, and peace actors</t>
    </r>
    <r>
      <rPr>
        <sz val="12"/>
        <rFont val="Calibri"/>
        <family val="2"/>
      </rPr>
      <t xml:space="preserve">
</t>
    </r>
    <r>
      <rPr>
        <sz val="12"/>
        <color indexed="10"/>
        <rFont val="Calibri"/>
        <family val="2"/>
      </rPr>
      <t>Peace Dialogue with youth for International Peace Day</t>
    </r>
  </si>
  <si>
    <r>
      <rPr>
        <strike/>
        <sz val="12"/>
        <color indexed="8"/>
        <rFont val="Calibri"/>
        <family val="2"/>
      </rPr>
      <t>Public awareness campaign among IDPs and refugees to help them understand their rights, durable solutions options, and prevailing conditions in their original home areas as pursuant to JPA.</t>
    </r>
    <r>
      <rPr>
        <sz val="12"/>
        <color indexed="8"/>
        <rFont val="Calibri"/>
        <family val="2"/>
      </rPr>
      <t xml:space="preserve">
</t>
    </r>
    <r>
      <rPr>
        <sz val="12"/>
        <color indexed="10"/>
        <rFont val="Calibri"/>
        <family val="2"/>
      </rPr>
      <t>Capacity development training for CSOs on conflict sensitive programming peacebuilding, conflict mitigation and management as part of ongoing joint initiative between UNDP, PBF, and UNSSC</t>
    </r>
  </si>
  <si>
    <r>
      <rPr>
        <sz val="11"/>
        <color indexed="10"/>
        <rFont val="Calibri"/>
        <family val="2"/>
      </rPr>
      <t>Peace dialogue and confidence building exercise to build trust,</t>
    </r>
    <r>
      <rPr>
        <sz val="11"/>
        <color theme="1"/>
        <rFont val="Calibri"/>
        <family val="2"/>
        <scheme val="minor"/>
      </rPr>
      <t xml:space="preserve"> </t>
    </r>
    <r>
      <rPr>
        <sz val="11"/>
        <color indexed="10"/>
        <rFont val="Calibri"/>
        <family val="2"/>
      </rPr>
      <t>promote consensus around national peace issues especially for youth and women groups, in coordination with Peace Research Institute (PRI) and Peace and Development Centers (PDCs) in the five Darfur states, South and West Kordofan, Kassala, EL Gadaref, and Red Sea states.</t>
    </r>
  </si>
  <si>
    <r>
      <rPr>
        <b/>
        <strike/>
        <sz val="16"/>
        <color indexed="8"/>
        <rFont val="Calibri"/>
        <family val="2"/>
      </rPr>
      <t>Dialogue forums and processes supported</t>
    </r>
    <r>
      <rPr>
        <b/>
        <sz val="16"/>
        <color indexed="8"/>
        <rFont val="Calibri"/>
        <family val="2"/>
      </rPr>
      <t xml:space="preserve">
</t>
    </r>
    <r>
      <rPr>
        <b/>
        <sz val="16"/>
        <color indexed="10"/>
        <rFont val="Calibri"/>
        <family val="2"/>
      </rPr>
      <t>Key elements of the evidence-base for peacebuilding in place.</t>
    </r>
  </si>
  <si>
    <r>
      <rPr>
        <strike/>
        <sz val="12"/>
        <color indexed="8"/>
        <rFont val="Calibri"/>
        <family val="2"/>
      </rPr>
      <t xml:space="preserve">Integrated mission inputs to mediation effort via informal workshops convened to assist the parties, and the GoS either separately or together, to come to a negotiation position. </t>
    </r>
    <r>
      <rPr>
        <sz val="12"/>
        <color indexed="8"/>
        <rFont val="Calibri"/>
        <family val="2"/>
      </rPr>
      <t xml:space="preserve">
</t>
    </r>
    <r>
      <rPr>
        <sz val="12"/>
        <color indexed="10"/>
        <rFont val="Calibri"/>
        <family val="2"/>
      </rPr>
      <t>Provide complementary support to the interagency comprehensive peacebuilding assessments in Darfur, East and the two areas in collaboration with PRI and PDCs led by UNITAMS and UNDP.</t>
    </r>
  </si>
  <si>
    <r>
      <rPr>
        <strike/>
        <sz val="12"/>
        <color indexed="8"/>
        <rFont val="Calibri"/>
        <family val="2"/>
      </rPr>
      <t xml:space="preserve">TA to support development of vision of both autonomy and decentralization  in and around Governance Conference to define the responsibilities that would need to be undertaken at national, regional and sub-national levels, and in the Two Areas,  to design and options for discussion, on separation of state and religion </t>
    </r>
    <r>
      <rPr>
        <sz val="12"/>
        <color indexed="8"/>
        <rFont val="Calibri"/>
        <family val="2"/>
      </rPr>
      <t xml:space="preserve">
</t>
    </r>
    <r>
      <rPr>
        <sz val="12"/>
        <color indexed="10"/>
        <rFont val="Calibri"/>
        <family val="2"/>
      </rPr>
      <t>Support establishment of Crisis Risk Dashboard (CRD) as conflict early warning platform with Peace Research Institute (PRI) of the University of Khartoum in collaboration with Regional Peace and Development Canters.</t>
    </r>
  </si>
  <si>
    <r>
      <rPr>
        <b/>
        <strike/>
        <sz val="16"/>
        <color indexed="8"/>
        <rFont val="Calibri"/>
        <family val="2"/>
      </rPr>
      <t>Data and assessments inform durable solutions for IDPs and refugees</t>
    </r>
    <r>
      <rPr>
        <b/>
        <sz val="16"/>
        <color indexed="8"/>
        <rFont val="Calibri"/>
        <family val="2"/>
      </rPr>
      <t xml:space="preserve">
</t>
    </r>
    <r>
      <rPr>
        <b/>
        <sz val="16"/>
        <color indexed="10"/>
        <rFont val="Calibri"/>
        <family val="2"/>
      </rPr>
      <t xml:space="preserve">Relevant regional and international capacities for peace enhanced </t>
    </r>
  </si>
  <si>
    <t>Ensure dissemination of the updated laws to relevant civilian &amp; security officials, develop media campaign to raise public awareness and compliance.</t>
  </si>
  <si>
    <t xml:space="preserve">Establish a network of digital mediators and develop hate speech and behavioural insight module that is context oriented </t>
  </si>
  <si>
    <t>Public awareness campaign among IDPs and refugees on HLP rights and information on legal identity and civil documentation including counselling and legal assistance</t>
  </si>
  <si>
    <t xml:space="preserve">Area-based assessments for durable solutions for IDPs and refugees with common methodology in main areas of potential return or (re)integration
</t>
  </si>
  <si>
    <t>Activity 3.1.8</t>
  </si>
  <si>
    <t xml:space="preserve">Provide support to Farmers and pastoralist commission to organize and coordinate agriculture season committees for more peaceful utilization of migratory routs during agricultural season </t>
  </si>
  <si>
    <t xml:space="preserve">Provide technical support for updating and strengthening of relevant Laws/procedures at state and locality levels to protect farms, migratory routes and relevant lands and facilities guaranteeing success of agricultural season   </t>
  </si>
  <si>
    <t>Workshops on conflict resolution, peaceful coexistence, &amp; capacity building for Ministry of Agriculture, police, native administration civil and CSOs in hotspot locations, in coordination with University of El Fasher Centre for Peace Studies.</t>
  </si>
  <si>
    <t>As required and in coordination with UNITAMS provide support to local authorities to develop operational plans/SOPs for coordination of Higher, Executive and Locality level Security Committees, security providers and civil society actors with capacity to provide mediation/conflict resolution services.</t>
  </si>
  <si>
    <t>Support training of security forces on protection of civilians, human rights, and international humanitarian law.</t>
  </si>
  <si>
    <r>
      <rPr>
        <strike/>
        <sz val="12"/>
        <rFont val="Calibri"/>
        <family val="2"/>
      </rPr>
      <t xml:space="preserve">Technical assistance to define the ToRs and regulations of the local committees for claims in Darfur as pursuant to the JPA and support to define the underlying consultative process, including with refugees and IDPs, as well as women.                                                                   </t>
    </r>
    <r>
      <rPr>
        <sz val="12"/>
        <rFont val="Calibri"/>
        <family val="2"/>
      </rPr>
      <t xml:space="preserve">
</t>
    </r>
    <r>
      <rPr>
        <sz val="12"/>
        <color indexed="10"/>
        <rFont val="Calibri"/>
        <family val="2"/>
      </rPr>
      <t>Technical support to gap analysis of data and evidence for durable solutions, r(e)integration and protection and further research on  women's HLP rights for a comprehensive identificaiton of issues enabling return, HLP, legal identity, civil documentation, and other criteria for achieving peace and durable solutions</t>
    </r>
  </si>
  <si>
    <r>
      <rPr>
        <strike/>
        <sz val="12"/>
        <color indexed="8"/>
        <rFont val="Calibri"/>
        <family val="2"/>
      </rPr>
      <t>Support to IDPRC in the elaboration of a working plan for a resettlement and repatriation strategy as per the JPA.</t>
    </r>
    <r>
      <rPr>
        <sz val="12"/>
        <color indexed="8"/>
        <rFont val="Calibri"/>
        <family val="2"/>
      </rPr>
      <t xml:space="preserve">
</t>
    </r>
    <r>
      <rPr>
        <sz val="12"/>
        <color indexed="10"/>
        <rFont val="Calibri"/>
        <family val="2"/>
      </rPr>
      <t>Mapping of conflict resolution structures. CRD mapping to document how cases are adjudicated in practice, to identify strengths and weaknesses and inform programmes designed to increase the robustness of these systems, and capacity building to stakeholders on Collborative Dispute Resolution (CDR) and implications of HLP on durable solutions.</t>
    </r>
  </si>
  <si>
    <r>
      <rPr>
        <strike/>
        <sz val="12"/>
        <color indexed="8"/>
        <rFont val="Calibri"/>
        <family val="2"/>
      </rPr>
      <t xml:space="preserve">Ongoing provision of mission inputs to Juba mediation effort as required.                   </t>
    </r>
    <r>
      <rPr>
        <sz val="12"/>
        <color indexed="8"/>
        <rFont val="Calibri"/>
        <family val="2"/>
      </rPr>
      <t xml:space="preserve">  </t>
    </r>
    <r>
      <rPr>
        <sz val="12"/>
        <color indexed="10"/>
        <rFont val="Calibri"/>
        <family val="2"/>
      </rPr>
      <t>Support to women’s HLP rights: Assessment on women’s access to HLP rights.  The survey would assess displaced women’s actual access to land, their perceptions of the likelihood of accessing it in the future and the perceived obstacles that restrict their access to land and property.  Individual experiences of attempts or access to land and their outcomes could also be recorded.</t>
    </r>
    <r>
      <rPr>
        <sz val="12"/>
        <color indexed="8"/>
        <rFont val="Calibri"/>
        <family val="2"/>
      </rPr>
      <t xml:space="preserve">
</t>
    </r>
  </si>
  <si>
    <r>
      <rPr>
        <strike/>
        <sz val="12"/>
        <color indexed="8"/>
        <rFont val="Calibri"/>
        <family val="2"/>
      </rPr>
      <t xml:space="preserve">TA in response to specific requests for UNCT experience and expertise                                         </t>
    </r>
    <r>
      <rPr>
        <sz val="12"/>
        <color indexed="10"/>
        <rFont val="Calibri"/>
        <family val="2"/>
      </rPr>
      <t xml:space="preserve">Based on data and evidence collected, conduct public awaress campaigns and targeted infromation through counselling and legal assistance among IDPs and refugees on HLP rights, collaborative dispute resolution, legal identity and civil documentation to support access to durable solutions </t>
    </r>
    <r>
      <rPr>
        <sz val="12"/>
        <color indexed="8"/>
        <rFont val="Calibri"/>
        <family val="2"/>
      </rPr>
      <t xml:space="preserve">
</t>
    </r>
  </si>
  <si>
    <t>Support to the Natioal Peace Commission and Darfur Permanent Ceasefire Committee (PCC) with communications and outreach efforts.</t>
  </si>
  <si>
    <r>
      <rPr>
        <strike/>
        <sz val="12"/>
        <color indexed="8"/>
        <rFont val="Calibri"/>
        <family val="2"/>
      </rPr>
      <t>Peace Commission outreach public meetings ‘roadshow’</t>
    </r>
    <r>
      <rPr>
        <sz val="12"/>
        <color indexed="8"/>
        <rFont val="Calibri"/>
        <family val="2"/>
      </rPr>
      <t xml:space="preserve">
</t>
    </r>
    <r>
      <rPr>
        <sz val="12"/>
        <color indexed="10"/>
        <rFont val="Calibri"/>
        <family val="2"/>
      </rPr>
      <t>National dialogue with CSO representative on expanding peacebuilding space in Sudan to support the implementation of JPA.</t>
    </r>
  </si>
  <si>
    <r>
      <rPr>
        <strike/>
        <sz val="12"/>
        <color indexed="8"/>
        <rFont val="Calibri"/>
        <family val="2"/>
      </rPr>
      <t xml:space="preserve">Dissemination of the JPA among the local communities in key locations, cities, and IDPs/refugee camps </t>
    </r>
    <r>
      <rPr>
        <sz val="12"/>
        <color indexed="8"/>
        <rFont val="Calibri"/>
        <family val="2"/>
      </rPr>
      <t xml:space="preserve">
</t>
    </r>
    <r>
      <rPr>
        <sz val="12"/>
        <color indexed="10"/>
        <rFont val="Calibri"/>
        <family val="2"/>
      </rPr>
      <t>Building the capacities of academic institutions to design and facilitate gender responsive and conflict sensitive community dialogue to strengthening social cohesion.</t>
    </r>
  </si>
  <si>
    <r>
      <rPr>
        <strike/>
        <sz val="12"/>
        <color indexed="8"/>
        <rFont val="Calibri"/>
        <family val="2"/>
      </rPr>
      <t xml:space="preserve">UNDP TA/capacity development training for establishment and operations of Peace Commission and other Commissions, institutions and CSOs comprising national peace architecture
</t>
    </r>
    <r>
      <rPr>
        <strike/>
        <sz val="12"/>
        <color indexed="10"/>
        <rFont val="Calibri"/>
        <family val="2"/>
      </rPr>
      <t>Capacity development and knowledge management support to the National Peace Commissioner and Darfur Permanent Ceasefire Committee (PCC) and critical mechanisms and structure under JPA that might be established in consultations with UNITAMS.</t>
    </r>
  </si>
  <si>
    <t>Comments</t>
  </si>
  <si>
    <r>
      <rPr>
        <strike/>
        <sz val="12"/>
        <color indexed="8"/>
        <rFont val="Calibri"/>
        <family val="2"/>
      </rPr>
      <t xml:space="preserve">Technical support to a comprehensive mapping and gap analysis of data and evidence for durable solutions, r(e)integration and protection as needed for the implementation of the JPA
</t>
    </r>
    <r>
      <rPr>
        <strike/>
        <sz val="12"/>
        <color indexed="10"/>
        <rFont val="Calibri"/>
        <family val="2"/>
      </rPr>
      <t xml:space="preserve">Joint UN/AU/IGAD workshop to ensure coherence, coordination and complementarity of programming and to identify concrete synergies and opportunities for enhancing early warning capacities in Sudan. </t>
    </r>
  </si>
  <si>
    <r>
      <rPr>
        <strike/>
        <sz val="12"/>
        <color indexed="8"/>
        <rFont val="Calibri"/>
        <family val="2"/>
      </rPr>
      <t xml:space="preserve">Technical support to development of methodologies, tools and analysis for comprehensive assessments on protection issues as relevant for planning returns and reintegration.
</t>
    </r>
    <r>
      <rPr>
        <strike/>
        <sz val="12"/>
        <color indexed="10"/>
        <rFont val="Calibri"/>
        <family val="2"/>
      </rPr>
      <t>Facilitation of IGAD workshop/consultations at sub-national level in North Darfur with regard to early warning and prevention mechanisms in relation to conflict between farmers and pastoralists in North Darfur.</t>
    </r>
    <r>
      <rPr>
        <strike/>
        <sz val="12"/>
        <color indexed="8"/>
        <rFont val="Calibri"/>
        <family val="2"/>
      </rPr>
      <t xml:space="preserve"> </t>
    </r>
  </si>
  <si>
    <t>Social Cohesion and Peaceful coexistence among internally displaced persons (IDPs) and the host communities improved in El Gadarif State.</t>
  </si>
  <si>
    <t>Affected IDP and host community households have access to critical services</t>
  </si>
  <si>
    <t>Establish or rehabilitate two (2) water yards benefiting 4000 people (60% female).</t>
  </si>
  <si>
    <t>Establish two water User Associations and a Cost Recovery System for the maintenance and sustenance of the water yards</t>
  </si>
  <si>
    <t>Provide and install 13 Solar Street lights in IDP Gathering Areas to enhance safety and security, especially for girls and women at night: benefiting over 20,000 (60% female).</t>
  </si>
  <si>
    <t>The food and livelihood security of affected households (including IDPs, refugees, and host communities) improved.</t>
  </si>
  <si>
    <t>Activity 3.2.1 Provide agriculture inputs for gardening and winter crops (including seeds, tools, solar water pumps, and fertilizers) to 2000 households (at least 40% female).</t>
  </si>
  <si>
    <t xml:space="preserve">Output 4.3: </t>
  </si>
  <si>
    <t>Trust, confidence, and social cohesion among conflicting tribes and affected communities improved through sports activities.</t>
  </si>
  <si>
    <t>Provide customized civic education training to youth and women groups in peacebuilding and social cohesion.</t>
  </si>
  <si>
    <t>Support (grants and in-kind) youth and women’s networks to develop and implement localized peacebuilding and safe advocacy initiatives.</t>
  </si>
  <si>
    <t>Organize cross-tribal culture activities and events including arts, drama and music with key peace messaging utilizing mass media platforms.</t>
  </si>
  <si>
    <r>
      <rPr>
        <strike/>
        <sz val="12"/>
        <color indexed="8"/>
        <rFont val="Calibri"/>
        <family val="2"/>
      </rPr>
      <t xml:space="preserve">Technical assistance to design and implementation of JPA monitoring and evaluation mechanism on behalf of parties, guarantors, and witnesses to the Agreement
</t>
    </r>
    <r>
      <rPr>
        <strike/>
        <sz val="12"/>
        <color indexed="10"/>
        <rFont val="Calibri"/>
        <family val="2"/>
      </rPr>
      <t>Facilitate detailed mapping of migratory routes &amp; grazing pasturelands in each locality and support demarcation, conflict resolution and law enforcement.</t>
    </r>
  </si>
  <si>
    <r>
      <rPr>
        <strike/>
        <sz val="12"/>
        <color indexed="8"/>
        <rFont val="Calibri"/>
        <family val="2"/>
      </rPr>
      <t xml:space="preserve">Agree and facilitate UN support to establishment and operations of mechanism to monitor and evaluate the JPA
</t>
    </r>
    <r>
      <rPr>
        <strike/>
        <sz val="12"/>
        <color indexed="10"/>
        <rFont val="Calibri"/>
        <family val="2"/>
      </rPr>
      <t xml:space="preserve">Support the establishment/ strengthening of representative and participatory agriculture season protection Committees and the development of locality workplans/SOPs for safe implementation of the agricultural season </t>
    </r>
  </si>
  <si>
    <r>
      <t xml:space="preserve">Joint UN/AU/IGAD workshop to ensure coherence, coordination and complementarity of programming
</t>
    </r>
    <r>
      <rPr>
        <strike/>
        <sz val="12"/>
        <color indexed="10"/>
        <rFont val="Calibri"/>
        <family val="2"/>
      </rPr>
      <t>Awareness campaigns to promote social cohesion that utilize innovative tools like street theatre, community radio, arts and sports in community around farms and migratory routs</t>
    </r>
  </si>
  <si>
    <r>
      <t xml:space="preserve">Support to Peace Commission to engage with relevant sub-regional events and processes (AU, IGAD, etc)
</t>
    </r>
    <r>
      <rPr>
        <strike/>
        <sz val="12"/>
        <color indexed="10"/>
        <rFont val="Calibri"/>
        <family val="2"/>
      </rPr>
      <t xml:space="preserve"> In consultations with authorities; rehabilitate &amp; construct 2 water services, including boreholes &amp; water yards in areas within or next to migratory routes &amp; pasturelands to ensure equitable access between farmer and pastoralist communities and strengthening social cohesion </t>
    </r>
  </si>
  <si>
    <r>
      <rPr>
        <strike/>
        <sz val="12"/>
        <color indexed="8"/>
        <rFont val="Calibri"/>
        <family val="2"/>
      </rPr>
      <t>Support to capacity building, methodologies and data exercises for a comprehensive idntification of issues enabling returns, including HLP, legal identity and other criteria for achieving durable solutions.</t>
    </r>
    <r>
      <rPr>
        <sz val="12"/>
        <color indexed="8"/>
        <rFont val="Calibri"/>
        <family val="2"/>
      </rPr>
      <t xml:space="preserve">
</t>
    </r>
    <r>
      <rPr>
        <sz val="12"/>
        <color indexed="10"/>
        <rFont val="Calibri"/>
        <family val="2"/>
      </rPr>
      <t>Develop thematic conflict sensitivity materials in partnership with PBF and United Nations System Staff College</t>
    </r>
    <r>
      <rPr>
        <sz val="12"/>
        <color indexed="62"/>
        <rFont val="Calibri"/>
        <family val="2"/>
      </rPr>
      <t xml:space="preserve"> </t>
    </r>
    <r>
      <rPr>
        <sz val="12"/>
        <color indexed="62"/>
        <rFont val="Calibri"/>
        <family val="2"/>
      </rPr>
      <t>and adapting the modules to Arabic</t>
    </r>
  </si>
  <si>
    <r>
      <rPr>
        <strike/>
        <sz val="12"/>
        <color indexed="8"/>
        <rFont val="Calibri"/>
        <family val="2"/>
      </rPr>
      <t xml:space="preserve">Design and facilitate workshops/training on peacebuilding and conflict resolution for the Peace Commission staff and implementing partners
</t>
    </r>
    <r>
      <rPr>
        <strike/>
        <sz val="12"/>
        <color indexed="10"/>
        <rFont val="Calibri"/>
        <family val="2"/>
      </rPr>
      <t>Organize a ToT workshop to establish local and national experts on conflict sensitivity to lead face to face workshops on conflict sensitivity</t>
    </r>
  </si>
  <si>
    <t>Remaining budget of 10,000 to be reporogrammed to activity 2.3.3</t>
  </si>
  <si>
    <t>Activity 2.1.5</t>
  </si>
  <si>
    <r>
      <rPr>
        <b/>
        <strike/>
        <sz val="16"/>
        <color indexed="8"/>
        <rFont val="Calibri"/>
        <family val="2"/>
      </rPr>
      <t xml:space="preserve">Peace agreements have been implemented in a transparent and accountable manner, according to all relevant international norms and standards, and Sudan is further integrated with sub-regional initiatives for early warning and resilience
</t>
    </r>
    <r>
      <rPr>
        <b/>
        <strike/>
        <sz val="16"/>
        <color indexed="10"/>
        <rFont val="Calibri"/>
        <family val="2"/>
      </rPr>
      <t>Agricultural seasons in North Darfur are increasingly peaceful, with stable relations between farmers and pastoralists, underwritten by strengthened application of the rule of law and mechanisms/ structures in place to maintain achievements.</t>
    </r>
  </si>
  <si>
    <r>
      <rPr>
        <b/>
        <strike/>
        <sz val="16"/>
        <color indexed="8"/>
        <rFont val="Calibri"/>
        <family val="2"/>
      </rPr>
      <t xml:space="preserve">Responsibility and accountability promoted
</t>
    </r>
    <r>
      <rPr>
        <b/>
        <strike/>
        <sz val="16"/>
        <color indexed="10"/>
        <rFont val="Calibri"/>
        <family val="2"/>
      </rPr>
      <t xml:space="preserve">Conflict management capacities are strengthened around migratory routes </t>
    </r>
  </si>
  <si>
    <r>
      <rPr>
        <b/>
        <strike/>
        <sz val="16"/>
        <color indexed="8"/>
        <rFont val="Calibri"/>
        <family val="2"/>
      </rPr>
      <t xml:space="preserve">Coherence with international policy and programmes enhanced
</t>
    </r>
    <r>
      <rPr>
        <b/>
        <strike/>
        <sz val="16"/>
        <color indexed="10"/>
        <rFont val="Calibri"/>
        <family val="2"/>
      </rPr>
      <t>Social cohesion promoted between farmer and pastoralist communities through peacebuilding and stabilisation interventions</t>
    </r>
  </si>
  <si>
    <r>
      <rPr>
        <strike/>
        <sz val="12"/>
        <color indexed="8"/>
        <rFont val="Calibri"/>
        <family val="2"/>
      </rPr>
      <t xml:space="preserve">Advocacy &amp; legal TA for domestication of relevant international, continental, and regional policy frameworks
</t>
    </r>
    <r>
      <rPr>
        <strike/>
        <sz val="12"/>
        <color indexed="10"/>
        <rFont val="Calibri"/>
        <family val="2"/>
      </rPr>
      <t>Veterinary services organized across the corridors and in certain grazing pasturelands to encourage herders to remain within the determined migratory routes while involving the farmers in the campaigns to encourage peaceful co-existence.</t>
    </r>
  </si>
  <si>
    <t>Full budget of 10,000$ to be reporogrammed to activity 2.3.3</t>
  </si>
  <si>
    <t>Provide ten (10) micro-grants to vulnerable groups and associations (including IDPs and host community members) to initiate joint activities such as bakeries, community kitchens, grain mills, small businesses, petty trading, and food processing.</t>
  </si>
  <si>
    <t xml:space="preserve">Activity 3.1.1 </t>
  </si>
  <si>
    <t xml:space="preserve">Activity 3.1.2 </t>
  </si>
  <si>
    <t xml:space="preserve">Output 3.3: </t>
  </si>
  <si>
    <t xml:space="preserve">Activity 3.3.1    </t>
  </si>
  <si>
    <t xml:space="preserve">Activity 3.3.2    </t>
  </si>
  <si>
    <t xml:space="preserve">Activity 3.3.3    </t>
  </si>
  <si>
    <t>Distribute agricultural tools to sedentary farmers</t>
  </si>
  <si>
    <t>Distribute solar mobile chargers to nomads</t>
  </si>
  <si>
    <r>
      <t>Activity 3.4.3    Support (through grants and in-kind support) youth and women’s beneficiaries from farmers and nomads to develop and implement localized peacebuilding and safe advocacy initiatives</t>
    </r>
    <r>
      <rPr>
        <sz val="11"/>
        <color indexed="62"/>
        <rFont val="Times New Roman"/>
        <family val="1"/>
      </rPr>
      <t>.</t>
    </r>
  </si>
  <si>
    <t>Peaceful coexistence promoted between farmer and pastoralist communities through peacebuilding stabilisation interventions in North Darfur</t>
  </si>
  <si>
    <t>Full budget of 40,000$ to be reprogrammed to Activity 2.2.1</t>
  </si>
  <si>
    <t xml:space="preserve">Additional 20000$ has been added from Activity 2.1.6 and 2.3.4  to the cost to cover the translation </t>
  </si>
  <si>
    <t>additional 10,000$ will be alocated from activity 2.2.2, and 40,000$ from Activity 1.1.5</t>
  </si>
  <si>
    <t>Full budget of 10,000$ to be reprogrammed to Outcome 3</t>
  </si>
  <si>
    <t>Full budget with a total of 240,000$ to be reprogrammed to the new Outcome 3</t>
  </si>
  <si>
    <t>Original activity budget is 20,000</t>
  </si>
  <si>
    <t>Original activity budget is 90,000</t>
  </si>
  <si>
    <t>Original activity budget is 80,000</t>
  </si>
  <si>
    <t>Original activity budget is 40,000</t>
  </si>
  <si>
    <t>Original activity budget is 240,000</t>
  </si>
  <si>
    <t>Original activity budget is 10,000</t>
  </si>
  <si>
    <t>Original activity budget is 50,000</t>
  </si>
  <si>
    <t>10000$ has been relocated to Activity 2.2.1</t>
  </si>
  <si>
    <t>Original personnel costs is 450,000</t>
  </si>
  <si>
    <t>Remaining budget of 48,000$ to be reprogrammed to the new Outcome 3</t>
  </si>
  <si>
    <t>Original operational costs is 158,001.4</t>
  </si>
  <si>
    <t>Remaining budget of 12,934.77 $ to be reprogrammed to the new Outcome 3</t>
  </si>
  <si>
    <t>The staffing cost has been increased by 100,000, resulting in a total of 550,000. This amount includes the danger pay and accounts for the projected increase from the  staffing survey</t>
  </si>
  <si>
    <t>The operational cost has been raised by 241,998.6, resulting in a total of 400,000. This amount reflects the high expenses caused by the current security situations in Sudan.</t>
  </si>
  <si>
    <t>Original budget is 130,000</t>
  </si>
  <si>
    <t>An additional $35,000 has been allocated to account for the increasing cost of proper M&amp;E</t>
  </si>
  <si>
    <t>to be reporogrammed to outcome 4</t>
  </si>
  <si>
    <r>
      <t xml:space="preserve">Original activity budget is 65,000
</t>
    </r>
    <r>
      <rPr>
        <sz val="12"/>
        <color indexed="10"/>
        <rFont val="Calibri"/>
        <family val="2"/>
      </rPr>
      <t>If the transaltion is completed then we should reflect full utilizarion of the budget</t>
    </r>
  </si>
  <si>
    <r>
      <t xml:space="preserve">Original activity budget is 105,616.4
</t>
    </r>
    <r>
      <rPr>
        <sz val="12"/>
        <color indexed="10"/>
        <rFont val="Calibri"/>
        <family val="2"/>
      </rPr>
      <t>The remaining budget will be shifted to outcome 4 or staffing and other operationa component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</si>
</sst>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quot;$&quot;#,##0.00_);[Red]\(&quot;$&quot;#,##0.00\)"/>
    <numFmt numFmtId="165" formatCode="_(&quot;$&quot;* #,##0.00_);_(&quot;$&quot;* \(#,##0.00\);_(&quot;$&quot;* &quot;-&quot;??_);_(@_)"/>
    <numFmt numFmtId="166" formatCode="_(* #,##0.00_);_(* \(#,##0.00\);_(* &quot;-&quot;??_);_(@_)"/>
    <numFmt numFmtId="167" formatCode="_(* #,##0_);_(* \(#,##0\);_(* &quot;-&quot;??_);_(@_)"/>
    <numFmt numFmtId="168" formatCode="_(&quot;$&quot;* #,##0_);_(&quot;$&quot;* \(#,##0\);_(&quot;$&quot;* &quot;-&quot;??_);_(@_)"/>
    <numFmt numFmtId="169" formatCode="_-* #,##0.0_-;\-* #,##0.0_-;_-* &quot;-&quot;??_-;_-@_-"/>
    <numFmt numFmtId="170" formatCode="_-* #,##0_-;\-* #,##0_-;_-* &quot;-&quot;??_-;_-@_-"/>
  </numFmts>
  <fonts count="72" x14ac:knownFonts="1">
    <font>
      <sz val="11"/>
      <color theme="1"/>
      <name val="Calibri"/>
      <family val="2"/>
      <scheme val="minor"/>
    </font>
    <font>
      <sz val="12"/>
      <color indexed="8"/>
      <name val="Calibri"/>
      <family val="2"/>
    </font>
    <font>
      <b/>
      <sz val="12"/>
      <color indexed="8"/>
      <name val="Calibri"/>
      <family val="2"/>
    </font>
    <font>
      <b/>
      <sz val="11"/>
      <color indexed="8"/>
      <name val="Calibri"/>
      <family val="2"/>
    </font>
    <font>
      <sz val="11"/>
      <color indexed="10"/>
      <name val="Calibri"/>
      <family val="2"/>
    </font>
    <font>
      <b/>
      <sz val="12"/>
      <color indexed="10"/>
      <name val="Calibri"/>
      <family val="2"/>
    </font>
    <font>
      <b/>
      <sz val="28"/>
      <color indexed="8"/>
      <name val="Calibri"/>
      <family val="2"/>
    </font>
    <font>
      <b/>
      <sz val="14"/>
      <color indexed="8"/>
      <name val="Calibri"/>
      <family val="2"/>
    </font>
    <font>
      <sz val="14"/>
      <color indexed="8"/>
      <name val="Calibri"/>
      <family val="2"/>
    </font>
    <font>
      <b/>
      <u/>
      <sz val="18"/>
      <color indexed="8"/>
      <name val="Calibri"/>
      <family val="2"/>
    </font>
    <font>
      <i/>
      <sz val="14"/>
      <color indexed="8"/>
      <name val="Calibri"/>
      <family val="2"/>
    </font>
    <font>
      <sz val="8"/>
      <name val="Calibri"/>
      <family val="2"/>
    </font>
    <font>
      <b/>
      <sz val="24"/>
      <color indexed="40"/>
      <name val="Calibri"/>
      <family val="2"/>
    </font>
    <font>
      <sz val="24"/>
      <color indexed="40"/>
      <name val="Calibri"/>
      <family val="2"/>
    </font>
    <font>
      <sz val="12"/>
      <color indexed="10"/>
      <name val="Calibri"/>
      <family val="2"/>
    </font>
    <font>
      <sz val="12"/>
      <name val="Calibri"/>
      <family val="2"/>
    </font>
    <font>
      <b/>
      <sz val="16"/>
      <color indexed="8"/>
      <name val="Calibri"/>
      <family val="2"/>
    </font>
    <font>
      <b/>
      <strike/>
      <sz val="16"/>
      <color indexed="8"/>
      <name val="Calibri"/>
      <family val="2"/>
    </font>
    <font>
      <b/>
      <sz val="16"/>
      <color indexed="10"/>
      <name val="Calibri"/>
      <family val="2"/>
    </font>
    <font>
      <strike/>
      <sz val="12"/>
      <name val="Calibri"/>
      <family val="2"/>
    </font>
    <font>
      <strike/>
      <sz val="12"/>
      <color indexed="8"/>
      <name val="Calibri"/>
      <family val="2"/>
    </font>
    <font>
      <strike/>
      <sz val="12"/>
      <color indexed="10"/>
      <name val="Calibri"/>
      <family val="2"/>
    </font>
    <font>
      <sz val="12"/>
      <color indexed="62"/>
      <name val="Calibri"/>
      <family val="2"/>
    </font>
    <font>
      <b/>
      <strike/>
      <sz val="16"/>
      <color indexed="10"/>
      <name val="Calibri"/>
      <family val="2"/>
    </font>
    <font>
      <sz val="11"/>
      <color indexed="62"/>
      <name val="Times New Roman"/>
      <family val="1"/>
    </font>
    <font>
      <sz val="11"/>
      <color theme="1"/>
      <name val="Calibri"/>
      <family val="2"/>
      <scheme val="minor"/>
    </font>
    <font>
      <b/>
      <sz val="11"/>
      <color theme="1"/>
      <name val="Calibri"/>
      <family val="2"/>
      <scheme val="minor"/>
    </font>
    <font>
      <sz val="11"/>
      <color rgb="FFFF0000"/>
      <name val="Calibri"/>
      <family val="2"/>
      <scheme val="minor"/>
    </font>
    <font>
      <sz val="12"/>
      <color theme="1"/>
      <name val="Calibri"/>
      <family val="2"/>
      <scheme val="minor"/>
    </font>
    <font>
      <b/>
      <sz val="12"/>
      <color theme="1"/>
      <name val="Calibri"/>
      <family val="2"/>
      <scheme val="minor"/>
    </font>
    <font>
      <sz val="12"/>
      <color theme="1"/>
      <name val="Calibri"/>
      <family val="2"/>
    </font>
    <font>
      <sz val="12"/>
      <color rgb="FFFF0000"/>
      <name val="Calibri"/>
      <family val="2"/>
      <scheme val="minor"/>
    </font>
    <font>
      <b/>
      <sz val="12"/>
      <color theme="1"/>
      <name val="Calibri"/>
      <family val="2"/>
    </font>
    <font>
      <b/>
      <sz val="36"/>
      <color theme="1"/>
      <name val="Calibri"/>
      <family val="2"/>
      <scheme val="minor"/>
    </font>
    <font>
      <sz val="36"/>
      <color theme="1"/>
      <name val="Calibri"/>
      <family val="2"/>
      <scheme val="minor"/>
    </font>
    <font>
      <b/>
      <sz val="12"/>
      <color rgb="FFFF0000"/>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20"/>
      <color theme="1"/>
      <name val="Calibri"/>
      <family val="2"/>
      <scheme val="minor"/>
    </font>
    <font>
      <b/>
      <sz val="28"/>
      <color theme="1"/>
      <name val="Calibri"/>
      <family val="2"/>
      <scheme val="minor"/>
    </font>
    <font>
      <b/>
      <sz val="14"/>
      <color theme="1"/>
      <name val="Calibri"/>
      <family val="2"/>
      <scheme val="minor"/>
    </font>
    <font>
      <sz val="12"/>
      <name val="Calibri"/>
      <family val="2"/>
      <scheme val="minor"/>
    </font>
    <font>
      <b/>
      <sz val="10"/>
      <color theme="1"/>
      <name val="Calibri"/>
      <family val="2"/>
    </font>
    <font>
      <sz val="10"/>
      <color theme="1"/>
      <name val="Calibri"/>
      <family val="2"/>
    </font>
    <font>
      <sz val="11"/>
      <color theme="1"/>
      <name val="Calibri"/>
      <family val="2"/>
    </font>
    <font>
      <b/>
      <sz val="11"/>
      <color theme="1"/>
      <name val="Calibri"/>
      <family val="2"/>
    </font>
    <font>
      <strike/>
      <sz val="11"/>
      <color theme="1"/>
      <name val="Calibri"/>
      <family val="2"/>
      <scheme val="minor"/>
    </font>
    <font>
      <strike/>
      <sz val="12"/>
      <color rgb="FFFF0000"/>
      <name val="Calibri"/>
      <family val="2"/>
      <scheme val="minor"/>
    </font>
    <font>
      <strike/>
      <sz val="12"/>
      <color theme="1"/>
      <name val="Calibri"/>
      <family val="2"/>
      <scheme val="minor"/>
    </font>
    <font>
      <strike/>
      <sz val="12"/>
      <name val="Calibri"/>
      <family val="2"/>
      <scheme val="minor"/>
    </font>
    <font>
      <sz val="12"/>
      <color rgb="FFFF0000"/>
      <name val="Calibri"/>
      <family val="2"/>
    </font>
    <font>
      <strike/>
      <sz val="12"/>
      <color theme="1"/>
      <name val="Calibri"/>
      <family val="2"/>
    </font>
    <font>
      <sz val="12"/>
      <color theme="4"/>
      <name val="Calibri"/>
      <family val="2"/>
      <scheme val="minor"/>
    </font>
    <font>
      <b/>
      <sz val="12"/>
      <color theme="4"/>
      <name val="Calibri"/>
      <family val="2"/>
      <scheme val="minor"/>
    </font>
    <font>
      <sz val="24"/>
      <color theme="1"/>
      <name val="Calibri"/>
      <family val="2"/>
      <scheme val="minor"/>
    </font>
    <font>
      <sz val="26"/>
      <color theme="1"/>
      <name val="Calibri"/>
      <family val="2"/>
      <scheme val="minor"/>
    </font>
    <font>
      <sz val="28"/>
      <color theme="1"/>
      <name val="Calibri"/>
      <family val="2"/>
      <scheme val="minor"/>
    </font>
    <font>
      <sz val="18"/>
      <color theme="1"/>
      <name val="Calibri"/>
      <family val="2"/>
      <scheme val="minor"/>
    </font>
    <font>
      <b/>
      <sz val="16"/>
      <color rgb="FF4472C4"/>
      <name val="Calibri"/>
      <family val="2"/>
      <scheme val="minor"/>
    </font>
    <font>
      <b/>
      <sz val="20"/>
      <color theme="4"/>
      <name val="Calibri"/>
      <family val="2"/>
      <scheme val="minor"/>
    </font>
    <font>
      <b/>
      <sz val="14"/>
      <color theme="4"/>
      <name val="Calibri"/>
      <family val="2"/>
      <scheme val="minor"/>
    </font>
    <font>
      <b/>
      <strike/>
      <sz val="12"/>
      <color theme="1"/>
      <name val="Calibri"/>
      <family val="2"/>
      <scheme val="minor"/>
    </font>
    <font>
      <b/>
      <sz val="12"/>
      <color theme="4"/>
      <name val="Calibri"/>
      <family val="2"/>
    </font>
    <font>
      <sz val="12"/>
      <color theme="4"/>
      <name val="Calibri"/>
      <family val="2"/>
    </font>
    <font>
      <b/>
      <sz val="12"/>
      <name val="Calibri"/>
      <family val="2"/>
      <scheme val="minor"/>
    </font>
    <font>
      <sz val="20"/>
      <color theme="1"/>
      <name val="Calibri"/>
      <family val="2"/>
      <scheme val="minor"/>
    </font>
    <font>
      <b/>
      <sz val="24"/>
      <color rgb="FF00B0F0"/>
      <name val="Calibri"/>
      <family val="2"/>
      <scheme val="minor"/>
    </font>
    <font>
      <b/>
      <sz val="16"/>
      <color theme="1"/>
      <name val="Calibri"/>
      <family val="2"/>
      <scheme val="minor"/>
    </font>
    <font>
      <b/>
      <strike/>
      <sz val="16"/>
      <color theme="1"/>
      <name val="Calibri"/>
      <family val="2"/>
      <scheme val="minor"/>
    </font>
    <font>
      <b/>
      <strike/>
      <sz val="16"/>
      <color theme="1"/>
      <name val="Calibri"/>
      <family val="2"/>
    </font>
    <font>
      <b/>
      <sz val="16"/>
      <color theme="4"/>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theme="8" tint="0.79998168889431442"/>
        <bgColor indexed="64"/>
      </patternFill>
    </fill>
    <fill>
      <patternFill patternType="solid">
        <fgColor theme="0" tint="-0.14999847407452621"/>
        <bgColor rgb="FF000000"/>
      </patternFill>
    </fill>
    <fill>
      <patternFill patternType="solid">
        <fgColor theme="7" tint="0.39997558519241921"/>
        <bgColor indexed="64"/>
      </patternFill>
    </fill>
  </fills>
  <borders count="56">
    <border>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4">
    <xf numFmtId="0" fontId="0" fillId="0" borderId="0"/>
    <xf numFmtId="43" fontId="25" fillId="0" borderId="0" applyFont="0" applyFill="0" applyBorder="0" applyAlignment="0" applyProtection="0"/>
    <xf numFmtId="165" fontId="25" fillId="0" borderId="0" applyFont="0" applyFill="0" applyBorder="0" applyAlignment="0" applyProtection="0"/>
    <xf numFmtId="9" fontId="25" fillId="0" borderId="0" applyFont="0" applyFill="0" applyBorder="0" applyAlignment="0" applyProtection="0"/>
  </cellStyleXfs>
  <cellXfs count="475">
    <xf numFmtId="0" fontId="0" fillId="0" borderId="0" xfId="0"/>
    <xf numFmtId="0" fontId="0" fillId="0" borderId="0" xfId="0" applyBorder="1"/>
    <xf numFmtId="0" fontId="28" fillId="0" borderId="0" xfId="0" applyFont="1" applyFill="1" applyBorder="1" applyAlignment="1">
      <alignment vertical="center" wrapText="1"/>
    </xf>
    <xf numFmtId="0" fontId="29" fillId="0" borderId="0" xfId="0" applyFont="1" applyFill="1" applyBorder="1" applyAlignment="1">
      <alignment vertical="center" wrapText="1"/>
    </xf>
    <xf numFmtId="0" fontId="29" fillId="0" borderId="0" xfId="0" applyFont="1" applyFill="1" applyBorder="1" applyAlignment="1" applyProtection="1">
      <alignment vertical="center" wrapText="1"/>
      <protection locked="0"/>
    </xf>
    <xf numFmtId="0" fontId="28" fillId="0" borderId="0" xfId="0" applyFont="1" applyFill="1" applyBorder="1" applyAlignment="1" applyProtection="1">
      <alignment vertical="center" wrapText="1"/>
      <protection locked="0"/>
    </xf>
    <xf numFmtId="0" fontId="30" fillId="0" borderId="0" xfId="0" applyFont="1" applyFill="1" applyBorder="1" applyAlignment="1">
      <alignment vertical="center" wrapText="1"/>
    </xf>
    <xf numFmtId="0" fontId="29" fillId="2" borderId="0" xfId="0" applyFont="1" applyFill="1" applyBorder="1" applyAlignment="1" applyProtection="1">
      <alignment vertical="center" wrapText="1"/>
    </xf>
    <xf numFmtId="165" fontId="29" fillId="0" borderId="0" xfId="0" applyNumberFormat="1" applyFont="1" applyFill="1" applyBorder="1" applyAlignment="1">
      <alignment vertical="center" wrapText="1"/>
    </xf>
    <xf numFmtId="9" fontId="29" fillId="3" borderId="1" xfId="3" applyFont="1" applyFill="1" applyBorder="1" applyAlignment="1">
      <alignment vertical="center" wrapText="1"/>
    </xf>
    <xf numFmtId="0" fontId="29" fillId="3" borderId="2" xfId="0" applyFont="1" applyFill="1" applyBorder="1" applyAlignment="1">
      <alignment vertical="center" wrapText="1"/>
    </xf>
    <xf numFmtId="165" fontId="28" fillId="2" borderId="0" xfId="2" applyFont="1" applyFill="1" applyBorder="1" applyAlignment="1" applyProtection="1">
      <alignment horizontal="center" vertical="center" wrapText="1"/>
      <protection locked="0"/>
    </xf>
    <xf numFmtId="0" fontId="28" fillId="2" borderId="0" xfId="0" applyFont="1" applyFill="1" applyBorder="1" applyAlignment="1" applyProtection="1">
      <alignment vertical="center" wrapText="1"/>
      <protection locked="0"/>
    </xf>
    <xf numFmtId="0" fontId="28" fillId="2" borderId="0" xfId="0" applyFont="1" applyFill="1" applyBorder="1" applyAlignment="1" applyProtection="1">
      <alignment horizontal="left" vertical="top" wrapText="1"/>
      <protection locked="0"/>
    </xf>
    <xf numFmtId="0" fontId="28" fillId="2" borderId="0" xfId="0" applyFont="1" applyFill="1" applyBorder="1" applyAlignment="1">
      <alignment horizontal="center" vertical="center" wrapText="1"/>
    </xf>
    <xf numFmtId="0" fontId="29" fillId="2" borderId="0" xfId="0" applyFont="1" applyFill="1" applyBorder="1" applyAlignment="1" applyProtection="1">
      <alignment vertical="center" wrapText="1"/>
      <protection locked="0"/>
    </xf>
    <xf numFmtId="0" fontId="28" fillId="2" borderId="0" xfId="0" applyFont="1" applyFill="1" applyBorder="1" applyAlignment="1">
      <alignment vertical="center" wrapText="1"/>
    </xf>
    <xf numFmtId="0" fontId="28" fillId="2" borderId="3" xfId="0" applyFont="1" applyFill="1" applyBorder="1" applyAlignment="1" applyProtection="1">
      <alignment vertical="center" wrapText="1"/>
      <protection locked="0"/>
    </xf>
    <xf numFmtId="0" fontId="28" fillId="0" borderId="3" xfId="0" applyFont="1" applyBorder="1" applyAlignment="1" applyProtection="1">
      <alignment horizontal="left" vertical="top" wrapText="1"/>
      <protection locked="0"/>
    </xf>
    <xf numFmtId="165" fontId="31" fillId="0" borderId="0" xfId="2" applyFont="1" applyFill="1" applyBorder="1" applyAlignment="1" applyProtection="1">
      <alignment vertical="center" wrapText="1"/>
    </xf>
    <xf numFmtId="165" fontId="28" fillId="0" borderId="3" xfId="2" applyNumberFormat="1" applyFont="1" applyBorder="1" applyAlignment="1" applyProtection="1">
      <alignment horizontal="center" vertical="center" wrapText="1"/>
      <protection locked="0"/>
    </xf>
    <xf numFmtId="165" fontId="28" fillId="2" borderId="3" xfId="2" applyNumberFormat="1" applyFont="1" applyFill="1" applyBorder="1" applyAlignment="1" applyProtection="1">
      <alignment horizontal="center" vertical="center" wrapText="1"/>
      <protection locked="0"/>
    </xf>
    <xf numFmtId="165" fontId="29" fillId="3" borderId="3" xfId="2" applyNumberFormat="1" applyFont="1" applyFill="1" applyBorder="1" applyAlignment="1" applyProtection="1">
      <alignment horizontal="center" vertical="center" wrapText="1"/>
    </xf>
    <xf numFmtId="0" fontId="32" fillId="3" borderId="4" xfId="0" applyFont="1" applyFill="1" applyBorder="1" applyAlignment="1" applyProtection="1">
      <alignment vertical="center" wrapText="1"/>
    </xf>
    <xf numFmtId="165" fontId="32" fillId="2" borderId="0" xfId="2" applyFont="1" applyFill="1" applyBorder="1" applyAlignment="1" applyProtection="1">
      <alignment vertical="center" wrapText="1"/>
    </xf>
    <xf numFmtId="165" fontId="29" fillId="3" borderId="5" xfId="2" applyNumberFormat="1" applyFont="1" applyFill="1" applyBorder="1" applyAlignment="1" applyProtection="1">
      <alignment horizontal="center" vertical="center" wrapText="1"/>
    </xf>
    <xf numFmtId="165" fontId="28" fillId="2" borderId="0" xfId="2" applyFont="1" applyFill="1" applyBorder="1" applyAlignment="1" applyProtection="1">
      <alignment vertical="center" wrapText="1"/>
      <protection locked="0"/>
    </xf>
    <xf numFmtId="0" fontId="28" fillId="2" borderId="0" xfId="0" applyFont="1" applyFill="1" applyBorder="1" applyAlignment="1" applyProtection="1">
      <alignment vertical="center" wrapText="1"/>
    </xf>
    <xf numFmtId="0" fontId="29" fillId="3" borderId="4" xfId="0" applyFont="1" applyFill="1" applyBorder="1" applyAlignment="1">
      <alignment vertical="center" wrapText="1"/>
    </xf>
    <xf numFmtId="165" fontId="28" fillId="0" borderId="3" xfId="2" applyFont="1" applyBorder="1" applyAlignment="1" applyProtection="1">
      <alignment vertical="center" wrapText="1"/>
      <protection locked="0"/>
    </xf>
    <xf numFmtId="0" fontId="29" fillId="3" borderId="4" xfId="0" applyFont="1" applyFill="1" applyBorder="1" applyAlignment="1" applyProtection="1">
      <alignment vertical="center" wrapText="1"/>
    </xf>
    <xf numFmtId="0" fontId="29" fillId="3" borderId="2" xfId="0" applyFont="1" applyFill="1" applyBorder="1" applyAlignment="1" applyProtection="1">
      <alignment vertical="center" wrapText="1"/>
    </xf>
    <xf numFmtId="0" fontId="32" fillId="3" borderId="4" xfId="0" applyFont="1" applyFill="1" applyBorder="1" applyAlignment="1" applyProtection="1">
      <alignment vertical="center" wrapText="1"/>
      <protection locked="0"/>
    </xf>
    <xf numFmtId="0" fontId="29" fillId="2" borderId="0" xfId="0" applyFont="1" applyFill="1" applyBorder="1" applyAlignment="1">
      <alignment vertical="center" wrapText="1"/>
    </xf>
    <xf numFmtId="165" fontId="29" fillId="2" borderId="0" xfId="0" applyNumberFormat="1" applyFont="1" applyFill="1" applyBorder="1" applyAlignment="1">
      <alignment vertical="center" wrapText="1"/>
    </xf>
    <xf numFmtId="0" fontId="0" fillId="2" borderId="0" xfId="0" applyFont="1" applyFill="1" applyBorder="1" applyAlignment="1">
      <alignment horizontal="center" vertical="center" wrapText="1"/>
    </xf>
    <xf numFmtId="0" fontId="33" fillId="0" borderId="0" xfId="0" applyFont="1" applyBorder="1" applyAlignment="1">
      <alignment wrapText="1"/>
    </xf>
    <xf numFmtId="0" fontId="34" fillId="0" borderId="0" xfId="0" applyFont="1" applyBorder="1" applyAlignment="1">
      <alignment wrapText="1"/>
    </xf>
    <xf numFmtId="0" fontId="0" fillId="0" borderId="0" xfId="0" applyFont="1" applyBorder="1" applyAlignment="1">
      <alignment wrapText="1"/>
    </xf>
    <xf numFmtId="0" fontId="0" fillId="2" borderId="0" xfId="0" applyFont="1" applyFill="1" applyBorder="1" applyAlignment="1">
      <alignment wrapText="1"/>
    </xf>
    <xf numFmtId="0" fontId="0" fillId="0" borderId="0" xfId="0" applyFont="1" applyFill="1" applyBorder="1" applyAlignment="1">
      <alignment wrapText="1"/>
    </xf>
    <xf numFmtId="0" fontId="29" fillId="0" borderId="0" xfId="0" applyFont="1" applyFill="1" applyBorder="1" applyAlignment="1">
      <alignment horizontal="center" vertical="center" wrapText="1"/>
    </xf>
    <xf numFmtId="9" fontId="29" fillId="2" borderId="0" xfId="3" applyFont="1" applyFill="1" applyBorder="1" applyAlignment="1">
      <alignment wrapText="1"/>
    </xf>
    <xf numFmtId="0" fontId="26" fillId="2" borderId="0" xfId="0" applyFont="1" applyFill="1" applyBorder="1" applyAlignment="1">
      <alignment horizontal="center" vertical="center" wrapText="1"/>
    </xf>
    <xf numFmtId="165" fontId="29" fillId="2" borderId="0" xfId="3" applyNumberFormat="1" applyFont="1" applyFill="1" applyBorder="1" applyAlignment="1">
      <alignment wrapText="1"/>
    </xf>
    <xf numFmtId="0" fontId="28" fillId="2" borderId="3" xfId="0" applyFont="1" applyFill="1" applyBorder="1" applyAlignment="1" applyProtection="1">
      <alignment horizontal="left" vertical="top" wrapText="1"/>
      <protection locked="0"/>
    </xf>
    <xf numFmtId="0" fontId="35" fillId="0" borderId="0" xfId="0" applyFont="1" applyFill="1" applyBorder="1" applyAlignment="1" applyProtection="1">
      <alignment horizontal="center" vertical="center" wrapText="1"/>
    </xf>
    <xf numFmtId="0" fontId="28" fillId="3" borderId="3" xfId="0" applyFont="1" applyFill="1" applyBorder="1" applyAlignment="1" applyProtection="1">
      <alignment horizontal="center" vertical="center" wrapText="1"/>
    </xf>
    <xf numFmtId="0" fontId="29" fillId="2" borderId="0" xfId="0" applyFont="1" applyFill="1" applyBorder="1" applyAlignment="1">
      <alignment horizontal="left" wrapText="1"/>
    </xf>
    <xf numFmtId="165" fontId="29" fillId="0" borderId="0" xfId="2" applyFont="1" applyFill="1" applyBorder="1" applyAlignment="1" applyProtection="1">
      <alignment vertical="center" wrapText="1"/>
    </xf>
    <xf numFmtId="165" fontId="28" fillId="0" borderId="0" xfId="2" applyNumberFormat="1" applyFont="1" applyFill="1" applyBorder="1" applyAlignment="1" applyProtection="1">
      <alignment horizontal="center" vertical="center" wrapText="1"/>
    </xf>
    <xf numFmtId="165" fontId="28" fillId="0" borderId="0" xfId="2" applyFont="1" applyFill="1" applyBorder="1" applyAlignment="1" applyProtection="1">
      <alignment horizontal="center" vertical="center" wrapText="1"/>
    </xf>
    <xf numFmtId="165" fontId="29" fillId="0" borderId="0" xfId="2" applyFont="1" applyFill="1" applyBorder="1" applyAlignment="1" applyProtection="1">
      <alignment horizontal="center" vertical="center" wrapText="1"/>
    </xf>
    <xf numFmtId="0" fontId="30" fillId="3" borderId="3" xfId="0" applyFont="1" applyFill="1" applyBorder="1" applyAlignment="1" applyProtection="1">
      <alignment vertical="center" wrapText="1"/>
    </xf>
    <xf numFmtId="0" fontId="30" fillId="3" borderId="3" xfId="0" applyFont="1" applyFill="1" applyBorder="1" applyAlignment="1" applyProtection="1">
      <alignment vertical="center" wrapText="1"/>
      <protection locked="0"/>
    </xf>
    <xf numFmtId="0" fontId="28" fillId="0" borderId="0" xfId="0" applyFont="1" applyBorder="1" applyAlignment="1">
      <alignment wrapText="1"/>
    </xf>
    <xf numFmtId="0" fontId="28" fillId="2" borderId="0" xfId="0" applyFont="1" applyFill="1" applyBorder="1" applyAlignment="1">
      <alignment wrapText="1"/>
    </xf>
    <xf numFmtId="165" fontId="29" fillId="4" borderId="3" xfId="2" applyFont="1" applyFill="1" applyBorder="1" applyAlignment="1" applyProtection="1">
      <alignment wrapText="1"/>
    </xf>
    <xf numFmtId="0" fontId="28" fillId="0" borderId="0" xfId="0" applyFont="1" applyFill="1" applyBorder="1" applyAlignment="1">
      <alignment wrapText="1"/>
    </xf>
    <xf numFmtId="165" fontId="29" fillId="0" borderId="0" xfId="0" applyNumberFormat="1" applyFont="1" applyFill="1" applyBorder="1" applyAlignment="1">
      <alignment wrapText="1"/>
    </xf>
    <xf numFmtId="165" fontId="30" fillId="0" borderId="0" xfId="2" applyFont="1" applyFill="1" applyBorder="1" applyAlignment="1">
      <alignment horizontal="right" vertical="center" wrapText="1"/>
    </xf>
    <xf numFmtId="165" fontId="29" fillId="3" borderId="3" xfId="0" applyNumberFormat="1" applyFont="1" applyFill="1" applyBorder="1" applyAlignment="1">
      <alignment wrapText="1"/>
    </xf>
    <xf numFmtId="0" fontId="30" fillId="3" borderId="6" xfId="0" applyFont="1" applyFill="1" applyBorder="1" applyAlignment="1" applyProtection="1">
      <alignment vertical="center" wrapText="1"/>
    </xf>
    <xf numFmtId="165" fontId="29" fillId="3" borderId="6" xfId="0" applyNumberFormat="1" applyFont="1" applyFill="1" applyBorder="1" applyAlignment="1">
      <alignment wrapText="1"/>
    </xf>
    <xf numFmtId="0" fontId="29" fillId="3" borderId="7" xfId="0" applyFont="1" applyFill="1" applyBorder="1" applyAlignment="1">
      <alignment horizontal="left" wrapText="1"/>
    </xf>
    <xf numFmtId="165" fontId="29" fillId="3" borderId="7" xfId="0" applyNumberFormat="1" applyFont="1" applyFill="1" applyBorder="1" applyAlignment="1">
      <alignment horizontal="center" wrapText="1"/>
    </xf>
    <xf numFmtId="165" fontId="29" fillId="3" borderId="7" xfId="0" applyNumberFormat="1" applyFont="1" applyFill="1" applyBorder="1" applyAlignment="1">
      <alignment wrapText="1"/>
    </xf>
    <xf numFmtId="165" fontId="29" fillId="4" borderId="3" xfId="2" applyNumberFormat="1" applyFont="1" applyFill="1" applyBorder="1" applyAlignment="1">
      <alignment wrapText="1"/>
    </xf>
    <xf numFmtId="0" fontId="29" fillId="2" borderId="8" xfId="0" applyFont="1" applyFill="1" applyBorder="1" applyAlignment="1">
      <alignment horizontal="left" wrapText="1"/>
    </xf>
    <xf numFmtId="0" fontId="29" fillId="2" borderId="9" xfId="0" applyFont="1" applyFill="1" applyBorder="1" applyAlignment="1">
      <alignment horizontal="left" wrapText="1"/>
    </xf>
    <xf numFmtId="0" fontId="29" fillId="2" borderId="10" xfId="0" applyFont="1" applyFill="1" applyBorder="1" applyAlignment="1">
      <alignment horizontal="left" wrapText="1"/>
    </xf>
    <xf numFmtId="165" fontId="29" fillId="2" borderId="11" xfId="2" applyFont="1" applyFill="1" applyBorder="1" applyAlignment="1" applyProtection="1">
      <alignment wrapText="1"/>
    </xf>
    <xf numFmtId="165" fontId="29" fillId="2" borderId="12" xfId="2" applyNumberFormat="1" applyFont="1" applyFill="1" applyBorder="1" applyAlignment="1">
      <alignment wrapText="1"/>
    </xf>
    <xf numFmtId="165" fontId="29" fillId="2" borderId="13" xfId="0" applyNumberFormat="1" applyFont="1" applyFill="1" applyBorder="1" applyAlignment="1">
      <alignment wrapText="1"/>
    </xf>
    <xf numFmtId="165" fontId="29" fillId="2" borderId="12" xfId="2" applyFont="1" applyFill="1" applyBorder="1" applyAlignment="1" applyProtection="1">
      <alignment wrapText="1"/>
    </xf>
    <xf numFmtId="0" fontId="29" fillId="2" borderId="3" xfId="0" applyFont="1" applyFill="1" applyBorder="1" applyAlignment="1" applyProtection="1">
      <alignment horizontal="center" vertical="center" wrapText="1"/>
      <protection locked="0"/>
    </xf>
    <xf numFmtId="165" fontId="29" fillId="3" borderId="14" xfId="0" applyNumberFormat="1" applyFont="1" applyFill="1" applyBorder="1" applyAlignment="1">
      <alignment wrapText="1"/>
    </xf>
    <xf numFmtId="165" fontId="29" fillId="3" borderId="1" xfId="0" applyNumberFormat="1" applyFont="1" applyFill="1" applyBorder="1" applyAlignment="1">
      <alignment wrapText="1"/>
    </xf>
    <xf numFmtId="0" fontId="29" fillId="3" borderId="15" xfId="0" applyFont="1" applyFill="1" applyBorder="1" applyAlignment="1">
      <alignment horizontal="center" wrapText="1"/>
    </xf>
    <xf numFmtId="165" fontId="28" fillId="3" borderId="6" xfId="0" applyNumberFormat="1" applyFont="1" applyFill="1" applyBorder="1" applyAlignment="1">
      <alignment wrapText="1"/>
    </xf>
    <xf numFmtId="165" fontId="28" fillId="3" borderId="7" xfId="0" applyNumberFormat="1" applyFont="1" applyFill="1" applyBorder="1" applyAlignment="1">
      <alignment wrapText="1"/>
    </xf>
    <xf numFmtId="0" fontId="28" fillId="0" borderId="0" xfId="0" applyFont="1"/>
    <xf numFmtId="0" fontId="36" fillId="0" borderId="0" xfId="0" applyFont="1" applyAlignment="1"/>
    <xf numFmtId="49" fontId="0" fillId="0" borderId="0" xfId="0" applyNumberFormat="1"/>
    <xf numFmtId="0" fontId="36" fillId="0" borderId="0" xfId="0" applyFont="1" applyAlignment="1">
      <alignment vertical="center"/>
    </xf>
    <xf numFmtId="49" fontId="37" fillId="0" borderId="0" xfId="0" applyNumberFormat="1" applyFont="1" applyAlignment="1">
      <alignment horizontal="left"/>
    </xf>
    <xf numFmtId="49" fontId="37" fillId="0" borderId="0" xfId="0" applyNumberFormat="1" applyFont="1" applyAlignment="1">
      <alignment horizontal="left" wrapText="1"/>
    </xf>
    <xf numFmtId="49" fontId="37" fillId="0" borderId="0" xfId="0" applyNumberFormat="1" applyFont="1" applyFill="1" applyAlignment="1">
      <alignment horizontal="left" wrapText="1"/>
    </xf>
    <xf numFmtId="0" fontId="26" fillId="3" borderId="16" xfId="0" applyFont="1" applyFill="1" applyBorder="1" applyAlignment="1"/>
    <xf numFmtId="0" fontId="26" fillId="3" borderId="4" xfId="0" applyFont="1" applyFill="1" applyBorder="1"/>
    <xf numFmtId="0" fontId="26" fillId="3" borderId="3" xfId="0" applyFont="1" applyFill="1" applyBorder="1"/>
    <xf numFmtId="0" fontId="26" fillId="3" borderId="1" xfId="0" applyFont="1" applyFill="1" applyBorder="1" applyAlignment="1"/>
    <xf numFmtId="0" fontId="0" fillId="3" borderId="4" xfId="0" applyFill="1" applyBorder="1" applyAlignment="1">
      <alignment vertical="center" wrapText="1"/>
    </xf>
    <xf numFmtId="9" fontId="25" fillId="3" borderId="3" xfId="3" applyFont="1" applyFill="1" applyBorder="1" applyAlignment="1">
      <alignment vertical="center"/>
    </xf>
    <xf numFmtId="165" fontId="0" fillId="3" borderId="1" xfId="0" applyNumberFormat="1" applyFill="1" applyBorder="1" applyAlignment="1">
      <alignment vertical="center"/>
    </xf>
    <xf numFmtId="0" fontId="0" fillId="3" borderId="4" xfId="0" applyFill="1" applyBorder="1" applyAlignment="1">
      <alignment wrapText="1"/>
    </xf>
    <xf numFmtId="0" fontId="0" fillId="3" borderId="4" xfId="0" applyFill="1" applyBorder="1"/>
    <xf numFmtId="0" fontId="0" fillId="3" borderId="2" xfId="0" applyFill="1" applyBorder="1"/>
    <xf numFmtId="165" fontId="0" fillId="3" borderId="17" xfId="0" applyNumberFormat="1" applyFill="1" applyBorder="1" applyAlignment="1">
      <alignment vertical="center"/>
    </xf>
    <xf numFmtId="165" fontId="28" fillId="0" borderId="6" xfId="0" applyNumberFormat="1" applyFont="1" applyBorder="1" applyAlignment="1" applyProtection="1">
      <alignment wrapText="1"/>
      <protection locked="0"/>
    </xf>
    <xf numFmtId="165" fontId="28" fillId="2" borderId="6" xfId="2" applyNumberFormat="1" applyFont="1" applyFill="1" applyBorder="1" applyAlignment="1" applyProtection="1">
      <alignment horizontal="center" vertical="center" wrapText="1"/>
      <protection locked="0"/>
    </xf>
    <xf numFmtId="165" fontId="28" fillId="0" borderId="3" xfId="0" applyNumberFormat="1" applyFont="1" applyBorder="1" applyAlignment="1" applyProtection="1">
      <alignment wrapText="1"/>
      <protection locked="0"/>
    </xf>
    <xf numFmtId="0" fontId="29" fillId="3" borderId="3" xfId="0" applyFont="1" applyFill="1" applyBorder="1" applyAlignment="1" applyProtection="1">
      <alignment vertical="center" wrapText="1"/>
    </xf>
    <xf numFmtId="165" fontId="28" fillId="3" borderId="3" xfId="0" applyNumberFormat="1" applyFont="1" applyFill="1" applyBorder="1" applyAlignment="1" applyProtection="1">
      <alignment vertical="center" wrapText="1"/>
    </xf>
    <xf numFmtId="0" fontId="29" fillId="3" borderId="3" xfId="0" applyFont="1" applyFill="1" applyBorder="1" applyAlignment="1" applyProtection="1">
      <alignment horizontal="center" vertical="center" wrapText="1"/>
    </xf>
    <xf numFmtId="165" fontId="29" fillId="3" borderId="3" xfId="2" applyFont="1" applyFill="1" applyBorder="1" applyAlignment="1" applyProtection="1">
      <alignment vertical="center" wrapText="1"/>
    </xf>
    <xf numFmtId="165" fontId="29" fillId="3" borderId="11" xfId="2" applyFont="1" applyFill="1" applyBorder="1" applyAlignment="1" applyProtection="1">
      <alignment vertical="center" wrapText="1"/>
    </xf>
    <xf numFmtId="165" fontId="29" fillId="3" borderId="7" xfId="2" applyFont="1" applyFill="1" applyBorder="1" applyAlignment="1" applyProtection="1">
      <alignment vertical="center" wrapText="1"/>
    </xf>
    <xf numFmtId="9" fontId="29" fillId="3" borderId="17" xfId="3" applyFont="1" applyFill="1" applyBorder="1" applyAlignment="1" applyProtection="1">
      <alignment vertical="center" wrapText="1"/>
    </xf>
    <xf numFmtId="0" fontId="26" fillId="3" borderId="18"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165" fontId="29" fillId="3" borderId="1" xfId="3" applyNumberFormat="1" applyFont="1" applyFill="1" applyBorder="1" applyAlignment="1" applyProtection="1">
      <alignment wrapText="1"/>
    </xf>
    <xf numFmtId="0" fontId="0" fillId="3" borderId="4" xfId="0" applyFill="1" applyBorder="1" applyAlignment="1">
      <alignment vertical="top" wrapText="1"/>
    </xf>
    <xf numFmtId="0" fontId="0" fillId="3" borderId="4" xfId="0" applyFill="1" applyBorder="1" applyAlignment="1">
      <alignment vertical="top"/>
    </xf>
    <xf numFmtId="0" fontId="0" fillId="3" borderId="2" xfId="0" applyFill="1" applyBorder="1" applyAlignment="1">
      <alignment vertical="top"/>
    </xf>
    <xf numFmtId="49" fontId="28" fillId="0" borderId="3" xfId="2" applyNumberFormat="1" applyFont="1" applyBorder="1" applyAlignment="1" applyProtection="1">
      <alignment horizontal="left" wrapText="1"/>
      <protection locked="0"/>
    </xf>
    <xf numFmtId="49" fontId="28" fillId="2" borderId="3" xfId="2" applyNumberFormat="1" applyFont="1" applyFill="1" applyBorder="1" applyAlignment="1" applyProtection="1">
      <alignment horizontal="left" wrapText="1"/>
      <protection locked="0"/>
    </xf>
    <xf numFmtId="165" fontId="29" fillId="3" borderId="3" xfId="2" applyFont="1" applyFill="1" applyBorder="1" applyAlignment="1" applyProtection="1">
      <alignment horizontal="center" vertical="center" wrapText="1"/>
    </xf>
    <xf numFmtId="0" fontId="28" fillId="3" borderId="4" xfId="0" applyFont="1" applyFill="1" applyBorder="1" applyAlignment="1" applyProtection="1">
      <alignment vertical="center" wrapText="1"/>
    </xf>
    <xf numFmtId="165" fontId="28" fillId="3" borderId="1" xfId="0" applyNumberFormat="1" applyFont="1" applyFill="1" applyBorder="1" applyAlignment="1" applyProtection="1">
      <alignment vertical="center" wrapText="1"/>
    </xf>
    <xf numFmtId="0" fontId="28" fillId="2" borderId="13" xfId="0" applyFont="1" applyFill="1" applyBorder="1" applyAlignment="1" applyProtection="1">
      <alignment vertical="center" wrapText="1"/>
      <protection locked="0"/>
    </xf>
    <xf numFmtId="0" fontId="29" fillId="3" borderId="6" xfId="0" applyFont="1" applyFill="1" applyBorder="1" applyAlignment="1" applyProtection="1">
      <alignment vertical="center" wrapText="1"/>
    </xf>
    <xf numFmtId="0" fontId="29" fillId="4" borderId="3" xfId="0" applyFont="1" applyFill="1" applyBorder="1" applyAlignment="1" applyProtection="1">
      <alignment vertical="center" wrapText="1"/>
      <protection locked="0"/>
    </xf>
    <xf numFmtId="0" fontId="29" fillId="3" borderId="19" xfId="0" applyFont="1" applyFill="1" applyBorder="1" applyAlignment="1" applyProtection="1">
      <alignment vertical="center" wrapText="1"/>
    </xf>
    <xf numFmtId="165" fontId="29" fillId="3" borderId="8" xfId="2" applyFont="1" applyFill="1" applyBorder="1" applyAlignment="1" applyProtection="1">
      <alignment vertical="center" wrapText="1"/>
    </xf>
    <xf numFmtId="9" fontId="28" fillId="0" borderId="3" xfId="3" applyFont="1" applyBorder="1" applyAlignment="1" applyProtection="1">
      <alignment horizontal="center" vertical="center" wrapText="1"/>
      <protection locked="0"/>
    </xf>
    <xf numFmtId="9" fontId="28" fillId="2" borderId="3" xfId="3" applyFont="1" applyFill="1" applyBorder="1" applyAlignment="1" applyProtection="1">
      <alignment horizontal="center" vertical="center" wrapText="1"/>
      <protection locked="0"/>
    </xf>
    <xf numFmtId="165" fontId="28" fillId="3" borderId="3" xfId="2" applyNumberFormat="1" applyFont="1" applyFill="1" applyBorder="1" applyAlignment="1" applyProtection="1">
      <alignment horizontal="center" vertical="center" wrapText="1"/>
    </xf>
    <xf numFmtId="165" fontId="29" fillId="4" borderId="3" xfId="2" applyFont="1" applyFill="1" applyBorder="1" applyAlignment="1" applyProtection="1">
      <alignment vertical="center" wrapText="1"/>
    </xf>
    <xf numFmtId="165" fontId="29" fillId="3" borderId="11" xfId="0" applyNumberFormat="1" applyFont="1" applyFill="1" applyBorder="1" applyAlignment="1">
      <alignment wrapText="1"/>
    </xf>
    <xf numFmtId="165" fontId="29" fillId="2" borderId="12" xfId="0" applyNumberFormat="1" applyFont="1" applyFill="1" applyBorder="1" applyAlignment="1">
      <alignment wrapText="1"/>
    </xf>
    <xf numFmtId="165" fontId="28" fillId="3" borderId="3" xfId="0" applyNumberFormat="1" applyFont="1" applyFill="1" applyBorder="1" applyAlignment="1">
      <alignment wrapText="1"/>
    </xf>
    <xf numFmtId="165" fontId="28" fillId="3" borderId="3" xfId="2" applyNumberFormat="1" applyFont="1" applyFill="1" applyBorder="1" applyAlignment="1">
      <alignment wrapText="1"/>
    </xf>
    <xf numFmtId="165" fontId="28" fillId="3" borderId="4" xfId="2" applyFont="1" applyFill="1" applyBorder="1" applyAlignment="1" applyProtection="1">
      <alignment wrapText="1"/>
    </xf>
    <xf numFmtId="165" fontId="28" fillId="3" borderId="1" xfId="0" applyNumberFormat="1" applyFont="1" applyFill="1" applyBorder="1" applyAlignment="1">
      <alignment wrapText="1"/>
    </xf>
    <xf numFmtId="0" fontId="29" fillId="3" borderId="20" xfId="0" applyFont="1" applyFill="1" applyBorder="1" applyAlignment="1">
      <alignment wrapText="1"/>
    </xf>
    <xf numFmtId="165" fontId="29" fillId="3" borderId="21" xfId="0" applyNumberFormat="1" applyFont="1" applyFill="1" applyBorder="1" applyAlignment="1">
      <alignment wrapText="1"/>
    </xf>
    <xf numFmtId="0" fontId="28" fillId="3" borderId="2" xfId="0" applyFont="1" applyFill="1" applyBorder="1" applyAlignment="1">
      <alignment wrapText="1"/>
    </xf>
    <xf numFmtId="165" fontId="28" fillId="3" borderId="17" xfId="0" applyNumberFormat="1" applyFont="1" applyFill="1" applyBorder="1" applyAlignment="1">
      <alignment wrapText="1"/>
    </xf>
    <xf numFmtId="9" fontId="29" fillId="2" borderId="1" xfId="3" applyFont="1" applyFill="1" applyBorder="1" applyAlignment="1" applyProtection="1">
      <alignment vertical="center" wrapText="1"/>
      <protection locked="0"/>
    </xf>
    <xf numFmtId="9" fontId="29" fillId="2" borderId="22" xfId="3" applyFont="1" applyFill="1" applyBorder="1" applyAlignment="1" applyProtection="1">
      <alignment vertical="center" wrapText="1"/>
      <protection locked="0"/>
    </xf>
    <xf numFmtId="9" fontId="29" fillId="2" borderId="22" xfId="3" applyFont="1" applyFill="1" applyBorder="1" applyAlignment="1" applyProtection="1">
      <alignment horizontal="right" vertical="center" wrapText="1"/>
      <protection locked="0"/>
    </xf>
    <xf numFmtId="9" fontId="25" fillId="0" borderId="0" xfId="3" applyFont="1"/>
    <xf numFmtId="0" fontId="26" fillId="5" borderId="23" xfId="0" applyFont="1" applyFill="1" applyBorder="1"/>
    <xf numFmtId="0" fontId="0" fillId="5" borderId="24" xfId="0" applyFill="1" applyBorder="1"/>
    <xf numFmtId="0" fontId="0" fillId="5" borderId="25" xfId="0" applyFill="1" applyBorder="1" applyAlignment="1">
      <alignment wrapText="1"/>
    </xf>
    <xf numFmtId="0" fontId="0" fillId="5" borderId="26" xfId="0" applyFill="1" applyBorder="1" applyAlignment="1">
      <alignment wrapText="1"/>
    </xf>
    <xf numFmtId="0" fontId="28" fillId="3" borderId="3" xfId="0" applyFont="1" applyFill="1" applyBorder="1" applyAlignment="1" applyProtection="1">
      <alignment vertical="center" wrapText="1"/>
    </xf>
    <xf numFmtId="0" fontId="32" fillId="3" borderId="4" xfId="0" applyFont="1" applyFill="1" applyBorder="1" applyAlignment="1" applyProtection="1">
      <alignment vertical="center" wrapText="1"/>
    </xf>
    <xf numFmtId="0" fontId="32" fillId="3" borderId="2" xfId="0" applyFont="1" applyFill="1" applyBorder="1" applyAlignment="1" applyProtection="1">
      <alignment vertical="center" wrapText="1"/>
    </xf>
    <xf numFmtId="0" fontId="32" fillId="3" borderId="4" xfId="0" applyFont="1" applyFill="1" applyBorder="1" applyAlignment="1" applyProtection="1">
      <alignment vertical="center" wrapText="1"/>
      <protection locked="0"/>
    </xf>
    <xf numFmtId="165" fontId="29" fillId="3" borderId="14" xfId="0" applyNumberFormat="1" applyFont="1" applyFill="1" applyBorder="1" applyAlignment="1">
      <alignment wrapText="1"/>
    </xf>
    <xf numFmtId="165" fontId="29" fillId="3" borderId="1" xfId="0" applyNumberFormat="1" applyFont="1" applyFill="1" applyBorder="1" applyAlignment="1">
      <alignment wrapText="1"/>
    </xf>
    <xf numFmtId="165" fontId="29" fillId="3" borderId="17" xfId="0" applyNumberFormat="1" applyFont="1" applyFill="1" applyBorder="1" applyAlignment="1">
      <alignment wrapText="1"/>
    </xf>
    <xf numFmtId="0" fontId="29" fillId="3" borderId="15" xfId="0" applyFont="1" applyFill="1" applyBorder="1" applyAlignment="1">
      <alignment horizontal="center" wrapText="1"/>
    </xf>
    <xf numFmtId="165" fontId="28" fillId="3" borderId="6" xfId="0" applyNumberFormat="1" applyFont="1" applyFill="1" applyBorder="1" applyAlignment="1">
      <alignment wrapText="1"/>
    </xf>
    <xf numFmtId="165" fontId="28" fillId="3" borderId="7" xfId="0" applyNumberFormat="1" applyFont="1" applyFill="1" applyBorder="1" applyAlignment="1">
      <alignment wrapText="1"/>
    </xf>
    <xf numFmtId="0" fontId="28" fillId="0" borderId="0" xfId="0" applyFont="1"/>
    <xf numFmtId="165" fontId="28" fillId="3" borderId="4" xfId="2" applyFont="1" applyFill="1" applyBorder="1" applyAlignment="1" applyProtection="1">
      <alignment wrapText="1"/>
    </xf>
    <xf numFmtId="165" fontId="28" fillId="3" borderId="27" xfId="2" applyFont="1" applyFill="1" applyBorder="1" applyAlignment="1" applyProtection="1">
      <alignment wrapText="1"/>
    </xf>
    <xf numFmtId="165" fontId="29" fillId="3" borderId="28" xfId="2" applyNumberFormat="1" applyFont="1" applyFill="1" applyBorder="1" applyAlignment="1">
      <alignment wrapText="1"/>
    </xf>
    <xf numFmtId="165" fontId="29" fillId="3" borderId="29" xfId="0" applyNumberFormat="1" applyFont="1" applyFill="1" applyBorder="1" applyAlignment="1">
      <alignment wrapText="1"/>
    </xf>
    <xf numFmtId="165" fontId="29" fillId="3" borderId="3" xfId="2" applyNumberFormat="1" applyFont="1" applyFill="1" applyBorder="1" applyAlignment="1">
      <alignment wrapText="1"/>
    </xf>
    <xf numFmtId="165" fontId="29" fillId="3" borderId="2" xfId="2" applyFont="1" applyFill="1" applyBorder="1" applyAlignment="1" applyProtection="1">
      <alignment wrapText="1"/>
    </xf>
    <xf numFmtId="165" fontId="29" fillId="3" borderId="7" xfId="2" applyNumberFormat="1" applyFont="1" applyFill="1" applyBorder="1" applyAlignment="1">
      <alignment wrapText="1"/>
    </xf>
    <xf numFmtId="10" fontId="29" fillId="3" borderId="1" xfId="3" applyNumberFormat="1" applyFont="1" applyFill="1" applyBorder="1" applyAlignment="1" applyProtection="1">
      <alignment wrapText="1"/>
    </xf>
    <xf numFmtId="165" fontId="34" fillId="0" borderId="0" xfId="2" applyFont="1" applyBorder="1" applyAlignment="1">
      <alignment wrapText="1"/>
    </xf>
    <xf numFmtId="165" fontId="25" fillId="0" borderId="0" xfId="2" applyFont="1" applyBorder="1" applyAlignment="1">
      <alignment wrapText="1"/>
    </xf>
    <xf numFmtId="165" fontId="25" fillId="0" borderId="0" xfId="2" applyFont="1" applyFill="1" applyBorder="1" applyAlignment="1">
      <alignment wrapText="1"/>
    </xf>
    <xf numFmtId="165" fontId="28" fillId="0" borderId="3" xfId="2" applyFont="1" applyBorder="1" applyAlignment="1" applyProtection="1">
      <alignment horizontal="center" vertical="center" wrapText="1"/>
      <protection locked="0"/>
    </xf>
    <xf numFmtId="165" fontId="28" fillId="2" borderId="3" xfId="2" applyFont="1" applyFill="1" applyBorder="1" applyAlignment="1" applyProtection="1">
      <alignment horizontal="center" vertical="center" wrapText="1"/>
      <protection locked="0"/>
    </xf>
    <xf numFmtId="165" fontId="29" fillId="2" borderId="0" xfId="2" applyFont="1" applyFill="1" applyBorder="1" applyAlignment="1" applyProtection="1">
      <alignment vertical="center" wrapText="1"/>
      <protection locked="0"/>
    </xf>
    <xf numFmtId="165" fontId="29" fillId="2" borderId="0" xfId="2" applyFont="1" applyFill="1" applyBorder="1" applyAlignment="1">
      <alignment vertical="center" wrapText="1"/>
    </xf>
    <xf numFmtId="165" fontId="29" fillId="0" borderId="0" xfId="2" applyFont="1" applyFill="1" applyBorder="1" applyAlignment="1">
      <alignment vertical="center" wrapText="1"/>
    </xf>
    <xf numFmtId="165" fontId="38" fillId="6" borderId="3" xfId="0" applyNumberFormat="1" applyFont="1" applyFill="1" applyBorder="1" applyAlignment="1">
      <alignment horizontal="center" vertical="center" wrapText="1"/>
    </xf>
    <xf numFmtId="165" fontId="29" fillId="2" borderId="0" xfId="2" applyFont="1" applyFill="1" applyBorder="1" applyAlignment="1" applyProtection="1">
      <alignment horizontal="center" vertical="center" wrapText="1"/>
    </xf>
    <xf numFmtId="165" fontId="29" fillId="2" borderId="0" xfId="2" applyFont="1" applyFill="1" applyBorder="1" applyAlignment="1" applyProtection="1">
      <alignment vertical="center" wrapText="1"/>
    </xf>
    <xf numFmtId="165" fontId="39" fillId="2" borderId="0" xfId="2" applyFont="1" applyFill="1" applyBorder="1" applyAlignment="1">
      <alignment horizontal="left" wrapText="1"/>
    </xf>
    <xf numFmtId="0" fontId="28" fillId="3" borderId="3" xfId="0" applyFont="1" applyFill="1" applyBorder="1" applyAlignment="1" applyProtection="1">
      <alignment horizontal="center" vertical="center" wrapText="1"/>
    </xf>
    <xf numFmtId="165" fontId="29" fillId="3" borderId="18" xfId="0" applyNumberFormat="1" applyFont="1" applyFill="1" applyBorder="1" applyAlignment="1">
      <alignment vertical="center" wrapText="1"/>
    </xf>
    <xf numFmtId="165" fontId="25" fillId="3" borderId="30" xfId="2" applyFont="1" applyFill="1" applyBorder="1" applyAlignment="1">
      <alignment vertical="center" wrapText="1"/>
    </xf>
    <xf numFmtId="0" fontId="0" fillId="3" borderId="2" xfId="0" applyFont="1" applyFill="1" applyBorder="1" applyAlignment="1">
      <alignment wrapText="1"/>
    </xf>
    <xf numFmtId="165" fontId="28" fillId="0" borderId="3" xfId="2" applyFont="1" applyBorder="1" applyAlignment="1" applyProtection="1">
      <alignment horizontal="center" vertical="center" wrapText="1"/>
      <protection locked="0"/>
    </xf>
    <xf numFmtId="9" fontId="29" fillId="3" borderId="1" xfId="3" applyNumberFormat="1" applyFont="1" applyFill="1" applyBorder="1" applyAlignment="1">
      <alignment vertical="center" wrapText="1"/>
    </xf>
    <xf numFmtId="165" fontId="28" fillId="3" borderId="3" xfId="2" applyFont="1" applyFill="1" applyBorder="1" applyAlignment="1">
      <alignment vertical="center" wrapText="1"/>
    </xf>
    <xf numFmtId="165" fontId="26" fillId="3" borderId="7" xfId="0" applyNumberFormat="1" applyFont="1" applyFill="1" applyBorder="1"/>
    <xf numFmtId="165" fontId="29" fillId="3" borderId="11" xfId="3" applyNumberFormat="1" applyFont="1" applyFill="1" applyBorder="1" applyAlignment="1">
      <alignment vertical="center" wrapText="1"/>
    </xf>
    <xf numFmtId="165" fontId="26" fillId="3" borderId="31" xfId="0" applyNumberFormat="1" applyFont="1" applyFill="1" applyBorder="1"/>
    <xf numFmtId="0" fontId="28" fillId="3" borderId="30" xfId="0" applyFont="1" applyFill="1" applyBorder="1"/>
    <xf numFmtId="0" fontId="0" fillId="3" borderId="17" xfId="0" applyFill="1" applyBorder="1"/>
    <xf numFmtId="0" fontId="29" fillId="3" borderId="5" xfId="0" applyFont="1" applyFill="1" applyBorder="1" applyAlignment="1">
      <alignment horizontal="center" vertical="center" wrapText="1"/>
    </xf>
    <xf numFmtId="165" fontId="34" fillId="2" borderId="0" xfId="2" applyFont="1" applyFill="1" applyBorder="1" applyAlignment="1">
      <alignment wrapText="1"/>
    </xf>
    <xf numFmtId="165" fontId="25" fillId="2" borderId="0" xfId="2" applyFont="1" applyFill="1" applyBorder="1" applyAlignment="1">
      <alignment wrapText="1"/>
    </xf>
    <xf numFmtId="165" fontId="29" fillId="2" borderId="3" xfId="2" applyFont="1" applyFill="1" applyBorder="1" applyAlignment="1" applyProtection="1">
      <alignment horizontal="center" vertical="center" wrapText="1"/>
    </xf>
    <xf numFmtId="165" fontId="38" fillId="7" borderId="3" xfId="0" applyNumberFormat="1" applyFont="1" applyFill="1" applyBorder="1" applyAlignment="1">
      <alignment horizontal="center" vertical="center" wrapText="1"/>
    </xf>
    <xf numFmtId="165" fontId="28" fillId="2" borderId="3" xfId="2" applyFont="1" applyFill="1" applyBorder="1" applyAlignment="1" applyProtection="1">
      <alignment vertical="center" wrapText="1"/>
      <protection locked="0"/>
    </xf>
    <xf numFmtId="165" fontId="25" fillId="2" borderId="0" xfId="2" applyFont="1" applyFill="1" applyBorder="1" applyAlignment="1">
      <alignment vertical="center" wrapText="1"/>
    </xf>
    <xf numFmtId="9" fontId="25" fillId="2" borderId="0" xfId="3" applyFont="1" applyFill="1" applyBorder="1" applyAlignment="1">
      <alignment wrapText="1"/>
    </xf>
    <xf numFmtId="0" fontId="28" fillId="3" borderId="3" xfId="0" applyFont="1" applyFill="1" applyBorder="1" applyAlignment="1">
      <alignment horizontal="center" vertical="center" wrapText="1"/>
    </xf>
    <xf numFmtId="0" fontId="28" fillId="3" borderId="3" xfId="0" applyFont="1" applyFill="1" applyBorder="1" applyAlignment="1" applyProtection="1">
      <alignment horizontal="center" vertical="center" wrapText="1"/>
    </xf>
    <xf numFmtId="165" fontId="29" fillId="3" borderId="5" xfId="2" applyFont="1" applyFill="1" applyBorder="1" applyAlignment="1" applyProtection="1">
      <alignment horizontal="center" vertical="center" wrapText="1"/>
      <protection locked="0"/>
    </xf>
    <xf numFmtId="0" fontId="40" fillId="8" borderId="23" xfId="0" applyFont="1" applyFill="1" applyBorder="1" applyAlignment="1">
      <alignment vertical="top" wrapText="1"/>
    </xf>
    <xf numFmtId="0" fontId="29" fillId="0" borderId="0" xfId="0" applyFont="1" applyFill="1" applyBorder="1" applyAlignment="1">
      <alignment wrapText="1"/>
    </xf>
    <xf numFmtId="0" fontId="41" fillId="0" borderId="0" xfId="0" applyFont="1" applyFill="1" applyBorder="1" applyAlignment="1">
      <alignment wrapText="1"/>
    </xf>
    <xf numFmtId="0" fontId="28" fillId="0" borderId="3" xfId="0" applyFont="1" applyBorder="1" applyAlignment="1" applyProtection="1">
      <alignment horizontal="left" vertical="top" wrapText="1"/>
      <protection locked="0"/>
    </xf>
    <xf numFmtId="165" fontId="28" fillId="0" borderId="3" xfId="2" applyNumberFormat="1" applyFont="1" applyBorder="1" applyAlignment="1" applyProtection="1">
      <alignment horizontal="center" vertical="center" wrapText="1"/>
      <protection locked="0"/>
    </xf>
    <xf numFmtId="0" fontId="28" fillId="2" borderId="3" xfId="0" applyFont="1" applyFill="1" applyBorder="1" applyAlignment="1" applyProtection="1">
      <alignment horizontal="left" vertical="top" wrapText="1"/>
      <protection locked="0"/>
    </xf>
    <xf numFmtId="165" fontId="42" fillId="0" borderId="3" xfId="2" applyNumberFormat="1" applyFont="1" applyBorder="1" applyAlignment="1" applyProtection="1">
      <alignment horizontal="center" vertical="center" wrapText="1"/>
      <protection locked="0"/>
    </xf>
    <xf numFmtId="0" fontId="31" fillId="2" borderId="3" xfId="0" applyFont="1" applyFill="1" applyBorder="1" applyAlignment="1" applyProtection="1">
      <alignment horizontal="left" vertical="top" wrapText="1"/>
      <protection locked="0"/>
    </xf>
    <xf numFmtId="0" fontId="42" fillId="3" borderId="3" xfId="0" applyFont="1" applyFill="1" applyBorder="1" applyAlignment="1" applyProtection="1">
      <alignment vertical="center" wrapText="1"/>
    </xf>
    <xf numFmtId="0" fontId="42" fillId="0" borderId="3" xfId="0" applyFont="1" applyBorder="1" applyAlignment="1" applyProtection="1">
      <alignment horizontal="left" vertical="top" wrapText="1"/>
      <protection locked="0"/>
    </xf>
    <xf numFmtId="165" fontId="42" fillId="3" borderId="3" xfId="2" applyNumberFormat="1" applyFont="1" applyFill="1" applyBorder="1" applyAlignment="1" applyProtection="1">
      <alignment horizontal="center" vertical="center" wrapText="1"/>
    </xf>
    <xf numFmtId="0" fontId="0" fillId="0" borderId="0" xfId="0" applyFont="1" applyBorder="1" applyAlignment="1" applyProtection="1">
      <alignment wrapText="1"/>
      <protection locked="0"/>
    </xf>
    <xf numFmtId="0" fontId="29" fillId="0" borderId="0" xfId="0" applyFont="1" applyFill="1" applyBorder="1" applyAlignment="1">
      <alignment horizontal="center" vertical="center" wrapText="1"/>
    </xf>
    <xf numFmtId="165" fontId="28" fillId="2" borderId="3" xfId="2" applyFont="1" applyFill="1" applyBorder="1" applyAlignment="1" applyProtection="1">
      <alignment horizontal="center" vertical="center" wrapText="1"/>
      <protection locked="0"/>
    </xf>
    <xf numFmtId="165" fontId="28" fillId="2" borderId="3" xfId="2" applyFont="1" applyFill="1" applyBorder="1" applyAlignment="1" applyProtection="1">
      <alignment horizontal="left" vertical="center" wrapText="1"/>
      <protection locked="0"/>
    </xf>
    <xf numFmtId="165" fontId="28" fillId="0" borderId="3" xfId="2" applyFont="1" applyBorder="1" applyAlignment="1" applyProtection="1">
      <alignment horizontal="left" vertical="center" wrapText="1"/>
      <protection locked="0"/>
    </xf>
    <xf numFmtId="165" fontId="25" fillId="2" borderId="0" xfId="2" applyFont="1" applyFill="1" applyBorder="1" applyAlignment="1" applyProtection="1">
      <alignment wrapText="1"/>
      <protection locked="0"/>
    </xf>
    <xf numFmtId="165" fontId="28" fillId="0" borderId="0" xfId="0" applyNumberFormat="1" applyFont="1" applyFill="1" applyBorder="1" applyAlignment="1">
      <alignment wrapText="1"/>
    </xf>
    <xf numFmtId="166" fontId="28" fillId="0" borderId="0" xfId="0" applyNumberFormat="1" applyFont="1" applyFill="1" applyBorder="1" applyAlignment="1">
      <alignment wrapText="1"/>
    </xf>
    <xf numFmtId="165" fontId="28" fillId="0" borderId="6" xfId="0" applyNumberFormat="1" applyFont="1" applyFill="1" applyBorder="1" applyAlignment="1" applyProtection="1">
      <alignment wrapText="1"/>
      <protection locked="0"/>
    </xf>
    <xf numFmtId="165" fontId="0" fillId="0" borderId="0" xfId="0" applyNumberFormat="1" applyFont="1" applyBorder="1" applyAlignment="1">
      <alignment wrapText="1"/>
    </xf>
    <xf numFmtId="165" fontId="28" fillId="0" borderId="3" xfId="0" applyNumberFormat="1" applyFont="1" applyFill="1" applyBorder="1" applyAlignment="1" applyProtection="1">
      <alignment wrapText="1"/>
      <protection locked="0"/>
    </xf>
    <xf numFmtId="168" fontId="29" fillId="3" borderId="32" xfId="0" applyNumberFormat="1" applyFont="1" applyFill="1" applyBorder="1" applyAlignment="1">
      <alignment wrapText="1"/>
    </xf>
    <xf numFmtId="0" fontId="43" fillId="0" borderId="0" xfId="0" applyFont="1" applyFill="1" applyBorder="1" applyAlignment="1">
      <alignment horizontal="center" vertical="center" wrapText="1"/>
    </xf>
    <xf numFmtId="0" fontId="44" fillId="0" borderId="0" xfId="0" applyFont="1" applyFill="1" applyBorder="1" applyAlignment="1">
      <alignment vertical="center" wrapText="1"/>
    </xf>
    <xf numFmtId="167" fontId="44" fillId="0" borderId="0" xfId="0" applyNumberFormat="1" applyFont="1" applyFill="1" applyBorder="1" applyAlignment="1">
      <alignment horizontal="right" vertical="center" wrapText="1"/>
    </xf>
    <xf numFmtId="167" fontId="45" fillId="0" borderId="0" xfId="1" applyNumberFormat="1" applyFont="1" applyFill="1" applyBorder="1" applyAlignment="1">
      <alignment horizontal="right" vertical="center" wrapText="1"/>
    </xf>
    <xf numFmtId="0" fontId="43" fillId="0" borderId="0" xfId="0" applyFont="1" applyFill="1" applyBorder="1" applyAlignment="1">
      <alignment vertical="center" wrapText="1"/>
    </xf>
    <xf numFmtId="167" fontId="43" fillId="0" borderId="0" xfId="0" applyNumberFormat="1" applyFont="1" applyFill="1" applyBorder="1" applyAlignment="1">
      <alignment horizontal="right" vertical="center" wrapText="1"/>
    </xf>
    <xf numFmtId="167" fontId="46" fillId="0" borderId="0" xfId="1" applyNumberFormat="1" applyFont="1" applyFill="1" applyBorder="1" applyAlignment="1">
      <alignment horizontal="right" vertical="center" wrapText="1"/>
    </xf>
    <xf numFmtId="166" fontId="0" fillId="0" borderId="0" xfId="0" applyNumberFormat="1" applyFill="1" applyBorder="1" applyAlignment="1">
      <alignment vertical="center"/>
    </xf>
    <xf numFmtId="0" fontId="46" fillId="0" borderId="0" xfId="0" applyFont="1" applyFill="1" applyBorder="1" applyAlignment="1">
      <alignment vertical="center" wrapText="1"/>
    </xf>
    <xf numFmtId="167" fontId="46" fillId="0" borderId="0" xfId="0" applyNumberFormat="1" applyFont="1" applyFill="1" applyBorder="1" applyAlignment="1">
      <alignment horizontal="right" vertical="center" wrapText="1"/>
    </xf>
    <xf numFmtId="165" fontId="31" fillId="0" borderId="3" xfId="2" applyNumberFormat="1" applyFont="1" applyBorder="1" applyAlignment="1" applyProtection="1">
      <alignment horizontal="center" vertical="center" wrapText="1"/>
      <protection locked="0"/>
    </xf>
    <xf numFmtId="49" fontId="31" fillId="0" borderId="3" xfId="2" applyNumberFormat="1" applyFont="1" applyBorder="1" applyAlignment="1" applyProtection="1">
      <alignment horizontal="left" wrapText="1"/>
      <protection locked="0"/>
    </xf>
    <xf numFmtId="49" fontId="28" fillId="0" borderId="3" xfId="0" applyNumberFormat="1" applyFont="1" applyBorder="1" applyAlignment="1" applyProtection="1">
      <alignment horizontal="left" wrapText="1"/>
      <protection locked="0"/>
    </xf>
    <xf numFmtId="0" fontId="47" fillId="0" borderId="0" xfId="0" applyFont="1" applyBorder="1" applyAlignment="1">
      <alignment wrapText="1"/>
    </xf>
    <xf numFmtId="165" fontId="48" fillId="0" borderId="0" xfId="2" applyFont="1" applyFill="1" applyBorder="1" applyAlignment="1" applyProtection="1">
      <alignment vertical="center" wrapText="1"/>
    </xf>
    <xf numFmtId="0" fontId="49" fillId="3" borderId="3" xfId="0" applyFont="1" applyFill="1" applyBorder="1" applyAlignment="1" applyProtection="1">
      <alignment vertical="center" wrapText="1"/>
    </xf>
    <xf numFmtId="0" fontId="49" fillId="0" borderId="3" xfId="0" applyFont="1" applyBorder="1" applyAlignment="1" applyProtection="1">
      <alignment horizontal="left" vertical="top" wrapText="1"/>
      <protection locked="0"/>
    </xf>
    <xf numFmtId="165" fontId="49" fillId="0" borderId="3" xfId="2" applyNumberFormat="1" applyFont="1" applyBorder="1" applyAlignment="1" applyProtection="1">
      <alignment horizontal="center" vertical="center" wrapText="1"/>
      <protection locked="0"/>
    </xf>
    <xf numFmtId="165" fontId="49" fillId="3" borderId="3" xfId="2" applyNumberFormat="1" applyFont="1" applyFill="1" applyBorder="1" applyAlignment="1" applyProtection="1">
      <alignment horizontal="center" vertical="center" wrapText="1"/>
    </xf>
    <xf numFmtId="9" fontId="49" fillId="0" borderId="3" xfId="3" applyFont="1" applyBorder="1" applyAlignment="1" applyProtection="1">
      <alignment horizontal="center" vertical="center" wrapText="1"/>
      <protection locked="0"/>
    </xf>
    <xf numFmtId="165" fontId="49" fillId="0" borderId="3" xfId="2" applyFont="1" applyBorder="1" applyAlignment="1" applyProtection="1">
      <alignment horizontal="center" vertical="center" wrapText="1"/>
      <protection locked="0"/>
    </xf>
    <xf numFmtId="165" fontId="49" fillId="2" borderId="3" xfId="2" applyFont="1" applyFill="1" applyBorder="1" applyAlignment="1" applyProtection="1">
      <alignment horizontal="left" vertical="center" wrapText="1"/>
      <protection locked="0"/>
    </xf>
    <xf numFmtId="49" fontId="49" fillId="0" borderId="3" xfId="2" applyNumberFormat="1" applyFont="1" applyBorder="1" applyAlignment="1" applyProtection="1">
      <alignment horizontal="left" wrapText="1"/>
      <protection locked="0"/>
    </xf>
    <xf numFmtId="165" fontId="49" fillId="0" borderId="0" xfId="2" applyNumberFormat="1" applyFont="1" applyFill="1" applyBorder="1" applyAlignment="1" applyProtection="1">
      <alignment horizontal="center" vertical="center" wrapText="1"/>
    </xf>
    <xf numFmtId="0" fontId="50" fillId="2" borderId="3" xfId="0" applyFont="1" applyFill="1" applyBorder="1" applyAlignment="1" applyProtection="1">
      <alignment horizontal="left" vertical="top" wrapText="1"/>
      <protection locked="0"/>
    </xf>
    <xf numFmtId="165" fontId="49" fillId="2" borderId="3" xfId="2" applyNumberFormat="1" applyFont="1" applyFill="1" applyBorder="1" applyAlignment="1" applyProtection="1">
      <alignment horizontal="center" vertical="center" wrapText="1"/>
      <protection locked="0"/>
    </xf>
    <xf numFmtId="9" fontId="49" fillId="2" borderId="3" xfId="3" applyFont="1" applyFill="1" applyBorder="1" applyAlignment="1" applyProtection="1">
      <alignment horizontal="center" vertical="center" wrapText="1"/>
      <protection locked="0"/>
    </xf>
    <xf numFmtId="165" fontId="49" fillId="2" borderId="3" xfId="2" applyFont="1" applyFill="1" applyBorder="1" applyAlignment="1" applyProtection="1">
      <alignment horizontal="center" vertical="center" wrapText="1"/>
      <protection locked="0"/>
    </xf>
    <xf numFmtId="49" fontId="49" fillId="2" borderId="3" xfId="2" applyNumberFormat="1" applyFont="1" applyFill="1" applyBorder="1" applyAlignment="1" applyProtection="1">
      <alignment horizontal="left" wrapText="1"/>
      <protection locked="0"/>
    </xf>
    <xf numFmtId="0" fontId="47" fillId="2" borderId="0" xfId="0" applyFont="1" applyFill="1" applyBorder="1" applyAlignment="1">
      <alignment wrapText="1"/>
    </xf>
    <xf numFmtId="0" fontId="49" fillId="2" borderId="3" xfId="0" applyFont="1" applyFill="1" applyBorder="1" applyAlignment="1" applyProtection="1">
      <alignment horizontal="left" vertical="top" wrapText="1"/>
      <protection locked="0"/>
    </xf>
    <xf numFmtId="43" fontId="49" fillId="2" borderId="3" xfId="1" applyFont="1" applyFill="1" applyBorder="1" applyAlignment="1" applyProtection="1">
      <alignment horizontal="left" vertical="center" wrapText="1"/>
      <protection locked="0"/>
    </xf>
    <xf numFmtId="0" fontId="47" fillId="0" borderId="0" xfId="0" applyFont="1" applyFill="1" applyBorder="1" applyAlignment="1">
      <alignment wrapText="1"/>
    </xf>
    <xf numFmtId="0" fontId="50" fillId="0" borderId="3" xfId="0" applyFont="1" applyBorder="1" applyAlignment="1" applyProtection="1">
      <alignment horizontal="left" vertical="top" wrapText="1"/>
      <protection locked="0"/>
    </xf>
    <xf numFmtId="0" fontId="50" fillId="3" borderId="3" xfId="0" applyFont="1" applyFill="1" applyBorder="1" applyAlignment="1" applyProtection="1">
      <alignment vertical="center" wrapText="1"/>
    </xf>
    <xf numFmtId="49" fontId="48" fillId="0" borderId="3" xfId="2" applyNumberFormat="1" applyFont="1" applyBorder="1" applyAlignment="1" applyProtection="1">
      <alignment horizontal="left" wrapText="1"/>
      <protection locked="0"/>
    </xf>
    <xf numFmtId="165" fontId="49" fillId="0" borderId="3" xfId="2" applyNumberFormat="1" applyFont="1" applyFill="1" applyBorder="1" applyAlignment="1" applyProtection="1">
      <alignment horizontal="center" vertical="center" wrapText="1"/>
      <protection locked="0"/>
    </xf>
    <xf numFmtId="165" fontId="50" fillId="0" borderId="3" xfId="2" applyNumberFormat="1" applyFont="1" applyBorder="1" applyAlignment="1" applyProtection="1">
      <alignment horizontal="center" vertical="center" wrapText="1"/>
      <protection locked="0"/>
    </xf>
    <xf numFmtId="165" fontId="0" fillId="0" borderId="0" xfId="0" applyNumberFormat="1" applyFont="1" applyFill="1" applyBorder="1" applyAlignment="1">
      <alignment wrapText="1"/>
    </xf>
    <xf numFmtId="3" fontId="0" fillId="0" borderId="0" xfId="0" applyNumberFormat="1" applyFont="1" applyFill="1" applyBorder="1" applyAlignment="1">
      <alignment wrapText="1"/>
    </xf>
    <xf numFmtId="169" fontId="29" fillId="3" borderId="7" xfId="1" applyNumberFormat="1" applyFont="1" applyFill="1" applyBorder="1" applyAlignment="1" applyProtection="1">
      <alignment vertical="center" wrapText="1"/>
    </xf>
    <xf numFmtId="0" fontId="30" fillId="2" borderId="3" xfId="0" applyFont="1" applyFill="1" applyBorder="1" applyAlignment="1" applyProtection="1">
      <alignment horizontal="left" vertical="top" wrapText="1"/>
      <protection locked="0"/>
    </xf>
    <xf numFmtId="0" fontId="30" fillId="0" borderId="3" xfId="0" applyFont="1" applyBorder="1" applyAlignment="1" applyProtection="1">
      <alignment horizontal="left" vertical="top" wrapText="1"/>
      <protection locked="0"/>
    </xf>
    <xf numFmtId="0" fontId="15" fillId="0" borderId="3" xfId="0" applyFont="1" applyBorder="1" applyAlignment="1" applyProtection="1">
      <alignment horizontal="left" vertical="top" wrapText="1"/>
      <protection locked="0"/>
    </xf>
    <xf numFmtId="166" fontId="0" fillId="0" borderId="0" xfId="0" applyNumberFormat="1" applyFont="1" applyFill="1" applyBorder="1" applyAlignment="1">
      <alignment wrapText="1"/>
    </xf>
    <xf numFmtId="0" fontId="31" fillId="3" borderId="3" xfId="0" applyFont="1" applyFill="1" applyBorder="1" applyAlignment="1" applyProtection="1">
      <alignment vertical="center" wrapText="1"/>
    </xf>
    <xf numFmtId="0" fontId="51" fillId="2" borderId="3" xfId="0" applyFont="1" applyFill="1" applyBorder="1" applyAlignment="1" applyProtection="1">
      <alignment horizontal="left" vertical="top" wrapText="1"/>
      <protection locked="0"/>
    </xf>
    <xf numFmtId="165" fontId="31" fillId="2" borderId="3" xfId="2" applyNumberFormat="1" applyFont="1" applyFill="1" applyBorder="1" applyAlignment="1" applyProtection="1">
      <alignment horizontal="center" vertical="center" wrapText="1"/>
      <protection locked="0"/>
    </xf>
    <xf numFmtId="165" fontId="31" fillId="3" borderId="3" xfId="2" applyNumberFormat="1" applyFont="1" applyFill="1" applyBorder="1" applyAlignment="1" applyProtection="1">
      <alignment horizontal="center" vertical="center" wrapText="1"/>
    </xf>
    <xf numFmtId="9" fontId="31" fillId="2" borderId="3" xfId="3" applyFont="1" applyFill="1" applyBorder="1" applyAlignment="1" applyProtection="1">
      <alignment horizontal="center" vertical="center" wrapText="1"/>
      <protection locked="0"/>
    </xf>
    <xf numFmtId="165" fontId="31" fillId="2" borderId="3" xfId="2" applyFont="1" applyFill="1" applyBorder="1" applyAlignment="1" applyProtection="1">
      <alignment horizontal="left" vertical="center" wrapText="1"/>
      <protection locked="0"/>
    </xf>
    <xf numFmtId="0" fontId="48" fillId="2" borderId="3" xfId="0" applyFont="1" applyFill="1" applyBorder="1" applyAlignment="1" applyProtection="1">
      <alignment horizontal="left" vertical="top" wrapText="1"/>
      <protection locked="0"/>
    </xf>
    <xf numFmtId="0" fontId="15" fillId="2" borderId="3" xfId="0" applyFont="1" applyFill="1" applyBorder="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28" fillId="3" borderId="3" xfId="0" applyFont="1" applyFill="1" applyBorder="1" applyAlignment="1">
      <alignment vertical="center" wrapText="1"/>
    </xf>
    <xf numFmtId="165" fontId="29" fillId="3" borderId="30" xfId="0" applyNumberFormat="1" applyFont="1" applyFill="1" applyBorder="1" applyAlignment="1" applyProtection="1">
      <alignment vertical="center" wrapText="1"/>
    </xf>
    <xf numFmtId="0" fontId="15" fillId="0" borderId="3" xfId="0" applyFont="1" applyBorder="1" applyAlignment="1" applyProtection="1">
      <alignment horizontal="left" vertical="top" wrapText="1"/>
    </xf>
    <xf numFmtId="43" fontId="28" fillId="0" borderId="0" xfId="0" applyNumberFormat="1" applyFont="1" applyBorder="1" applyAlignment="1">
      <alignment wrapText="1"/>
    </xf>
    <xf numFmtId="43" fontId="28" fillId="2" borderId="0" xfId="0" applyNumberFormat="1" applyFont="1" applyFill="1" applyBorder="1" applyAlignment="1">
      <alignment wrapText="1"/>
    </xf>
    <xf numFmtId="43" fontId="0" fillId="0" borderId="0" xfId="0" applyNumberFormat="1" applyFont="1" applyBorder="1" applyAlignment="1">
      <alignment wrapText="1"/>
    </xf>
    <xf numFmtId="43" fontId="28" fillId="0" borderId="0" xfId="1" applyFont="1" applyFill="1" applyBorder="1" applyAlignment="1">
      <alignment vertical="center" wrapText="1"/>
    </xf>
    <xf numFmtId="43" fontId="25" fillId="0" borderId="0" xfId="1" applyFont="1" applyBorder="1" applyAlignment="1">
      <alignment wrapText="1"/>
    </xf>
    <xf numFmtId="164" fontId="44" fillId="0" borderId="0" xfId="0" applyNumberFormat="1" applyFont="1" applyFill="1" applyBorder="1" applyAlignment="1">
      <alignment vertical="center" wrapText="1"/>
    </xf>
    <xf numFmtId="165" fontId="44" fillId="0" borderId="0" xfId="0" applyNumberFormat="1" applyFont="1" applyFill="1" applyBorder="1" applyAlignment="1">
      <alignment vertical="center" wrapText="1"/>
    </xf>
    <xf numFmtId="165" fontId="28" fillId="0" borderId="0" xfId="0" applyNumberFormat="1" applyFont="1" applyBorder="1" applyAlignment="1">
      <alignment wrapText="1"/>
    </xf>
    <xf numFmtId="165" fontId="28" fillId="2" borderId="0" xfId="0" applyNumberFormat="1" applyFont="1" applyFill="1" applyBorder="1" applyAlignment="1">
      <alignment wrapText="1"/>
    </xf>
    <xf numFmtId="4" fontId="44" fillId="0" borderId="0" xfId="0" applyNumberFormat="1" applyFont="1" applyFill="1" applyBorder="1" applyAlignment="1">
      <alignment vertical="center" wrapText="1"/>
    </xf>
    <xf numFmtId="168" fontId="29" fillId="3" borderId="7" xfId="0" applyNumberFormat="1" applyFont="1" applyFill="1" applyBorder="1" applyAlignment="1">
      <alignment horizontal="center" wrapText="1"/>
    </xf>
    <xf numFmtId="168" fontId="29" fillId="3" borderId="21" xfId="0" applyNumberFormat="1" applyFont="1" applyFill="1" applyBorder="1" applyAlignment="1">
      <alignment wrapText="1"/>
    </xf>
    <xf numFmtId="0" fontId="52" fillId="0" borderId="3" xfId="0" applyFont="1" applyBorder="1" applyAlignment="1" applyProtection="1">
      <alignment horizontal="left" vertical="top" wrapText="1"/>
      <protection locked="0"/>
    </xf>
    <xf numFmtId="165" fontId="53" fillId="0" borderId="3" xfId="2" applyNumberFormat="1" applyFont="1" applyBorder="1" applyAlignment="1" applyProtection="1">
      <alignment horizontal="center" vertical="center" wrapText="1"/>
      <protection locked="0"/>
    </xf>
    <xf numFmtId="165" fontId="54" fillId="3" borderId="3" xfId="2" applyNumberFormat="1" applyFont="1" applyFill="1" applyBorder="1" applyAlignment="1" applyProtection="1">
      <alignment horizontal="center" vertical="center" wrapText="1"/>
    </xf>
    <xf numFmtId="165" fontId="54" fillId="3" borderId="3" xfId="2" applyFont="1" applyFill="1" applyBorder="1" applyAlignment="1" applyProtection="1">
      <alignment horizontal="center" vertical="center" wrapText="1"/>
    </xf>
    <xf numFmtId="0" fontId="48" fillId="0" borderId="3" xfId="0" applyFont="1" applyBorder="1" applyAlignment="1" applyProtection="1">
      <alignment horizontal="left" vertical="top" wrapText="1"/>
      <protection locked="0"/>
    </xf>
    <xf numFmtId="165" fontId="53" fillId="2" borderId="3" xfId="2" applyNumberFormat="1" applyFont="1" applyFill="1" applyBorder="1" applyAlignment="1" applyProtection="1">
      <alignment horizontal="center" vertical="center" wrapText="1"/>
      <protection locked="0"/>
    </xf>
    <xf numFmtId="0" fontId="29" fillId="2" borderId="3" xfId="0" applyFont="1" applyFill="1" applyBorder="1" applyAlignment="1" applyProtection="1">
      <alignment vertical="center" wrapText="1"/>
    </xf>
    <xf numFmtId="0" fontId="28" fillId="2" borderId="3" xfId="0" applyFont="1" applyFill="1" applyBorder="1" applyAlignment="1" applyProtection="1">
      <alignment vertical="center" wrapText="1"/>
    </xf>
    <xf numFmtId="165" fontId="28" fillId="2" borderId="3" xfId="2" applyNumberFormat="1" applyFont="1" applyFill="1" applyBorder="1" applyAlignment="1" applyProtection="1">
      <alignment horizontal="center" vertical="center" wrapText="1"/>
    </xf>
    <xf numFmtId="165" fontId="29" fillId="2" borderId="3" xfId="2" applyNumberFormat="1" applyFont="1" applyFill="1" applyBorder="1" applyAlignment="1" applyProtection="1">
      <alignment horizontal="center" vertical="center" wrapText="1"/>
    </xf>
    <xf numFmtId="0" fontId="29" fillId="3" borderId="5" xfId="0" applyFont="1" applyFill="1" applyBorder="1" applyAlignment="1" applyProtection="1">
      <alignment vertical="center" wrapText="1"/>
    </xf>
    <xf numFmtId="165" fontId="29" fillId="3" borderId="5" xfId="2" applyFont="1" applyFill="1" applyBorder="1" applyAlignment="1" applyProtection="1">
      <alignment horizontal="center" vertical="center" wrapText="1"/>
    </xf>
    <xf numFmtId="165" fontId="38" fillId="6" borderId="5" xfId="0" applyNumberFormat="1" applyFont="1" applyFill="1" applyBorder="1" applyAlignment="1">
      <alignment horizontal="center" vertical="center" wrapText="1"/>
    </xf>
    <xf numFmtId="165" fontId="38" fillId="7" borderId="5" xfId="0" applyNumberFormat="1" applyFont="1" applyFill="1" applyBorder="1" applyAlignment="1">
      <alignment horizontal="center" vertical="center" wrapText="1"/>
    </xf>
    <xf numFmtId="49" fontId="28" fillId="2" borderId="5" xfId="2" applyNumberFormat="1" applyFont="1" applyFill="1" applyBorder="1" applyAlignment="1" applyProtection="1">
      <alignment horizontal="left" wrapText="1"/>
      <protection locked="0"/>
    </xf>
    <xf numFmtId="0" fontId="29" fillId="2" borderId="3" xfId="0" applyFont="1" applyFill="1" applyBorder="1" applyAlignment="1" applyProtection="1">
      <alignment horizontal="center" vertical="center" wrapText="1"/>
    </xf>
    <xf numFmtId="165" fontId="47" fillId="0" borderId="0" xfId="0" applyNumberFormat="1" applyFont="1" applyBorder="1" applyAlignment="1">
      <alignment wrapText="1"/>
    </xf>
    <xf numFmtId="165" fontId="55" fillId="0" borderId="0" xfId="0" applyNumberFormat="1" applyFont="1" applyBorder="1" applyAlignment="1">
      <alignment wrapText="1"/>
    </xf>
    <xf numFmtId="165" fontId="56" fillId="0" borderId="0" xfId="0" applyNumberFormat="1" applyFont="1" applyBorder="1" applyAlignment="1">
      <alignment wrapText="1"/>
    </xf>
    <xf numFmtId="165" fontId="53" fillId="2" borderId="3" xfId="2" applyFont="1" applyFill="1" applyBorder="1" applyAlignment="1" applyProtection="1">
      <alignment vertical="center" wrapText="1"/>
      <protection locked="0"/>
    </xf>
    <xf numFmtId="49" fontId="56" fillId="0" borderId="0" xfId="0" applyNumberFormat="1" applyFont="1" applyBorder="1" applyAlignment="1">
      <alignment wrapText="1"/>
    </xf>
    <xf numFmtId="43" fontId="55" fillId="0" borderId="0" xfId="1" applyFont="1" applyBorder="1" applyAlignment="1">
      <alignment wrapText="1"/>
    </xf>
    <xf numFmtId="43" fontId="57" fillId="0" borderId="0" xfId="1" applyFont="1" applyBorder="1" applyAlignment="1">
      <alignment wrapText="1"/>
    </xf>
    <xf numFmtId="43" fontId="58" fillId="0" borderId="0" xfId="1" applyFont="1" applyBorder="1" applyAlignment="1">
      <alignment wrapText="1"/>
    </xf>
    <xf numFmtId="0" fontId="59" fillId="0" borderId="3" xfId="0" applyFont="1" applyBorder="1"/>
    <xf numFmtId="0" fontId="60" fillId="3" borderId="3" xfId="0" applyFont="1" applyFill="1" applyBorder="1" applyAlignment="1" applyProtection="1">
      <alignment vertical="center" wrapText="1"/>
    </xf>
    <xf numFmtId="0" fontId="29" fillId="3" borderId="3" xfId="0" applyFont="1" applyFill="1" applyBorder="1" applyAlignment="1" applyProtection="1">
      <alignment vertical="center" wrapText="1"/>
      <protection locked="0"/>
    </xf>
    <xf numFmtId="165" fontId="29" fillId="3" borderId="3" xfId="2" applyFont="1" applyFill="1" applyBorder="1" applyAlignment="1" applyProtection="1">
      <alignment vertical="center" wrapText="1"/>
      <protection locked="0"/>
    </xf>
    <xf numFmtId="165" fontId="54" fillId="2" borderId="3" xfId="2" applyNumberFormat="1" applyFont="1" applyFill="1" applyBorder="1" applyAlignment="1" applyProtection="1">
      <alignment horizontal="center" vertical="center" wrapText="1"/>
    </xf>
    <xf numFmtId="165" fontId="38" fillId="9" borderId="3" xfId="0" applyNumberFormat="1" applyFont="1" applyFill="1" applyBorder="1" applyAlignment="1">
      <alignment horizontal="center" vertical="center" wrapText="1"/>
    </xf>
    <xf numFmtId="49" fontId="28" fillId="3" borderId="3" xfId="2" applyNumberFormat="1" applyFont="1" applyFill="1" applyBorder="1" applyAlignment="1" applyProtection="1">
      <alignment horizontal="left" wrapText="1"/>
      <protection locked="0"/>
    </xf>
    <xf numFmtId="165" fontId="61" fillId="3" borderId="3" xfId="2" applyFont="1" applyFill="1" applyBorder="1" applyAlignment="1" applyProtection="1">
      <alignment vertical="center" wrapText="1"/>
      <protection locked="0"/>
    </xf>
    <xf numFmtId="165" fontId="29" fillId="0" borderId="0" xfId="0" applyNumberFormat="1" applyFont="1" applyFill="1" applyBorder="1" applyAlignment="1" applyProtection="1">
      <alignment vertical="center" wrapText="1"/>
      <protection locked="0"/>
    </xf>
    <xf numFmtId="0" fontId="19" fillId="0" borderId="3" xfId="0" applyFont="1" applyBorder="1" applyAlignment="1" applyProtection="1">
      <alignment horizontal="left" vertical="top" wrapText="1"/>
      <protection locked="0"/>
    </xf>
    <xf numFmtId="165" fontId="53" fillId="3" borderId="3" xfId="2" applyNumberFormat="1" applyFont="1" applyFill="1" applyBorder="1" applyAlignment="1" applyProtection="1">
      <alignment horizontal="center" vertical="center" wrapText="1"/>
    </xf>
    <xf numFmtId="165" fontId="61" fillId="3" borderId="5" xfId="2" applyNumberFormat="1" applyFont="1" applyFill="1" applyBorder="1" applyAlignment="1" applyProtection="1">
      <alignment horizontal="center" vertical="center" wrapText="1"/>
    </xf>
    <xf numFmtId="0" fontId="52" fillId="2" borderId="3" xfId="0" applyFont="1" applyFill="1" applyBorder="1" applyAlignment="1" applyProtection="1">
      <alignment horizontal="left" vertical="top" wrapText="1"/>
      <protection locked="0"/>
    </xf>
    <xf numFmtId="165" fontId="49" fillId="2" borderId="5" xfId="2" applyNumberFormat="1" applyFont="1" applyFill="1" applyBorder="1" applyAlignment="1" applyProtection="1">
      <alignment horizontal="center" vertical="center" wrapText="1"/>
      <protection locked="0"/>
    </xf>
    <xf numFmtId="165" fontId="29" fillId="2" borderId="0" xfId="0" applyNumberFormat="1" applyFont="1" applyFill="1" applyBorder="1" applyAlignment="1" applyProtection="1">
      <alignment vertical="center" wrapText="1"/>
      <protection locked="0"/>
    </xf>
    <xf numFmtId="165" fontId="28" fillId="2" borderId="0" xfId="0" applyNumberFormat="1" applyFont="1" applyFill="1" applyBorder="1" applyAlignment="1" applyProtection="1">
      <alignment vertical="center" wrapText="1"/>
      <protection locked="0"/>
    </xf>
    <xf numFmtId="170" fontId="29" fillId="3" borderId="7" xfId="1" applyNumberFormat="1" applyFont="1" applyFill="1" applyBorder="1" applyAlignment="1" applyProtection="1">
      <alignment vertical="center" wrapText="1"/>
    </xf>
    <xf numFmtId="0" fontId="62" fillId="3" borderId="3" xfId="0" applyFont="1" applyFill="1" applyBorder="1" applyAlignment="1" applyProtection="1">
      <alignment vertical="center" wrapText="1"/>
    </xf>
    <xf numFmtId="165" fontId="62" fillId="0" borderId="0" xfId="2" applyFont="1" applyFill="1" applyBorder="1" applyAlignment="1" applyProtection="1">
      <alignment vertical="center" wrapText="1"/>
    </xf>
    <xf numFmtId="165" fontId="54" fillId="3" borderId="3" xfId="2" applyNumberFormat="1" applyFont="1" applyFill="1" applyBorder="1" applyAlignment="1" applyProtection="1">
      <alignment horizontal="center" vertical="center" wrapText="1"/>
      <protection locked="0"/>
    </xf>
    <xf numFmtId="0" fontId="63" fillId="0" borderId="3" xfId="0" applyFont="1" applyBorder="1" applyAlignment="1" applyProtection="1">
      <alignment horizontal="left" vertical="top" wrapText="1"/>
      <protection locked="0"/>
    </xf>
    <xf numFmtId="165" fontId="54" fillId="0" borderId="3" xfId="2" applyNumberFormat="1" applyFont="1" applyBorder="1" applyAlignment="1" applyProtection="1">
      <alignment horizontal="center" vertical="center" wrapText="1"/>
      <protection locked="0"/>
    </xf>
    <xf numFmtId="9" fontId="54" fillId="0" borderId="3" xfId="3" applyFont="1" applyBorder="1" applyAlignment="1" applyProtection="1">
      <alignment horizontal="center" vertical="center" wrapText="1"/>
      <protection locked="0"/>
    </xf>
    <xf numFmtId="165" fontId="54" fillId="2" borderId="3" xfId="2" applyFont="1" applyFill="1" applyBorder="1" applyAlignment="1" applyProtection="1">
      <alignment vertical="center" wrapText="1"/>
      <protection locked="0"/>
    </xf>
    <xf numFmtId="165" fontId="61" fillId="2" borderId="3" xfId="2" applyFont="1" applyFill="1" applyBorder="1" applyAlignment="1" applyProtection="1">
      <alignment vertical="center" wrapText="1"/>
      <protection locked="0"/>
    </xf>
    <xf numFmtId="0" fontId="59" fillId="0" borderId="3" xfId="0" applyFont="1" applyBorder="1" applyAlignment="1">
      <alignment vertical="center"/>
    </xf>
    <xf numFmtId="165" fontId="28" fillId="2" borderId="3" xfId="2" applyFont="1" applyFill="1" applyBorder="1" applyAlignment="1" applyProtection="1">
      <alignment vertical="center" wrapText="1"/>
    </xf>
    <xf numFmtId="9" fontId="28" fillId="2" borderId="3" xfId="3" applyFont="1" applyFill="1" applyBorder="1" applyAlignment="1" applyProtection="1">
      <alignment vertical="center" wrapText="1"/>
      <protection locked="0"/>
    </xf>
    <xf numFmtId="165" fontId="28" fillId="0" borderId="0" xfId="0" applyNumberFormat="1" applyFont="1" applyFill="1" applyBorder="1" applyAlignment="1">
      <alignment vertical="center" wrapText="1"/>
    </xf>
    <xf numFmtId="165" fontId="64" fillId="2" borderId="3" xfId="2" applyNumberFormat="1" applyFont="1" applyFill="1" applyBorder="1" applyAlignment="1" applyProtection="1">
      <alignment horizontal="center" vertical="center" wrapText="1"/>
      <protection locked="0"/>
    </xf>
    <xf numFmtId="165" fontId="53" fillId="2" borderId="3" xfId="2" applyFont="1" applyFill="1" applyBorder="1" applyAlignment="1" applyProtection="1">
      <alignment horizontal="left" vertical="center" wrapText="1"/>
      <protection locked="0"/>
    </xf>
    <xf numFmtId="0" fontId="28" fillId="0" borderId="0" xfId="2" applyNumberFormat="1" applyFont="1" applyFill="1" applyBorder="1" applyAlignment="1" applyProtection="1">
      <alignment horizontal="center" vertical="center" wrapText="1"/>
    </xf>
    <xf numFmtId="166" fontId="0" fillId="2" borderId="0" xfId="0" applyNumberFormat="1" applyFont="1" applyFill="1" applyBorder="1" applyAlignment="1">
      <alignment wrapText="1"/>
    </xf>
    <xf numFmtId="43" fontId="64" fillId="2" borderId="3" xfId="1" applyFont="1" applyFill="1" applyBorder="1" applyAlignment="1" applyProtection="1">
      <alignment horizontal="center" vertical="center" wrapText="1"/>
      <protection locked="0"/>
    </xf>
    <xf numFmtId="166" fontId="0" fillId="0" borderId="0" xfId="0" applyNumberFormat="1" applyFont="1" applyBorder="1" applyAlignment="1">
      <alignment wrapText="1"/>
    </xf>
    <xf numFmtId="165" fontId="64" fillId="0" borderId="3" xfId="2" applyNumberFormat="1" applyFont="1" applyBorder="1" applyAlignment="1" applyProtection="1">
      <alignment horizontal="center" vertical="center" wrapText="1"/>
      <protection locked="0"/>
    </xf>
    <xf numFmtId="165" fontId="22" fillId="2" borderId="3" xfId="2" applyNumberFormat="1" applyFont="1" applyFill="1" applyBorder="1" applyAlignment="1" applyProtection="1">
      <alignment horizontal="center" vertical="center" wrapText="1"/>
      <protection locked="0"/>
    </xf>
    <xf numFmtId="165" fontId="31" fillId="2" borderId="3" xfId="2" applyFont="1" applyFill="1" applyBorder="1" applyAlignment="1" applyProtection="1">
      <alignment horizontal="center" vertical="center" wrapText="1"/>
      <protection locked="0"/>
    </xf>
    <xf numFmtId="49" fontId="53" fillId="0" borderId="3" xfId="0" applyNumberFormat="1" applyFont="1" applyBorder="1" applyAlignment="1" applyProtection="1">
      <alignment horizontal="left" wrapText="1"/>
      <protection locked="0"/>
    </xf>
    <xf numFmtId="165" fontId="53" fillId="0" borderId="3" xfId="2" applyFont="1" applyBorder="1" applyAlignment="1" applyProtection="1">
      <alignment vertical="center" wrapText="1"/>
      <protection locked="0"/>
    </xf>
    <xf numFmtId="165" fontId="64" fillId="0" borderId="3" xfId="2" applyFont="1" applyBorder="1" applyAlignment="1" applyProtection="1">
      <alignment horizontal="center" vertical="center" wrapText="1"/>
      <protection locked="0"/>
    </xf>
    <xf numFmtId="165" fontId="54" fillId="3" borderId="5" xfId="2" applyNumberFormat="1" applyFont="1" applyFill="1" applyBorder="1" applyAlignment="1" applyProtection="1">
      <alignment horizontal="center" vertical="center" wrapText="1"/>
    </xf>
    <xf numFmtId="170" fontId="29" fillId="3" borderId="17" xfId="1" applyNumberFormat="1" applyFont="1" applyFill="1" applyBorder="1" applyAlignment="1" applyProtection="1">
      <alignment vertical="center" wrapText="1"/>
    </xf>
    <xf numFmtId="9" fontId="27" fillId="3" borderId="17" xfId="3" applyFont="1" applyFill="1" applyBorder="1" applyAlignment="1">
      <alignment wrapText="1"/>
    </xf>
    <xf numFmtId="165" fontId="31" fillId="3" borderId="7" xfId="0" applyNumberFormat="1" applyFont="1" applyFill="1" applyBorder="1" applyAlignment="1">
      <alignment wrapText="1"/>
    </xf>
    <xf numFmtId="165" fontId="65" fillId="3" borderId="11" xfId="2" applyFont="1" applyFill="1" applyBorder="1" applyAlignment="1" applyProtection="1">
      <alignment vertical="center" wrapText="1"/>
    </xf>
    <xf numFmtId="165" fontId="65" fillId="3" borderId="3" xfId="2" applyFont="1" applyFill="1" applyBorder="1" applyAlignment="1" applyProtection="1">
      <alignment vertical="center" wrapText="1"/>
    </xf>
    <xf numFmtId="9" fontId="25" fillId="2" borderId="0" xfId="2" applyNumberFormat="1" applyFont="1" applyFill="1" applyBorder="1" applyAlignment="1">
      <alignment wrapText="1"/>
    </xf>
    <xf numFmtId="49" fontId="56" fillId="2" borderId="0" xfId="0" applyNumberFormat="1" applyFont="1" applyFill="1" applyBorder="1" applyAlignment="1">
      <alignment wrapText="1"/>
    </xf>
    <xf numFmtId="3" fontId="0" fillId="0" borderId="0" xfId="0" applyNumberFormat="1" applyFont="1" applyBorder="1" applyAlignment="1">
      <alignment wrapText="1"/>
    </xf>
    <xf numFmtId="49" fontId="28" fillId="2" borderId="0" xfId="2" applyNumberFormat="1" applyFont="1" applyFill="1" applyBorder="1" applyAlignment="1" applyProtection="1">
      <alignment vertical="center" wrapText="1"/>
      <protection locked="0"/>
    </xf>
    <xf numFmtId="165" fontId="28" fillId="2" borderId="0" xfId="0" applyNumberFormat="1" applyFont="1" applyFill="1" applyBorder="1" applyAlignment="1">
      <alignment vertical="center" wrapText="1"/>
    </xf>
    <xf numFmtId="165" fontId="66" fillId="2" borderId="0" xfId="0" applyNumberFormat="1" applyFont="1" applyFill="1" applyBorder="1" applyAlignment="1">
      <alignment wrapText="1"/>
    </xf>
    <xf numFmtId="165" fontId="53" fillId="2" borderId="3" xfId="2" applyFont="1" applyFill="1" applyBorder="1" applyAlignment="1" applyProtection="1">
      <alignment vertical="center" wrapText="1"/>
    </xf>
    <xf numFmtId="165" fontId="0" fillId="2" borderId="0" xfId="0" applyNumberFormat="1" applyFont="1" applyFill="1" applyBorder="1" applyAlignment="1">
      <alignment wrapText="1"/>
    </xf>
    <xf numFmtId="0" fontId="25" fillId="0" borderId="0" xfId="1" applyNumberFormat="1" applyFont="1" applyBorder="1" applyAlignment="1">
      <alignment wrapText="1"/>
    </xf>
    <xf numFmtId="165" fontId="31" fillId="2" borderId="3" xfId="2" applyFont="1" applyFill="1" applyBorder="1" applyAlignment="1" applyProtection="1">
      <alignment vertical="center" wrapText="1"/>
      <protection locked="0"/>
    </xf>
    <xf numFmtId="43" fontId="25" fillId="0" borderId="0" xfId="1" applyFont="1" applyBorder="1" applyAlignment="1">
      <alignment wrapText="1"/>
    </xf>
    <xf numFmtId="49" fontId="53" fillId="0" borderId="3" xfId="0" applyNumberFormat="1" applyFont="1" applyBorder="1" applyAlignment="1" applyProtection="1">
      <alignment horizontal="center" vertical="center" wrapText="1"/>
      <protection locked="0"/>
    </xf>
    <xf numFmtId="165" fontId="53" fillId="3" borderId="3" xfId="2" applyFont="1" applyFill="1" applyBorder="1" applyAlignment="1" applyProtection="1">
      <alignment vertical="center" wrapText="1"/>
    </xf>
    <xf numFmtId="9" fontId="53" fillId="0" borderId="3" xfId="3" applyFont="1" applyBorder="1" applyAlignment="1" applyProtection="1">
      <alignment vertical="center" wrapText="1"/>
      <protection locked="0"/>
    </xf>
    <xf numFmtId="43" fontId="25" fillId="0" borderId="0" xfId="1" applyFont="1"/>
    <xf numFmtId="0" fontId="67" fillId="0" borderId="0" xfId="0" applyFont="1" applyBorder="1" applyAlignment="1">
      <alignment horizontal="left" vertical="top" wrapText="1"/>
    </xf>
    <xf numFmtId="49" fontId="68" fillId="2" borderId="11" xfId="0" applyNumberFormat="1" applyFont="1" applyFill="1" applyBorder="1" applyAlignment="1" applyProtection="1">
      <alignment horizontal="left" vertical="center" wrapText="1"/>
      <protection locked="0"/>
    </xf>
    <xf numFmtId="49" fontId="68" fillId="2" borderId="12" xfId="0" applyNumberFormat="1" applyFont="1" applyFill="1" applyBorder="1" applyAlignment="1" applyProtection="1">
      <alignment horizontal="left" vertical="center" wrapText="1"/>
      <protection locked="0"/>
    </xf>
    <xf numFmtId="49" fontId="68" fillId="2" borderId="13" xfId="0" applyNumberFormat="1" applyFont="1" applyFill="1" applyBorder="1" applyAlignment="1" applyProtection="1">
      <alignment horizontal="left" vertical="center" wrapText="1"/>
      <protection locked="0"/>
    </xf>
    <xf numFmtId="0" fontId="28" fillId="2" borderId="11" xfId="0" applyFont="1" applyFill="1" applyBorder="1" applyAlignment="1" applyProtection="1">
      <alignment horizontal="left" vertical="top" wrapText="1"/>
      <protection locked="0"/>
    </xf>
    <xf numFmtId="0" fontId="28" fillId="2" borderId="12" xfId="0" applyFont="1" applyFill="1" applyBorder="1" applyAlignment="1" applyProtection="1">
      <alignment horizontal="left" vertical="top" wrapText="1"/>
      <protection locked="0"/>
    </xf>
    <xf numFmtId="0" fontId="28" fillId="2" borderId="13" xfId="0" applyFont="1" applyFill="1" applyBorder="1" applyAlignment="1" applyProtection="1">
      <alignment horizontal="left" vertical="top" wrapText="1"/>
      <protection locked="0"/>
    </xf>
    <xf numFmtId="0" fontId="28" fillId="2" borderId="3" xfId="0" applyFont="1" applyFill="1" applyBorder="1" applyAlignment="1" applyProtection="1">
      <alignment horizontal="left" vertical="top" wrapText="1"/>
      <protection locked="0"/>
    </xf>
    <xf numFmtId="49" fontId="68" fillId="0" borderId="11" xfId="0" applyNumberFormat="1" applyFont="1" applyFill="1" applyBorder="1" applyAlignment="1" applyProtection="1">
      <alignment horizontal="left" vertical="center" wrapText="1"/>
      <protection locked="0"/>
    </xf>
    <xf numFmtId="49" fontId="68" fillId="0" borderId="12" xfId="0" applyNumberFormat="1" applyFont="1" applyFill="1" applyBorder="1" applyAlignment="1" applyProtection="1">
      <alignment horizontal="left" vertical="center" wrapText="1"/>
      <protection locked="0"/>
    </xf>
    <xf numFmtId="49" fontId="68" fillId="0" borderId="13" xfId="0" applyNumberFormat="1" applyFont="1" applyFill="1" applyBorder="1" applyAlignment="1" applyProtection="1">
      <alignment horizontal="left" vertical="center" wrapText="1"/>
      <protection locked="0"/>
    </xf>
    <xf numFmtId="49" fontId="69" fillId="2" borderId="11" xfId="0" applyNumberFormat="1" applyFont="1" applyFill="1" applyBorder="1" applyAlignment="1" applyProtection="1">
      <alignment horizontal="left" vertical="center" wrapText="1"/>
      <protection locked="0"/>
    </xf>
    <xf numFmtId="49" fontId="69" fillId="2" borderId="12" xfId="0" applyNumberFormat="1" applyFont="1" applyFill="1" applyBorder="1" applyAlignment="1" applyProtection="1">
      <alignment horizontal="left" vertical="center" wrapText="1"/>
      <protection locked="0"/>
    </xf>
    <xf numFmtId="49" fontId="69" fillId="2" borderId="13" xfId="0" applyNumberFormat="1" applyFont="1" applyFill="1" applyBorder="1" applyAlignment="1" applyProtection="1">
      <alignment horizontal="left" vertical="center" wrapText="1"/>
      <protection locked="0"/>
    </xf>
    <xf numFmtId="49" fontId="70" fillId="2" borderId="11" xfId="0" applyNumberFormat="1" applyFont="1" applyFill="1" applyBorder="1" applyAlignment="1" applyProtection="1">
      <alignment horizontal="left" vertical="center" wrapText="1"/>
      <protection locked="0"/>
    </xf>
    <xf numFmtId="49" fontId="71" fillId="2" borderId="3" xfId="0" applyNumberFormat="1" applyFont="1" applyFill="1" applyBorder="1" applyAlignment="1" applyProtection="1">
      <alignment horizontal="left" vertical="center" wrapText="1"/>
      <protection locked="0"/>
    </xf>
    <xf numFmtId="0" fontId="28" fillId="2" borderId="11" xfId="0" applyFont="1" applyFill="1" applyBorder="1" applyAlignment="1" applyProtection="1">
      <alignment horizontal="center" vertical="center" wrapText="1"/>
    </xf>
    <xf numFmtId="0" fontId="28" fillId="2" borderId="12" xfId="0" applyFont="1" applyFill="1" applyBorder="1" applyAlignment="1" applyProtection="1">
      <alignment horizontal="center" vertical="center" wrapText="1"/>
    </xf>
    <xf numFmtId="0" fontId="28" fillId="2" borderId="13" xfId="0" applyFont="1" applyFill="1" applyBorder="1" applyAlignment="1" applyProtection="1">
      <alignment horizontal="center" vertical="center" wrapText="1"/>
    </xf>
    <xf numFmtId="0" fontId="29" fillId="2" borderId="3" xfId="0" applyFont="1" applyFill="1" applyBorder="1" applyAlignment="1" applyProtection="1">
      <alignment horizontal="left" vertical="top" wrapText="1"/>
      <protection locked="0"/>
    </xf>
    <xf numFmtId="0" fontId="41" fillId="0" borderId="33" xfId="0" applyFont="1" applyFill="1" applyBorder="1" applyAlignment="1">
      <alignment horizontal="left" wrapText="1"/>
    </xf>
    <xf numFmtId="165" fontId="29" fillId="3" borderId="5" xfId="2" applyFont="1" applyFill="1" applyBorder="1" applyAlignment="1" applyProtection="1">
      <alignment horizontal="center" vertical="center" wrapText="1"/>
      <protection locked="0"/>
    </xf>
    <xf numFmtId="165" fontId="29" fillId="3" borderId="6" xfId="2" applyFont="1" applyFill="1" applyBorder="1" applyAlignment="1" applyProtection="1">
      <alignment horizontal="center" vertical="center" wrapText="1"/>
      <protection locked="0"/>
    </xf>
    <xf numFmtId="0" fontId="29" fillId="3" borderId="19" xfId="0" applyFont="1" applyFill="1" applyBorder="1" applyAlignment="1" applyProtection="1">
      <alignment horizontal="center" vertical="center" wrapText="1"/>
    </xf>
    <xf numFmtId="0" fontId="29" fillId="3" borderId="16" xfId="0" applyFont="1" applyFill="1" applyBorder="1" applyAlignment="1" applyProtection="1">
      <alignment horizontal="center" vertical="center" wrapText="1"/>
    </xf>
    <xf numFmtId="49" fontId="71" fillId="2" borderId="11" xfId="0" applyNumberFormat="1" applyFont="1" applyFill="1" applyBorder="1" applyAlignment="1" applyProtection="1">
      <alignment horizontal="left" vertical="center" wrapText="1"/>
      <protection locked="0"/>
    </xf>
    <xf numFmtId="49" fontId="71" fillId="2" borderId="12" xfId="0" applyNumberFormat="1" applyFont="1" applyFill="1" applyBorder="1" applyAlignment="1" applyProtection="1">
      <alignment horizontal="left" vertical="center" wrapText="1"/>
      <protection locked="0"/>
    </xf>
    <xf numFmtId="49" fontId="71" fillId="2" borderId="13" xfId="0" applyNumberFormat="1" applyFont="1" applyFill="1" applyBorder="1" applyAlignment="1" applyProtection="1">
      <alignment horizontal="left" vertical="center" wrapText="1"/>
      <protection locked="0"/>
    </xf>
    <xf numFmtId="0" fontId="29" fillId="3" borderId="5" xfId="0" applyFont="1" applyFill="1" applyBorder="1" applyAlignment="1" applyProtection="1">
      <alignment horizontal="center" vertical="center" wrapText="1"/>
      <protection locked="0"/>
    </xf>
    <xf numFmtId="0" fontId="29" fillId="3" borderId="6" xfId="0" applyFont="1" applyFill="1" applyBorder="1" applyAlignment="1" applyProtection="1">
      <alignment horizontal="center" vertical="center" wrapText="1"/>
      <protection locked="0"/>
    </xf>
    <xf numFmtId="0" fontId="29" fillId="3" borderId="5" xfId="0" applyFont="1" applyFill="1" applyBorder="1" applyAlignment="1" applyProtection="1">
      <alignment horizontal="center" vertical="center" wrapText="1"/>
    </xf>
    <xf numFmtId="0" fontId="29" fillId="3" borderId="6" xfId="0" applyFont="1" applyFill="1" applyBorder="1" applyAlignment="1" applyProtection="1">
      <alignment horizontal="center" vertical="center" wrapText="1"/>
    </xf>
    <xf numFmtId="0" fontId="29" fillId="3" borderId="22" xfId="0" applyFont="1" applyFill="1" applyBorder="1" applyAlignment="1" applyProtection="1">
      <alignment horizontal="center" vertical="center" wrapText="1"/>
    </xf>
    <xf numFmtId="0" fontId="29" fillId="3" borderId="14" xfId="0" applyFont="1" applyFill="1" applyBorder="1" applyAlignment="1" applyProtection="1">
      <alignment horizontal="center" vertical="center" wrapText="1"/>
    </xf>
    <xf numFmtId="0" fontId="26" fillId="3" borderId="34" xfId="0" applyFont="1" applyFill="1" applyBorder="1" applyAlignment="1" applyProtection="1">
      <alignment horizontal="center" vertical="center" wrapText="1"/>
    </xf>
    <xf numFmtId="0" fontId="26" fillId="3" borderId="35" xfId="0" applyFont="1" applyFill="1" applyBorder="1" applyAlignment="1" applyProtection="1">
      <alignment horizontal="center" vertical="center" wrapText="1"/>
    </xf>
    <xf numFmtId="0" fontId="29" fillId="0" borderId="0" xfId="0" applyFont="1" applyFill="1" applyBorder="1" applyAlignment="1">
      <alignment horizontal="center" vertical="center" wrapText="1"/>
    </xf>
    <xf numFmtId="0" fontId="29" fillId="3" borderId="36" xfId="0" applyFont="1" applyFill="1" applyBorder="1" applyAlignment="1" applyProtection="1">
      <alignment horizontal="center" vertical="center" wrapText="1"/>
    </xf>
    <xf numFmtId="0" fontId="29" fillId="3" borderId="37" xfId="0" applyFont="1" applyFill="1" applyBorder="1" applyAlignment="1" applyProtection="1">
      <alignment horizontal="center" vertical="center" wrapText="1"/>
    </xf>
    <xf numFmtId="0" fontId="29" fillId="3" borderId="38" xfId="0" applyFont="1" applyFill="1" applyBorder="1" applyAlignment="1" applyProtection="1">
      <alignment horizontal="center" vertical="center" wrapText="1"/>
    </xf>
    <xf numFmtId="0" fontId="0" fillId="10" borderId="2" xfId="0" applyFont="1" applyFill="1" applyBorder="1" applyAlignment="1" applyProtection="1">
      <alignment horizontal="center" vertical="center" wrapText="1"/>
    </xf>
    <xf numFmtId="0" fontId="0" fillId="10" borderId="17" xfId="0" applyFont="1" applyFill="1" applyBorder="1" applyAlignment="1" applyProtection="1">
      <alignment horizontal="center" vertical="center" wrapText="1"/>
    </xf>
    <xf numFmtId="0" fontId="28" fillId="3" borderId="19" xfId="0" applyFont="1" applyFill="1" applyBorder="1" applyAlignment="1" applyProtection="1">
      <alignment horizontal="center" vertical="center" wrapText="1"/>
    </xf>
    <xf numFmtId="0" fontId="28" fillId="3" borderId="16" xfId="0" applyFont="1" applyFill="1" applyBorder="1" applyAlignment="1" applyProtection="1">
      <alignment horizontal="center" vertical="center" wrapText="1"/>
    </xf>
    <xf numFmtId="165" fontId="29" fillId="3" borderId="22" xfId="2" applyFont="1" applyFill="1" applyBorder="1" applyAlignment="1" applyProtection="1">
      <alignment horizontal="center" vertical="center" wrapText="1"/>
    </xf>
    <xf numFmtId="165" fontId="29" fillId="3" borderId="14" xfId="2" applyFont="1" applyFill="1" applyBorder="1" applyAlignment="1" applyProtection="1">
      <alignment horizontal="center" vertical="center" wrapText="1"/>
    </xf>
    <xf numFmtId="0" fontId="29" fillId="4" borderId="36" xfId="0" applyFont="1" applyFill="1" applyBorder="1" applyAlignment="1" applyProtection="1">
      <alignment horizontal="center" vertical="center" wrapText="1"/>
    </xf>
    <xf numFmtId="0" fontId="29" fillId="4" borderId="37" xfId="0" applyFont="1" applyFill="1" applyBorder="1" applyAlignment="1" applyProtection="1">
      <alignment horizontal="center" vertical="center" wrapText="1"/>
    </xf>
    <xf numFmtId="0" fontId="29" fillId="4" borderId="38" xfId="0" applyFont="1" applyFill="1" applyBorder="1" applyAlignment="1" applyProtection="1">
      <alignment horizontal="center" vertical="center" wrapText="1"/>
    </xf>
    <xf numFmtId="0" fontId="29" fillId="3" borderId="11" xfId="0" applyFont="1" applyFill="1" applyBorder="1" applyAlignment="1">
      <alignment horizontal="left" wrapText="1"/>
    </xf>
    <xf numFmtId="0" fontId="29" fillId="3" borderId="12" xfId="0" applyFont="1" applyFill="1" applyBorder="1" applyAlignment="1">
      <alignment horizontal="left" wrapText="1"/>
    </xf>
    <xf numFmtId="0" fontId="29" fillId="3" borderId="13" xfId="0" applyFont="1" applyFill="1" applyBorder="1" applyAlignment="1">
      <alignment horizontal="left" wrapText="1"/>
    </xf>
    <xf numFmtId="0" fontId="29" fillId="3" borderId="39" xfId="0" applyFont="1" applyFill="1" applyBorder="1" applyAlignment="1">
      <alignment horizontal="center" wrapText="1"/>
    </xf>
    <xf numFmtId="0" fontId="29" fillId="3" borderId="40" xfId="0" applyFont="1" applyFill="1" applyBorder="1" applyAlignment="1">
      <alignment horizontal="center" wrapText="1"/>
    </xf>
    <xf numFmtId="0" fontId="29" fillId="3" borderId="41" xfId="0" applyFont="1" applyFill="1" applyBorder="1" applyAlignment="1">
      <alignment horizontal="center" wrapText="1"/>
    </xf>
    <xf numFmtId="0" fontId="29" fillId="3" borderId="29" xfId="0" applyFont="1" applyFill="1" applyBorder="1" applyAlignment="1">
      <alignment horizontal="center" vertical="center" wrapText="1"/>
    </xf>
    <xf numFmtId="0" fontId="29" fillId="3" borderId="14" xfId="0" applyFont="1" applyFill="1" applyBorder="1" applyAlignment="1">
      <alignment horizontal="center" vertical="center" wrapText="1"/>
    </xf>
    <xf numFmtId="167" fontId="32" fillId="0" borderId="0" xfId="1" applyNumberFormat="1" applyFont="1" applyFill="1" applyBorder="1" applyAlignment="1">
      <alignment horizontal="center" vertical="center" wrapText="1"/>
    </xf>
    <xf numFmtId="0" fontId="29" fillId="3" borderId="42" xfId="0" applyFont="1" applyFill="1" applyBorder="1" applyAlignment="1" applyProtection="1">
      <alignment horizontal="center" wrapText="1"/>
      <protection locked="0"/>
    </xf>
    <xf numFmtId="0" fontId="29" fillId="3" borderId="6" xfId="0" applyFont="1" applyFill="1" applyBorder="1" applyAlignment="1" applyProtection="1">
      <alignment horizontal="center" wrapText="1"/>
      <protection locked="0"/>
    </xf>
    <xf numFmtId="0" fontId="32" fillId="0" borderId="0" xfId="0" applyFont="1" applyFill="1" applyBorder="1" applyAlignment="1">
      <alignment horizontal="center" vertical="center" wrapText="1"/>
    </xf>
    <xf numFmtId="0" fontId="0" fillId="3" borderId="43" xfId="0" applyNumberFormat="1" applyFill="1" applyBorder="1" applyAlignment="1">
      <alignment horizontal="center" wrapText="1"/>
    </xf>
    <xf numFmtId="0" fontId="0" fillId="3" borderId="44" xfId="0" applyNumberFormat="1" applyFill="1" applyBorder="1" applyAlignment="1">
      <alignment horizontal="center" wrapText="1"/>
    </xf>
    <xf numFmtId="0" fontId="0" fillId="3" borderId="45" xfId="0" applyNumberFormat="1" applyFill="1" applyBorder="1" applyAlignment="1">
      <alignment horizontal="center" wrapText="1"/>
    </xf>
    <xf numFmtId="165" fontId="26" fillId="3" borderId="46" xfId="0" applyNumberFormat="1" applyFont="1" applyFill="1" applyBorder="1" applyAlignment="1">
      <alignment horizontal="center"/>
    </xf>
    <xf numFmtId="165" fontId="26" fillId="3" borderId="47" xfId="0" applyNumberFormat="1" applyFont="1" applyFill="1" applyBorder="1" applyAlignment="1">
      <alignment horizontal="center"/>
    </xf>
    <xf numFmtId="0" fontId="26" fillId="8" borderId="48" xfId="0" applyFont="1" applyFill="1" applyBorder="1" applyAlignment="1">
      <alignment horizontal="center" vertical="center"/>
    </xf>
    <xf numFmtId="0" fontId="26" fillId="8" borderId="49" xfId="0" applyFont="1" applyFill="1" applyBorder="1" applyAlignment="1">
      <alignment horizontal="center" vertical="center"/>
    </xf>
    <xf numFmtId="0" fontId="26" fillId="8" borderId="50" xfId="0" applyFont="1" applyFill="1" applyBorder="1" applyAlignment="1">
      <alignment horizontal="center" vertical="center"/>
    </xf>
    <xf numFmtId="0" fontId="26" fillId="8" borderId="51" xfId="0" applyFont="1" applyFill="1" applyBorder="1" applyAlignment="1">
      <alignment horizontal="center" vertical="center"/>
    </xf>
    <xf numFmtId="0" fontId="26" fillId="8" borderId="52" xfId="0" applyFont="1" applyFill="1" applyBorder="1" applyAlignment="1">
      <alignment horizontal="center" vertical="center"/>
    </xf>
    <xf numFmtId="0" fontId="26" fillId="8" borderId="53" xfId="0" applyFont="1" applyFill="1" applyBorder="1" applyAlignment="1">
      <alignment horizontal="center" vertical="center"/>
    </xf>
    <xf numFmtId="49" fontId="0" fillId="3" borderId="43" xfId="0" applyNumberFormat="1" applyFill="1" applyBorder="1" applyAlignment="1">
      <alignment horizontal="center" wrapText="1"/>
    </xf>
    <xf numFmtId="49" fontId="0" fillId="3" borderId="44" xfId="0" applyNumberFormat="1" applyFill="1" applyBorder="1" applyAlignment="1">
      <alignment horizontal="center" wrapText="1"/>
    </xf>
    <xf numFmtId="49" fontId="0" fillId="3" borderId="45" xfId="0" applyNumberFormat="1" applyFill="1" applyBorder="1" applyAlignment="1">
      <alignment horizontal="center" wrapText="1"/>
    </xf>
    <xf numFmtId="0" fontId="26" fillId="3" borderId="36" xfId="0" applyFont="1" applyFill="1" applyBorder="1" applyAlignment="1">
      <alignment horizontal="left"/>
    </xf>
    <xf numFmtId="0" fontId="26" fillId="3" borderId="37" xfId="0" applyFont="1" applyFill="1" applyBorder="1" applyAlignment="1">
      <alignment horizontal="left"/>
    </xf>
    <xf numFmtId="0" fontId="26" fillId="3" borderId="38" xfId="0" applyFont="1" applyFill="1" applyBorder="1" applyAlignment="1">
      <alignment horizontal="left"/>
    </xf>
    <xf numFmtId="165" fontId="26" fillId="3" borderId="11" xfId="0" applyNumberFormat="1" applyFont="1" applyFill="1" applyBorder="1" applyAlignment="1">
      <alignment horizontal="center"/>
    </xf>
    <xf numFmtId="165" fontId="26" fillId="3" borderId="35" xfId="0" applyNumberFormat="1" applyFont="1" applyFill="1" applyBorder="1" applyAlignment="1">
      <alignment horizontal="center"/>
    </xf>
    <xf numFmtId="0" fontId="29" fillId="3" borderId="19" xfId="0" applyFont="1" applyFill="1" applyBorder="1" applyAlignment="1">
      <alignment horizontal="center" vertical="center" wrapText="1"/>
    </xf>
    <xf numFmtId="0" fontId="29" fillId="3" borderId="16" xfId="0" applyFont="1" applyFill="1" applyBorder="1" applyAlignment="1">
      <alignment horizontal="center" vertical="center" wrapText="1"/>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22" xfId="0" applyFont="1" applyFill="1" applyBorder="1" applyAlignment="1">
      <alignment horizontal="center" vertical="center" wrapText="1"/>
    </xf>
    <xf numFmtId="0" fontId="29" fillId="8" borderId="48" xfId="0" applyFont="1" applyFill="1" applyBorder="1" applyAlignment="1">
      <alignment horizontal="center" vertical="center"/>
    </xf>
    <xf numFmtId="0" fontId="29" fillId="8" borderId="49" xfId="0" applyFont="1" applyFill="1" applyBorder="1" applyAlignment="1">
      <alignment horizontal="center" vertical="center"/>
    </xf>
    <xf numFmtId="0" fontId="29" fillId="8" borderId="50" xfId="0" applyFont="1" applyFill="1" applyBorder="1" applyAlignment="1">
      <alignment horizontal="center" vertical="center"/>
    </xf>
    <xf numFmtId="0" fontId="29" fillId="8" borderId="51" xfId="0" applyFont="1" applyFill="1" applyBorder="1" applyAlignment="1">
      <alignment horizontal="center" vertical="center"/>
    </xf>
    <xf numFmtId="0" fontId="29" fillId="8" borderId="52" xfId="0" applyFont="1" applyFill="1" applyBorder="1" applyAlignment="1">
      <alignment horizontal="center" vertical="center"/>
    </xf>
    <xf numFmtId="0" fontId="29" fillId="8" borderId="53" xfId="0" applyFont="1" applyFill="1" applyBorder="1" applyAlignment="1">
      <alignment horizontal="center" vertical="center"/>
    </xf>
    <xf numFmtId="0" fontId="29" fillId="3" borderId="42" xfId="0" applyFont="1" applyFill="1" applyBorder="1" applyAlignment="1" applyProtection="1">
      <alignment horizontal="center" wrapText="1"/>
    </xf>
    <xf numFmtId="0" fontId="29" fillId="3" borderId="6" xfId="0" applyFont="1" applyFill="1" applyBorder="1" applyAlignment="1" applyProtection="1">
      <alignment horizontal="center" wrapText="1"/>
    </xf>
    <xf numFmtId="0" fontId="29" fillId="3" borderId="18" xfId="0" applyFont="1" applyFill="1" applyBorder="1" applyAlignment="1">
      <alignment horizontal="center" vertical="center" wrapText="1"/>
    </xf>
    <xf numFmtId="0" fontId="29" fillId="3" borderId="54" xfId="0" applyFont="1" applyFill="1" applyBorder="1" applyAlignment="1">
      <alignment horizontal="center" vertical="center" wrapText="1"/>
    </xf>
    <xf numFmtId="0" fontId="29" fillId="3" borderId="55" xfId="0" applyFont="1" applyFill="1" applyBorder="1" applyAlignment="1">
      <alignment horizontal="center" vertical="center" wrapText="1"/>
    </xf>
  </cellXfs>
  <cellStyles count="4">
    <cellStyle name="Comma" xfId="1" builtinId="3"/>
    <cellStyle name="Currency" xfId="2" builtinId="4"/>
    <cellStyle name="Normal" xfId="0" builtinId="0"/>
    <cellStyle name="Percent" xfId="3" builtinId="5"/>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customProperty" Target="../customProperty1.bin" /></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 /></Relationships>
</file>

<file path=xl/worksheets/_rels/sheet3.xml.rels><?xml version="1.0" encoding="UTF-8" standalone="yes"?>
<Relationships xmlns="http://schemas.openxmlformats.org/package/2006/relationships"><Relationship Id="rId1" Type="http://schemas.openxmlformats.org/officeDocument/2006/relationships/customProperty" Target="../customProperty3.bin" /></Relationships>
</file>

<file path=xl/worksheets/_rels/sheet4.xml.rels><?xml version="1.0" encoding="UTF-8" standalone="yes"?>
<Relationships xmlns="http://schemas.openxmlformats.org/package/2006/relationships"><Relationship Id="rId1" Type="http://schemas.openxmlformats.org/officeDocument/2006/relationships/customProperty" Target="../customProperty4.bin" /></Relationships>
</file>

<file path=xl/worksheets/_rels/sheet5.xml.rels><?xml version="1.0" encoding="UTF-8" standalone="yes"?>
<Relationships xmlns="http://schemas.openxmlformats.org/package/2006/relationships"><Relationship Id="rId1" Type="http://schemas.openxmlformats.org/officeDocument/2006/relationships/customProperty" Target="../customProperty5.bin" /></Relationships>
</file>

<file path=xl/worksheets/_rels/sheet6.xml.rels><?xml version="1.0" encoding="UTF-8" standalone="yes"?>
<Relationships xmlns="http://schemas.openxmlformats.org/package/2006/relationships"><Relationship Id="rId1" Type="http://schemas.openxmlformats.org/officeDocument/2006/relationships/customProperty" Target="../customProperty6.bin" /></Relationships>
</file>

<file path=xl/worksheets/_rels/sheet7.xml.rels><?xml version="1.0" encoding="UTF-8" standalone="yes"?>
<Relationships xmlns="http://schemas.openxmlformats.org/package/2006/relationships"><Relationship Id="rId1" Type="http://schemas.openxmlformats.org/officeDocument/2006/relationships/customProperty" Target="../customProperty7.bin" /></Relationships>
</file>

<file path=xl/worksheets/_rels/sheet8.xml.rels><?xml version="1.0" encoding="UTF-8" standalone="yes"?>
<Relationships xmlns="http://schemas.openxmlformats.org/package/2006/relationships"><Relationship Id="rId1" Type="http://schemas.openxmlformats.org/officeDocument/2006/relationships/customProperty" Target="../customProperty8.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3524D-15FD-4950-AA59-8ECB7B3B5D1A}">
  <sheetPr>
    <tabColor theme="4" tint="0.79998168889431442"/>
  </sheetPr>
  <dimension ref="B2:E3"/>
  <sheetViews>
    <sheetView showGridLines="0" zoomScale="80" zoomScaleNormal="80" workbookViewId="0"/>
  </sheetViews>
  <sheetFormatPr defaultColWidth="8.875" defaultRowHeight="15" x14ac:dyDescent="0.2"/>
  <cols>
    <col min="1" max="1" width="8.875" customWidth="1"/>
    <col min="2" max="2" width="127.39453125" customWidth="1"/>
  </cols>
  <sheetData>
    <row r="2" spans="2:5" ht="36.75" customHeight="1" thickBot="1" x14ac:dyDescent="0.25">
      <c r="B2" s="379" t="s">
        <v>532</v>
      </c>
      <c r="C2" s="379"/>
      <c r="D2" s="379"/>
      <c r="E2" s="379"/>
    </row>
    <row r="3" spans="2:5" ht="295.5" customHeight="1" thickBot="1" x14ac:dyDescent="0.25">
      <c r="B3" s="201" t="s">
        <v>558</v>
      </c>
    </row>
  </sheetData>
  <sheetProtection sheet="1" objects="1" scenarios="1"/>
  <mergeCells count="1">
    <mergeCell ref="B2:E2"/>
  </mergeCells>
  <pageMargins left="0.7" right="0.7" top="0.75" bottom="0.75" header="0.3" footer="0.3"/>
  <customProperties>
    <customPr name="layoutContexts" r:id="rId1"/>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C0C85-DFE7-42FF-AAF3-F53439F6E293}">
  <sheetPr>
    <tabColor theme="0"/>
    <pageSetUpPr fitToPage="1"/>
  </sheetPr>
  <dimension ref="A1:O238"/>
  <sheetViews>
    <sheetView showGridLines="0" showZeros="0" tabSelected="1" topLeftCell="F1" zoomScale="81" zoomScaleNormal="40" workbookViewId="0">
      <pane ySplit="4" topLeftCell="F211" activePane="bottomLeft" state="frozen"/>
      <selection activeCell="F1" sqref="F1"/>
      <selection pane="bottomLeft" activeCell="J217" sqref="J217"/>
    </sheetView>
  </sheetViews>
  <sheetFormatPr defaultColWidth="9.14453125" defaultRowHeight="15" x14ac:dyDescent="0.2"/>
  <cols>
    <col min="1" max="1" width="9.14453125" style="38"/>
    <col min="2" max="2" width="30.53515625" style="38" customWidth="1"/>
    <col min="3" max="3" width="41.96875" style="38" customWidth="1"/>
    <col min="4" max="4" width="25.15234375" style="38" customWidth="1"/>
    <col min="5" max="5" width="22.46484375" style="38" customWidth="1"/>
    <col min="6" max="6" width="25.55859375" style="38" customWidth="1"/>
    <col min="7" max="7" width="23.13671875" style="38" customWidth="1"/>
    <col min="8" max="8" width="22.46484375" style="38" customWidth="1"/>
    <col min="9" max="9" width="22.46484375" style="167" customWidth="1"/>
    <col min="10" max="10" width="29.45703125" style="192" customWidth="1"/>
    <col min="11" max="11" width="25.421875" style="38" customWidth="1"/>
    <col min="12" max="12" width="18.83203125" style="38" customWidth="1"/>
    <col min="13" max="13" width="32.5546875" style="38" bestFit="1" customWidth="1"/>
    <col min="14" max="14" width="17.62109375" style="38" customWidth="1"/>
    <col min="15" max="15" width="26.36328125" style="38" customWidth="1"/>
    <col min="16" max="16" width="22.46484375" style="38" customWidth="1"/>
    <col min="17" max="17" width="29.59375" style="38" customWidth="1"/>
    <col min="18" max="18" width="23.40625" style="38" customWidth="1"/>
    <col min="19" max="19" width="18.4296875" style="38" customWidth="1"/>
    <col min="20" max="20" width="17.484375" style="38" customWidth="1"/>
    <col min="21" max="21" width="25.15234375" style="38" customWidth="1"/>
    <col min="22" max="16384" width="9.14453125" style="38"/>
  </cols>
  <sheetData>
    <row r="1" spans="1:15" ht="30.75" customHeight="1" x14ac:dyDescent="0.65">
      <c r="B1" s="379" t="s">
        <v>604</v>
      </c>
      <c r="C1" s="379"/>
      <c r="D1" s="379"/>
      <c r="E1" s="379"/>
      <c r="F1" s="36"/>
      <c r="G1" s="36"/>
      <c r="H1" s="37"/>
      <c r="I1" s="166"/>
      <c r="J1" s="191"/>
      <c r="K1" s="37"/>
    </row>
    <row r="2" spans="1:15" ht="16.5" customHeight="1" x14ac:dyDescent="0.35">
      <c r="B2" s="399" t="s">
        <v>168</v>
      </c>
      <c r="C2" s="399"/>
      <c r="D2" s="399"/>
      <c r="E2" s="399"/>
      <c r="F2" s="202"/>
      <c r="G2" s="202"/>
      <c r="H2" s="202"/>
      <c r="I2" s="177"/>
      <c r="J2" s="177"/>
    </row>
    <row r="4" spans="1:15" ht="91.5" x14ac:dyDescent="0.2">
      <c r="B4" s="47" t="s">
        <v>544</v>
      </c>
      <c r="C4" s="47"/>
      <c r="D4" s="75" t="s">
        <v>559</v>
      </c>
      <c r="E4" s="75" t="s">
        <v>560</v>
      </c>
      <c r="F4" s="75" t="s">
        <v>646</v>
      </c>
      <c r="G4" s="104" t="s">
        <v>62</v>
      </c>
      <c r="H4" s="47" t="s">
        <v>545</v>
      </c>
      <c r="I4" s="178" t="s">
        <v>549</v>
      </c>
      <c r="J4" s="198" t="s">
        <v>555</v>
      </c>
      <c r="K4" s="199" t="s">
        <v>557</v>
      </c>
      <c r="L4" s="46"/>
    </row>
    <row r="5" spans="1:15" s="237" customFormat="1" ht="63.95" customHeight="1" x14ac:dyDescent="0.2">
      <c r="B5" s="102" t="s">
        <v>0</v>
      </c>
      <c r="C5" s="390" t="s">
        <v>605</v>
      </c>
      <c r="D5" s="391"/>
      <c r="E5" s="391"/>
      <c r="F5" s="391"/>
      <c r="G5" s="391"/>
      <c r="H5" s="391"/>
      <c r="I5" s="391"/>
      <c r="J5" s="391"/>
      <c r="K5" s="392"/>
      <c r="L5" s="238"/>
    </row>
    <row r="6" spans="1:15" ht="51" customHeight="1" x14ac:dyDescent="0.2">
      <c r="B6" s="102" t="s">
        <v>1</v>
      </c>
      <c r="C6" s="380" t="s">
        <v>606</v>
      </c>
      <c r="D6" s="381"/>
      <c r="E6" s="381"/>
      <c r="F6" s="381"/>
      <c r="G6" s="381"/>
      <c r="H6" s="381"/>
      <c r="I6" s="381"/>
      <c r="J6" s="381"/>
      <c r="K6" s="382"/>
      <c r="L6" s="49"/>
    </row>
    <row r="7" spans="1:15" ht="90.95" customHeight="1" x14ac:dyDescent="0.2">
      <c r="B7" s="147" t="s">
        <v>2</v>
      </c>
      <c r="C7" s="210" t="s">
        <v>607</v>
      </c>
      <c r="D7" s="21">
        <v>22000</v>
      </c>
      <c r="E7" s="20"/>
      <c r="F7" s="20"/>
      <c r="G7" s="127">
        <f>SUM(D7:F7)</f>
        <v>22000</v>
      </c>
      <c r="H7" s="125">
        <v>0.4</v>
      </c>
      <c r="I7" s="169">
        <v>22000</v>
      </c>
      <c r="J7" s="215" t="s">
        <v>571</v>
      </c>
      <c r="K7" s="115"/>
      <c r="L7" s="50"/>
      <c r="M7" s="221"/>
    </row>
    <row r="8" spans="1:15" ht="109.5" customHeight="1" x14ac:dyDescent="0.2">
      <c r="B8" s="147" t="s">
        <v>3</v>
      </c>
      <c r="C8" s="280" t="s">
        <v>608</v>
      </c>
      <c r="D8" s="21">
        <v>6200</v>
      </c>
      <c r="E8" s="20"/>
      <c r="F8" s="20"/>
      <c r="G8" s="127">
        <f>SUM(D8:F8)</f>
        <v>6200</v>
      </c>
      <c r="H8" s="125">
        <v>0.4</v>
      </c>
      <c r="I8" s="169">
        <v>6200</v>
      </c>
      <c r="J8" s="215" t="s">
        <v>572</v>
      </c>
      <c r="K8" s="115"/>
      <c r="L8" s="50"/>
    </row>
    <row r="9" spans="1:15" ht="106.5" x14ac:dyDescent="0.2">
      <c r="B9" s="147" t="s">
        <v>4</v>
      </c>
      <c r="C9" s="267" t="s">
        <v>609</v>
      </c>
      <c r="D9" s="21">
        <v>20000</v>
      </c>
      <c r="E9" s="205"/>
      <c r="F9" s="20"/>
      <c r="G9" s="127">
        <f>D9</f>
        <v>20000</v>
      </c>
      <c r="H9" s="125">
        <v>0.5</v>
      </c>
      <c r="I9" s="169">
        <v>20000</v>
      </c>
      <c r="J9" s="215" t="s">
        <v>573</v>
      </c>
      <c r="K9" s="115"/>
      <c r="L9" s="50"/>
      <c r="M9" s="221"/>
    </row>
    <row r="10" spans="1:15" ht="155.25" customHeight="1" x14ac:dyDescent="0.2">
      <c r="B10" s="147" t="s">
        <v>31</v>
      </c>
      <c r="C10" s="267" t="s">
        <v>610</v>
      </c>
      <c r="D10" s="21">
        <v>20000</v>
      </c>
      <c r="E10" s="20"/>
      <c r="F10" s="20"/>
      <c r="G10" s="127">
        <f>SUM(D10:F10)</f>
        <v>20000</v>
      </c>
      <c r="H10" s="125">
        <v>0.4</v>
      </c>
      <c r="I10" s="169">
        <v>20000</v>
      </c>
      <c r="J10" s="215" t="s">
        <v>575</v>
      </c>
      <c r="K10" s="115"/>
      <c r="L10" s="348"/>
    </row>
    <row r="11" spans="1:15" ht="144.75" customHeight="1" x14ac:dyDescent="0.2">
      <c r="B11" s="239" t="s">
        <v>32</v>
      </c>
      <c r="C11" s="293" t="s">
        <v>645</v>
      </c>
      <c r="D11" s="298">
        <v>0</v>
      </c>
      <c r="E11" s="241"/>
      <c r="F11" s="298" t="s">
        <v>685</v>
      </c>
      <c r="G11" s="242">
        <f>SUM(D11:F11)</f>
        <v>0</v>
      </c>
      <c r="H11" s="243">
        <v>0.5</v>
      </c>
      <c r="I11" s="244"/>
      <c r="J11" s="245" t="s">
        <v>576</v>
      </c>
      <c r="K11" s="347" t="s">
        <v>693</v>
      </c>
      <c r="L11" s="50"/>
    </row>
    <row r="12" spans="1:15" s="237" customFormat="1" ht="82.5" customHeight="1" x14ac:dyDescent="0.2">
      <c r="B12" s="239" t="s">
        <v>33</v>
      </c>
      <c r="C12" s="240" t="s">
        <v>574</v>
      </c>
      <c r="D12" s="205">
        <v>0</v>
      </c>
      <c r="E12" s="241">
        <v>20000</v>
      </c>
      <c r="F12" s="241"/>
      <c r="G12" s="242"/>
      <c r="H12" s="243">
        <v>0.5</v>
      </c>
      <c r="I12" s="244"/>
      <c r="J12" s="245" t="s">
        <v>576</v>
      </c>
      <c r="K12" s="246"/>
      <c r="L12" s="247"/>
      <c r="N12" s="38"/>
      <c r="O12" s="38"/>
    </row>
    <row r="13" spans="1:15" s="237" customFormat="1" ht="74.25" x14ac:dyDescent="0.2">
      <c r="B13" s="239" t="s">
        <v>34</v>
      </c>
      <c r="C13" s="248" t="s">
        <v>561</v>
      </c>
      <c r="D13" s="21">
        <v>0</v>
      </c>
      <c r="E13" s="249"/>
      <c r="F13" s="249"/>
      <c r="G13" s="242"/>
      <c r="H13" s="250">
        <v>0.4</v>
      </c>
      <c r="I13" s="251"/>
      <c r="J13" s="245" t="s">
        <v>577</v>
      </c>
      <c r="K13" s="252"/>
      <c r="L13" s="247"/>
      <c r="N13" s="52"/>
    </row>
    <row r="14" spans="1:15" s="237" customFormat="1" ht="86.25" customHeight="1" x14ac:dyDescent="0.2">
      <c r="A14" s="253"/>
      <c r="B14" s="239" t="s">
        <v>35</v>
      </c>
      <c r="C14" s="254" t="s">
        <v>578</v>
      </c>
      <c r="D14" s="21">
        <v>0</v>
      </c>
      <c r="E14" s="249"/>
      <c r="F14" s="249"/>
      <c r="G14" s="242"/>
      <c r="H14" s="250">
        <v>0.5</v>
      </c>
      <c r="I14" s="251"/>
      <c r="J14" s="255" t="s">
        <v>579</v>
      </c>
      <c r="K14" s="252"/>
      <c r="L14" s="256"/>
      <c r="M14" s="221"/>
      <c r="N14" s="221"/>
      <c r="O14" s="221"/>
    </row>
    <row r="15" spans="1:15" x14ac:dyDescent="0.2">
      <c r="A15" s="39"/>
      <c r="C15" s="102" t="s">
        <v>167</v>
      </c>
      <c r="D15" s="295">
        <f>SUM(D7:D10)</f>
        <v>68200</v>
      </c>
      <c r="E15" s="22">
        <v>0</v>
      </c>
      <c r="F15" s="22">
        <f>SUM(F7:F14)</f>
        <v>0</v>
      </c>
      <c r="G15" s="295">
        <f>G7+G8+G9+G10</f>
        <v>68200</v>
      </c>
      <c r="H15" s="296">
        <f>(H7*G7)+(H8*G8)+(H9*G9)+(H10*G10)</f>
        <v>29280</v>
      </c>
      <c r="I15" s="296">
        <f>SUM(I7:I14)</f>
        <v>68200</v>
      </c>
      <c r="J15" s="193"/>
      <c r="K15" s="116"/>
      <c r="L15" s="52"/>
    </row>
    <row r="16" spans="1:15" ht="51" customHeight="1" x14ac:dyDescent="0.2">
      <c r="A16" s="39"/>
      <c r="B16" s="102" t="s">
        <v>5</v>
      </c>
      <c r="C16" s="380" t="s">
        <v>611</v>
      </c>
      <c r="D16" s="381"/>
      <c r="E16" s="381"/>
      <c r="F16" s="381"/>
      <c r="G16" s="381"/>
      <c r="H16" s="381"/>
      <c r="I16" s="381"/>
      <c r="J16" s="381"/>
      <c r="K16" s="382"/>
      <c r="L16" s="49"/>
      <c r="N16" s="221"/>
    </row>
    <row r="17" spans="1:15" ht="186" customHeight="1" x14ac:dyDescent="0.2">
      <c r="A17" s="39"/>
      <c r="B17" s="147" t="s">
        <v>42</v>
      </c>
      <c r="C17" s="210" t="s">
        <v>612</v>
      </c>
      <c r="D17" s="21">
        <v>27000</v>
      </c>
      <c r="E17" s="205"/>
      <c r="F17" s="20"/>
      <c r="G17" s="127">
        <f>SUM(D17:F17)</f>
        <v>27000</v>
      </c>
      <c r="H17" s="125">
        <v>0.5</v>
      </c>
      <c r="I17" s="169">
        <v>27000</v>
      </c>
      <c r="J17" s="215" t="s">
        <v>580</v>
      </c>
      <c r="K17" s="115"/>
      <c r="L17" s="50"/>
      <c r="O17" s="221"/>
    </row>
    <row r="18" spans="1:15" ht="231.6" customHeight="1" x14ac:dyDescent="0.2">
      <c r="A18" s="39"/>
      <c r="B18" s="147" t="s">
        <v>43</v>
      </c>
      <c r="C18" s="204" t="s">
        <v>613</v>
      </c>
      <c r="D18" s="21">
        <v>120000</v>
      </c>
      <c r="E18" s="205"/>
      <c r="F18" s="20"/>
      <c r="G18" s="127">
        <f t="shared" ref="G18:G24" si="0">SUM(D18:F18)</f>
        <v>120000</v>
      </c>
      <c r="H18" s="125">
        <v>0.4</v>
      </c>
      <c r="I18" s="169">
        <v>120000</v>
      </c>
      <c r="J18" s="215" t="s">
        <v>581</v>
      </c>
      <c r="K18" s="115"/>
      <c r="L18" s="50"/>
    </row>
    <row r="19" spans="1:15" ht="107.25" customHeight="1" x14ac:dyDescent="0.2">
      <c r="A19" s="39"/>
      <c r="B19" s="147" t="s">
        <v>36</v>
      </c>
      <c r="C19" s="297" t="s">
        <v>614</v>
      </c>
      <c r="D19" s="21">
        <v>0</v>
      </c>
      <c r="E19" s="241"/>
      <c r="F19" s="294" t="s">
        <v>689</v>
      </c>
      <c r="G19" s="242">
        <f t="shared" si="0"/>
        <v>0</v>
      </c>
      <c r="H19" s="243"/>
      <c r="I19" s="244"/>
      <c r="J19" s="251"/>
      <c r="K19" s="294" t="s">
        <v>694</v>
      </c>
      <c r="L19" s="50"/>
    </row>
    <row r="20" spans="1:15" ht="77.099999999999994" customHeight="1" x14ac:dyDescent="0.2">
      <c r="A20" s="39"/>
      <c r="B20" s="147" t="s">
        <v>37</v>
      </c>
      <c r="C20" s="297" t="s">
        <v>642</v>
      </c>
      <c r="D20" s="21">
        <v>0</v>
      </c>
      <c r="E20" s="241"/>
      <c r="F20" s="298" t="s">
        <v>688</v>
      </c>
      <c r="G20" s="242">
        <f t="shared" si="0"/>
        <v>0</v>
      </c>
      <c r="H20" s="125"/>
      <c r="I20" s="169"/>
      <c r="J20" s="170"/>
      <c r="K20" s="294" t="s">
        <v>695</v>
      </c>
      <c r="L20" s="50"/>
    </row>
    <row r="21" spans="1:15" ht="81" customHeight="1" x14ac:dyDescent="0.2">
      <c r="A21" s="39"/>
      <c r="B21" s="239" t="s">
        <v>38</v>
      </c>
      <c r="C21" s="275" t="s">
        <v>630</v>
      </c>
      <c r="D21" s="249"/>
      <c r="E21" s="249">
        <v>24000</v>
      </c>
      <c r="F21" s="20"/>
      <c r="G21" s="242">
        <f t="shared" si="0"/>
        <v>24000</v>
      </c>
      <c r="H21" s="125"/>
      <c r="I21" s="169"/>
      <c r="J21" s="170"/>
      <c r="K21" s="115"/>
      <c r="L21" s="50"/>
    </row>
    <row r="22" spans="1:15" hidden="1" x14ac:dyDescent="0.2">
      <c r="A22" s="39"/>
      <c r="B22" s="147" t="s">
        <v>39</v>
      </c>
      <c r="C22" s="18"/>
      <c r="D22" s="20"/>
      <c r="E22" s="20"/>
      <c r="F22" s="20"/>
      <c r="G22" s="127">
        <f t="shared" si="0"/>
        <v>0</v>
      </c>
      <c r="H22" s="125"/>
      <c r="I22" s="169"/>
      <c r="J22" s="170"/>
      <c r="K22" s="115"/>
      <c r="L22" s="50"/>
    </row>
    <row r="23" spans="1:15" hidden="1" x14ac:dyDescent="0.2">
      <c r="A23" s="39"/>
      <c r="B23" s="147" t="s">
        <v>40</v>
      </c>
      <c r="C23" s="45"/>
      <c r="D23" s="21"/>
      <c r="E23" s="21"/>
      <c r="F23" s="21"/>
      <c r="G23" s="127">
        <f t="shared" si="0"/>
        <v>0</v>
      </c>
      <c r="H23" s="126"/>
      <c r="I23" s="170"/>
      <c r="J23" s="170"/>
      <c r="K23" s="116"/>
      <c r="L23" s="50"/>
    </row>
    <row r="24" spans="1:15" hidden="1" x14ac:dyDescent="0.2">
      <c r="A24" s="39"/>
      <c r="B24" s="147" t="s">
        <v>41</v>
      </c>
      <c r="C24" s="45"/>
      <c r="D24" s="21"/>
      <c r="E24" s="21"/>
      <c r="F24" s="21"/>
      <c r="G24" s="127">
        <f t="shared" si="0"/>
        <v>0</v>
      </c>
      <c r="H24" s="126"/>
      <c r="I24" s="170"/>
      <c r="J24" s="170"/>
      <c r="K24" s="116"/>
      <c r="L24" s="50"/>
    </row>
    <row r="25" spans="1:15" x14ac:dyDescent="0.2">
      <c r="A25" s="39"/>
      <c r="C25" s="102" t="s">
        <v>167</v>
      </c>
      <c r="D25" s="358">
        <f>SUM(D17:D18)</f>
        <v>147000</v>
      </c>
      <c r="E25" s="25">
        <f>SUM(E17:E24)-E21</f>
        <v>0</v>
      </c>
      <c r="F25" s="25">
        <f>SUM(F17:F24)</f>
        <v>0</v>
      </c>
      <c r="G25" s="358">
        <f>SUM(G17:G18)</f>
        <v>147000</v>
      </c>
      <c r="H25" s="22">
        <f>(H17*G17)+(H18*G18)</f>
        <v>61500</v>
      </c>
      <c r="I25" s="117">
        <f>SUM(I17:I24)</f>
        <v>147000</v>
      </c>
      <c r="J25" s="193"/>
      <c r="K25" s="116"/>
      <c r="L25" s="52"/>
    </row>
    <row r="26" spans="1:15" ht="51" customHeight="1" x14ac:dyDescent="0.2">
      <c r="A26" s="39"/>
      <c r="B26" s="102" t="s">
        <v>6</v>
      </c>
      <c r="C26" s="380" t="s">
        <v>615</v>
      </c>
      <c r="D26" s="381"/>
      <c r="E26" s="381"/>
      <c r="F26" s="381"/>
      <c r="G26" s="381"/>
      <c r="H26" s="381"/>
      <c r="I26" s="381"/>
      <c r="J26" s="381"/>
      <c r="K26" s="382"/>
      <c r="L26" s="49"/>
    </row>
    <row r="27" spans="1:15" ht="177" customHeight="1" x14ac:dyDescent="0.2">
      <c r="A27" s="39"/>
      <c r="B27" s="147" t="s">
        <v>44</v>
      </c>
      <c r="C27" s="204" t="s">
        <v>616</v>
      </c>
      <c r="D27" s="21">
        <v>320000</v>
      </c>
      <c r="E27" s="20"/>
      <c r="F27" s="20"/>
      <c r="G27" s="127">
        <f>SUM(D27:F27)</f>
        <v>320000</v>
      </c>
      <c r="H27" s="125">
        <v>0.4</v>
      </c>
      <c r="I27" s="169">
        <v>320000</v>
      </c>
      <c r="J27" s="215" t="s">
        <v>581</v>
      </c>
      <c r="K27" s="115"/>
      <c r="L27" s="50"/>
    </row>
    <row r="28" spans="1:15" ht="154.5" customHeight="1" x14ac:dyDescent="0.2">
      <c r="A28" s="39"/>
      <c r="B28" s="147" t="s">
        <v>45</v>
      </c>
      <c r="C28" s="204" t="s">
        <v>617</v>
      </c>
      <c r="D28" s="21">
        <v>2500</v>
      </c>
      <c r="E28" s="20"/>
      <c r="F28" s="20"/>
      <c r="G28" s="127">
        <f>SUM(D28:F28)</f>
        <v>2500</v>
      </c>
      <c r="H28" s="125">
        <v>0.4</v>
      </c>
      <c r="I28" s="169">
        <v>2500</v>
      </c>
      <c r="J28" s="215" t="s">
        <v>581</v>
      </c>
      <c r="K28" s="115"/>
      <c r="L28" s="50"/>
    </row>
    <row r="29" spans="1:15" s="237" customFormat="1" ht="74.25" x14ac:dyDescent="0.2">
      <c r="A29" s="253"/>
      <c r="B29" s="239" t="s">
        <v>46</v>
      </c>
      <c r="C29" s="257" t="s">
        <v>562</v>
      </c>
      <c r="D29" s="241"/>
      <c r="E29" s="241"/>
      <c r="F29" s="241"/>
      <c r="G29" s="242"/>
      <c r="H29" s="243">
        <v>0.5</v>
      </c>
      <c r="I29" s="244"/>
      <c r="J29" s="245" t="s">
        <v>582</v>
      </c>
      <c r="K29" s="294"/>
      <c r="L29" s="247"/>
    </row>
    <row r="30" spans="1:15" s="237" customFormat="1" ht="59.25" x14ac:dyDescent="0.2">
      <c r="A30" s="253"/>
      <c r="B30" s="239" t="s">
        <v>47</v>
      </c>
      <c r="C30" s="257" t="s">
        <v>563</v>
      </c>
      <c r="D30" s="241"/>
      <c r="E30" s="241"/>
      <c r="F30" s="241"/>
      <c r="G30" s="242"/>
      <c r="H30" s="243">
        <v>0.4</v>
      </c>
      <c r="I30" s="244"/>
      <c r="J30" s="245" t="s">
        <v>583</v>
      </c>
      <c r="K30" s="294"/>
      <c r="L30" s="247"/>
    </row>
    <row r="31" spans="1:15" s="253" customFormat="1" ht="59.25" x14ac:dyDescent="0.2">
      <c r="B31" s="239" t="s">
        <v>48</v>
      </c>
      <c r="C31" s="240" t="s">
        <v>564</v>
      </c>
      <c r="D31" s="241"/>
      <c r="E31" s="241"/>
      <c r="F31" s="241"/>
      <c r="G31" s="242"/>
      <c r="H31" s="243">
        <v>0.3</v>
      </c>
      <c r="I31" s="244"/>
      <c r="J31" s="245" t="s">
        <v>584</v>
      </c>
      <c r="K31" s="294"/>
      <c r="L31" s="247"/>
    </row>
    <row r="32" spans="1:15" s="253" customFormat="1" ht="48.75" customHeight="1" x14ac:dyDescent="0.2">
      <c r="B32" s="239" t="s">
        <v>49</v>
      </c>
      <c r="C32" s="240" t="s">
        <v>565</v>
      </c>
      <c r="D32" s="241"/>
      <c r="E32" s="241"/>
      <c r="F32" s="241"/>
      <c r="G32" s="242"/>
      <c r="H32" s="243">
        <v>0.5</v>
      </c>
      <c r="I32" s="244"/>
      <c r="J32" s="245" t="s">
        <v>585</v>
      </c>
      <c r="K32" s="294"/>
      <c r="L32" s="247"/>
    </row>
    <row r="33" spans="1:12" s="253" customFormat="1" ht="80.25" customHeight="1" x14ac:dyDescent="0.2">
      <c r="A33" s="237"/>
      <c r="B33" s="239" t="s">
        <v>50</v>
      </c>
      <c r="C33" s="248" t="s">
        <v>566</v>
      </c>
      <c r="D33" s="249"/>
      <c r="E33" s="249"/>
      <c r="F33" s="249"/>
      <c r="G33" s="242"/>
      <c r="H33" s="250">
        <v>0.5</v>
      </c>
      <c r="I33" s="251"/>
      <c r="J33" s="245" t="s">
        <v>586</v>
      </c>
      <c r="K33" s="294"/>
      <c r="L33" s="247"/>
    </row>
    <row r="34" spans="1:12" s="237" customFormat="1" ht="30" x14ac:dyDescent="0.2">
      <c r="B34" s="239" t="s">
        <v>51</v>
      </c>
      <c r="C34" s="254" t="s">
        <v>567</v>
      </c>
      <c r="D34" s="249"/>
      <c r="E34" s="249"/>
      <c r="F34" s="249"/>
      <c r="G34" s="242"/>
      <c r="H34" s="250">
        <v>0.5</v>
      </c>
      <c r="I34" s="251"/>
      <c r="J34" s="245" t="s">
        <v>587</v>
      </c>
      <c r="K34" s="294"/>
      <c r="L34" s="247"/>
    </row>
    <row r="35" spans="1:12" x14ac:dyDescent="0.2">
      <c r="C35" s="102" t="s">
        <v>167</v>
      </c>
      <c r="D35" s="25">
        <f>SUM(D27:D28)</f>
        <v>322500</v>
      </c>
      <c r="E35" s="25">
        <f>SUM(E27:E34)</f>
        <v>0</v>
      </c>
      <c r="F35" s="25">
        <f>SUM(F27:F34)</f>
        <v>0</v>
      </c>
      <c r="G35" s="25">
        <f>SUM(G27:G34)</f>
        <v>322500</v>
      </c>
      <c r="H35" s="117">
        <f>(H27*G27)+G28*H28</f>
        <v>129000</v>
      </c>
      <c r="I35" s="117">
        <f>SUM(I27:I34)</f>
        <v>322500</v>
      </c>
      <c r="J35" s="193"/>
      <c r="K35" s="116"/>
      <c r="L35" s="52"/>
    </row>
    <row r="36" spans="1:12" ht="0.75" hidden="1" customHeight="1" x14ac:dyDescent="0.2">
      <c r="B36" s="102" t="s">
        <v>52</v>
      </c>
      <c r="C36" s="380"/>
      <c r="D36" s="381"/>
      <c r="E36" s="381"/>
      <c r="F36" s="381"/>
      <c r="G36" s="381"/>
      <c r="H36" s="381"/>
      <c r="I36" s="381"/>
      <c r="J36" s="381"/>
      <c r="K36" s="382"/>
      <c r="L36" s="49"/>
    </row>
    <row r="37" spans="1:12" hidden="1" x14ac:dyDescent="0.2">
      <c r="B37" s="147" t="s">
        <v>53</v>
      </c>
      <c r="C37" s="204"/>
      <c r="D37" s="20">
        <v>0</v>
      </c>
      <c r="E37" s="20"/>
      <c r="F37" s="20"/>
      <c r="G37" s="127">
        <f>SUM(D37:F37)</f>
        <v>0</v>
      </c>
      <c r="H37" s="125"/>
      <c r="I37" s="169"/>
      <c r="J37" s="170"/>
      <c r="K37" s="115"/>
      <c r="L37" s="50"/>
    </row>
    <row r="38" spans="1:12" hidden="1" x14ac:dyDescent="0.2">
      <c r="B38" s="147" t="s">
        <v>54</v>
      </c>
      <c r="C38" s="204"/>
      <c r="D38" s="20">
        <v>0</v>
      </c>
      <c r="E38" s="20"/>
      <c r="F38" s="20"/>
      <c r="G38" s="127">
        <f t="shared" ref="G38:G44" si="1">SUM(D38:F38)</f>
        <v>0</v>
      </c>
      <c r="H38" s="125"/>
      <c r="I38" s="169"/>
      <c r="J38" s="170"/>
      <c r="K38" s="115"/>
      <c r="L38" s="50"/>
    </row>
    <row r="39" spans="1:12" hidden="1" x14ac:dyDescent="0.2">
      <c r="B39" s="147" t="s">
        <v>55</v>
      </c>
      <c r="C39" s="204"/>
      <c r="D39" s="20">
        <v>0</v>
      </c>
      <c r="E39" s="20"/>
      <c r="F39" s="20"/>
      <c r="G39" s="127">
        <f t="shared" si="1"/>
        <v>0</v>
      </c>
      <c r="H39" s="125"/>
      <c r="I39" s="169"/>
      <c r="J39" s="170"/>
      <c r="K39" s="115"/>
      <c r="L39" s="50"/>
    </row>
    <row r="40" spans="1:12" hidden="1" x14ac:dyDescent="0.2">
      <c r="B40" s="147" t="s">
        <v>56</v>
      </c>
      <c r="C40" s="204"/>
      <c r="D40" s="20">
        <v>0</v>
      </c>
      <c r="E40" s="20"/>
      <c r="F40" s="20"/>
      <c r="G40" s="127">
        <f t="shared" si="1"/>
        <v>0</v>
      </c>
      <c r="H40" s="125"/>
      <c r="I40" s="169"/>
      <c r="J40" s="170"/>
      <c r="K40" s="115"/>
      <c r="L40" s="50"/>
    </row>
    <row r="41" spans="1:12" hidden="1" x14ac:dyDescent="0.2">
      <c r="B41" s="147" t="s">
        <v>57</v>
      </c>
      <c r="C41" s="18"/>
      <c r="D41" s="20"/>
      <c r="E41" s="20"/>
      <c r="F41" s="20"/>
      <c r="G41" s="127">
        <f t="shared" si="1"/>
        <v>0</v>
      </c>
      <c r="H41" s="125"/>
      <c r="I41" s="169"/>
      <c r="J41" s="170"/>
      <c r="K41" s="115"/>
      <c r="L41" s="50"/>
    </row>
    <row r="42" spans="1:12" hidden="1" x14ac:dyDescent="0.2">
      <c r="A42" s="39"/>
      <c r="B42" s="147" t="s">
        <v>58</v>
      </c>
      <c r="C42" s="18"/>
      <c r="D42" s="20"/>
      <c r="E42" s="20"/>
      <c r="F42" s="20"/>
      <c r="G42" s="127">
        <f t="shared" si="1"/>
        <v>0</v>
      </c>
      <c r="H42" s="125"/>
      <c r="I42" s="169"/>
      <c r="J42" s="170"/>
      <c r="K42" s="115"/>
      <c r="L42" s="50"/>
    </row>
    <row r="43" spans="1:12" s="39" customFormat="1" hidden="1" x14ac:dyDescent="0.2">
      <c r="A43" s="38"/>
      <c r="B43" s="147" t="s">
        <v>59</v>
      </c>
      <c r="C43" s="45"/>
      <c r="D43" s="21"/>
      <c r="E43" s="21"/>
      <c r="F43" s="21"/>
      <c r="G43" s="127">
        <f t="shared" si="1"/>
        <v>0</v>
      </c>
      <c r="H43" s="126"/>
      <c r="I43" s="170"/>
      <c r="J43" s="170"/>
      <c r="K43" s="116"/>
      <c r="L43" s="50"/>
    </row>
    <row r="44" spans="1:12" hidden="1" x14ac:dyDescent="0.2">
      <c r="B44" s="147" t="s">
        <v>60</v>
      </c>
      <c r="C44" s="45"/>
      <c r="D44" s="21"/>
      <c r="E44" s="21"/>
      <c r="F44" s="21"/>
      <c r="G44" s="127">
        <f t="shared" si="1"/>
        <v>0</v>
      </c>
      <c r="H44" s="126"/>
      <c r="I44" s="170"/>
      <c r="J44" s="170"/>
      <c r="K44" s="116"/>
      <c r="L44" s="50"/>
    </row>
    <row r="45" spans="1:12" hidden="1" x14ac:dyDescent="0.2">
      <c r="C45" s="102" t="s">
        <v>167</v>
      </c>
      <c r="D45" s="22">
        <f>SUM(D37:D44)</f>
        <v>0</v>
      </c>
      <c r="E45" s="22">
        <f>SUM(E37:E44)</f>
        <v>0</v>
      </c>
      <c r="F45" s="22">
        <f>SUM(F37:F44)</f>
        <v>0</v>
      </c>
      <c r="G45" s="22">
        <f>SUM(G37:G44)</f>
        <v>0</v>
      </c>
      <c r="H45" s="117">
        <f>(H37*G37)+(H38*G38)+(H39*G39)+(H40*G40)+(H41*G41)+(H42*G42)+(H43*G43)+(H44*G44)</f>
        <v>0</v>
      </c>
      <c r="I45" s="117">
        <f>SUM(I37:I44)</f>
        <v>0</v>
      </c>
      <c r="J45" s="193"/>
      <c r="K45" s="116"/>
      <c r="L45" s="52"/>
    </row>
    <row r="46" spans="1:12" x14ac:dyDescent="0.2">
      <c r="B46" s="12"/>
      <c r="C46" s="13"/>
      <c r="D46" s="11"/>
      <c r="E46" s="11"/>
      <c r="F46" s="11"/>
      <c r="G46" s="11"/>
      <c r="H46" s="11"/>
      <c r="I46" s="11"/>
      <c r="J46" s="11"/>
      <c r="K46" s="11"/>
      <c r="L46" s="51"/>
    </row>
    <row r="47" spans="1:12" ht="78" customHeight="1" x14ac:dyDescent="0.2">
      <c r="B47" s="102" t="s">
        <v>7</v>
      </c>
      <c r="C47" s="380" t="s">
        <v>618</v>
      </c>
      <c r="D47" s="381"/>
      <c r="E47" s="381"/>
      <c r="F47" s="381"/>
      <c r="G47" s="381"/>
      <c r="H47" s="381"/>
      <c r="I47" s="381"/>
      <c r="J47" s="381"/>
      <c r="K47" s="382"/>
      <c r="L47" s="19"/>
    </row>
    <row r="48" spans="1:12" ht="51" customHeight="1" x14ac:dyDescent="0.2">
      <c r="B48" s="102" t="s">
        <v>64</v>
      </c>
      <c r="C48" s="380" t="s">
        <v>619</v>
      </c>
      <c r="D48" s="381"/>
      <c r="E48" s="381"/>
      <c r="F48" s="381"/>
      <c r="G48" s="381"/>
      <c r="H48" s="381"/>
      <c r="I48" s="381"/>
      <c r="J48" s="381"/>
      <c r="K48" s="382"/>
      <c r="L48" s="49"/>
    </row>
    <row r="49" spans="1:15" ht="84.75" customHeight="1" x14ac:dyDescent="0.2">
      <c r="B49" s="147" t="s">
        <v>66</v>
      </c>
      <c r="C49" s="266" t="s">
        <v>643</v>
      </c>
      <c r="D49" s="20">
        <v>5000</v>
      </c>
      <c r="E49" s="20"/>
      <c r="F49" s="20"/>
      <c r="G49" s="127">
        <f>SUM(D49:F49)</f>
        <v>5000</v>
      </c>
      <c r="H49" s="125">
        <v>0.3</v>
      </c>
      <c r="I49" s="169">
        <v>5000</v>
      </c>
      <c r="J49" s="215" t="s">
        <v>588</v>
      </c>
      <c r="K49" s="115"/>
      <c r="L49" s="50"/>
    </row>
    <row r="50" spans="1:15" ht="114" customHeight="1" x14ac:dyDescent="0.2">
      <c r="B50" s="147" t="s">
        <v>65</v>
      </c>
      <c r="C50" s="266" t="s">
        <v>644</v>
      </c>
      <c r="D50" s="20">
        <v>10000</v>
      </c>
      <c r="E50" s="234"/>
      <c r="F50" s="20"/>
      <c r="G50" s="127">
        <f>SUM(D50:F50)</f>
        <v>10000</v>
      </c>
      <c r="H50" s="125">
        <v>0.5</v>
      </c>
      <c r="I50" s="169">
        <v>10000</v>
      </c>
      <c r="J50" s="215" t="s">
        <v>600</v>
      </c>
      <c r="K50" s="235"/>
      <c r="L50" s="50"/>
    </row>
    <row r="51" spans="1:15" ht="98.25" customHeight="1" x14ac:dyDescent="0.2">
      <c r="B51" s="147" t="s">
        <v>67</v>
      </c>
      <c r="C51" s="204" t="s">
        <v>620</v>
      </c>
      <c r="D51" s="20">
        <v>31000</v>
      </c>
      <c r="E51" s="20"/>
      <c r="F51" s="20"/>
      <c r="G51" s="127">
        <f>SUM(D51:F51)</f>
        <v>31000</v>
      </c>
      <c r="H51" s="125">
        <v>0.5</v>
      </c>
      <c r="I51" s="216">
        <v>31000</v>
      </c>
      <c r="J51" s="215" t="s">
        <v>589</v>
      </c>
      <c r="K51" s="115"/>
      <c r="L51" s="50"/>
    </row>
    <row r="52" spans="1:15" ht="148.5" customHeight="1" x14ac:dyDescent="0.2">
      <c r="B52" s="147" t="s">
        <v>68</v>
      </c>
      <c r="C52" s="210" t="s">
        <v>621</v>
      </c>
      <c r="D52" s="20">
        <v>2000</v>
      </c>
      <c r="E52" s="20"/>
      <c r="F52" s="20"/>
      <c r="G52" s="127">
        <f>SUM(D52:F52)</f>
        <v>2000</v>
      </c>
      <c r="H52" s="125">
        <v>0.5</v>
      </c>
      <c r="I52" s="169">
        <v>2000</v>
      </c>
      <c r="J52" s="215" t="s">
        <v>590</v>
      </c>
      <c r="K52" s="115"/>
      <c r="L52" s="50"/>
    </row>
    <row r="53" spans="1:15" ht="158.1" customHeight="1" x14ac:dyDescent="0.2">
      <c r="B53" s="147" t="s">
        <v>668</v>
      </c>
      <c r="C53" s="206" t="s">
        <v>622</v>
      </c>
      <c r="D53" s="353">
        <v>10000</v>
      </c>
      <c r="E53" s="260">
        <v>24000</v>
      </c>
      <c r="F53" s="294" t="s">
        <v>667</v>
      </c>
      <c r="G53" s="327">
        <v>10000</v>
      </c>
      <c r="H53" s="125">
        <v>0.5</v>
      </c>
      <c r="I53" s="169">
        <v>10000</v>
      </c>
      <c r="J53" s="215" t="s">
        <v>591</v>
      </c>
      <c r="K53" s="347" t="s">
        <v>690</v>
      </c>
      <c r="L53" s="50"/>
    </row>
    <row r="54" spans="1:15" ht="141" customHeight="1" x14ac:dyDescent="0.2">
      <c r="A54" s="39"/>
      <c r="B54" s="147" t="s">
        <v>69</v>
      </c>
      <c r="C54" s="212" t="s">
        <v>623</v>
      </c>
      <c r="D54" s="350">
        <v>77001</v>
      </c>
      <c r="E54" s="21"/>
      <c r="F54" s="298" t="s">
        <v>701</v>
      </c>
      <c r="G54" s="327">
        <v>77001</v>
      </c>
      <c r="H54" s="126">
        <v>0.3</v>
      </c>
      <c r="I54" s="214">
        <v>77001</v>
      </c>
      <c r="J54" s="217"/>
      <c r="K54" s="347" t="s">
        <v>691</v>
      </c>
      <c r="L54" s="50"/>
      <c r="M54" s="371"/>
    </row>
    <row r="55" spans="1:15" s="39" customFormat="1" ht="77.45" customHeight="1" x14ac:dyDescent="0.2">
      <c r="B55" s="147" t="s">
        <v>70</v>
      </c>
      <c r="C55" s="208" t="s">
        <v>629</v>
      </c>
      <c r="D55" s="346">
        <v>32000</v>
      </c>
      <c r="E55" s="21"/>
      <c r="F55" s="298" t="s">
        <v>699</v>
      </c>
      <c r="G55" s="327">
        <v>32000</v>
      </c>
      <c r="H55" s="126">
        <v>0.5</v>
      </c>
      <c r="I55" s="170">
        <v>32000</v>
      </c>
      <c r="J55" s="215"/>
      <c r="K55" s="347" t="s">
        <v>692</v>
      </c>
      <c r="L55" s="372"/>
      <c r="M55" s="349"/>
    </row>
    <row r="56" spans="1:15" s="39" customFormat="1" ht="26.1" customHeight="1" x14ac:dyDescent="0.2">
      <c r="A56" s="38"/>
      <c r="B56" s="38"/>
      <c r="C56" s="102" t="s">
        <v>167</v>
      </c>
      <c r="D56" s="295">
        <v>167001</v>
      </c>
      <c r="E56" s="22"/>
      <c r="F56" s="22">
        <f>SUM(F49:F55)</f>
        <v>0</v>
      </c>
      <c r="G56" s="358">
        <f>SUM(G49:G55)</f>
        <v>167001</v>
      </c>
      <c r="H56" s="117">
        <f>(H49*G49)+(H50*G50)+(H51*G51)+(H52*G52)+(H53*G53)+(H54*G54)+(H55*G55)</f>
        <v>67100.3</v>
      </c>
      <c r="I56" s="117">
        <f>SUM(I49:I55)</f>
        <v>167001</v>
      </c>
      <c r="J56" s="193"/>
      <c r="K56" s="116"/>
      <c r="L56" s="52"/>
    </row>
    <row r="57" spans="1:15" ht="51" customHeight="1" x14ac:dyDescent="0.2">
      <c r="B57" s="102" t="s">
        <v>71</v>
      </c>
      <c r="C57" s="380" t="s">
        <v>624</v>
      </c>
      <c r="D57" s="381"/>
      <c r="E57" s="381"/>
      <c r="F57" s="381"/>
      <c r="G57" s="381"/>
      <c r="H57" s="381"/>
      <c r="I57" s="381"/>
      <c r="J57" s="381"/>
      <c r="K57" s="382"/>
      <c r="L57" s="49"/>
      <c r="M57" s="351"/>
    </row>
    <row r="58" spans="1:15" ht="168.75" customHeight="1" x14ac:dyDescent="0.2">
      <c r="B58" s="147" t="s">
        <v>72</v>
      </c>
      <c r="C58" s="204" t="s">
        <v>625</v>
      </c>
      <c r="D58" s="350">
        <v>100000</v>
      </c>
      <c r="E58" s="20"/>
      <c r="F58" s="298" t="s">
        <v>687</v>
      </c>
      <c r="G58" s="327">
        <v>100000</v>
      </c>
      <c r="H58" s="125">
        <v>0.4</v>
      </c>
      <c r="I58" s="169">
        <v>80000</v>
      </c>
      <c r="J58" s="170"/>
      <c r="K58" s="347" t="s">
        <v>696</v>
      </c>
      <c r="L58" s="50"/>
    </row>
    <row r="59" spans="1:15" ht="236.25" customHeight="1" x14ac:dyDescent="0.2">
      <c r="B59" s="147" t="s">
        <v>73</v>
      </c>
      <c r="C59" s="204" t="s">
        <v>626</v>
      </c>
      <c r="D59" s="352">
        <v>95616.4</v>
      </c>
      <c r="E59" s="20"/>
      <c r="F59" s="294" t="s">
        <v>697</v>
      </c>
      <c r="G59" s="127">
        <v>95616.4</v>
      </c>
      <c r="H59" s="125">
        <v>0.4</v>
      </c>
      <c r="I59" s="169">
        <v>70000</v>
      </c>
      <c r="J59" s="170"/>
      <c r="K59" s="347" t="s">
        <v>708</v>
      </c>
      <c r="L59" s="50"/>
    </row>
    <row r="60" spans="1:15" ht="175.5" customHeight="1" x14ac:dyDescent="0.2">
      <c r="B60" s="278" t="s">
        <v>74</v>
      </c>
      <c r="C60" s="276" t="s">
        <v>638</v>
      </c>
      <c r="D60" s="214">
        <v>0</v>
      </c>
      <c r="E60" s="354">
        <f>140143.94+248976.8</f>
        <v>389120.74</v>
      </c>
      <c r="F60" s="20"/>
      <c r="G60" s="127">
        <f t="shared" ref="G60:G66" si="2">SUM(D60:F60)</f>
        <v>389120.74</v>
      </c>
      <c r="H60" s="125">
        <v>0.5</v>
      </c>
      <c r="I60" s="214">
        <f>E60</f>
        <v>389120.74</v>
      </c>
      <c r="J60" s="215" t="s">
        <v>599</v>
      </c>
      <c r="K60" s="115"/>
      <c r="L60" s="50"/>
      <c r="M60" s="283"/>
    </row>
    <row r="61" spans="1:15" ht="144" customHeight="1" x14ac:dyDescent="0.2">
      <c r="B61" s="278" t="s">
        <v>75</v>
      </c>
      <c r="C61" s="265" t="s">
        <v>639</v>
      </c>
      <c r="D61" s="214">
        <v>0</v>
      </c>
      <c r="E61" s="354">
        <v>154598.66</v>
      </c>
      <c r="F61" s="20"/>
      <c r="G61" s="127">
        <f t="shared" si="2"/>
        <v>154598.66</v>
      </c>
      <c r="H61" s="125">
        <v>0.5</v>
      </c>
      <c r="I61" s="214">
        <f>E61</f>
        <v>154598.66</v>
      </c>
      <c r="J61" s="215" t="s">
        <v>598</v>
      </c>
      <c r="K61" s="115"/>
      <c r="L61" s="50"/>
      <c r="N61" s="283"/>
      <c r="O61" s="283"/>
    </row>
    <row r="62" spans="1:15" ht="177.75" customHeight="1" x14ac:dyDescent="0.2">
      <c r="B62" s="278" t="s">
        <v>76</v>
      </c>
      <c r="C62" s="277" t="s">
        <v>640</v>
      </c>
      <c r="D62" s="214">
        <v>0</v>
      </c>
      <c r="E62" s="354">
        <v>171280.6</v>
      </c>
      <c r="F62" s="207"/>
      <c r="G62" s="127">
        <f t="shared" si="2"/>
        <v>171280.6</v>
      </c>
      <c r="H62" s="125">
        <v>0.5</v>
      </c>
      <c r="I62" s="214">
        <v>171280.6</v>
      </c>
      <c r="J62" s="170"/>
      <c r="K62" s="115"/>
      <c r="L62" s="50"/>
    </row>
    <row r="63" spans="1:15" ht="203.25" customHeight="1" x14ac:dyDescent="0.2">
      <c r="B63" s="278" t="s">
        <v>77</v>
      </c>
      <c r="C63" s="277" t="s">
        <v>641</v>
      </c>
      <c r="D63" s="214">
        <v>0</v>
      </c>
      <c r="E63" s="354">
        <v>24000</v>
      </c>
      <c r="F63" s="20"/>
      <c r="G63" s="127">
        <f t="shared" si="2"/>
        <v>24000</v>
      </c>
      <c r="H63" s="125">
        <v>0.5</v>
      </c>
      <c r="I63" s="214">
        <v>24000</v>
      </c>
      <c r="J63" s="170"/>
      <c r="K63" s="115"/>
      <c r="L63" s="50"/>
      <c r="M63" s="221"/>
    </row>
    <row r="64" spans="1:15" s="237" customFormat="1" ht="123.75" customHeight="1" x14ac:dyDescent="0.2">
      <c r="B64" s="258" t="s">
        <v>78</v>
      </c>
      <c r="C64" s="254" t="s">
        <v>568</v>
      </c>
      <c r="D64" s="21">
        <v>0</v>
      </c>
      <c r="E64" s="249"/>
      <c r="F64" s="249"/>
      <c r="G64" s="127">
        <f t="shared" si="2"/>
        <v>0</v>
      </c>
      <c r="H64" s="250">
        <v>0.5</v>
      </c>
      <c r="I64" s="251"/>
      <c r="J64" s="245" t="s">
        <v>597</v>
      </c>
      <c r="K64" s="252"/>
      <c r="L64" s="247"/>
      <c r="M64" s="309"/>
    </row>
    <row r="65" spans="1:13" ht="63" customHeight="1" x14ac:dyDescent="0.2">
      <c r="A65" s="39"/>
      <c r="B65" s="269" t="s">
        <v>78</v>
      </c>
      <c r="C65" s="270" t="s">
        <v>631</v>
      </c>
      <c r="D65" s="271">
        <v>40000</v>
      </c>
      <c r="E65" s="271"/>
      <c r="F65" s="271"/>
      <c r="G65" s="272">
        <f>SUM(D65:F65)</f>
        <v>40000</v>
      </c>
      <c r="H65" s="273">
        <v>0.5</v>
      </c>
      <c r="I65" s="182">
        <v>40000</v>
      </c>
      <c r="J65" s="274" t="s">
        <v>594</v>
      </c>
      <c r="K65" s="235"/>
      <c r="L65" s="50"/>
      <c r="M65" s="221"/>
    </row>
    <row r="66" spans="1:13" hidden="1" x14ac:dyDescent="0.2">
      <c r="B66" s="147" t="s">
        <v>79</v>
      </c>
      <c r="C66" s="212"/>
      <c r="D66" s="21"/>
      <c r="E66" s="21"/>
      <c r="F66" s="21"/>
      <c r="G66" s="127">
        <f t="shared" si="2"/>
        <v>0</v>
      </c>
      <c r="H66" s="126"/>
      <c r="I66" s="170"/>
      <c r="J66" s="170"/>
      <c r="K66" s="116"/>
      <c r="L66" s="50"/>
    </row>
    <row r="67" spans="1:13" x14ac:dyDescent="0.2">
      <c r="C67" s="102" t="s">
        <v>167</v>
      </c>
      <c r="D67" s="358">
        <f>D65+95616.4+100000</f>
        <v>235616.4</v>
      </c>
      <c r="E67" s="358">
        <f>SUM(E58:E66)</f>
        <v>739000</v>
      </c>
      <c r="F67" s="358">
        <f>SUM(F58:F66)</f>
        <v>0</v>
      </c>
      <c r="G67" s="358">
        <f>G65+G63+G62+G61+G60+G59+G58</f>
        <v>974616.4</v>
      </c>
      <c r="H67" s="117">
        <f>(H58*G58)+(H59*G59)+(H60*G60)+(H61*G61)+(H62*G62)+(H63*G63)+(H64*G64)+(H66*G66)+G65+H65</f>
        <v>487747.06</v>
      </c>
      <c r="I67" s="174">
        <f>SUM(I58:I66)</f>
        <v>929000</v>
      </c>
      <c r="J67" s="194"/>
      <c r="K67" s="116"/>
      <c r="L67" s="52"/>
    </row>
    <row r="68" spans="1:13" ht="51" customHeight="1" x14ac:dyDescent="0.2">
      <c r="B68" s="102" t="s">
        <v>80</v>
      </c>
      <c r="C68" s="387" t="s">
        <v>627</v>
      </c>
      <c r="D68" s="388"/>
      <c r="E68" s="388"/>
      <c r="F68" s="388"/>
      <c r="G68" s="388"/>
      <c r="H68" s="388"/>
      <c r="I68" s="388"/>
      <c r="J68" s="388"/>
      <c r="K68" s="389"/>
      <c r="L68" s="49"/>
    </row>
    <row r="69" spans="1:13" ht="190.5" customHeight="1" x14ac:dyDescent="0.2">
      <c r="B69" s="147" t="s">
        <v>81</v>
      </c>
      <c r="C69" s="240" t="s">
        <v>647</v>
      </c>
      <c r="D69" s="205">
        <v>0</v>
      </c>
      <c r="E69" s="241"/>
      <c r="F69" s="241"/>
      <c r="G69" s="127">
        <f>SUM(D69)</f>
        <v>0</v>
      </c>
      <c r="H69" s="243">
        <v>0.5</v>
      </c>
      <c r="I69" s="244"/>
      <c r="J69" s="245" t="s">
        <v>596</v>
      </c>
      <c r="K69" s="347" t="s">
        <v>695</v>
      </c>
      <c r="L69" s="50"/>
    </row>
    <row r="70" spans="1:13" ht="187.5" customHeight="1" x14ac:dyDescent="0.2">
      <c r="B70" s="147" t="s">
        <v>82</v>
      </c>
      <c r="C70" s="240" t="s">
        <v>648</v>
      </c>
      <c r="D70" s="205">
        <v>0</v>
      </c>
      <c r="E70" s="261"/>
      <c r="F70" s="241"/>
      <c r="G70" s="127">
        <f>SUM(D70)</f>
        <v>0</v>
      </c>
      <c r="H70" s="243">
        <v>0.5</v>
      </c>
      <c r="I70" s="244"/>
      <c r="J70" s="245" t="s">
        <v>603</v>
      </c>
      <c r="K70" s="347" t="s">
        <v>695</v>
      </c>
      <c r="L70" s="50"/>
    </row>
    <row r="71" spans="1:13" ht="175.5" customHeight="1" x14ac:dyDescent="0.2">
      <c r="B71" s="147" t="s">
        <v>83</v>
      </c>
      <c r="C71" s="206" t="s">
        <v>665</v>
      </c>
      <c r="D71" s="353">
        <v>85000</v>
      </c>
      <c r="E71" s="241"/>
      <c r="F71" s="294" t="s">
        <v>686</v>
      </c>
      <c r="G71" s="327">
        <v>85000</v>
      </c>
      <c r="H71" s="125">
        <v>0.5</v>
      </c>
      <c r="I71" s="182">
        <v>65000</v>
      </c>
      <c r="J71" s="215" t="s">
        <v>593</v>
      </c>
      <c r="K71" s="347" t="s">
        <v>707</v>
      </c>
      <c r="L71" s="50"/>
    </row>
    <row r="72" spans="1:13" s="39" customFormat="1" ht="139.5" customHeight="1" x14ac:dyDescent="0.2">
      <c r="A72" s="38"/>
      <c r="B72" s="147" t="s">
        <v>84</v>
      </c>
      <c r="C72" s="329" t="s">
        <v>666</v>
      </c>
      <c r="D72" s="330"/>
      <c r="E72" s="21"/>
      <c r="F72" s="298" t="s">
        <v>673</v>
      </c>
      <c r="G72" s="127">
        <f>SUM(D72:F72)</f>
        <v>0</v>
      </c>
      <c r="H72" s="250">
        <v>0.5</v>
      </c>
      <c r="I72" s="251"/>
      <c r="J72" s="245" t="s">
        <v>595</v>
      </c>
      <c r="K72" s="347" t="s">
        <v>695</v>
      </c>
      <c r="L72" s="50"/>
    </row>
    <row r="73" spans="1:13" x14ac:dyDescent="0.2">
      <c r="B73" s="147" t="s">
        <v>85</v>
      </c>
      <c r="C73" s="206"/>
      <c r="D73" s="20"/>
      <c r="E73" s="20"/>
      <c r="F73" s="20"/>
      <c r="G73" s="127">
        <f>SUM(D73:F73)</f>
        <v>0</v>
      </c>
      <c r="H73" s="125"/>
      <c r="I73" s="169"/>
      <c r="J73" s="215"/>
      <c r="K73" s="115"/>
      <c r="L73" s="50"/>
    </row>
    <row r="74" spans="1:13" x14ac:dyDescent="0.2">
      <c r="C74" s="102" t="s">
        <v>167</v>
      </c>
      <c r="D74" s="358">
        <v>85000</v>
      </c>
      <c r="E74" s="358">
        <f>SUM(E69:E73)</f>
        <v>0</v>
      </c>
      <c r="F74" s="358">
        <f>SUM(F69:F73)</f>
        <v>0</v>
      </c>
      <c r="G74" s="358">
        <v>85000</v>
      </c>
      <c r="H74" s="117">
        <f>H71*I71</f>
        <v>32500</v>
      </c>
      <c r="I74" s="174">
        <f>SUM(I69:I73)</f>
        <v>65000</v>
      </c>
      <c r="J74" s="194"/>
      <c r="K74" s="116"/>
      <c r="L74" s="52"/>
    </row>
    <row r="75" spans="1:13" ht="0.75" customHeight="1" x14ac:dyDescent="0.2">
      <c r="B75" s="102" t="s">
        <v>94</v>
      </c>
      <c r="C75" s="380"/>
      <c r="D75" s="381"/>
      <c r="E75" s="381"/>
      <c r="F75" s="381"/>
      <c r="G75" s="381"/>
      <c r="H75" s="381"/>
      <c r="I75" s="381"/>
      <c r="J75" s="381"/>
      <c r="K75" s="382"/>
      <c r="L75" s="49"/>
    </row>
    <row r="76" spans="1:13" hidden="1" x14ac:dyDescent="0.2">
      <c r="B76" s="147" t="s">
        <v>86</v>
      </c>
      <c r="C76" s="204"/>
      <c r="D76" s="20"/>
      <c r="E76" s="20"/>
      <c r="F76" s="20"/>
      <c r="G76" s="127">
        <f>SUM(D76:F76)</f>
        <v>0</v>
      </c>
      <c r="H76" s="125"/>
      <c r="I76" s="169"/>
      <c r="J76" s="170"/>
      <c r="K76" s="115"/>
      <c r="L76" s="50"/>
    </row>
    <row r="77" spans="1:13" hidden="1" x14ac:dyDescent="0.2">
      <c r="B77" s="147" t="s">
        <v>87</v>
      </c>
      <c r="C77" s="204"/>
      <c r="D77" s="20"/>
      <c r="E77" s="20"/>
      <c r="F77" s="20"/>
      <c r="G77" s="127">
        <f t="shared" ref="G77:G83" si="3">SUM(D77:F77)</f>
        <v>0</v>
      </c>
      <c r="H77" s="125"/>
      <c r="I77" s="169"/>
      <c r="J77" s="170"/>
      <c r="K77" s="115"/>
      <c r="L77" s="50"/>
    </row>
    <row r="78" spans="1:13" hidden="1" x14ac:dyDescent="0.2">
      <c r="B78" s="147" t="s">
        <v>88</v>
      </c>
      <c r="C78" s="204"/>
      <c r="D78" s="20"/>
      <c r="E78" s="20"/>
      <c r="F78" s="20"/>
      <c r="G78" s="127">
        <f t="shared" si="3"/>
        <v>0</v>
      </c>
      <c r="H78" s="125"/>
      <c r="I78" s="169"/>
      <c r="J78" s="170"/>
      <c r="K78" s="115"/>
      <c r="L78" s="50"/>
    </row>
    <row r="79" spans="1:13" ht="12.75" hidden="1" customHeight="1" x14ac:dyDescent="0.2">
      <c r="B79" s="147" t="s">
        <v>89</v>
      </c>
      <c r="C79" s="204"/>
      <c r="D79" s="20"/>
      <c r="E79" s="20"/>
      <c r="F79" s="20"/>
      <c r="G79" s="127">
        <f t="shared" si="3"/>
        <v>0</v>
      </c>
      <c r="H79" s="125"/>
      <c r="I79" s="169"/>
      <c r="J79" s="170"/>
      <c r="K79" s="115"/>
      <c r="L79" s="50"/>
    </row>
    <row r="80" spans="1:13" hidden="1" x14ac:dyDescent="0.2">
      <c r="B80" s="147" t="s">
        <v>90</v>
      </c>
      <c r="C80" s="18"/>
      <c r="D80" s="20"/>
      <c r="E80" s="20"/>
      <c r="F80" s="20"/>
      <c r="G80" s="127">
        <f t="shared" si="3"/>
        <v>0</v>
      </c>
      <c r="H80" s="125"/>
      <c r="I80" s="169"/>
      <c r="J80" s="170"/>
      <c r="K80" s="115"/>
      <c r="L80" s="50"/>
    </row>
    <row r="81" spans="2:14" ht="1.5" hidden="1" customHeight="1" x14ac:dyDescent="0.2">
      <c r="B81" s="147" t="s">
        <v>91</v>
      </c>
      <c r="C81" s="18"/>
      <c r="D81" s="20"/>
      <c r="E81" s="20"/>
      <c r="F81" s="20"/>
      <c r="G81" s="127">
        <f t="shared" si="3"/>
        <v>0</v>
      </c>
      <c r="H81" s="125"/>
      <c r="I81" s="169"/>
      <c r="J81" s="170"/>
      <c r="K81" s="115"/>
      <c r="L81" s="50"/>
    </row>
    <row r="82" spans="2:14" ht="3.75" hidden="1" customHeight="1" x14ac:dyDescent="0.2">
      <c r="B82" s="147" t="s">
        <v>92</v>
      </c>
      <c r="C82" s="45"/>
      <c r="D82" s="21"/>
      <c r="E82" s="21"/>
      <c r="F82" s="21"/>
      <c r="G82" s="127">
        <f t="shared" si="3"/>
        <v>0</v>
      </c>
      <c r="H82" s="126"/>
      <c r="I82" s="170"/>
      <c r="J82" s="170"/>
      <c r="K82" s="116"/>
      <c r="L82" s="50"/>
    </row>
    <row r="83" spans="2:14" hidden="1" x14ac:dyDescent="0.2">
      <c r="B83" s="147" t="s">
        <v>93</v>
      </c>
      <c r="C83" s="45"/>
      <c r="D83" s="21"/>
      <c r="E83" s="21"/>
      <c r="F83" s="21"/>
      <c r="G83" s="127">
        <f t="shared" si="3"/>
        <v>0</v>
      </c>
      <c r="H83" s="126"/>
      <c r="I83" s="170"/>
      <c r="J83" s="170"/>
      <c r="K83" s="116"/>
      <c r="L83" s="50"/>
    </row>
    <row r="84" spans="2:14" hidden="1" x14ac:dyDescent="0.2">
      <c r="C84" s="102" t="s">
        <v>167</v>
      </c>
      <c r="D84" s="22">
        <f>SUM(D76:D83)</f>
        <v>0</v>
      </c>
      <c r="E84" s="22">
        <f>SUM(E76:E83)</f>
        <v>0</v>
      </c>
      <c r="F84" s="22">
        <f>SUM(F76:F83)</f>
        <v>0</v>
      </c>
      <c r="G84" s="22">
        <f>SUM(G76:G83)</f>
        <v>0</v>
      </c>
      <c r="H84" s="117">
        <f>(H76*G76)+(H77*G77)+(H78*G78)+(H79*G79)+(H80*G80)+(H81*G81)+(H82*G82)+(H83*G83)</f>
        <v>0</v>
      </c>
      <c r="I84" s="174">
        <f>SUM(I76:I83)</f>
        <v>0</v>
      </c>
      <c r="J84" s="194"/>
      <c r="K84" s="116"/>
      <c r="L84" s="52"/>
    </row>
    <row r="85" spans="2:14" ht="15.75" customHeight="1" x14ac:dyDescent="0.2">
      <c r="B85" s="7"/>
      <c r="C85" s="12"/>
      <c r="D85" s="26"/>
      <c r="E85" s="26"/>
      <c r="F85" s="26"/>
      <c r="G85" s="26"/>
      <c r="H85" s="26"/>
      <c r="I85" s="26"/>
      <c r="J85" s="26"/>
      <c r="K85" s="12"/>
      <c r="L85" s="4"/>
    </row>
    <row r="86" spans="2:14" s="237" customFormat="1" ht="94.5" customHeight="1" x14ac:dyDescent="0.2">
      <c r="B86" s="334" t="s">
        <v>95</v>
      </c>
      <c r="C86" s="390" t="s">
        <v>669</v>
      </c>
      <c r="D86" s="391"/>
      <c r="E86" s="391"/>
      <c r="F86" s="391"/>
      <c r="G86" s="391"/>
      <c r="H86" s="391"/>
      <c r="I86" s="391"/>
      <c r="J86" s="391"/>
      <c r="K86" s="392"/>
      <c r="L86" s="238"/>
    </row>
    <row r="87" spans="2:14" s="237" customFormat="1" ht="51" customHeight="1" x14ac:dyDescent="0.2">
      <c r="B87" s="334" t="s">
        <v>96</v>
      </c>
      <c r="C87" s="393" t="s">
        <v>670</v>
      </c>
      <c r="D87" s="391"/>
      <c r="E87" s="391"/>
      <c r="F87" s="391"/>
      <c r="G87" s="391"/>
      <c r="H87" s="391"/>
      <c r="I87" s="391"/>
      <c r="J87" s="391"/>
      <c r="K87" s="392"/>
      <c r="L87" s="335"/>
    </row>
    <row r="88" spans="2:14" ht="120.75" x14ac:dyDescent="0.2">
      <c r="B88" s="239" t="s">
        <v>97</v>
      </c>
      <c r="C88" s="293" t="s">
        <v>662</v>
      </c>
      <c r="D88" s="241">
        <v>40000</v>
      </c>
      <c r="E88" s="241"/>
      <c r="F88" s="294"/>
      <c r="G88" s="242">
        <f>SUM(D88:F88)</f>
        <v>40000</v>
      </c>
      <c r="H88" s="243">
        <v>0.5</v>
      </c>
      <c r="I88" s="244"/>
      <c r="J88" s="245" t="s">
        <v>592</v>
      </c>
      <c r="K88" s="246"/>
      <c r="L88" s="50"/>
    </row>
    <row r="89" spans="2:14" s="237" customFormat="1" ht="155.25" customHeight="1" x14ac:dyDescent="0.2">
      <c r="B89" s="239" t="s">
        <v>98</v>
      </c>
      <c r="C89" s="293" t="s">
        <v>661</v>
      </c>
      <c r="D89" s="241">
        <v>170000</v>
      </c>
      <c r="E89" s="241"/>
      <c r="F89" s="241"/>
      <c r="G89" s="242">
        <f t="shared" ref="G89:G95" si="4">SUM(D89:F89)</f>
        <v>170000</v>
      </c>
      <c r="H89" s="243">
        <v>0.5</v>
      </c>
      <c r="I89" s="244"/>
      <c r="J89" s="245" t="s">
        <v>592</v>
      </c>
      <c r="K89" s="259"/>
      <c r="L89" s="247"/>
      <c r="N89" s="309"/>
    </row>
    <row r="90" spans="2:14" ht="94.5" customHeight="1" x14ac:dyDescent="0.2">
      <c r="B90" s="239" t="s">
        <v>99</v>
      </c>
      <c r="C90" s="297" t="s">
        <v>633</v>
      </c>
      <c r="D90" s="241">
        <v>20000</v>
      </c>
      <c r="E90" s="241">
        <v>0</v>
      </c>
      <c r="F90" s="241"/>
      <c r="G90" s="242">
        <f t="shared" si="4"/>
        <v>20000</v>
      </c>
      <c r="H90" s="243"/>
      <c r="I90" s="244"/>
      <c r="J90" s="251"/>
      <c r="K90" s="246"/>
      <c r="L90" s="50"/>
    </row>
    <row r="91" spans="2:14" s="237" customFormat="1" ht="115.5" customHeight="1" x14ac:dyDescent="0.2">
      <c r="B91" s="239" t="s">
        <v>100</v>
      </c>
      <c r="C91" s="297" t="s">
        <v>634</v>
      </c>
      <c r="D91" s="241">
        <v>10000</v>
      </c>
      <c r="E91" s="241"/>
      <c r="F91" s="241"/>
      <c r="G91" s="242">
        <v>10000</v>
      </c>
      <c r="H91" s="243"/>
      <c r="I91" s="244"/>
      <c r="J91" s="251"/>
      <c r="K91" s="246"/>
      <c r="L91" s="247"/>
    </row>
    <row r="92" spans="2:14" s="237" customFormat="1" ht="59.25" x14ac:dyDescent="0.2">
      <c r="B92" s="239" t="s">
        <v>101</v>
      </c>
      <c r="C92" s="297" t="s">
        <v>628</v>
      </c>
      <c r="D92" s="241">
        <v>10000</v>
      </c>
      <c r="E92" s="241"/>
      <c r="F92" s="241"/>
      <c r="G92" s="242">
        <f t="shared" si="4"/>
        <v>10000</v>
      </c>
      <c r="H92" s="243"/>
      <c r="I92" s="244"/>
      <c r="J92" s="251"/>
      <c r="K92" s="246"/>
      <c r="L92" s="247"/>
    </row>
    <row r="93" spans="2:14" s="237" customFormat="1" ht="110.25" customHeight="1" x14ac:dyDescent="0.2">
      <c r="B93" s="239" t="s">
        <v>102</v>
      </c>
      <c r="C93" s="297" t="s">
        <v>635</v>
      </c>
      <c r="D93" s="241">
        <v>45000</v>
      </c>
      <c r="E93" s="241"/>
      <c r="F93" s="241"/>
      <c r="G93" s="242">
        <f t="shared" si="4"/>
        <v>45000</v>
      </c>
      <c r="H93" s="243"/>
      <c r="I93" s="244"/>
      <c r="J93" s="251"/>
      <c r="K93" s="246"/>
      <c r="L93" s="247"/>
    </row>
    <row r="94" spans="2:14" s="237" customFormat="1" ht="123" customHeight="1" x14ac:dyDescent="0.2">
      <c r="B94" s="239" t="s">
        <v>103</v>
      </c>
      <c r="C94" s="297" t="s">
        <v>636</v>
      </c>
      <c r="D94" s="241">
        <v>50000</v>
      </c>
      <c r="E94" s="241"/>
      <c r="F94" s="241"/>
      <c r="G94" s="242">
        <f t="shared" si="4"/>
        <v>50000</v>
      </c>
      <c r="H94" s="243"/>
      <c r="I94" s="244"/>
      <c r="J94" s="251"/>
      <c r="K94" s="246"/>
      <c r="L94" s="247"/>
    </row>
    <row r="95" spans="2:14" s="237" customFormat="1" ht="51.75" customHeight="1" x14ac:dyDescent="0.2">
      <c r="B95" s="239" t="s">
        <v>632</v>
      </c>
      <c r="C95" s="275" t="s">
        <v>637</v>
      </c>
      <c r="D95" s="249">
        <v>60000</v>
      </c>
      <c r="E95" s="249"/>
      <c r="F95" s="249"/>
      <c r="G95" s="242">
        <f t="shared" si="4"/>
        <v>60000</v>
      </c>
      <c r="H95" s="250"/>
      <c r="I95" s="251"/>
      <c r="J95" s="251"/>
      <c r="K95" s="252"/>
      <c r="L95" s="247"/>
    </row>
    <row r="96" spans="2:14" x14ac:dyDescent="0.2">
      <c r="C96" s="102" t="s">
        <v>167</v>
      </c>
      <c r="D96" s="22">
        <v>0</v>
      </c>
      <c r="E96" s="22">
        <f>SUM(E88:E95)</f>
        <v>0</v>
      </c>
      <c r="F96" s="22">
        <f>SUM(F88:F95)</f>
        <v>0</v>
      </c>
      <c r="G96" s="25">
        <v>0</v>
      </c>
      <c r="H96" s="117">
        <v>0</v>
      </c>
      <c r="I96" s="174">
        <f>SUM(I88:I95)</f>
        <v>0</v>
      </c>
      <c r="J96" s="194"/>
      <c r="K96" s="116"/>
      <c r="L96" s="52"/>
    </row>
    <row r="97" spans="2:12" s="237" customFormat="1" ht="51" customHeight="1" x14ac:dyDescent="0.2">
      <c r="B97" s="334" t="s">
        <v>8</v>
      </c>
      <c r="C97" s="393" t="s">
        <v>671</v>
      </c>
      <c r="D97" s="391"/>
      <c r="E97" s="391"/>
      <c r="F97" s="391"/>
      <c r="G97" s="391"/>
      <c r="H97" s="391"/>
      <c r="I97" s="391"/>
      <c r="J97" s="391"/>
      <c r="K97" s="392"/>
      <c r="L97" s="335"/>
    </row>
    <row r="98" spans="2:12" ht="125.25" customHeight="1" x14ac:dyDescent="0.2">
      <c r="B98" s="258" t="s">
        <v>104</v>
      </c>
      <c r="C98" s="326" t="s">
        <v>663</v>
      </c>
      <c r="D98" s="241">
        <v>25000</v>
      </c>
      <c r="E98" s="241"/>
      <c r="F98" s="241"/>
      <c r="G98" s="242">
        <f>SUM(D98:F98)</f>
        <v>25000</v>
      </c>
      <c r="H98" s="243"/>
      <c r="I98" s="244"/>
      <c r="J98" s="251"/>
      <c r="K98" s="246"/>
      <c r="L98" s="50"/>
    </row>
    <row r="99" spans="2:12" s="237" customFormat="1" ht="158.25" customHeight="1" x14ac:dyDescent="0.2">
      <c r="B99" s="239" t="s">
        <v>105</v>
      </c>
      <c r="C99" s="293" t="s">
        <v>672</v>
      </c>
      <c r="D99" s="241">
        <v>40000</v>
      </c>
      <c r="E99" s="241"/>
      <c r="F99" s="241"/>
      <c r="G99" s="242">
        <f t="shared" ref="G99:G105" si="5">SUM(D99:F99)</f>
        <v>40000</v>
      </c>
      <c r="H99" s="243"/>
      <c r="I99" s="244"/>
      <c r="J99" s="251"/>
      <c r="K99" s="259"/>
      <c r="L99" s="247"/>
    </row>
    <row r="100" spans="2:12" s="237" customFormat="1" ht="162" customHeight="1" x14ac:dyDescent="0.2">
      <c r="B100" s="239" t="s">
        <v>106</v>
      </c>
      <c r="C100" s="326" t="s">
        <v>664</v>
      </c>
      <c r="D100" s="241">
        <v>140000</v>
      </c>
      <c r="E100" s="241"/>
      <c r="F100" s="241"/>
      <c r="G100" s="242">
        <f t="shared" si="5"/>
        <v>140000</v>
      </c>
      <c r="H100" s="243"/>
      <c r="I100" s="244"/>
      <c r="J100" s="251"/>
      <c r="K100" s="246"/>
      <c r="L100" s="247"/>
    </row>
    <row r="101" spans="2:12" s="237" customFormat="1" ht="59.25" x14ac:dyDescent="0.2">
      <c r="B101" s="239" t="s">
        <v>107</v>
      </c>
      <c r="C101" s="240" t="s">
        <v>569</v>
      </c>
      <c r="D101" s="241">
        <v>20000</v>
      </c>
      <c r="E101" s="241"/>
      <c r="F101" s="241"/>
      <c r="G101" s="242">
        <f t="shared" si="5"/>
        <v>20000</v>
      </c>
      <c r="H101" s="243"/>
      <c r="I101" s="244"/>
      <c r="J101" s="251"/>
      <c r="K101" s="259"/>
      <c r="L101" s="247"/>
    </row>
    <row r="102" spans="2:12" s="237" customFormat="1" ht="145.5" customHeight="1" x14ac:dyDescent="0.2">
      <c r="B102" s="239" t="s">
        <v>108</v>
      </c>
      <c r="C102" s="257" t="s">
        <v>570</v>
      </c>
      <c r="D102" s="241">
        <v>120000</v>
      </c>
      <c r="E102" s="241"/>
      <c r="F102" s="241"/>
      <c r="G102" s="242">
        <f t="shared" si="5"/>
        <v>120000</v>
      </c>
      <c r="H102" s="243"/>
      <c r="I102" s="244"/>
      <c r="J102" s="251" t="s">
        <v>601</v>
      </c>
      <c r="K102" s="246"/>
      <c r="L102" s="247"/>
    </row>
    <row r="103" spans="2:12" ht="0.75" customHeight="1" x14ac:dyDescent="0.2">
      <c r="B103" s="147" t="s">
        <v>109</v>
      </c>
      <c r="C103" s="18"/>
      <c r="D103" s="20"/>
      <c r="E103" s="20"/>
      <c r="F103" s="20"/>
      <c r="G103" s="127">
        <f t="shared" si="5"/>
        <v>0</v>
      </c>
      <c r="H103" s="125"/>
      <c r="I103" s="169"/>
      <c r="J103" s="170"/>
      <c r="K103" s="115"/>
      <c r="L103" s="50"/>
    </row>
    <row r="104" spans="2:12" hidden="1" x14ac:dyDescent="0.2">
      <c r="B104" s="147" t="s">
        <v>110</v>
      </c>
      <c r="C104" s="45"/>
      <c r="D104" s="21"/>
      <c r="E104" s="21"/>
      <c r="F104" s="21"/>
      <c r="G104" s="127">
        <f t="shared" si="5"/>
        <v>0</v>
      </c>
      <c r="H104" s="126"/>
      <c r="I104" s="170"/>
      <c r="J104" s="170"/>
      <c r="K104" s="116"/>
      <c r="L104" s="50"/>
    </row>
    <row r="105" spans="2:12" hidden="1" x14ac:dyDescent="0.2">
      <c r="B105" s="147" t="s">
        <v>111</v>
      </c>
      <c r="C105" s="45"/>
      <c r="D105" s="21"/>
      <c r="E105" s="21"/>
      <c r="F105" s="21"/>
      <c r="G105" s="127">
        <f t="shared" si="5"/>
        <v>0</v>
      </c>
      <c r="H105" s="126"/>
      <c r="I105" s="170"/>
      <c r="J105" s="170"/>
      <c r="K105" s="116"/>
      <c r="L105" s="50"/>
    </row>
    <row r="106" spans="2:12" ht="18.75" x14ac:dyDescent="0.2">
      <c r="C106" s="102" t="s">
        <v>167</v>
      </c>
      <c r="D106" s="328">
        <v>0</v>
      </c>
      <c r="E106" s="328">
        <f>SUM(E98:E105)</f>
        <v>0</v>
      </c>
      <c r="F106" s="328">
        <f>SUM(F98:F105)</f>
        <v>0</v>
      </c>
      <c r="G106" s="328">
        <v>0</v>
      </c>
      <c r="H106" s="22">
        <f t="array" ref="H106">(H98*G98)+(H99*G99)+(H100*G100)+(H101:H101*G101)+(H102*G102)+(H103*G103)+(H104*G104)</f>
        <v>0</v>
      </c>
      <c r="I106" s="174">
        <f>SUM(I98:I105)</f>
        <v>0</v>
      </c>
      <c r="J106" s="194">
        <f>D106-H106</f>
        <v>0</v>
      </c>
      <c r="K106" s="116"/>
      <c r="L106" s="52"/>
    </row>
    <row r="107" spans="2:12" ht="51" hidden="1" customHeight="1" x14ac:dyDescent="0.2">
      <c r="B107" s="102" t="s">
        <v>112</v>
      </c>
      <c r="C107" s="380"/>
      <c r="D107" s="381"/>
      <c r="E107" s="381"/>
      <c r="F107" s="381"/>
      <c r="G107" s="381"/>
      <c r="H107" s="381"/>
      <c r="I107" s="381"/>
      <c r="J107" s="381"/>
      <c r="K107" s="382"/>
      <c r="L107" s="49"/>
    </row>
    <row r="108" spans="2:12" hidden="1" x14ac:dyDescent="0.2">
      <c r="B108" s="209" t="s">
        <v>113</v>
      </c>
      <c r="C108" s="210"/>
      <c r="D108" s="207"/>
      <c r="E108" s="207"/>
      <c r="F108" s="207"/>
      <c r="G108" s="211">
        <f>SUM(D108:F108)</f>
        <v>0</v>
      </c>
      <c r="H108" s="125"/>
      <c r="I108" s="169"/>
      <c r="J108" s="170"/>
      <c r="K108" s="115"/>
      <c r="L108" s="50"/>
    </row>
    <row r="109" spans="2:12" hidden="1" x14ac:dyDescent="0.2">
      <c r="B109" s="209" t="s">
        <v>114</v>
      </c>
      <c r="C109" s="210"/>
      <c r="D109" s="207"/>
      <c r="E109" s="207"/>
      <c r="F109" s="207"/>
      <c r="G109" s="211">
        <f t="shared" ref="G109:G115" si="6">SUM(D109:F109)</f>
        <v>0</v>
      </c>
      <c r="H109" s="125"/>
      <c r="I109" s="169"/>
      <c r="J109" s="170"/>
      <c r="K109" s="115"/>
      <c r="L109" s="50"/>
    </row>
    <row r="110" spans="2:12" hidden="1" x14ac:dyDescent="0.2">
      <c r="B110" s="209" t="s">
        <v>115</v>
      </c>
      <c r="C110" s="210"/>
      <c r="D110" s="207"/>
      <c r="E110" s="207"/>
      <c r="F110" s="207"/>
      <c r="G110" s="211">
        <f t="shared" si="6"/>
        <v>0</v>
      </c>
      <c r="H110" s="125"/>
      <c r="I110" s="169"/>
      <c r="J110" s="170"/>
      <c r="K110" s="115"/>
      <c r="L110" s="50"/>
    </row>
    <row r="111" spans="2:12" hidden="1" x14ac:dyDescent="0.2">
      <c r="B111" s="209" t="s">
        <v>116</v>
      </c>
      <c r="C111" s="210"/>
      <c r="D111" s="207"/>
      <c r="E111" s="207"/>
      <c r="F111" s="207"/>
      <c r="G111" s="211">
        <f t="shared" si="6"/>
        <v>0</v>
      </c>
      <c r="H111" s="125"/>
      <c r="I111" s="169"/>
      <c r="J111" s="170"/>
      <c r="K111" s="115"/>
      <c r="L111" s="50"/>
    </row>
    <row r="112" spans="2:12" hidden="1" x14ac:dyDescent="0.2">
      <c r="B112" s="147" t="s">
        <v>117</v>
      </c>
      <c r="C112" s="18"/>
      <c r="D112" s="20"/>
      <c r="E112" s="20"/>
      <c r="F112" s="20"/>
      <c r="G112" s="127">
        <f t="shared" si="6"/>
        <v>0</v>
      </c>
      <c r="H112" s="125"/>
      <c r="I112" s="169"/>
      <c r="J112" s="170"/>
      <c r="K112" s="115"/>
      <c r="L112" s="50"/>
    </row>
    <row r="113" spans="2:13" hidden="1" x14ac:dyDescent="0.2">
      <c r="B113" s="147" t="s">
        <v>118</v>
      </c>
      <c r="C113" s="18"/>
      <c r="D113" s="20"/>
      <c r="E113" s="20"/>
      <c r="F113" s="20"/>
      <c r="G113" s="127">
        <f t="shared" si="6"/>
        <v>0</v>
      </c>
      <c r="H113" s="125"/>
      <c r="I113" s="169"/>
      <c r="J113" s="170"/>
      <c r="K113" s="115"/>
      <c r="L113" s="50"/>
    </row>
    <row r="114" spans="2:13" hidden="1" x14ac:dyDescent="0.2">
      <c r="B114" s="147" t="s">
        <v>119</v>
      </c>
      <c r="C114" s="45"/>
      <c r="D114" s="21"/>
      <c r="E114" s="21"/>
      <c r="F114" s="21"/>
      <c r="G114" s="127">
        <f t="shared" si="6"/>
        <v>0</v>
      </c>
      <c r="H114" s="126"/>
      <c r="I114" s="170"/>
      <c r="J114" s="170"/>
      <c r="K114" s="116"/>
      <c r="L114" s="50"/>
    </row>
    <row r="115" spans="2:13" hidden="1" x14ac:dyDescent="0.2">
      <c r="B115" s="147" t="s">
        <v>120</v>
      </c>
      <c r="C115" s="45"/>
      <c r="D115" s="21"/>
      <c r="E115" s="21"/>
      <c r="F115" s="21"/>
      <c r="G115" s="127">
        <f t="shared" si="6"/>
        <v>0</v>
      </c>
      <c r="H115" s="126"/>
      <c r="I115" s="170"/>
      <c r="J115" s="170"/>
      <c r="K115" s="116"/>
      <c r="L115" s="50"/>
    </row>
    <row r="116" spans="2:13" hidden="1" x14ac:dyDescent="0.2">
      <c r="C116" s="102" t="s">
        <v>167</v>
      </c>
      <c r="D116" s="25">
        <f>SUM(D108:D115)</f>
        <v>0</v>
      </c>
      <c r="E116" s="25">
        <f>SUM(E108:E115)</f>
        <v>0</v>
      </c>
      <c r="F116" s="25">
        <f>SUM(F108:F115)</f>
        <v>0</v>
      </c>
      <c r="G116" s="25">
        <f>SUM(G108:G115)</f>
        <v>0</v>
      </c>
      <c r="H116" s="117">
        <f>(H108*G108)+(H109*G109)+(H110*G110)+(H111*G111)+(H112*G112)+(H113*G113)+(H114*G114)+(H115*G115)</f>
        <v>0</v>
      </c>
      <c r="I116" s="174">
        <f>SUM(I108:I115)</f>
        <v>0</v>
      </c>
      <c r="J116" s="194"/>
      <c r="K116" s="116"/>
      <c r="L116" s="52"/>
    </row>
    <row r="117" spans="2:13" ht="51" hidden="1" customHeight="1" x14ac:dyDescent="0.2">
      <c r="B117" s="102" t="s">
        <v>121</v>
      </c>
      <c r="C117" s="383"/>
      <c r="D117" s="384"/>
      <c r="E117" s="384"/>
      <c r="F117" s="384"/>
      <c r="G117" s="384"/>
      <c r="H117" s="384"/>
      <c r="I117" s="384"/>
      <c r="J117" s="384"/>
      <c r="K117" s="385"/>
      <c r="L117" s="49"/>
    </row>
    <row r="118" spans="2:13" hidden="1" x14ac:dyDescent="0.2">
      <c r="B118" s="147" t="s">
        <v>122</v>
      </c>
      <c r="C118" s="18"/>
      <c r="D118" s="20"/>
      <c r="E118" s="20"/>
      <c r="F118" s="20"/>
      <c r="G118" s="127">
        <f>SUM(D118:F118)</f>
        <v>0</v>
      </c>
      <c r="H118" s="125"/>
      <c r="I118" s="169"/>
      <c r="J118" s="170"/>
      <c r="K118" s="115"/>
      <c r="L118" s="50"/>
    </row>
    <row r="119" spans="2:13" hidden="1" x14ac:dyDescent="0.2">
      <c r="B119" s="147" t="s">
        <v>123</v>
      </c>
      <c r="C119" s="18"/>
      <c r="D119" s="20"/>
      <c r="E119" s="20"/>
      <c r="F119" s="20"/>
      <c r="G119" s="127">
        <f t="shared" ref="G119:G125" si="7">SUM(D119:F119)</f>
        <v>0</v>
      </c>
      <c r="H119" s="125"/>
      <c r="I119" s="169"/>
      <c r="J119" s="170"/>
      <c r="K119" s="115"/>
      <c r="L119" s="50"/>
    </row>
    <row r="120" spans="2:13" hidden="1" x14ac:dyDescent="0.2">
      <c r="B120" s="147" t="s">
        <v>124</v>
      </c>
      <c r="C120" s="18"/>
      <c r="D120" s="20"/>
      <c r="E120" s="20"/>
      <c r="F120" s="20"/>
      <c r="G120" s="127">
        <f t="shared" si="7"/>
        <v>0</v>
      </c>
      <c r="H120" s="125"/>
      <c r="I120" s="169"/>
      <c r="J120" s="170"/>
      <c r="K120" s="115"/>
      <c r="L120" s="50"/>
    </row>
    <row r="121" spans="2:13" hidden="1" x14ac:dyDescent="0.2">
      <c r="B121" s="147" t="s">
        <v>125</v>
      </c>
      <c r="C121" s="18"/>
      <c r="D121" s="20"/>
      <c r="E121" s="20"/>
      <c r="F121" s="20"/>
      <c r="G121" s="127">
        <f t="shared" si="7"/>
        <v>0</v>
      </c>
      <c r="H121" s="125"/>
      <c r="I121" s="169"/>
      <c r="J121" s="170"/>
      <c r="K121" s="115"/>
      <c r="L121" s="50"/>
    </row>
    <row r="122" spans="2:13" hidden="1" x14ac:dyDescent="0.2">
      <c r="B122" s="147" t="s">
        <v>126</v>
      </c>
      <c r="C122" s="18"/>
      <c r="D122" s="20"/>
      <c r="E122" s="20"/>
      <c r="F122" s="20"/>
      <c r="G122" s="127">
        <f t="shared" si="7"/>
        <v>0</v>
      </c>
      <c r="H122" s="125"/>
      <c r="I122" s="169"/>
      <c r="J122" s="170"/>
      <c r="K122" s="115"/>
      <c r="L122" s="50"/>
    </row>
    <row r="123" spans="2:13" hidden="1" x14ac:dyDescent="0.2">
      <c r="B123" s="147" t="s">
        <v>127</v>
      </c>
      <c r="C123" s="18"/>
      <c r="D123" s="20"/>
      <c r="E123" s="20"/>
      <c r="F123" s="20"/>
      <c r="G123" s="127">
        <f t="shared" si="7"/>
        <v>0</v>
      </c>
      <c r="H123" s="125"/>
      <c r="I123" s="169"/>
      <c r="J123" s="170"/>
      <c r="K123" s="115"/>
      <c r="L123" s="50"/>
    </row>
    <row r="124" spans="2:13" hidden="1" x14ac:dyDescent="0.2">
      <c r="B124" s="147" t="s">
        <v>128</v>
      </c>
      <c r="C124" s="45"/>
      <c r="D124" s="21"/>
      <c r="E124" s="21"/>
      <c r="F124" s="21"/>
      <c r="G124" s="127">
        <f t="shared" si="7"/>
        <v>0</v>
      </c>
      <c r="H124" s="126"/>
      <c r="I124" s="170"/>
      <c r="J124" s="170"/>
      <c r="K124" s="116"/>
      <c r="L124" s="50"/>
    </row>
    <row r="125" spans="2:13" hidden="1" x14ac:dyDescent="0.2">
      <c r="B125" s="147" t="s">
        <v>129</v>
      </c>
      <c r="C125" s="45"/>
      <c r="D125" s="21"/>
      <c r="E125" s="21"/>
      <c r="F125" s="21"/>
      <c r="G125" s="127">
        <f t="shared" si="7"/>
        <v>0</v>
      </c>
      <c r="H125" s="126"/>
      <c r="I125" s="170"/>
      <c r="J125" s="170"/>
      <c r="K125" s="116"/>
      <c r="L125" s="50"/>
    </row>
    <row r="126" spans="2:13" hidden="1" x14ac:dyDescent="0.2">
      <c r="C126" s="303" t="s">
        <v>167</v>
      </c>
      <c r="D126" s="25">
        <f>SUM(D118:D125)</f>
        <v>0</v>
      </c>
      <c r="E126" s="25">
        <f>SUM(E118:E125)</f>
        <v>0</v>
      </c>
      <c r="F126" s="25">
        <f>SUM(F118:F125)</f>
        <v>0</v>
      </c>
      <c r="G126" s="25">
        <f>SUM(G118:G125)</f>
        <v>0</v>
      </c>
      <c r="H126" s="304">
        <f>(H118*G118)+(H119*G119)+(H120*G120)+(H121*G121)+(H122*G122)+(H123*G123)+(H124*G124)+(H125*G125)</f>
        <v>0</v>
      </c>
      <c r="I126" s="305">
        <f>SUM(I118:I125)</f>
        <v>0</v>
      </c>
      <c r="J126" s="306"/>
      <c r="K126" s="307"/>
      <c r="L126" s="52"/>
    </row>
    <row r="127" spans="2:13" ht="71.45" customHeight="1" x14ac:dyDescent="0.5">
      <c r="B127" s="318" t="s">
        <v>95</v>
      </c>
      <c r="C127" s="404" t="s">
        <v>649</v>
      </c>
      <c r="D127" s="405"/>
      <c r="E127" s="405"/>
      <c r="F127" s="405"/>
      <c r="G127" s="405"/>
      <c r="H127" s="405"/>
      <c r="I127" s="405"/>
      <c r="J127" s="405"/>
      <c r="K127" s="406"/>
      <c r="L127" s="52"/>
      <c r="M127" s="315"/>
    </row>
    <row r="128" spans="2:13" ht="36" customHeight="1" x14ac:dyDescent="0.3">
      <c r="B128" s="317" t="s">
        <v>96</v>
      </c>
      <c r="C128" s="394" t="s">
        <v>650</v>
      </c>
      <c r="D128" s="394"/>
      <c r="E128" s="394"/>
      <c r="F128" s="394"/>
      <c r="G128" s="394"/>
      <c r="H128" s="394"/>
      <c r="I128" s="394"/>
      <c r="J128" s="394"/>
      <c r="K128" s="394"/>
      <c r="L128" s="52"/>
    </row>
    <row r="129" spans="2:13" ht="42.6" customHeight="1" x14ac:dyDescent="0.45">
      <c r="B129" s="147" t="s">
        <v>675</v>
      </c>
      <c r="C129" s="337" t="s">
        <v>651</v>
      </c>
      <c r="D129" s="338">
        <v>80000</v>
      </c>
      <c r="E129" s="321"/>
      <c r="F129" s="321" t="s">
        <v>706</v>
      </c>
      <c r="G129" s="336">
        <f>D129</f>
        <v>80000</v>
      </c>
      <c r="H129" s="339">
        <v>0.6</v>
      </c>
      <c r="I129" s="194"/>
      <c r="J129" s="194"/>
      <c r="K129" s="116"/>
      <c r="L129" s="52"/>
      <c r="M129" s="314"/>
    </row>
    <row r="130" spans="2:13" ht="57" customHeight="1" x14ac:dyDescent="0.2">
      <c r="B130" s="147" t="s">
        <v>676</v>
      </c>
      <c r="C130" s="337" t="s">
        <v>652</v>
      </c>
      <c r="D130" s="338">
        <v>30000</v>
      </c>
      <c r="E130" s="321"/>
      <c r="F130" s="321" t="s">
        <v>706</v>
      </c>
      <c r="G130" s="336">
        <v>30000</v>
      </c>
      <c r="H130" s="339">
        <v>0.4</v>
      </c>
      <c r="I130" s="194"/>
      <c r="J130" s="194"/>
      <c r="K130" s="116"/>
      <c r="L130" s="52"/>
    </row>
    <row r="131" spans="2:13" ht="74.45" customHeight="1" x14ac:dyDescent="0.3">
      <c r="B131" s="147" t="s">
        <v>99</v>
      </c>
      <c r="C131" s="337" t="s">
        <v>653</v>
      </c>
      <c r="D131" s="338">
        <v>100000</v>
      </c>
      <c r="E131" s="340"/>
      <c r="F131" s="321" t="s">
        <v>706</v>
      </c>
      <c r="G131" s="336">
        <v>100000</v>
      </c>
      <c r="H131" s="339">
        <v>0.6</v>
      </c>
      <c r="I131" s="195"/>
      <c r="J131" s="195"/>
      <c r="K131" s="17"/>
      <c r="L131" s="325"/>
      <c r="M131" s="316"/>
    </row>
    <row r="132" spans="2:13" ht="51" hidden="1" customHeight="1" x14ac:dyDescent="0.2">
      <c r="B132" s="147" t="s">
        <v>130</v>
      </c>
      <c r="C132" s="398"/>
      <c r="D132" s="398"/>
      <c r="E132" s="398"/>
      <c r="F132" s="398"/>
      <c r="G132" s="398"/>
      <c r="H132" s="398"/>
      <c r="I132" s="398"/>
      <c r="J132" s="398"/>
      <c r="K132" s="398"/>
      <c r="L132" s="19"/>
    </row>
    <row r="133" spans="2:13" ht="51" hidden="1" customHeight="1" x14ac:dyDescent="0.2">
      <c r="B133" s="147" t="s">
        <v>131</v>
      </c>
      <c r="C133" s="386"/>
      <c r="D133" s="386"/>
      <c r="E133" s="386"/>
      <c r="F133" s="386"/>
      <c r="G133" s="386"/>
      <c r="H133" s="386"/>
      <c r="I133" s="386"/>
      <c r="J133" s="386"/>
      <c r="K133" s="386"/>
      <c r="L133" s="49"/>
    </row>
    <row r="134" spans="2:13" hidden="1" x14ac:dyDescent="0.2">
      <c r="B134" s="147" t="s">
        <v>132</v>
      </c>
      <c r="C134" s="206"/>
      <c r="D134" s="21"/>
      <c r="E134" s="21"/>
      <c r="F134" s="21"/>
      <c r="G134" s="301">
        <f>SUM(D134:F134)</f>
        <v>0</v>
      </c>
      <c r="H134" s="126"/>
      <c r="I134" s="214"/>
      <c r="J134" s="214"/>
      <c r="K134" s="116"/>
      <c r="L134" s="50"/>
    </row>
    <row r="135" spans="2:13" hidden="1" x14ac:dyDescent="0.2">
      <c r="B135" s="147" t="s">
        <v>133</v>
      </c>
      <c r="C135" s="206"/>
      <c r="D135" s="21"/>
      <c r="E135" s="21"/>
      <c r="F135" s="21"/>
      <c r="G135" s="301">
        <f t="shared" ref="G135:G141" si="8">SUM(D135:F135)</f>
        <v>0</v>
      </c>
      <c r="H135" s="126"/>
      <c r="I135" s="214"/>
      <c r="J135" s="214"/>
      <c r="K135" s="116"/>
      <c r="L135" s="50"/>
    </row>
    <row r="136" spans="2:13" hidden="1" x14ac:dyDescent="0.2">
      <c r="B136" s="147" t="s">
        <v>134</v>
      </c>
      <c r="C136" s="206"/>
      <c r="D136" s="21"/>
      <c r="E136" s="21"/>
      <c r="F136" s="21"/>
      <c r="G136" s="301">
        <f t="shared" si="8"/>
        <v>0</v>
      </c>
      <c r="H136" s="126"/>
      <c r="I136" s="214"/>
      <c r="J136" s="214"/>
      <c r="K136" s="116"/>
      <c r="L136" s="50"/>
    </row>
    <row r="137" spans="2:13" hidden="1" x14ac:dyDescent="0.2">
      <c r="B137" s="147" t="s">
        <v>135</v>
      </c>
      <c r="C137" s="206"/>
      <c r="D137" s="21"/>
      <c r="E137" s="21"/>
      <c r="F137" s="21"/>
      <c r="G137" s="301">
        <f t="shared" si="8"/>
        <v>0</v>
      </c>
      <c r="H137" s="126"/>
      <c r="I137" s="214"/>
      <c r="J137" s="214"/>
      <c r="K137" s="116"/>
      <c r="L137" s="50"/>
    </row>
    <row r="138" spans="2:13" hidden="1" x14ac:dyDescent="0.2">
      <c r="B138" s="147" t="s">
        <v>136</v>
      </c>
      <c r="C138" s="206"/>
      <c r="D138" s="21"/>
      <c r="E138" s="21"/>
      <c r="F138" s="21"/>
      <c r="G138" s="301">
        <f t="shared" si="8"/>
        <v>0</v>
      </c>
      <c r="H138" s="126"/>
      <c r="I138" s="214"/>
      <c r="J138" s="214"/>
      <c r="K138" s="116"/>
      <c r="L138" s="50"/>
    </row>
    <row r="139" spans="2:13" hidden="1" x14ac:dyDescent="0.2">
      <c r="B139" s="147" t="s">
        <v>137</v>
      </c>
      <c r="C139" s="206"/>
      <c r="D139" s="21"/>
      <c r="E139" s="21"/>
      <c r="F139" s="21"/>
      <c r="G139" s="301">
        <f t="shared" si="8"/>
        <v>0</v>
      </c>
      <c r="H139" s="126"/>
      <c r="I139" s="214"/>
      <c r="J139" s="214"/>
      <c r="K139" s="116"/>
      <c r="L139" s="50"/>
    </row>
    <row r="140" spans="2:13" hidden="1" x14ac:dyDescent="0.2">
      <c r="B140" s="147" t="s">
        <v>138</v>
      </c>
      <c r="C140" s="206"/>
      <c r="D140" s="21"/>
      <c r="E140" s="21"/>
      <c r="F140" s="21"/>
      <c r="G140" s="301">
        <f t="shared" si="8"/>
        <v>0</v>
      </c>
      <c r="H140" s="126"/>
      <c r="I140" s="214"/>
      <c r="J140" s="214"/>
      <c r="K140" s="116"/>
      <c r="L140" s="50"/>
    </row>
    <row r="141" spans="2:13" hidden="1" x14ac:dyDescent="0.2">
      <c r="B141" s="147" t="s">
        <v>139</v>
      </c>
      <c r="C141" s="206"/>
      <c r="D141" s="21"/>
      <c r="E141" s="21"/>
      <c r="F141" s="21"/>
      <c r="G141" s="301">
        <f t="shared" si="8"/>
        <v>0</v>
      </c>
      <c r="H141" s="126"/>
      <c r="I141" s="214"/>
      <c r="J141" s="214"/>
      <c r="K141" s="116"/>
      <c r="L141" s="50"/>
    </row>
    <row r="142" spans="2:13" hidden="1" x14ac:dyDescent="0.2">
      <c r="B142" s="147"/>
      <c r="C142" s="299" t="s">
        <v>167</v>
      </c>
      <c r="D142" s="302">
        <f>SUM(D134:D141)</f>
        <v>0</v>
      </c>
      <c r="E142" s="302">
        <f>SUM(E134:E141)</f>
        <v>0</v>
      </c>
      <c r="F142" s="302">
        <f>SUM(F134:F141)</f>
        <v>0</v>
      </c>
      <c r="G142" s="302">
        <f>SUM(G134:G141)</f>
        <v>0</v>
      </c>
      <c r="H142" s="193">
        <f>(H134*G134)+(H135*G135)+(H136*G136)+(H137*G137)+(H138*G138)+(H139*G139)+(H140*G140)+(H141*G141)</f>
        <v>0</v>
      </c>
      <c r="I142" s="194">
        <f>SUM(I134:I141)</f>
        <v>0</v>
      </c>
      <c r="J142" s="194"/>
      <c r="K142" s="116"/>
      <c r="L142" s="52"/>
    </row>
    <row r="143" spans="2:13" ht="51" hidden="1" customHeight="1" x14ac:dyDescent="0.2">
      <c r="B143" s="147" t="s">
        <v>140</v>
      </c>
      <c r="C143" s="386"/>
      <c r="D143" s="386"/>
      <c r="E143" s="386"/>
      <c r="F143" s="386"/>
      <c r="G143" s="386"/>
      <c r="H143" s="386"/>
      <c r="I143" s="386"/>
      <c r="J143" s="386"/>
      <c r="K143" s="386"/>
      <c r="L143" s="49"/>
    </row>
    <row r="144" spans="2:13" hidden="1" x14ac:dyDescent="0.2">
      <c r="B144" s="147" t="s">
        <v>141</v>
      </c>
      <c r="C144" s="206"/>
      <c r="D144" s="21"/>
      <c r="E144" s="21"/>
      <c r="F144" s="21"/>
      <c r="G144" s="301">
        <f>SUM(D144:F144)</f>
        <v>0</v>
      </c>
      <c r="H144" s="126"/>
      <c r="I144" s="214"/>
      <c r="J144" s="214"/>
      <c r="K144" s="116"/>
      <c r="L144" s="50"/>
    </row>
    <row r="145" spans="2:12" hidden="1" x14ac:dyDescent="0.2">
      <c r="B145" s="147" t="s">
        <v>142</v>
      </c>
      <c r="C145" s="206"/>
      <c r="D145" s="21"/>
      <c r="E145" s="21"/>
      <c r="F145" s="21"/>
      <c r="G145" s="301">
        <f t="shared" ref="G145:G151" si="9">SUM(D145:F145)</f>
        <v>0</v>
      </c>
      <c r="H145" s="126"/>
      <c r="I145" s="214"/>
      <c r="J145" s="214"/>
      <c r="K145" s="116"/>
      <c r="L145" s="50"/>
    </row>
    <row r="146" spans="2:12" hidden="1" x14ac:dyDescent="0.2">
      <c r="B146" s="147" t="s">
        <v>143</v>
      </c>
      <c r="C146" s="206"/>
      <c r="D146" s="21"/>
      <c r="E146" s="21"/>
      <c r="F146" s="21"/>
      <c r="G146" s="301">
        <f t="shared" si="9"/>
        <v>0</v>
      </c>
      <c r="H146" s="126"/>
      <c r="I146" s="214"/>
      <c r="J146" s="214"/>
      <c r="K146" s="116"/>
      <c r="L146" s="50"/>
    </row>
    <row r="147" spans="2:12" hidden="1" x14ac:dyDescent="0.2">
      <c r="B147" s="147" t="s">
        <v>144</v>
      </c>
      <c r="C147" s="206"/>
      <c r="D147" s="21"/>
      <c r="E147" s="21"/>
      <c r="F147" s="21"/>
      <c r="G147" s="301">
        <f t="shared" si="9"/>
        <v>0</v>
      </c>
      <c r="H147" s="126"/>
      <c r="I147" s="214"/>
      <c r="J147" s="214"/>
      <c r="K147" s="116"/>
      <c r="L147" s="50"/>
    </row>
    <row r="148" spans="2:12" hidden="1" x14ac:dyDescent="0.2">
      <c r="B148" s="147" t="s">
        <v>145</v>
      </c>
      <c r="C148" s="206"/>
      <c r="D148" s="21"/>
      <c r="E148" s="21"/>
      <c r="F148" s="21"/>
      <c r="G148" s="301">
        <f t="shared" si="9"/>
        <v>0</v>
      </c>
      <c r="H148" s="126"/>
      <c r="I148" s="214"/>
      <c r="J148" s="214"/>
      <c r="K148" s="116"/>
      <c r="L148" s="50"/>
    </row>
    <row r="149" spans="2:12" hidden="1" x14ac:dyDescent="0.2">
      <c r="B149" s="147" t="s">
        <v>146</v>
      </c>
      <c r="C149" s="206"/>
      <c r="D149" s="21"/>
      <c r="E149" s="21"/>
      <c r="F149" s="21"/>
      <c r="G149" s="301">
        <f t="shared" si="9"/>
        <v>0</v>
      </c>
      <c r="H149" s="126"/>
      <c r="I149" s="214"/>
      <c r="J149" s="214"/>
      <c r="K149" s="116"/>
      <c r="L149" s="50"/>
    </row>
    <row r="150" spans="2:12" hidden="1" x14ac:dyDescent="0.2">
      <c r="B150" s="147" t="s">
        <v>147</v>
      </c>
      <c r="C150" s="206"/>
      <c r="D150" s="21"/>
      <c r="E150" s="21"/>
      <c r="F150" s="21"/>
      <c r="G150" s="301">
        <f t="shared" si="9"/>
        <v>0</v>
      </c>
      <c r="H150" s="126"/>
      <c r="I150" s="214"/>
      <c r="J150" s="214"/>
      <c r="K150" s="116"/>
      <c r="L150" s="50"/>
    </row>
    <row r="151" spans="2:12" hidden="1" x14ac:dyDescent="0.2">
      <c r="B151" s="147" t="s">
        <v>148</v>
      </c>
      <c r="C151" s="206"/>
      <c r="D151" s="21"/>
      <c r="E151" s="21"/>
      <c r="F151" s="21"/>
      <c r="G151" s="301">
        <f t="shared" si="9"/>
        <v>0</v>
      </c>
      <c r="H151" s="126"/>
      <c r="I151" s="214"/>
      <c r="J151" s="214"/>
      <c r="K151" s="116"/>
      <c r="L151" s="50"/>
    </row>
    <row r="152" spans="2:12" hidden="1" x14ac:dyDescent="0.2">
      <c r="B152" s="147"/>
      <c r="C152" s="299" t="s">
        <v>167</v>
      </c>
      <c r="D152" s="302">
        <f>SUM(D144:D151)</f>
        <v>0</v>
      </c>
      <c r="E152" s="302">
        <f>SUM(E144:E151)</f>
        <v>0</v>
      </c>
      <c r="F152" s="302">
        <f>SUM(F144:F151)</f>
        <v>0</v>
      </c>
      <c r="G152" s="302">
        <f>SUM(G144:G151)</f>
        <v>0</v>
      </c>
      <c r="H152" s="193">
        <f>(H144*G144)+(H145*G145)+(H146*G146)+(H147*G147)+(H148*G148)+(H149*G149)+(H150*G150)+(H151*G151)</f>
        <v>0</v>
      </c>
      <c r="I152" s="194">
        <f>SUM(I144:I151)</f>
        <v>0</v>
      </c>
      <c r="J152" s="194"/>
      <c r="K152" s="116"/>
      <c r="L152" s="52"/>
    </row>
    <row r="153" spans="2:12" ht="36.75" hidden="1" customHeight="1" x14ac:dyDescent="0.2">
      <c r="B153" s="147" t="s">
        <v>149</v>
      </c>
      <c r="C153" s="386"/>
      <c r="D153" s="386"/>
      <c r="E153" s="386"/>
      <c r="F153" s="386"/>
      <c r="G153" s="386"/>
      <c r="H153" s="386"/>
      <c r="I153" s="386"/>
      <c r="J153" s="386"/>
      <c r="K153" s="386"/>
      <c r="L153" s="49"/>
    </row>
    <row r="154" spans="2:12" hidden="1" x14ac:dyDescent="0.2">
      <c r="B154" s="147" t="s">
        <v>150</v>
      </c>
      <c r="C154" s="206"/>
      <c r="D154" s="21"/>
      <c r="E154" s="21"/>
      <c r="F154" s="21"/>
      <c r="G154" s="301">
        <f>SUM(D154:F154)</f>
        <v>0</v>
      </c>
      <c r="H154" s="126"/>
      <c r="I154" s="214"/>
      <c r="J154" s="214"/>
      <c r="K154" s="116"/>
      <c r="L154" s="50"/>
    </row>
    <row r="155" spans="2:12" hidden="1" x14ac:dyDescent="0.2">
      <c r="B155" s="147" t="s">
        <v>151</v>
      </c>
      <c r="C155" s="206"/>
      <c r="D155" s="21"/>
      <c r="E155" s="21"/>
      <c r="F155" s="21"/>
      <c r="G155" s="301">
        <f t="shared" ref="G155:G161" si="10">SUM(D155:F155)</f>
        <v>0</v>
      </c>
      <c r="H155" s="126"/>
      <c r="I155" s="214"/>
      <c r="J155" s="214"/>
      <c r="K155" s="116"/>
      <c r="L155" s="50"/>
    </row>
    <row r="156" spans="2:12" hidden="1" x14ac:dyDescent="0.2">
      <c r="B156" s="147" t="s">
        <v>152</v>
      </c>
      <c r="C156" s="206"/>
      <c r="D156" s="21"/>
      <c r="E156" s="21"/>
      <c r="F156" s="21"/>
      <c r="G156" s="301">
        <f t="shared" si="10"/>
        <v>0</v>
      </c>
      <c r="H156" s="126"/>
      <c r="I156" s="214"/>
      <c r="J156" s="214"/>
      <c r="K156" s="116"/>
      <c r="L156" s="50"/>
    </row>
    <row r="157" spans="2:12" hidden="1" x14ac:dyDescent="0.2">
      <c r="B157" s="147" t="s">
        <v>153</v>
      </c>
      <c r="C157" s="206"/>
      <c r="D157" s="21"/>
      <c r="E157" s="21"/>
      <c r="F157" s="21"/>
      <c r="G157" s="301">
        <f t="shared" si="10"/>
        <v>0</v>
      </c>
      <c r="H157" s="126"/>
      <c r="I157" s="214"/>
      <c r="J157" s="214"/>
      <c r="K157" s="116"/>
      <c r="L157" s="50"/>
    </row>
    <row r="158" spans="2:12" hidden="1" x14ac:dyDescent="0.2">
      <c r="B158" s="147" t="s">
        <v>154</v>
      </c>
      <c r="C158" s="206"/>
      <c r="D158" s="21"/>
      <c r="E158" s="21"/>
      <c r="F158" s="21"/>
      <c r="G158" s="301">
        <f t="shared" si="10"/>
        <v>0</v>
      </c>
      <c r="H158" s="126"/>
      <c r="I158" s="214"/>
      <c r="J158" s="214"/>
      <c r="K158" s="116"/>
      <c r="L158" s="50"/>
    </row>
    <row r="159" spans="2:12" ht="6" hidden="1" customHeight="1" x14ac:dyDescent="0.2">
      <c r="B159" s="147" t="s">
        <v>155</v>
      </c>
      <c r="C159" s="206"/>
      <c r="D159" s="21"/>
      <c r="E159" s="21"/>
      <c r="F159" s="21"/>
      <c r="G159" s="301">
        <f t="shared" si="10"/>
        <v>0</v>
      </c>
      <c r="H159" s="126"/>
      <c r="I159" s="214"/>
      <c r="J159" s="214"/>
      <c r="K159" s="116"/>
      <c r="L159" s="50"/>
    </row>
    <row r="160" spans="2:12" hidden="1" x14ac:dyDescent="0.2">
      <c r="B160" s="147" t="s">
        <v>156</v>
      </c>
      <c r="C160" s="206"/>
      <c r="D160" s="21"/>
      <c r="E160" s="21"/>
      <c r="F160" s="21"/>
      <c r="G160" s="301">
        <f t="shared" si="10"/>
        <v>0</v>
      </c>
      <c r="H160" s="126"/>
      <c r="I160" s="214"/>
      <c r="J160" s="214"/>
      <c r="K160" s="116"/>
      <c r="L160" s="50"/>
    </row>
    <row r="161" spans="2:12" hidden="1" x14ac:dyDescent="0.2">
      <c r="B161" s="147" t="s">
        <v>157</v>
      </c>
      <c r="C161" s="206"/>
      <c r="D161" s="21"/>
      <c r="E161" s="21"/>
      <c r="F161" s="21"/>
      <c r="G161" s="301">
        <f t="shared" si="10"/>
        <v>0</v>
      </c>
      <c r="H161" s="126"/>
      <c r="I161" s="214"/>
      <c r="J161" s="214"/>
      <c r="K161" s="116"/>
      <c r="L161" s="50"/>
    </row>
    <row r="162" spans="2:12" hidden="1" x14ac:dyDescent="0.2">
      <c r="B162" s="147"/>
      <c r="C162" s="299" t="s">
        <v>167</v>
      </c>
      <c r="D162" s="302">
        <f>SUM(D154:D161)</f>
        <v>0</v>
      </c>
      <c r="E162" s="302">
        <f>SUM(E154:E161)</f>
        <v>0</v>
      </c>
      <c r="F162" s="302">
        <f>SUM(F154:F161)</f>
        <v>0</v>
      </c>
      <c r="G162" s="302">
        <f>SUM(G154:G161)</f>
        <v>0</v>
      </c>
      <c r="H162" s="193">
        <f>(H154*G154)+(H155*G155)+(H156*G156)+(H157*G157)+(H158*G158)+(H159*G159)+(H160*G160)+(H161*G161)</f>
        <v>0</v>
      </c>
      <c r="I162" s="194">
        <f>SUM(I154:I161)</f>
        <v>0</v>
      </c>
      <c r="J162" s="194"/>
      <c r="K162" s="116"/>
      <c r="L162" s="52"/>
    </row>
    <row r="163" spans="2:12" ht="51" hidden="1" customHeight="1" x14ac:dyDescent="0.2">
      <c r="B163" s="147" t="s">
        <v>158</v>
      </c>
      <c r="C163" s="386"/>
      <c r="D163" s="386"/>
      <c r="E163" s="386"/>
      <c r="F163" s="386"/>
      <c r="G163" s="386"/>
      <c r="H163" s="386"/>
      <c r="I163" s="386"/>
      <c r="J163" s="386"/>
      <c r="K163" s="386"/>
      <c r="L163" s="49"/>
    </row>
    <row r="164" spans="2:12" hidden="1" x14ac:dyDescent="0.2">
      <c r="B164" s="147" t="s">
        <v>159</v>
      </c>
      <c r="C164" s="206"/>
      <c r="D164" s="21"/>
      <c r="E164" s="21"/>
      <c r="F164" s="21"/>
      <c r="G164" s="301">
        <f>SUM(D164:F164)</f>
        <v>0</v>
      </c>
      <c r="H164" s="126"/>
      <c r="I164" s="214"/>
      <c r="J164" s="214"/>
      <c r="K164" s="116"/>
      <c r="L164" s="50"/>
    </row>
    <row r="165" spans="2:12" hidden="1" x14ac:dyDescent="0.2">
      <c r="B165" s="147" t="s">
        <v>160</v>
      </c>
      <c r="C165" s="206"/>
      <c r="D165" s="21"/>
      <c r="E165" s="21"/>
      <c r="F165" s="21"/>
      <c r="G165" s="301">
        <f t="shared" ref="G165:G171" si="11">SUM(D165:F165)</f>
        <v>0</v>
      </c>
      <c r="H165" s="126"/>
      <c r="I165" s="214"/>
      <c r="J165" s="214"/>
      <c r="K165" s="116"/>
      <c r="L165" s="50"/>
    </row>
    <row r="166" spans="2:12" hidden="1" x14ac:dyDescent="0.2">
      <c r="B166" s="147" t="s">
        <v>161</v>
      </c>
      <c r="C166" s="206"/>
      <c r="D166" s="21"/>
      <c r="E166" s="21"/>
      <c r="F166" s="21"/>
      <c r="G166" s="301">
        <f t="shared" si="11"/>
        <v>0</v>
      </c>
      <c r="H166" s="126"/>
      <c r="I166" s="214"/>
      <c r="J166" s="214"/>
      <c r="K166" s="116"/>
      <c r="L166" s="50"/>
    </row>
    <row r="167" spans="2:12" hidden="1" x14ac:dyDescent="0.2">
      <c r="B167" s="147" t="s">
        <v>162</v>
      </c>
      <c r="C167" s="206"/>
      <c r="D167" s="21"/>
      <c r="E167" s="21"/>
      <c r="F167" s="21"/>
      <c r="G167" s="301">
        <f t="shared" si="11"/>
        <v>0</v>
      </c>
      <c r="H167" s="126"/>
      <c r="I167" s="214"/>
      <c r="J167" s="214"/>
      <c r="K167" s="116"/>
      <c r="L167" s="50"/>
    </row>
    <row r="168" spans="2:12" hidden="1" x14ac:dyDescent="0.2">
      <c r="B168" s="147" t="s">
        <v>163</v>
      </c>
      <c r="C168" s="206"/>
      <c r="D168" s="21"/>
      <c r="E168" s="21"/>
      <c r="F168" s="21"/>
      <c r="G168" s="301">
        <f>SUM(D168:F168)</f>
        <v>0</v>
      </c>
      <c r="H168" s="126"/>
      <c r="I168" s="214"/>
      <c r="J168" s="214"/>
      <c r="K168" s="116"/>
      <c r="L168" s="50"/>
    </row>
    <row r="169" spans="2:12" hidden="1" x14ac:dyDescent="0.2">
      <c r="B169" s="147" t="s">
        <v>164</v>
      </c>
      <c r="C169" s="206"/>
      <c r="D169" s="21"/>
      <c r="E169" s="21"/>
      <c r="F169" s="21"/>
      <c r="G169" s="301">
        <f t="shared" si="11"/>
        <v>0</v>
      </c>
      <c r="H169" s="126"/>
      <c r="I169" s="214"/>
      <c r="J169" s="214"/>
      <c r="K169" s="116"/>
      <c r="L169" s="50"/>
    </row>
    <row r="170" spans="2:12" hidden="1" x14ac:dyDescent="0.2">
      <c r="B170" s="147" t="s">
        <v>165</v>
      </c>
      <c r="C170" s="206"/>
      <c r="D170" s="21"/>
      <c r="E170" s="21"/>
      <c r="F170" s="21"/>
      <c r="G170" s="301">
        <f t="shared" si="11"/>
        <v>0</v>
      </c>
      <c r="H170" s="126"/>
      <c r="I170" s="214"/>
      <c r="J170" s="214"/>
      <c r="K170" s="116"/>
      <c r="L170" s="50"/>
    </row>
    <row r="171" spans="2:12" hidden="1" x14ac:dyDescent="0.2">
      <c r="B171" s="147" t="s">
        <v>166</v>
      </c>
      <c r="C171" s="206"/>
      <c r="D171" s="21"/>
      <c r="E171" s="21"/>
      <c r="F171" s="21"/>
      <c r="G171" s="301">
        <f t="shared" si="11"/>
        <v>0</v>
      </c>
      <c r="H171" s="126"/>
      <c r="I171" s="214"/>
      <c r="J171" s="214"/>
      <c r="K171" s="116"/>
      <c r="L171" s="50"/>
    </row>
    <row r="172" spans="2:12" hidden="1" x14ac:dyDescent="0.2">
      <c r="B172" s="147"/>
      <c r="C172" s="299" t="s">
        <v>167</v>
      </c>
      <c r="D172" s="302">
        <f>SUM(D164:D171)</f>
        <v>0</v>
      </c>
      <c r="E172" s="302">
        <f>SUM(E164:E171)</f>
        <v>0</v>
      </c>
      <c r="F172" s="302">
        <f>SUM(F164:F171)</f>
        <v>0</v>
      </c>
      <c r="G172" s="302">
        <f>SUM(G164:G171)</f>
        <v>0</v>
      </c>
      <c r="H172" s="193">
        <f>(H164*G164)+(H165*G165)+(H166*G166)+(H167*G167)+(H168*G168)+(H169*G169)+(H170*G170)+(H171*G171)</f>
        <v>0</v>
      </c>
      <c r="I172" s="194">
        <f>SUM(I164:I171)</f>
        <v>0</v>
      </c>
      <c r="J172" s="194"/>
      <c r="K172" s="116"/>
      <c r="L172" s="52"/>
    </row>
    <row r="173" spans="2:12" ht="15.75" hidden="1" customHeight="1" x14ac:dyDescent="0.2">
      <c r="B173" s="147"/>
      <c r="C173" s="17"/>
      <c r="D173" s="195"/>
      <c r="E173" s="195"/>
      <c r="F173" s="195"/>
      <c r="G173" s="195"/>
      <c r="H173" s="195"/>
      <c r="I173" s="195"/>
      <c r="J173" s="195"/>
      <c r="K173" s="17"/>
      <c r="L173" s="4"/>
    </row>
    <row r="174" spans="2:12" ht="15.75" customHeight="1" x14ac:dyDescent="0.2">
      <c r="B174" s="300"/>
      <c r="C174" s="319" t="s">
        <v>167</v>
      </c>
      <c r="D174" s="324">
        <f>D129+D130+D131</f>
        <v>210000</v>
      </c>
      <c r="E174" s="324"/>
      <c r="F174" s="324"/>
      <c r="G174" s="324">
        <f>G129+G130+G131</f>
        <v>210000</v>
      </c>
      <c r="H174" s="320"/>
      <c r="I174" s="320"/>
      <c r="J174" s="320"/>
      <c r="K174" s="319"/>
      <c r="L174" s="4"/>
    </row>
    <row r="175" spans="2:12" ht="36.950000000000003" customHeight="1" x14ac:dyDescent="0.3">
      <c r="B175" s="317" t="s">
        <v>182</v>
      </c>
      <c r="C175" s="394" t="s">
        <v>654</v>
      </c>
      <c r="D175" s="394"/>
      <c r="E175" s="394"/>
      <c r="F175" s="394"/>
      <c r="G175" s="394"/>
      <c r="H175" s="394"/>
      <c r="I175" s="394"/>
      <c r="J175" s="394"/>
      <c r="K175" s="394"/>
      <c r="L175" s="221"/>
    </row>
    <row r="176" spans="2:12" ht="59.25" x14ac:dyDescent="0.2">
      <c r="B176" s="147" t="s">
        <v>104</v>
      </c>
      <c r="C176" s="337" t="s">
        <v>655</v>
      </c>
      <c r="D176" s="338">
        <v>85000</v>
      </c>
      <c r="E176" s="302"/>
      <c r="F176" s="321" t="s">
        <v>706</v>
      </c>
      <c r="G176" s="336">
        <v>85000</v>
      </c>
      <c r="H176" s="339">
        <v>0.4</v>
      </c>
      <c r="I176" s="194"/>
      <c r="J176" s="194"/>
      <c r="K176" s="116"/>
      <c r="L176" s="52"/>
    </row>
    <row r="177" spans="2:15" ht="95.1" customHeight="1" x14ac:dyDescent="0.2">
      <c r="B177" s="147" t="s">
        <v>105</v>
      </c>
      <c r="C177" s="337" t="s">
        <v>674</v>
      </c>
      <c r="D177" s="338">
        <v>110000</v>
      </c>
      <c r="E177" s="302"/>
      <c r="F177" s="321" t="s">
        <v>706</v>
      </c>
      <c r="G177" s="336">
        <v>110000</v>
      </c>
      <c r="H177" s="339">
        <v>0.4</v>
      </c>
      <c r="I177" s="194"/>
      <c r="J177" s="194"/>
      <c r="K177" s="116"/>
      <c r="L177" s="52"/>
    </row>
    <row r="178" spans="2:15" ht="18.75" x14ac:dyDescent="0.2">
      <c r="B178" s="300"/>
      <c r="C178" s="319" t="s">
        <v>167</v>
      </c>
      <c r="D178" s="324">
        <f>D176+D177</f>
        <v>195000</v>
      </c>
      <c r="E178" s="324"/>
      <c r="F178" s="324"/>
      <c r="G178" s="324">
        <f>G176+G177</f>
        <v>195000</v>
      </c>
      <c r="H178" s="117"/>
      <c r="I178" s="322"/>
      <c r="J178" s="322"/>
      <c r="K178" s="323"/>
      <c r="L178" s="52"/>
    </row>
    <row r="179" spans="2:15" ht="36.6" customHeight="1" x14ac:dyDescent="0.3">
      <c r="B179" s="317" t="s">
        <v>677</v>
      </c>
      <c r="C179" s="394" t="s">
        <v>657</v>
      </c>
      <c r="D179" s="394"/>
      <c r="E179" s="394"/>
      <c r="F179" s="394"/>
      <c r="G179" s="394"/>
      <c r="H179" s="394"/>
      <c r="I179" s="394"/>
      <c r="J179" s="394"/>
      <c r="K179" s="394"/>
      <c r="L179" s="52"/>
    </row>
    <row r="180" spans="2:15" ht="45" x14ac:dyDescent="0.2">
      <c r="B180" s="147" t="s">
        <v>678</v>
      </c>
      <c r="C180" s="337" t="s">
        <v>658</v>
      </c>
      <c r="D180" s="338">
        <v>30000</v>
      </c>
      <c r="E180" s="299"/>
      <c r="F180" s="321" t="s">
        <v>706</v>
      </c>
      <c r="G180" s="336">
        <v>30000</v>
      </c>
      <c r="H180" s="339">
        <v>0.4</v>
      </c>
      <c r="I180" s="299"/>
      <c r="J180" s="299"/>
      <c r="K180" s="299"/>
      <c r="L180" s="52"/>
    </row>
    <row r="181" spans="2:15" ht="59.25" x14ac:dyDescent="0.2">
      <c r="B181" s="147" t="s">
        <v>679</v>
      </c>
      <c r="C181" s="337" t="s">
        <v>659</v>
      </c>
      <c r="D181" s="338">
        <v>26000</v>
      </c>
      <c r="E181" s="308"/>
      <c r="F181" s="321" t="s">
        <v>706</v>
      </c>
      <c r="G181" s="336">
        <v>26000</v>
      </c>
      <c r="H181" s="339">
        <v>0.4</v>
      </c>
      <c r="I181" s="308"/>
      <c r="J181" s="308"/>
      <c r="K181" s="308"/>
      <c r="L181" s="52"/>
    </row>
    <row r="182" spans="2:15" ht="59.25" x14ac:dyDescent="0.2">
      <c r="B182" s="147" t="s">
        <v>680</v>
      </c>
      <c r="C182" s="337" t="s">
        <v>660</v>
      </c>
      <c r="D182" s="338">
        <v>18000</v>
      </c>
      <c r="E182" s="302"/>
      <c r="F182" s="321" t="s">
        <v>706</v>
      </c>
      <c r="G182" s="336">
        <v>18000</v>
      </c>
      <c r="H182" s="339">
        <v>0.4</v>
      </c>
      <c r="I182" s="194"/>
      <c r="J182" s="194"/>
      <c r="K182" s="116"/>
      <c r="L182" s="52"/>
    </row>
    <row r="183" spans="2:15" hidden="1" x14ac:dyDescent="0.2">
      <c r="B183" s="147"/>
      <c r="C183" s="299"/>
      <c r="D183" s="302"/>
      <c r="E183" s="302"/>
      <c r="F183" s="302"/>
      <c r="G183" s="302"/>
      <c r="H183" s="193"/>
      <c r="I183" s="194"/>
      <c r="J183" s="194"/>
      <c r="K183" s="116"/>
      <c r="L183" s="52"/>
    </row>
    <row r="184" spans="2:15" ht="34.5" customHeight="1" x14ac:dyDescent="0.2">
      <c r="B184" s="300"/>
      <c r="C184" s="102" t="s">
        <v>167</v>
      </c>
      <c r="D184" s="324">
        <f>D180+D181+D182</f>
        <v>74000</v>
      </c>
      <c r="E184" s="324"/>
      <c r="F184" s="324"/>
      <c r="G184" s="324">
        <f>G180+G181+G182</f>
        <v>74000</v>
      </c>
      <c r="H184" s="117"/>
      <c r="I184" s="322"/>
      <c r="J184" s="322"/>
      <c r="K184" s="323"/>
      <c r="L184" s="52"/>
    </row>
    <row r="185" spans="2:15" ht="34.5" customHeight="1" x14ac:dyDescent="0.2">
      <c r="B185" s="342" t="s">
        <v>656</v>
      </c>
      <c r="C185" s="394" t="s">
        <v>684</v>
      </c>
      <c r="D185" s="394"/>
      <c r="E185" s="394"/>
      <c r="F185" s="394"/>
      <c r="G185" s="394"/>
      <c r="H185" s="394"/>
      <c r="I185" s="394"/>
      <c r="J185" s="394"/>
      <c r="K185" s="394"/>
      <c r="L185" s="52"/>
    </row>
    <row r="186" spans="2:15" ht="34.5" customHeight="1" x14ac:dyDescent="0.2">
      <c r="B186" s="147" t="s">
        <v>122</v>
      </c>
      <c r="C186" s="337" t="s">
        <v>681</v>
      </c>
      <c r="D186" s="338">
        <v>70000</v>
      </c>
      <c r="E186" s="341"/>
      <c r="F186" s="321" t="s">
        <v>706</v>
      </c>
      <c r="G186" s="338">
        <v>70000</v>
      </c>
      <c r="H186" s="339">
        <v>0.5</v>
      </c>
      <c r="I186" s="194"/>
      <c r="J186" s="194"/>
      <c r="K186" s="116"/>
      <c r="L186" s="52"/>
    </row>
    <row r="187" spans="2:15" ht="34.5" customHeight="1" x14ac:dyDescent="0.2">
      <c r="B187" s="147" t="s">
        <v>123</v>
      </c>
      <c r="C187" s="337" t="s">
        <v>682</v>
      </c>
      <c r="D187" s="338">
        <v>40000</v>
      </c>
      <c r="E187" s="341"/>
      <c r="F187" s="321" t="s">
        <v>706</v>
      </c>
      <c r="G187" s="338">
        <v>40000</v>
      </c>
      <c r="H187" s="339">
        <v>0.4</v>
      </c>
      <c r="I187" s="194"/>
      <c r="J187" s="194"/>
      <c r="K187" s="116"/>
      <c r="L187" s="52"/>
    </row>
    <row r="188" spans="2:15" ht="34.5" customHeight="1" x14ac:dyDescent="0.2">
      <c r="B188" s="147" t="s">
        <v>124</v>
      </c>
      <c r="C188" s="337" t="s">
        <v>683</v>
      </c>
      <c r="D188" s="338">
        <v>10000</v>
      </c>
      <c r="E188" s="341"/>
      <c r="F188" s="321" t="s">
        <v>706</v>
      </c>
      <c r="G188" s="338">
        <v>10000</v>
      </c>
      <c r="H188" s="339">
        <v>0.5</v>
      </c>
      <c r="I188" s="194"/>
      <c r="J188" s="194"/>
      <c r="K188" s="116"/>
      <c r="L188" s="52"/>
      <c r="M188" s="374"/>
      <c r="N188" s="351"/>
    </row>
    <row r="189" spans="2:15" ht="34.5" customHeight="1" x14ac:dyDescent="0.2">
      <c r="B189" s="300"/>
      <c r="C189" s="102" t="s">
        <v>167</v>
      </c>
      <c r="D189" s="324">
        <f>D186+D187+D188</f>
        <v>120000</v>
      </c>
      <c r="E189" s="324"/>
      <c r="F189" s="324"/>
      <c r="G189" s="324">
        <f>G186+G187+G188</f>
        <v>120000</v>
      </c>
      <c r="H189" s="117"/>
      <c r="I189" s="322"/>
      <c r="J189" s="322"/>
      <c r="K189" s="323"/>
      <c r="L189" s="52"/>
    </row>
    <row r="190" spans="2:15" s="39" customFormat="1" ht="34.5" customHeight="1" x14ac:dyDescent="0.2">
      <c r="B190" s="395"/>
      <c r="C190" s="396"/>
      <c r="D190" s="396"/>
      <c r="E190" s="396"/>
      <c r="F190" s="396"/>
      <c r="G190" s="396"/>
      <c r="H190" s="396"/>
      <c r="I190" s="396"/>
      <c r="J190" s="396"/>
      <c r="K190" s="397"/>
      <c r="L190" s="175"/>
    </row>
    <row r="191" spans="2:15" ht="174.6" customHeight="1" x14ac:dyDescent="0.45">
      <c r="B191" s="102" t="s">
        <v>534</v>
      </c>
      <c r="C191" s="17"/>
      <c r="D191" s="357">
        <v>550000</v>
      </c>
      <c r="E191" s="312">
        <v>200000</v>
      </c>
      <c r="F191" s="356" t="s">
        <v>702</v>
      </c>
      <c r="G191" s="376">
        <f>SUM(D191:F191)</f>
        <v>750000</v>
      </c>
      <c r="H191" s="377"/>
      <c r="I191" s="312">
        <f>200000+150529.7+24750.57</f>
        <v>375280.27</v>
      </c>
      <c r="J191" s="373"/>
      <c r="K191" s="375" t="s">
        <v>698</v>
      </c>
      <c r="L191" s="221"/>
      <c r="M191" s="313"/>
      <c r="N191" s="221"/>
      <c r="O191" s="221"/>
    </row>
    <row r="192" spans="2:15" ht="132.94999999999999" customHeight="1" x14ac:dyDescent="0.45">
      <c r="B192" s="102" t="s">
        <v>556</v>
      </c>
      <c r="C192" s="17"/>
      <c r="D192" s="356">
        <v>400000</v>
      </c>
      <c r="E192" s="356">
        <v>0</v>
      </c>
      <c r="F192" s="356" t="s">
        <v>703</v>
      </c>
      <c r="G192" s="376">
        <f>SUM(D192:F192)</f>
        <v>400000</v>
      </c>
      <c r="H192" s="377"/>
      <c r="I192" s="378">
        <v>303262.90999999997</v>
      </c>
      <c r="J192" s="373"/>
      <c r="K192" s="375" t="s">
        <v>700</v>
      </c>
      <c r="L192" s="52"/>
      <c r="M192" s="365"/>
      <c r="N192" s="221"/>
    </row>
    <row r="193" spans="2:15" ht="87.6" customHeight="1" x14ac:dyDescent="0.45">
      <c r="B193" s="102" t="s">
        <v>535</v>
      </c>
      <c r="C193" s="120"/>
      <c r="D193" s="356">
        <v>100000</v>
      </c>
      <c r="E193" s="195">
        <v>65000</v>
      </c>
      <c r="F193" s="312" t="s">
        <v>705</v>
      </c>
      <c r="G193" s="370">
        <f>SUM(D193:F193)</f>
        <v>165000</v>
      </c>
      <c r="H193" s="344"/>
      <c r="I193" s="195">
        <f>100000</f>
        <v>100000</v>
      </c>
      <c r="J193" s="195"/>
      <c r="K193" s="355" t="s">
        <v>704</v>
      </c>
      <c r="L193" s="52"/>
      <c r="M193" s="311"/>
      <c r="N193" s="221"/>
      <c r="O193" s="221"/>
    </row>
    <row r="194" spans="2:15" ht="47.25" customHeight="1" x14ac:dyDescent="0.45">
      <c r="B194" s="121" t="s">
        <v>539</v>
      </c>
      <c r="C194" s="17"/>
      <c r="D194" s="29">
        <v>30000</v>
      </c>
      <c r="E194" s="195">
        <v>30000</v>
      </c>
      <c r="F194" s="195"/>
      <c r="G194" s="343">
        <f>SUM(D194:F194)</f>
        <v>60000</v>
      </c>
      <c r="H194" s="344"/>
      <c r="I194" s="195"/>
      <c r="J194" s="195"/>
      <c r="K194" s="236"/>
      <c r="L194" s="52"/>
      <c r="M194" s="310"/>
      <c r="N194" s="221"/>
      <c r="O194" s="221"/>
    </row>
    <row r="195" spans="2:15" ht="21.75" customHeight="1" x14ac:dyDescent="0.35">
      <c r="B195" s="7"/>
      <c r="C195" s="122" t="s">
        <v>533</v>
      </c>
      <c r="D195" s="128">
        <f>D191+D192+D193+D194</f>
        <v>1080000</v>
      </c>
      <c r="E195" s="128">
        <f>SUM(E191:E194)</f>
        <v>295000</v>
      </c>
      <c r="F195" s="128">
        <f>SUM(F191:F194)</f>
        <v>0</v>
      </c>
      <c r="G195" s="128">
        <f>SUM(G191:G194)</f>
        <v>1375000</v>
      </c>
      <c r="H195" s="117">
        <f>(H191*G191)+(H192*G192)+(H193*G193)+(H194*G194)</f>
        <v>0</v>
      </c>
      <c r="I195" s="174">
        <f>SUM(I191:I194)</f>
        <v>778543.17999999993</v>
      </c>
      <c r="J195" s="194"/>
      <c r="K195" s="17"/>
      <c r="L195" s="15"/>
      <c r="M195" s="369"/>
      <c r="N195" s="221"/>
      <c r="O195" s="221"/>
    </row>
    <row r="196" spans="2:15" ht="15.75" customHeight="1" x14ac:dyDescent="0.2">
      <c r="B196" s="7"/>
      <c r="C196" s="12"/>
      <c r="D196" s="26"/>
      <c r="E196" s="26"/>
      <c r="F196" s="26"/>
      <c r="G196" s="26"/>
      <c r="H196" s="26"/>
      <c r="I196" s="26"/>
      <c r="J196" s="26"/>
      <c r="K196" s="12"/>
      <c r="L196" s="15"/>
      <c r="M196" s="366"/>
    </row>
    <row r="197" spans="2:15" ht="9.75" customHeight="1" thickBot="1" x14ac:dyDescent="0.25">
      <c r="B197" s="7"/>
      <c r="C197" s="12"/>
      <c r="D197" s="26"/>
      <c r="E197" s="26"/>
      <c r="F197" s="26"/>
      <c r="G197" s="26"/>
      <c r="H197" s="26"/>
      <c r="I197" s="26"/>
      <c r="J197" s="26"/>
      <c r="K197" s="12"/>
      <c r="L197" s="15"/>
    </row>
    <row r="198" spans="2:15" ht="15.75" hidden="1" customHeight="1" x14ac:dyDescent="0.2">
      <c r="B198" s="7"/>
      <c r="C198" s="12"/>
      <c r="D198" s="26"/>
      <c r="E198" s="26"/>
      <c r="F198" s="26"/>
      <c r="G198" s="26"/>
      <c r="H198" s="26"/>
      <c r="I198" s="26"/>
      <c r="J198" s="26"/>
      <c r="K198" s="12"/>
      <c r="L198" s="15"/>
    </row>
    <row r="199" spans="2:15" ht="15.75" hidden="1" customHeight="1" x14ac:dyDescent="0.2">
      <c r="B199" s="7"/>
      <c r="C199" s="12"/>
      <c r="D199" s="26"/>
      <c r="E199" s="26"/>
      <c r="F199" s="26"/>
      <c r="G199" s="26"/>
      <c r="H199" s="26"/>
      <c r="I199" s="26"/>
      <c r="J199" s="26"/>
      <c r="K199" s="12"/>
      <c r="L199" s="15"/>
    </row>
    <row r="200" spans="2:15" ht="15.75" hidden="1" customHeight="1" x14ac:dyDescent="0.2">
      <c r="B200" s="7"/>
      <c r="C200" s="12"/>
      <c r="D200" s="26"/>
      <c r="E200" s="26"/>
      <c r="F200" s="26"/>
      <c r="G200" s="26"/>
      <c r="H200" s="26"/>
      <c r="I200" s="26"/>
      <c r="J200" s="26"/>
      <c r="K200" s="12"/>
      <c r="L200" s="15"/>
    </row>
    <row r="201" spans="2:15" ht="15.75" hidden="1" customHeight="1" x14ac:dyDescent="0.2">
      <c r="B201" s="7"/>
      <c r="C201" s="12"/>
      <c r="D201" s="26"/>
      <c r="E201" s="26"/>
      <c r="F201" s="26"/>
      <c r="G201" s="26"/>
      <c r="H201" s="26"/>
      <c r="I201" s="26"/>
      <c r="J201" s="26"/>
      <c r="K201" s="12"/>
      <c r="L201" s="15"/>
    </row>
    <row r="202" spans="2:15" ht="15.75" hidden="1" customHeight="1" thickBot="1" x14ac:dyDescent="0.25">
      <c r="B202" s="7"/>
      <c r="C202" s="12"/>
      <c r="D202" s="26"/>
      <c r="E202" s="26"/>
      <c r="F202" s="26"/>
      <c r="G202" s="26"/>
      <c r="H202" s="26"/>
      <c r="I202" s="26"/>
      <c r="J202" s="26"/>
      <c r="K202" s="12"/>
      <c r="L202" s="15"/>
    </row>
    <row r="203" spans="2:15" x14ac:dyDescent="0.2">
      <c r="B203" s="7"/>
      <c r="C203" s="425" t="s">
        <v>18</v>
      </c>
      <c r="D203" s="426"/>
      <c r="E203" s="426"/>
      <c r="F203" s="426"/>
      <c r="G203" s="427"/>
      <c r="H203" s="331"/>
      <c r="I203" s="26"/>
      <c r="J203" s="26"/>
      <c r="K203" s="15"/>
    </row>
    <row r="204" spans="2:15" ht="27" customHeight="1" x14ac:dyDescent="0.2">
      <c r="B204" s="7"/>
      <c r="C204" s="421"/>
      <c r="D204" s="400" t="str">
        <f>D4</f>
        <v>UNDP</v>
      </c>
      <c r="E204" s="400" t="str">
        <f>E4</f>
        <v>UNHCR</v>
      </c>
      <c r="F204" s="400" t="str">
        <f>F4</f>
        <v>Comments</v>
      </c>
      <c r="G204" s="423" t="s">
        <v>62</v>
      </c>
      <c r="H204" s="332"/>
      <c r="I204" s="26"/>
      <c r="J204" s="26"/>
      <c r="K204" s="331"/>
      <c r="L204" s="221"/>
    </row>
    <row r="205" spans="2:15" ht="8.25" hidden="1" customHeight="1" x14ac:dyDescent="0.2">
      <c r="B205" s="7"/>
      <c r="C205" s="422"/>
      <c r="D205" s="401"/>
      <c r="E205" s="401"/>
      <c r="F205" s="401"/>
      <c r="G205" s="424"/>
      <c r="H205" s="12"/>
      <c r="I205" s="26"/>
      <c r="J205" s="26"/>
      <c r="K205" s="15"/>
    </row>
    <row r="206" spans="2:15" ht="23.25" customHeight="1" x14ac:dyDescent="0.2">
      <c r="B206" s="27"/>
      <c r="C206" s="118" t="s">
        <v>61</v>
      </c>
      <c r="D206" s="103">
        <f>D15+D25+D35+D56+D67+D74+D106+D174+D178+D184+D192+D193+D194+D189+D191</f>
        <v>2704317.4</v>
      </c>
      <c r="E206" s="103">
        <f>SUM(E15,E25,E35,E45,E56,E67,E74,E84,E96,E106,E116,E126,E142,E152,E162,E172,E191,E192,E193,E194)</f>
        <v>1034000</v>
      </c>
      <c r="F206" s="103">
        <f>SUM(F15,F25,F35,F45,F56,F67,F74,F84,F96,F106,F116,F126,F142,F152,F162,F172,F191,F192,F193,F194)</f>
        <v>0</v>
      </c>
      <c r="G206" s="119">
        <f>SUM(D206:F206)</f>
        <v>3738317.4</v>
      </c>
      <c r="H206" s="332"/>
      <c r="I206" s="26"/>
      <c r="J206" s="367"/>
      <c r="K206" s="16"/>
      <c r="L206" s="221"/>
      <c r="M206" s="221"/>
    </row>
    <row r="207" spans="2:15" ht="29.25" customHeight="1" x14ac:dyDescent="0.2">
      <c r="B207" s="5"/>
      <c r="C207" s="118" t="s">
        <v>9</v>
      </c>
      <c r="D207" s="103">
        <f>D206*0.07</f>
        <v>189302.21800000002</v>
      </c>
      <c r="E207" s="103">
        <f>E206*0.07</f>
        <v>72380</v>
      </c>
      <c r="F207" s="103">
        <f>F206*0.07</f>
        <v>0</v>
      </c>
      <c r="G207" s="119">
        <f>G206*0.07</f>
        <v>261682.21800000002</v>
      </c>
      <c r="H207" s="12"/>
      <c r="I207" s="26"/>
      <c r="J207" s="26"/>
      <c r="K207" s="345"/>
      <c r="M207" s="366"/>
      <c r="N207" s="285"/>
    </row>
    <row r="208" spans="2:15" ht="31.5" customHeight="1" thickBot="1" x14ac:dyDescent="0.25">
      <c r="B208" s="5"/>
      <c r="C208" s="31" t="s">
        <v>62</v>
      </c>
      <c r="D208" s="333">
        <f>SUM(D206:D207)</f>
        <v>2893619.6179999998</v>
      </c>
      <c r="E208" s="107">
        <f>SUM(E206:E207)</f>
        <v>1106380</v>
      </c>
      <c r="F208" s="107">
        <f>SUM(F206:F207)</f>
        <v>0</v>
      </c>
      <c r="G208" s="359">
        <f>SUM(G206:G207)</f>
        <v>3999999.6179999998</v>
      </c>
      <c r="H208" s="332"/>
      <c r="I208" s="192"/>
      <c r="K208" s="345"/>
    </row>
    <row r="209" spans="2:14" ht="18" customHeight="1" x14ac:dyDescent="0.2">
      <c r="B209" s="5"/>
      <c r="I209" s="172"/>
      <c r="J209" s="172"/>
      <c r="K209" s="4"/>
      <c r="L209" s="2"/>
      <c r="M209" s="221"/>
    </row>
    <row r="210" spans="2:14" s="39" customFormat="1" ht="18" customHeight="1" thickBot="1" x14ac:dyDescent="0.25">
      <c r="B210" s="12"/>
      <c r="C210" s="33"/>
      <c r="D210" s="34"/>
      <c r="E210" s="34"/>
      <c r="F210" s="34"/>
      <c r="G210" s="34"/>
      <c r="H210" s="34"/>
      <c r="I210" s="175"/>
      <c r="J210" s="175"/>
      <c r="K210" s="331"/>
      <c r="L210" s="368"/>
    </row>
    <row r="211" spans="2:14" ht="23.25" customHeight="1" x14ac:dyDescent="0.2">
      <c r="B211" s="2"/>
      <c r="C211" s="416" t="s">
        <v>27</v>
      </c>
      <c r="D211" s="417"/>
      <c r="E211" s="417"/>
      <c r="F211" s="417"/>
      <c r="G211" s="417"/>
      <c r="H211" s="418"/>
      <c r="I211" s="175"/>
      <c r="J211" s="175"/>
      <c r="K211" s="284"/>
      <c r="L211" s="40"/>
    </row>
    <row r="212" spans="2:14" ht="12.75" customHeight="1" x14ac:dyDescent="0.2">
      <c r="B212" s="2"/>
      <c r="C212" s="402"/>
      <c r="D212" s="407" t="str">
        <f>D4</f>
        <v>UNDP</v>
      </c>
      <c r="E212" s="407" t="str">
        <f>E4</f>
        <v>UNHCR</v>
      </c>
      <c r="F212" s="407" t="str">
        <f>F4</f>
        <v>Comments</v>
      </c>
      <c r="G212" s="409" t="s">
        <v>62</v>
      </c>
      <c r="H212" s="411" t="s">
        <v>29</v>
      </c>
      <c r="I212" s="175"/>
      <c r="K212" s="192"/>
      <c r="L212" s="40"/>
    </row>
    <row r="213" spans="2:14" ht="6" customHeight="1" x14ac:dyDescent="0.2">
      <c r="B213" s="2"/>
      <c r="C213" s="403"/>
      <c r="D213" s="408"/>
      <c r="E213" s="408"/>
      <c r="F213" s="408"/>
      <c r="G213" s="410"/>
      <c r="H213" s="412"/>
      <c r="I213" s="171"/>
      <c r="K213" s="192"/>
      <c r="L213" s="40"/>
    </row>
    <row r="214" spans="2:14" ht="24.75" customHeight="1" x14ac:dyDescent="0.2">
      <c r="B214" s="2"/>
      <c r="C214" s="30" t="s">
        <v>28</v>
      </c>
      <c r="D214" s="105">
        <v>2025534</v>
      </c>
      <c r="E214" s="362">
        <v>774466</v>
      </c>
      <c r="F214" s="106">
        <f>$F$208*H214</f>
        <v>0</v>
      </c>
      <c r="G214" s="106">
        <f>SUM(D214:F214)</f>
        <v>2800000</v>
      </c>
      <c r="H214" s="139">
        <v>0.7</v>
      </c>
      <c r="I214" s="171"/>
      <c r="K214" s="192"/>
      <c r="L214" s="40"/>
      <c r="M214" s="221"/>
    </row>
    <row r="215" spans="2:14" ht="39.75" customHeight="1" x14ac:dyDescent="0.2">
      <c r="B215" s="415"/>
      <c r="C215" s="123" t="s">
        <v>30</v>
      </c>
      <c r="D215" s="363">
        <v>868086</v>
      </c>
      <c r="E215" s="106">
        <v>331914</v>
      </c>
      <c r="F215" s="106">
        <f>$F$208*H215</f>
        <v>0</v>
      </c>
      <c r="G215" s="124">
        <f>SUM(D215:F215)</f>
        <v>1200000</v>
      </c>
      <c r="H215" s="140">
        <v>0.3</v>
      </c>
      <c r="I215" s="171"/>
      <c r="K215" s="192"/>
      <c r="L215" s="268"/>
    </row>
    <row r="216" spans="2:14" ht="26.25" customHeight="1" x14ac:dyDescent="0.2">
      <c r="B216" s="415"/>
      <c r="C216" s="123" t="s">
        <v>543</v>
      </c>
      <c r="D216" s="105">
        <f>$D$208*H216</f>
        <v>0</v>
      </c>
      <c r="E216" s="106">
        <f>$E$208*H216</f>
        <v>0</v>
      </c>
      <c r="F216" s="106">
        <f>$F$208*H216</f>
        <v>0</v>
      </c>
      <c r="G216" s="124">
        <f>SUM(D216:F216)</f>
        <v>0</v>
      </c>
      <c r="H216" s="141">
        <v>0</v>
      </c>
      <c r="I216" s="176"/>
      <c r="J216" s="176"/>
      <c r="K216" s="262"/>
      <c r="L216" s="40"/>
    </row>
    <row r="217" spans="2:14" ht="20.25" customHeight="1" thickBot="1" x14ac:dyDescent="0.25">
      <c r="B217" s="415"/>
      <c r="C217" s="31" t="s">
        <v>538</v>
      </c>
      <c r="D217" s="264">
        <f>SUM(D214:D216)</f>
        <v>2893620</v>
      </c>
      <c r="E217" s="107">
        <f>SUM(E214:E216)</f>
        <v>1106380</v>
      </c>
      <c r="F217" s="107">
        <f>SUM(F214:F216)</f>
        <v>0</v>
      </c>
      <c r="G217" s="107">
        <f>SUM(G214:G216)</f>
        <v>4000000</v>
      </c>
      <c r="H217" s="108">
        <f>SUM(H214:H216)</f>
        <v>1</v>
      </c>
      <c r="I217" s="173"/>
      <c r="J217" s="172"/>
      <c r="K217" s="262"/>
      <c r="L217" s="40"/>
      <c r="N217" s="221"/>
    </row>
    <row r="218" spans="2:14" ht="21.75" customHeight="1" thickBot="1" x14ac:dyDescent="0.25">
      <c r="B218" s="415"/>
      <c r="C218" s="3"/>
      <c r="D218" s="8"/>
      <c r="E218" s="8"/>
      <c r="F218" s="8"/>
      <c r="G218" s="8"/>
      <c r="H218" s="8"/>
      <c r="I218" s="173"/>
      <c r="J218" s="172"/>
      <c r="K218" s="263"/>
      <c r="L218" s="262"/>
    </row>
    <row r="219" spans="2:14" ht="49.5" customHeight="1" x14ac:dyDescent="0.2">
      <c r="B219" s="415"/>
      <c r="C219" s="109" t="s">
        <v>550</v>
      </c>
      <c r="D219" s="279">
        <f>+H15+H25+H35+H56+H67+H74+H106</f>
        <v>807127.36</v>
      </c>
      <c r="E219" s="34"/>
      <c r="F219" s="34"/>
      <c r="G219" s="34"/>
      <c r="H219" s="179" t="s">
        <v>552</v>
      </c>
      <c r="I219" s="180">
        <f>SUM(I195,I172,I162,I152,I142,I126,I116,I106,I96,I84,I74,I67,I56,I45,I35,I25,I15)</f>
        <v>2477244.1799999997</v>
      </c>
      <c r="J219" s="196"/>
      <c r="K219" s="263"/>
      <c r="L219" s="40"/>
    </row>
    <row r="220" spans="2:14" ht="28.5" customHeight="1" thickBot="1" x14ac:dyDescent="0.25">
      <c r="B220" s="415"/>
      <c r="C220" s="110" t="s">
        <v>15</v>
      </c>
      <c r="D220" s="165">
        <f>D219/G208</f>
        <v>0.20178185927016756</v>
      </c>
      <c r="E220" s="42"/>
      <c r="F220" s="42"/>
      <c r="G220" s="42"/>
      <c r="H220" s="181" t="s">
        <v>553</v>
      </c>
      <c r="I220" s="360">
        <f>I219/G217</f>
        <v>0.61931104499999989</v>
      </c>
      <c r="J220" s="197"/>
      <c r="K220" s="262"/>
      <c r="L220" s="40"/>
    </row>
    <row r="221" spans="2:14" ht="28.5" customHeight="1" x14ac:dyDescent="0.2">
      <c r="B221" s="415"/>
      <c r="C221" s="413"/>
      <c r="D221" s="414"/>
      <c r="E221" s="43"/>
      <c r="F221" s="43"/>
      <c r="G221" s="43"/>
      <c r="J221" s="364"/>
      <c r="K221" s="40"/>
      <c r="L221" s="40"/>
    </row>
    <row r="222" spans="2:14" ht="32.25" customHeight="1" x14ac:dyDescent="0.2">
      <c r="B222" s="415"/>
      <c r="C222" s="110" t="s">
        <v>551</v>
      </c>
      <c r="D222" s="111">
        <f>SUM(D193:F194)*1.07</f>
        <v>240750</v>
      </c>
      <c r="E222" s="44"/>
      <c r="F222" s="44"/>
      <c r="G222" s="44"/>
      <c r="K222" s="40"/>
      <c r="L222" s="40"/>
    </row>
    <row r="223" spans="2:14" ht="23.25" customHeight="1" x14ac:dyDescent="0.2">
      <c r="B223" s="415"/>
      <c r="C223" s="110" t="s">
        <v>16</v>
      </c>
      <c r="D223" s="165">
        <f>D222/G208</f>
        <v>6.0187505747906801E-2</v>
      </c>
      <c r="E223" s="44"/>
      <c r="F223" s="44"/>
      <c r="G223" s="44"/>
      <c r="I223" s="168"/>
      <c r="K223" s="40"/>
      <c r="L223" s="40"/>
    </row>
    <row r="224" spans="2:14" ht="66.75" customHeight="1" thickBot="1" x14ac:dyDescent="0.25">
      <c r="B224" s="415"/>
      <c r="C224" s="419" t="s">
        <v>547</v>
      </c>
      <c r="D224" s="420"/>
      <c r="E224" s="35"/>
      <c r="F224" s="35"/>
      <c r="G224" s="35"/>
      <c r="H224" s="40"/>
      <c r="K224" s="40"/>
      <c r="L224" s="40"/>
    </row>
    <row r="225" spans="1:12" ht="55.5" customHeight="1" x14ac:dyDescent="0.2">
      <c r="B225" s="415"/>
      <c r="L225" s="39"/>
    </row>
    <row r="226" spans="1:12" ht="42.75" customHeight="1" x14ac:dyDescent="0.2">
      <c r="B226" s="415"/>
      <c r="K226" s="40"/>
    </row>
    <row r="227" spans="1:12" ht="21.75" customHeight="1" x14ac:dyDescent="0.2">
      <c r="B227" s="415"/>
      <c r="K227" s="40"/>
    </row>
    <row r="228" spans="1:12" ht="21.75" customHeight="1" x14ac:dyDescent="0.2">
      <c r="A228" s="40"/>
      <c r="B228" s="415"/>
    </row>
    <row r="229" spans="1:12" s="40" customFormat="1" ht="23.25" customHeight="1" x14ac:dyDescent="0.2">
      <c r="A229" s="38"/>
      <c r="B229" s="415"/>
      <c r="C229" s="38"/>
      <c r="D229" s="38"/>
      <c r="E229" s="38"/>
      <c r="F229" s="38"/>
      <c r="G229" s="38"/>
      <c r="H229" s="38"/>
      <c r="I229" s="167"/>
      <c r="J229" s="192"/>
      <c r="K229" s="38"/>
      <c r="L229" s="38"/>
    </row>
    <row r="230" spans="1:12" ht="23.25" customHeight="1" x14ac:dyDescent="0.2"/>
    <row r="231" spans="1:12" ht="21.75" customHeight="1" x14ac:dyDescent="0.2"/>
    <row r="232" spans="1:12" ht="16.5" customHeight="1" x14ac:dyDescent="0.2"/>
    <row r="233" spans="1:12" ht="29.25" customHeight="1" x14ac:dyDescent="0.2"/>
    <row r="234" spans="1:12" ht="24.75" customHeight="1" x14ac:dyDescent="0.2"/>
    <row r="235" spans="1:12" ht="33" customHeight="1" x14ac:dyDescent="0.2"/>
    <row r="237" spans="1:12" ht="15" customHeight="1" x14ac:dyDescent="0.2"/>
    <row r="238" spans="1:12" ht="25.5" customHeight="1" x14ac:dyDescent="0.2"/>
  </sheetData>
  <sheetProtection formatCells="0" formatColumns="0" formatRows="0"/>
  <mergeCells count="44">
    <mergeCell ref="C221:D221"/>
    <mergeCell ref="E212:E213"/>
    <mergeCell ref="C153:K153"/>
    <mergeCell ref="C163:K163"/>
    <mergeCell ref="B215:B229"/>
    <mergeCell ref="C211:H211"/>
    <mergeCell ref="C224:D224"/>
    <mergeCell ref="C204:C205"/>
    <mergeCell ref="G204:G205"/>
    <mergeCell ref="C203:G203"/>
    <mergeCell ref="D204:D205"/>
    <mergeCell ref="E204:E205"/>
    <mergeCell ref="C212:C213"/>
    <mergeCell ref="C127:K127"/>
    <mergeCell ref="C128:K128"/>
    <mergeCell ref="F204:F205"/>
    <mergeCell ref="D212:D213"/>
    <mergeCell ref="G212:G213"/>
    <mergeCell ref="H212:H213"/>
    <mergeCell ref="F212:F213"/>
    <mergeCell ref="B1:E1"/>
    <mergeCell ref="C16:K16"/>
    <mergeCell ref="C6:K6"/>
    <mergeCell ref="C26:K26"/>
    <mergeCell ref="C36:K36"/>
    <mergeCell ref="C5:K5"/>
    <mergeCell ref="B2:E2"/>
    <mergeCell ref="C175:K175"/>
    <mergeCell ref="C179:K179"/>
    <mergeCell ref="C185:K185"/>
    <mergeCell ref="B190:K190"/>
    <mergeCell ref="C107:K107"/>
    <mergeCell ref="C132:K132"/>
    <mergeCell ref="C47:K47"/>
    <mergeCell ref="C117:K117"/>
    <mergeCell ref="C143:K143"/>
    <mergeCell ref="C133:K133"/>
    <mergeCell ref="C57:K57"/>
    <mergeCell ref="C68:K68"/>
    <mergeCell ref="C75:K75"/>
    <mergeCell ref="C86:K86"/>
    <mergeCell ref="C87:K87"/>
    <mergeCell ref="C48:K48"/>
    <mergeCell ref="C97:K97"/>
  </mergeCells>
  <phoneticPr fontId="11" type="noConversion"/>
  <conditionalFormatting sqref="D220">
    <cfRule type="cellIs" dxfId="23" priority="46" stopIfTrue="1" operator="lessThan">
      <formula>0.15</formula>
    </cfRule>
  </conditionalFormatting>
  <conditionalFormatting sqref="D223">
    <cfRule type="cellIs" dxfId="22" priority="44" stopIfTrue="1" operator="lessThan">
      <formula>0.05</formula>
    </cfRule>
  </conditionalFormatting>
  <conditionalFormatting sqref="I216:J216 H217">
    <cfRule type="cellIs" dxfId="21" priority="1" stopIfTrue="1" operator="greaterThan">
      <formula>1</formula>
    </cfRule>
  </conditionalFormatting>
  <dataValidations xWindow="389" yWindow="653" count="6">
    <dataValidation allowBlank="1" showInputMessage="1" showErrorMessage="1" prompt="% Towards Gender Equality and Women's Empowerment Must be Higher than 15%_x000a_" sqref="D220:G220" xr:uid="{6655E320-9F3F-472C-A518-9787DF8CE8AD}"/>
    <dataValidation allowBlank="1" showInputMessage="1" showErrorMessage="1" prompt="M&amp;E Budget Cannot be Less than 5%_x000a_" sqref="D223:G223" xr:uid="{223F33E9-8175-44CB-85ED-ADA1ECE36C70}"/>
    <dataValidation allowBlank="1" showInputMessage="1" showErrorMessage="1" prompt="Insert *text* description of Outcome here" sqref="C132:K132 C47:K47 C86:K86 C5:K5 C127:K127" xr:uid="{322255E4-E0CC-46B5-93B9-6E70E697B758}"/>
    <dataValidation allowBlank="1" showInputMessage="1" showErrorMessage="1" prompt="Insert *text* description of Output here" sqref="C6 C16 C26 C36 C48 C57 C68 C75 C87 C97 C107 C117 C133 C143 C153 C163" xr:uid="{38FF681B-0AC2-4603-B8F0-5166B73A3176}"/>
    <dataValidation allowBlank="1" showInputMessage="1" showErrorMessage="1" prompt="Insert *text* description of Activity here" sqref="C7 C17 C27 C37 C58 C69 C76 C88 C98 C108 C118 C134 C144 C154 C164" xr:uid="{08D821F4-064C-4640-AEC0-55665D1BA43F}"/>
    <dataValidation allowBlank="1" showErrorMessage="1" prompt="% Towards Gender Equality and Women's Empowerment Must be Higher than 15%_x000a_" sqref="D222:G222" xr:uid="{8B49B2EC-55AB-456A-B18B-11B6E8868BB4}"/>
  </dataValidations>
  <pageMargins left="0.7" right="0.7" top="0.75" bottom="0.75" header="0.3" footer="0.3"/>
  <pageSetup paperSize="9" scale="44" fitToHeight="0" orientation="landscape"/>
  <rowBreaks count="1" manualBreakCount="1">
    <brk id="57" max="16383" man="1"/>
  </rowBreaks>
  <customProperties>
    <customPr name="layoutContexts" r:id="rId1"/>
  </customProperties>
  <ignoredErrors>
    <ignoredError sqref="D205:F205 D212:F213 D204 F204"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5E5A2-5FD1-495D-A9E5-6C3D6BD90040}">
  <sheetPr>
    <tabColor theme="0"/>
  </sheetPr>
  <dimension ref="B1:N245"/>
  <sheetViews>
    <sheetView showGridLines="0" showZeros="0" zoomScaleNormal="80" workbookViewId="0">
      <pane ySplit="4" topLeftCell="A162" activePane="bottomLeft" state="frozen"/>
      <selection pane="bottomLeft" activeCell="D204" sqref="D204"/>
    </sheetView>
  </sheetViews>
  <sheetFormatPr defaultColWidth="9.14453125" defaultRowHeight="15" x14ac:dyDescent="0.2"/>
  <cols>
    <col min="1" max="1" width="4.4375" style="55" customWidth="1"/>
    <col min="2" max="2" width="3.359375" style="55" customWidth="1"/>
    <col min="3" max="3" width="51.38671875" style="55" customWidth="1"/>
    <col min="4" max="4" width="34.4375" style="56" customWidth="1"/>
    <col min="5" max="5" width="34.97265625" style="56" customWidth="1"/>
    <col min="6" max="6" width="36.453125" style="56" customWidth="1"/>
    <col min="7" max="7" width="25.55859375" style="55" customWidth="1"/>
    <col min="8" max="8" width="21.38671875" style="55" customWidth="1"/>
    <col min="9" max="9" width="16.8125" style="55" customWidth="1"/>
    <col min="10" max="10" width="19.37109375" style="55" customWidth="1"/>
    <col min="11" max="11" width="18.96484375" style="55" customWidth="1"/>
    <col min="12" max="12" width="25.9609375" style="55" customWidth="1"/>
    <col min="13" max="13" width="21.1171875" style="55" customWidth="1"/>
    <col min="14" max="14" width="6.9921875" style="58" customWidth="1"/>
    <col min="15" max="15" width="24.48046875" style="55" customWidth="1"/>
    <col min="16" max="16" width="26.36328125" style="55" customWidth="1"/>
    <col min="17" max="17" width="30.1328125" style="55" customWidth="1"/>
    <col min="18" max="18" width="32.95703125" style="55" customWidth="1"/>
    <col min="19" max="20" width="22.59765625" style="55" customWidth="1"/>
    <col min="21" max="21" width="23.40625" style="55" customWidth="1"/>
    <col min="22" max="22" width="32.1484375" style="55" customWidth="1"/>
    <col min="23" max="23" width="9.14453125" style="55"/>
    <col min="24" max="24" width="17.62109375" style="55" customWidth="1"/>
    <col min="25" max="25" width="26.36328125" style="55" customWidth="1"/>
    <col min="26" max="26" width="22.46484375" style="55" customWidth="1"/>
    <col min="27" max="27" width="29.59375" style="55" customWidth="1"/>
    <col min="28" max="28" width="23.40625" style="55" customWidth="1"/>
    <col min="29" max="29" width="18.4296875" style="55" customWidth="1"/>
    <col min="30" max="30" width="17.484375" style="55" customWidth="1"/>
    <col min="31" max="31" width="25.15234375" style="55" customWidth="1"/>
    <col min="32" max="16384" width="9.14453125" style="55"/>
  </cols>
  <sheetData>
    <row r="1" spans="2:14" ht="31.5" customHeight="1" x14ac:dyDescent="0.65">
      <c r="C1" s="379" t="s">
        <v>532</v>
      </c>
      <c r="D1" s="379"/>
      <c r="E1" s="379"/>
      <c r="F1" s="379"/>
      <c r="G1" s="36"/>
      <c r="H1" s="37"/>
      <c r="I1" s="37"/>
      <c r="L1" s="24"/>
      <c r="M1" s="6"/>
      <c r="N1" s="55"/>
    </row>
    <row r="2" spans="2:14" ht="24" customHeight="1" x14ac:dyDescent="0.25">
      <c r="C2" s="399" t="s">
        <v>169</v>
      </c>
      <c r="D2" s="399"/>
      <c r="E2" s="399"/>
      <c r="F2" s="203"/>
      <c r="L2" s="24"/>
      <c r="M2" s="6"/>
      <c r="N2" s="55"/>
    </row>
    <row r="3" spans="2:14" ht="24" customHeight="1" x14ac:dyDescent="0.2">
      <c r="C3" s="48"/>
      <c r="D3" s="48"/>
      <c r="E3" s="48"/>
      <c r="F3" s="48"/>
      <c r="L3" s="24"/>
      <c r="M3" s="6"/>
      <c r="N3" s="55"/>
    </row>
    <row r="4" spans="2:14" ht="24" customHeight="1" x14ac:dyDescent="0.2">
      <c r="C4" s="48"/>
      <c r="D4" s="200" t="s">
        <v>559</v>
      </c>
      <c r="E4" s="200" t="s">
        <v>560</v>
      </c>
      <c r="F4" s="200">
        <v>0</v>
      </c>
      <c r="G4" s="190" t="s">
        <v>62</v>
      </c>
      <c r="L4" s="24"/>
      <c r="M4" s="6"/>
      <c r="N4" s="55"/>
    </row>
    <row r="5" spans="2:14" ht="24" customHeight="1" x14ac:dyDescent="0.2">
      <c r="B5" s="428" t="s">
        <v>175</v>
      </c>
      <c r="C5" s="429"/>
      <c r="D5" s="429"/>
      <c r="E5" s="429"/>
      <c r="F5" s="429"/>
      <c r="G5" s="430"/>
      <c r="L5" s="24"/>
      <c r="M5" s="6"/>
      <c r="N5" s="55"/>
    </row>
    <row r="6" spans="2:14" ht="22.5" customHeight="1" x14ac:dyDescent="0.2">
      <c r="C6" s="428" t="s">
        <v>172</v>
      </c>
      <c r="D6" s="429"/>
      <c r="E6" s="429"/>
      <c r="F6" s="429"/>
      <c r="G6" s="430"/>
      <c r="L6" s="24"/>
      <c r="M6" s="6"/>
      <c r="N6" s="55"/>
    </row>
    <row r="7" spans="2:14" ht="24.75" customHeight="1" thickBot="1" x14ac:dyDescent="0.25">
      <c r="C7" s="64" t="s">
        <v>171</v>
      </c>
      <c r="D7" s="65">
        <v>108200</v>
      </c>
      <c r="E7" s="65"/>
      <c r="F7" s="65">
        <v>0</v>
      </c>
      <c r="G7" s="66">
        <f>SUM(D7:F7)</f>
        <v>108200</v>
      </c>
      <c r="L7" s="24"/>
      <c r="M7" s="6"/>
      <c r="N7" s="55"/>
    </row>
    <row r="8" spans="2:14" ht="21.75" customHeight="1" x14ac:dyDescent="0.2">
      <c r="C8" s="62" t="s">
        <v>10</v>
      </c>
      <c r="D8" s="99">
        <v>0</v>
      </c>
      <c r="E8" s="100"/>
      <c r="F8" s="100"/>
      <c r="G8" s="63">
        <f t="shared" ref="G8:G15" si="0">SUM(D8:F8)</f>
        <v>0</v>
      </c>
      <c r="N8" s="55"/>
    </row>
    <row r="9" spans="2:14" x14ac:dyDescent="0.2">
      <c r="C9" s="53" t="s">
        <v>11</v>
      </c>
      <c r="D9" s="101">
        <v>4200</v>
      </c>
      <c r="E9" s="21"/>
      <c r="F9" s="21"/>
      <c r="G9" s="61">
        <f t="shared" si="0"/>
        <v>4200</v>
      </c>
      <c r="N9" s="55"/>
    </row>
    <row r="10" spans="2:14" ht="15.75" customHeight="1" x14ac:dyDescent="0.2">
      <c r="C10" s="53" t="s">
        <v>12</v>
      </c>
      <c r="D10" s="101">
        <v>20000</v>
      </c>
      <c r="E10" s="101"/>
      <c r="F10" s="101"/>
      <c r="G10" s="61">
        <f t="shared" si="0"/>
        <v>20000</v>
      </c>
      <c r="N10" s="55"/>
    </row>
    <row r="11" spans="2:14" x14ac:dyDescent="0.2">
      <c r="C11" s="54" t="s">
        <v>13</v>
      </c>
      <c r="D11" s="101">
        <v>9000</v>
      </c>
      <c r="E11" s="101"/>
      <c r="F11" s="101"/>
      <c r="G11" s="61">
        <f t="shared" si="0"/>
        <v>9000</v>
      </c>
      <c r="N11" s="55"/>
    </row>
    <row r="12" spans="2:14" x14ac:dyDescent="0.2">
      <c r="C12" s="53" t="s">
        <v>17</v>
      </c>
      <c r="D12" s="101">
        <v>5000</v>
      </c>
      <c r="E12" s="101"/>
      <c r="F12" s="101"/>
      <c r="G12" s="61">
        <f t="shared" si="0"/>
        <v>5000</v>
      </c>
      <c r="H12" s="288"/>
      <c r="N12" s="55"/>
    </row>
    <row r="13" spans="2:14" ht="21.75" customHeight="1" x14ac:dyDescent="0.2">
      <c r="C13" s="53" t="s">
        <v>14</v>
      </c>
      <c r="D13" s="101">
        <v>50000</v>
      </c>
      <c r="E13" s="101"/>
      <c r="F13" s="101"/>
      <c r="G13" s="61">
        <f t="shared" si="0"/>
        <v>50000</v>
      </c>
      <c r="N13" s="55"/>
    </row>
    <row r="14" spans="2:14" ht="21.75" customHeight="1" x14ac:dyDescent="0.2">
      <c r="C14" s="53" t="s">
        <v>170</v>
      </c>
      <c r="D14" s="101">
        <v>20000</v>
      </c>
      <c r="E14" s="101"/>
      <c r="F14" s="101"/>
      <c r="G14" s="61">
        <f t="shared" si="0"/>
        <v>20000</v>
      </c>
      <c r="I14" s="281"/>
      <c r="N14" s="55"/>
    </row>
    <row r="15" spans="2:14" ht="15.75" customHeight="1" x14ac:dyDescent="0.2">
      <c r="C15" s="57" t="s">
        <v>173</v>
      </c>
      <c r="D15" s="67">
        <f>SUM(D8:D14)</f>
        <v>108200</v>
      </c>
      <c r="E15" s="67">
        <f>SUM(E8:E14)</f>
        <v>0</v>
      </c>
      <c r="F15" s="67">
        <f>SUM(F8:F14)</f>
        <v>0</v>
      </c>
      <c r="G15" s="129">
        <f t="shared" si="0"/>
        <v>108200</v>
      </c>
      <c r="I15" s="281"/>
      <c r="N15" s="55"/>
    </row>
    <row r="16" spans="2:14" s="56" customFormat="1" x14ac:dyDescent="0.2">
      <c r="C16" s="71"/>
      <c r="D16" s="72"/>
      <c r="E16" s="72"/>
      <c r="F16" s="72"/>
      <c r="G16" s="130"/>
    </row>
    <row r="17" spans="3:14" x14ac:dyDescent="0.2">
      <c r="C17" s="428" t="s">
        <v>176</v>
      </c>
      <c r="D17" s="429"/>
      <c r="E17" s="429"/>
      <c r="F17" s="429"/>
      <c r="G17" s="430"/>
      <c r="N17" s="55"/>
    </row>
    <row r="18" spans="3:14" ht="27" customHeight="1" thickBot="1" x14ac:dyDescent="0.25">
      <c r="C18" s="64" t="s">
        <v>171</v>
      </c>
      <c r="D18" s="65">
        <v>397000</v>
      </c>
      <c r="E18" s="65">
        <v>0</v>
      </c>
      <c r="F18" s="65">
        <v>0</v>
      </c>
      <c r="G18" s="66">
        <f t="shared" ref="G18:G26" si="1">SUM(D18:F18)</f>
        <v>397000</v>
      </c>
      <c r="N18" s="55"/>
    </row>
    <row r="19" spans="3:14" x14ac:dyDescent="0.2">
      <c r="C19" s="62" t="s">
        <v>10</v>
      </c>
      <c r="D19" s="99">
        <v>0</v>
      </c>
      <c r="E19" s="100"/>
      <c r="F19" s="100"/>
      <c r="G19" s="63">
        <f t="shared" si="1"/>
        <v>0</v>
      </c>
      <c r="N19" s="55"/>
    </row>
    <row r="20" spans="3:14" x14ac:dyDescent="0.2">
      <c r="C20" s="53" t="s">
        <v>11</v>
      </c>
      <c r="D20" s="101"/>
      <c r="E20" s="21"/>
      <c r="F20" s="21"/>
      <c r="G20" s="61">
        <f t="shared" si="1"/>
        <v>0</v>
      </c>
      <c r="N20" s="55"/>
    </row>
    <row r="21" spans="3:14" ht="30" x14ac:dyDescent="0.2">
      <c r="C21" s="53" t="s">
        <v>12</v>
      </c>
      <c r="D21" s="101">
        <v>30000</v>
      </c>
      <c r="E21" s="101"/>
      <c r="F21" s="101"/>
      <c r="G21" s="61">
        <f t="shared" si="1"/>
        <v>30000</v>
      </c>
      <c r="N21" s="55"/>
    </row>
    <row r="22" spans="3:14" x14ac:dyDescent="0.2">
      <c r="C22" s="54" t="s">
        <v>13</v>
      </c>
      <c r="D22" s="101">
        <v>250000</v>
      </c>
      <c r="E22" s="101"/>
      <c r="F22" s="101"/>
      <c r="G22" s="61">
        <f t="shared" si="1"/>
        <v>250000</v>
      </c>
      <c r="H22" s="288"/>
      <c r="N22" s="55"/>
    </row>
    <row r="23" spans="3:14" x14ac:dyDescent="0.2">
      <c r="C23" s="53" t="s">
        <v>17</v>
      </c>
      <c r="D23" s="101">
        <v>5000</v>
      </c>
      <c r="E23" s="101"/>
      <c r="F23" s="101"/>
      <c r="G23" s="61">
        <f t="shared" si="1"/>
        <v>5000</v>
      </c>
      <c r="N23" s="55"/>
    </row>
    <row r="24" spans="3:14" x14ac:dyDescent="0.2">
      <c r="C24" s="53" t="s">
        <v>14</v>
      </c>
      <c r="D24" s="101">
        <v>102000</v>
      </c>
      <c r="E24" s="101"/>
      <c r="F24" s="101"/>
      <c r="G24" s="61">
        <f t="shared" si="1"/>
        <v>102000</v>
      </c>
      <c r="N24" s="55"/>
    </row>
    <row r="25" spans="3:14" x14ac:dyDescent="0.2">
      <c r="C25" s="53" t="s">
        <v>170</v>
      </c>
      <c r="D25" s="101">
        <v>10000</v>
      </c>
      <c r="E25" s="101"/>
      <c r="F25" s="101"/>
      <c r="G25" s="61">
        <f t="shared" si="1"/>
        <v>10000</v>
      </c>
      <c r="N25" s="55"/>
    </row>
    <row r="26" spans="3:14" x14ac:dyDescent="0.2">
      <c r="C26" s="57" t="s">
        <v>173</v>
      </c>
      <c r="D26" s="67">
        <f>SUM(D19:D25)</f>
        <v>397000</v>
      </c>
      <c r="E26" s="67">
        <f>SUM(E19:E25)</f>
        <v>0</v>
      </c>
      <c r="F26" s="67">
        <f>SUM(F19:F25)</f>
        <v>0</v>
      </c>
      <c r="G26" s="61">
        <f t="shared" si="1"/>
        <v>397000</v>
      </c>
      <c r="N26" s="55"/>
    </row>
    <row r="27" spans="3:14" s="56" customFormat="1" x14ac:dyDescent="0.2">
      <c r="C27" s="71"/>
      <c r="D27" s="72"/>
      <c r="E27" s="72"/>
      <c r="F27" s="72"/>
      <c r="G27" s="73"/>
    </row>
    <row r="28" spans="3:14" x14ac:dyDescent="0.2">
      <c r="C28" s="428" t="s">
        <v>177</v>
      </c>
      <c r="D28" s="429"/>
      <c r="E28" s="429"/>
      <c r="F28" s="429"/>
      <c r="G28" s="430"/>
      <c r="N28" s="55"/>
    </row>
    <row r="29" spans="3:14" ht="21.75" customHeight="1" thickBot="1" x14ac:dyDescent="0.25">
      <c r="C29" s="64" t="s">
        <v>171</v>
      </c>
      <c r="D29" s="65">
        <v>322500</v>
      </c>
      <c r="E29" s="65">
        <v>0</v>
      </c>
      <c r="F29" s="65">
        <v>0</v>
      </c>
      <c r="G29" s="66">
        <f t="shared" ref="G29:G37" si="2">SUM(D29:F29)</f>
        <v>322500</v>
      </c>
      <c r="N29" s="55"/>
    </row>
    <row r="30" spans="3:14" x14ac:dyDescent="0.2">
      <c r="C30" s="62" t="s">
        <v>10</v>
      </c>
      <c r="D30" s="99">
        <v>0</v>
      </c>
      <c r="E30" s="100"/>
      <c r="F30" s="100"/>
      <c r="G30" s="63">
        <f t="shared" si="2"/>
        <v>0</v>
      </c>
      <c r="N30" s="55"/>
    </row>
    <row r="31" spans="3:14" s="56" customFormat="1" ht="15.75" customHeight="1" x14ac:dyDescent="0.2">
      <c r="C31" s="53" t="s">
        <v>11</v>
      </c>
      <c r="D31" s="101">
        <v>30000</v>
      </c>
      <c r="E31" s="21"/>
      <c r="F31" s="21"/>
      <c r="G31" s="61">
        <f t="shared" si="2"/>
        <v>30000</v>
      </c>
    </row>
    <row r="32" spans="3:14" s="56" customFormat="1" ht="30" x14ac:dyDescent="0.2">
      <c r="C32" s="53" t="s">
        <v>12</v>
      </c>
      <c r="D32" s="101"/>
      <c r="E32" s="101"/>
      <c r="F32" s="101"/>
      <c r="G32" s="61">
        <f t="shared" si="2"/>
        <v>0</v>
      </c>
    </row>
    <row r="33" spans="3:14" s="56" customFormat="1" x14ac:dyDescent="0.2">
      <c r="C33" s="54" t="s">
        <v>13</v>
      </c>
      <c r="D33" s="101">
        <v>200000</v>
      </c>
      <c r="E33" s="101"/>
      <c r="F33" s="101"/>
      <c r="G33" s="61">
        <f t="shared" si="2"/>
        <v>200000</v>
      </c>
    </row>
    <row r="34" spans="3:14" x14ac:dyDescent="0.2">
      <c r="C34" s="53" t="s">
        <v>17</v>
      </c>
      <c r="D34" s="101">
        <v>5000</v>
      </c>
      <c r="E34" s="101"/>
      <c r="F34" s="101"/>
      <c r="G34" s="61">
        <f t="shared" si="2"/>
        <v>5000</v>
      </c>
      <c r="N34" s="55"/>
    </row>
    <row r="35" spans="3:14" x14ac:dyDescent="0.2">
      <c r="C35" s="53" t="s">
        <v>14</v>
      </c>
      <c r="D35" s="101">
        <v>60000</v>
      </c>
      <c r="E35" s="101"/>
      <c r="F35" s="101"/>
      <c r="G35" s="61">
        <f t="shared" si="2"/>
        <v>60000</v>
      </c>
      <c r="H35" s="281"/>
      <c r="N35" s="55"/>
    </row>
    <row r="36" spans="3:14" x14ac:dyDescent="0.2">
      <c r="C36" s="53" t="s">
        <v>170</v>
      </c>
      <c r="D36" s="101">
        <v>27500</v>
      </c>
      <c r="E36" s="101"/>
      <c r="F36" s="101"/>
      <c r="G36" s="61">
        <f t="shared" si="2"/>
        <v>27500</v>
      </c>
      <c r="N36" s="55"/>
    </row>
    <row r="37" spans="3:14" x14ac:dyDescent="0.2">
      <c r="C37" s="57" t="s">
        <v>173</v>
      </c>
      <c r="D37" s="67">
        <f>SUM(D30:D36)</f>
        <v>322500</v>
      </c>
      <c r="E37" s="67">
        <f>SUM(E30:E36)</f>
        <v>0</v>
      </c>
      <c r="F37" s="67">
        <f>SUM(F30:F36)</f>
        <v>0</v>
      </c>
      <c r="G37" s="61">
        <f t="shared" si="2"/>
        <v>322500</v>
      </c>
      <c r="N37" s="55"/>
    </row>
    <row r="38" spans="3:14" x14ac:dyDescent="0.2">
      <c r="C38" s="428" t="s">
        <v>178</v>
      </c>
      <c r="D38" s="429"/>
      <c r="E38" s="429"/>
      <c r="F38" s="429"/>
      <c r="G38" s="430"/>
      <c r="N38" s="55"/>
    </row>
    <row r="39" spans="3:14" s="56" customFormat="1" x14ac:dyDescent="0.2">
      <c r="C39" s="68"/>
      <c r="D39" s="69"/>
      <c r="E39" s="69"/>
      <c r="F39" s="69"/>
      <c r="G39" s="70"/>
    </row>
    <row r="40" spans="3:14" ht="20.25" customHeight="1" thickBot="1" x14ac:dyDescent="0.25">
      <c r="C40" s="64" t="s">
        <v>171</v>
      </c>
      <c r="D40" s="65">
        <v>0</v>
      </c>
      <c r="E40" s="65">
        <v>0</v>
      </c>
      <c r="F40" s="65">
        <v>0</v>
      </c>
      <c r="G40" s="66">
        <f t="shared" ref="G40:G48" si="3">SUM(D40:F40)</f>
        <v>0</v>
      </c>
      <c r="N40" s="55"/>
    </row>
    <row r="41" spans="3:14" x14ac:dyDescent="0.2">
      <c r="C41" s="62" t="s">
        <v>10</v>
      </c>
      <c r="D41" s="99"/>
      <c r="E41" s="100"/>
      <c r="F41" s="100"/>
      <c r="G41" s="63">
        <f t="shared" si="3"/>
        <v>0</v>
      </c>
      <c r="N41" s="55"/>
    </row>
    <row r="42" spans="3:14" ht="15.75" customHeight="1" x14ac:dyDescent="0.2">
      <c r="C42" s="53" t="s">
        <v>11</v>
      </c>
      <c r="D42" s="101"/>
      <c r="E42" s="21"/>
      <c r="F42" s="21"/>
      <c r="G42" s="61">
        <f t="shared" si="3"/>
        <v>0</v>
      </c>
      <c r="N42" s="55"/>
    </row>
    <row r="43" spans="3:14" ht="32.25" customHeight="1" x14ac:dyDescent="0.2">
      <c r="C43" s="53" t="s">
        <v>12</v>
      </c>
      <c r="D43" s="101"/>
      <c r="E43" s="101"/>
      <c r="F43" s="101"/>
      <c r="G43" s="61">
        <f t="shared" si="3"/>
        <v>0</v>
      </c>
      <c r="N43" s="55"/>
    </row>
    <row r="44" spans="3:14" s="56" customFormat="1" x14ac:dyDescent="0.2">
      <c r="C44" s="54" t="s">
        <v>13</v>
      </c>
      <c r="D44" s="101"/>
      <c r="E44" s="101"/>
      <c r="F44" s="101"/>
      <c r="G44" s="61">
        <f t="shared" si="3"/>
        <v>0</v>
      </c>
    </row>
    <row r="45" spans="3:14" x14ac:dyDescent="0.2">
      <c r="C45" s="53" t="s">
        <v>17</v>
      </c>
      <c r="D45" s="101"/>
      <c r="E45" s="101"/>
      <c r="F45" s="101"/>
      <c r="G45" s="61">
        <f t="shared" si="3"/>
        <v>0</v>
      </c>
      <c r="N45" s="55"/>
    </row>
    <row r="46" spans="3:14" x14ac:dyDescent="0.2">
      <c r="C46" s="53" t="s">
        <v>14</v>
      </c>
      <c r="D46" s="101"/>
      <c r="E46" s="101"/>
      <c r="F46" s="101"/>
      <c r="G46" s="61">
        <f t="shared" si="3"/>
        <v>0</v>
      </c>
      <c r="N46" s="55"/>
    </row>
    <row r="47" spans="3:14" x14ac:dyDescent="0.2">
      <c r="C47" s="53" t="s">
        <v>170</v>
      </c>
      <c r="D47" s="101"/>
      <c r="E47" s="101"/>
      <c r="F47" s="101"/>
      <c r="G47" s="61">
        <f t="shared" si="3"/>
        <v>0</v>
      </c>
      <c r="N47" s="55"/>
    </row>
    <row r="48" spans="3:14" ht="21" customHeight="1" x14ac:dyDescent="0.2">
      <c r="C48" s="57" t="s">
        <v>173</v>
      </c>
      <c r="D48" s="67">
        <f>SUM(D41:D47)</f>
        <v>0</v>
      </c>
      <c r="E48" s="67">
        <f>SUM(E41:E47)</f>
        <v>0</v>
      </c>
      <c r="F48" s="67">
        <f>SUM(F41:F47)</f>
        <v>0</v>
      </c>
      <c r="G48" s="61">
        <f t="shared" si="3"/>
        <v>0</v>
      </c>
      <c r="N48" s="55"/>
    </row>
    <row r="49" spans="2:14" s="56" customFormat="1" ht="22.5" customHeight="1" x14ac:dyDescent="0.2">
      <c r="C49" s="74"/>
      <c r="D49" s="72"/>
      <c r="E49" s="72"/>
      <c r="F49" s="72"/>
      <c r="G49" s="73"/>
    </row>
    <row r="50" spans="2:14" x14ac:dyDescent="0.2">
      <c r="B50" s="428" t="s">
        <v>179</v>
      </c>
      <c r="C50" s="429"/>
      <c r="D50" s="429"/>
      <c r="E50" s="429"/>
      <c r="F50" s="429"/>
      <c r="G50" s="430"/>
      <c r="N50" s="55"/>
    </row>
    <row r="51" spans="2:14" x14ac:dyDescent="0.2">
      <c r="C51" s="428" t="s">
        <v>180</v>
      </c>
      <c r="D51" s="429"/>
      <c r="E51" s="429"/>
      <c r="F51" s="429"/>
      <c r="G51" s="430"/>
      <c r="N51" s="55"/>
    </row>
    <row r="52" spans="2:14" ht="24" customHeight="1" thickBot="1" x14ac:dyDescent="0.25">
      <c r="C52" s="64" t="s">
        <v>171</v>
      </c>
      <c r="D52" s="65">
        <v>238000</v>
      </c>
      <c r="E52" s="65"/>
      <c r="F52" s="65">
        <v>0</v>
      </c>
      <c r="G52" s="66">
        <f>SUM(D52:F52)</f>
        <v>238000</v>
      </c>
      <c r="N52" s="55"/>
    </row>
    <row r="53" spans="2:14" ht="15.75" customHeight="1" x14ac:dyDescent="0.2">
      <c r="C53" s="62" t="s">
        <v>10</v>
      </c>
      <c r="D53" s="99">
        <v>0</v>
      </c>
      <c r="E53" s="100"/>
      <c r="F53" s="100"/>
      <c r="G53" s="63">
        <f t="shared" ref="G53:G60" si="4">SUM(D53:F53)</f>
        <v>0</v>
      </c>
      <c r="N53" s="55"/>
    </row>
    <row r="54" spans="2:14" ht="15.75" customHeight="1" x14ac:dyDescent="0.2">
      <c r="C54" s="53" t="s">
        <v>11</v>
      </c>
      <c r="D54" s="101">
        <v>20000</v>
      </c>
      <c r="E54" s="21"/>
      <c r="F54" s="21"/>
      <c r="G54" s="61">
        <f t="shared" si="4"/>
        <v>20000</v>
      </c>
      <c r="N54" s="55"/>
    </row>
    <row r="55" spans="2:14" ht="15.75" customHeight="1" x14ac:dyDescent="0.2">
      <c r="C55" s="53" t="s">
        <v>12</v>
      </c>
      <c r="D55" s="101">
        <v>15000</v>
      </c>
      <c r="E55" s="101"/>
      <c r="F55" s="101"/>
      <c r="G55" s="61">
        <f t="shared" si="4"/>
        <v>15000</v>
      </c>
      <c r="N55" s="55"/>
    </row>
    <row r="56" spans="2:14" ht="18.75" customHeight="1" x14ac:dyDescent="0.2">
      <c r="C56" s="54" t="s">
        <v>13</v>
      </c>
      <c r="D56" s="101">
        <v>135000</v>
      </c>
      <c r="E56" s="101"/>
      <c r="F56" s="101"/>
      <c r="G56" s="61">
        <f t="shared" si="4"/>
        <v>135000</v>
      </c>
      <c r="H56" s="281"/>
      <c r="I56" s="281"/>
      <c r="J56" s="281"/>
      <c r="N56" s="55"/>
    </row>
    <row r="57" spans="2:14" x14ac:dyDescent="0.2">
      <c r="C57" s="53" t="s">
        <v>17</v>
      </c>
      <c r="D57" s="101">
        <v>5000</v>
      </c>
      <c r="E57" s="101"/>
      <c r="F57" s="101"/>
      <c r="G57" s="61">
        <f t="shared" si="4"/>
        <v>5000</v>
      </c>
      <c r="H57" s="288"/>
      <c r="N57" s="55"/>
    </row>
    <row r="58" spans="2:14" s="56" customFormat="1" ht="21.75" customHeight="1" x14ac:dyDescent="0.2">
      <c r="B58" s="55"/>
      <c r="C58" s="53" t="s">
        <v>14</v>
      </c>
      <c r="D58" s="101">
        <v>53000</v>
      </c>
      <c r="E58" s="101"/>
      <c r="F58" s="101"/>
      <c r="G58" s="61">
        <f t="shared" si="4"/>
        <v>53000</v>
      </c>
      <c r="J58" s="282"/>
    </row>
    <row r="59" spans="2:14" s="56" customFormat="1" x14ac:dyDescent="0.2">
      <c r="B59" s="55"/>
      <c r="C59" s="53" t="s">
        <v>170</v>
      </c>
      <c r="D59" s="101">
        <v>10000</v>
      </c>
      <c r="E59" s="101"/>
      <c r="F59" s="101"/>
      <c r="G59" s="61">
        <f t="shared" si="4"/>
        <v>10000</v>
      </c>
    </row>
    <row r="60" spans="2:14" x14ac:dyDescent="0.2">
      <c r="C60" s="57" t="s">
        <v>173</v>
      </c>
      <c r="D60" s="67">
        <f>SUM(D53:D59)</f>
        <v>238000</v>
      </c>
      <c r="E60" s="67">
        <f>SUM(E53:E59)</f>
        <v>0</v>
      </c>
      <c r="F60" s="67">
        <f>SUM(F53:F59)</f>
        <v>0</v>
      </c>
      <c r="G60" s="61">
        <f t="shared" si="4"/>
        <v>238000</v>
      </c>
      <c r="N60" s="55"/>
    </row>
    <row r="61" spans="2:14" s="56" customFormat="1" x14ac:dyDescent="0.2">
      <c r="C61" s="71"/>
      <c r="D61" s="72"/>
      <c r="E61" s="72"/>
      <c r="F61" s="72"/>
      <c r="G61" s="73"/>
    </row>
    <row r="62" spans="2:14" x14ac:dyDescent="0.2">
      <c r="B62" s="56"/>
      <c r="C62" s="428" t="s">
        <v>71</v>
      </c>
      <c r="D62" s="429"/>
      <c r="E62" s="429"/>
      <c r="F62" s="429"/>
      <c r="G62" s="430"/>
      <c r="I62" s="281"/>
      <c r="N62" s="55"/>
    </row>
    <row r="63" spans="2:14" ht="21.75" customHeight="1" thickBot="1" x14ac:dyDescent="0.25">
      <c r="C63" s="64" t="s">
        <v>171</v>
      </c>
      <c r="D63" s="291">
        <v>195616.4</v>
      </c>
      <c r="E63" s="65">
        <v>1034000</v>
      </c>
      <c r="F63" s="65">
        <v>0</v>
      </c>
      <c r="G63" s="66">
        <f t="shared" ref="G63:G71" si="5">SUM(D63:F63)</f>
        <v>1229616.3999999999</v>
      </c>
      <c r="J63" s="288"/>
      <c r="N63" s="55"/>
    </row>
    <row r="64" spans="2:14" ht="15.75" customHeight="1" x14ac:dyDescent="0.2">
      <c r="C64" s="62" t="s">
        <v>10</v>
      </c>
      <c r="D64" s="220">
        <v>0</v>
      </c>
      <c r="E64" s="100">
        <v>200000</v>
      </c>
      <c r="F64" s="100"/>
      <c r="G64" s="63">
        <f t="shared" si="5"/>
        <v>200000</v>
      </c>
      <c r="I64" s="288"/>
      <c r="N64" s="55"/>
    </row>
    <row r="65" spans="2:14" ht="15.75" customHeight="1" x14ac:dyDescent="0.2">
      <c r="C65" s="53" t="s">
        <v>11</v>
      </c>
      <c r="D65" s="101"/>
      <c r="E65" s="21">
        <v>3000</v>
      </c>
      <c r="F65" s="21"/>
      <c r="G65" s="61">
        <f t="shared" si="5"/>
        <v>3000</v>
      </c>
      <c r="N65" s="55"/>
    </row>
    <row r="66" spans="2:14" ht="15.75" customHeight="1" x14ac:dyDescent="0.2">
      <c r="C66" s="53" t="s">
        <v>12</v>
      </c>
      <c r="D66" s="101">
        <v>10000</v>
      </c>
      <c r="E66" s="101">
        <v>1000</v>
      </c>
      <c r="F66" s="101"/>
      <c r="G66" s="61">
        <f t="shared" si="5"/>
        <v>11000</v>
      </c>
      <c r="I66" s="288"/>
      <c r="N66" s="55"/>
    </row>
    <row r="67" spans="2:14" x14ac:dyDescent="0.2">
      <c r="C67" s="54" t="s">
        <v>13</v>
      </c>
      <c r="D67" s="101">
        <v>105616</v>
      </c>
      <c r="E67" s="101">
        <v>65000</v>
      </c>
      <c r="F67" s="101"/>
      <c r="G67" s="61">
        <f t="shared" si="5"/>
        <v>170616</v>
      </c>
      <c r="J67" s="288"/>
      <c r="N67" s="55"/>
    </row>
    <row r="68" spans="2:14" x14ac:dyDescent="0.2">
      <c r="C68" s="53" t="s">
        <v>17</v>
      </c>
      <c r="D68" s="101">
        <v>10000</v>
      </c>
      <c r="E68" s="101">
        <v>0</v>
      </c>
      <c r="F68" s="101"/>
      <c r="G68" s="61">
        <f t="shared" si="5"/>
        <v>10000</v>
      </c>
      <c r="N68" s="55"/>
    </row>
    <row r="69" spans="2:14" x14ac:dyDescent="0.2">
      <c r="C69" s="53" t="s">
        <v>14</v>
      </c>
      <c r="D69" s="101">
        <v>60000</v>
      </c>
      <c r="E69" s="101">
        <f>75000+690000</f>
        <v>765000</v>
      </c>
      <c r="F69" s="101"/>
      <c r="G69" s="61">
        <f t="shared" si="5"/>
        <v>825000</v>
      </c>
      <c r="J69" s="281"/>
      <c r="K69" s="281"/>
      <c r="N69" s="55"/>
    </row>
    <row r="70" spans="2:14" x14ac:dyDescent="0.2">
      <c r="C70" s="53" t="s">
        <v>170</v>
      </c>
      <c r="D70" s="101">
        <v>10000</v>
      </c>
      <c r="E70" s="101">
        <v>0</v>
      </c>
      <c r="F70" s="101"/>
      <c r="G70" s="61">
        <f t="shared" si="5"/>
        <v>10000</v>
      </c>
      <c r="J70" s="288"/>
      <c r="N70" s="55"/>
    </row>
    <row r="71" spans="2:14" x14ac:dyDescent="0.2">
      <c r="C71" s="57" t="s">
        <v>173</v>
      </c>
      <c r="D71" s="67">
        <f>SUM(D64:D70)</f>
        <v>195616</v>
      </c>
      <c r="E71" s="67">
        <f>SUM(E64:E70)</f>
        <v>1034000</v>
      </c>
      <c r="F71" s="67">
        <f>SUM(F64:F70)</f>
        <v>0</v>
      </c>
      <c r="G71" s="61">
        <f t="shared" si="5"/>
        <v>1229616</v>
      </c>
      <c r="N71" s="55"/>
    </row>
    <row r="72" spans="2:14" s="56" customFormat="1" x14ac:dyDescent="0.2">
      <c r="C72" s="71"/>
      <c r="D72" s="72"/>
      <c r="E72" s="72"/>
      <c r="F72" s="72"/>
      <c r="G72" s="73"/>
    </row>
    <row r="73" spans="2:14" x14ac:dyDescent="0.2">
      <c r="C73" s="428" t="s">
        <v>80</v>
      </c>
      <c r="D73" s="429"/>
      <c r="E73" s="429"/>
      <c r="F73" s="429"/>
      <c r="G73" s="430"/>
      <c r="J73" s="288"/>
      <c r="N73" s="55"/>
    </row>
    <row r="74" spans="2:14" ht="21.75" customHeight="1" thickBot="1" x14ac:dyDescent="0.25">
      <c r="B74" s="56"/>
      <c r="C74" s="64" t="s">
        <v>171</v>
      </c>
      <c r="D74" s="65">
        <v>95000</v>
      </c>
      <c r="E74" s="65"/>
      <c r="F74" s="65">
        <v>0</v>
      </c>
      <c r="G74" s="66">
        <f t="shared" ref="G74:G82" si="6">SUM(D74:F74)</f>
        <v>95000</v>
      </c>
      <c r="N74" s="55"/>
    </row>
    <row r="75" spans="2:14" ht="18" customHeight="1" x14ac:dyDescent="0.2">
      <c r="C75" s="62" t="s">
        <v>10</v>
      </c>
      <c r="D75" s="99">
        <v>0</v>
      </c>
      <c r="E75" s="100"/>
      <c r="F75" s="100"/>
      <c r="G75" s="63">
        <f t="shared" si="6"/>
        <v>0</v>
      </c>
      <c r="N75" s="55"/>
    </row>
    <row r="76" spans="2:14" ht="15.75" customHeight="1" x14ac:dyDescent="0.2">
      <c r="C76" s="53" t="s">
        <v>11</v>
      </c>
      <c r="D76" s="101">
        <v>0</v>
      </c>
      <c r="E76" s="21"/>
      <c r="F76" s="21"/>
      <c r="G76" s="61">
        <f t="shared" si="6"/>
        <v>0</v>
      </c>
      <c r="N76" s="55"/>
    </row>
    <row r="77" spans="2:14" s="56" customFormat="1" ht="15.75" customHeight="1" x14ac:dyDescent="0.2">
      <c r="B77" s="55"/>
      <c r="C77" s="53" t="s">
        <v>12</v>
      </c>
      <c r="D77" s="101"/>
      <c r="E77" s="101"/>
      <c r="F77" s="101"/>
      <c r="G77" s="61">
        <f t="shared" si="6"/>
        <v>0</v>
      </c>
    </row>
    <row r="78" spans="2:14" x14ac:dyDescent="0.2">
      <c r="B78" s="56"/>
      <c r="C78" s="54" t="s">
        <v>13</v>
      </c>
      <c r="D78" s="101">
        <v>85000</v>
      </c>
      <c r="E78" s="101"/>
      <c r="F78" s="101"/>
      <c r="G78" s="61">
        <f t="shared" si="6"/>
        <v>85000</v>
      </c>
      <c r="N78" s="55"/>
    </row>
    <row r="79" spans="2:14" x14ac:dyDescent="0.2">
      <c r="B79" s="56"/>
      <c r="C79" s="53" t="s">
        <v>17</v>
      </c>
      <c r="D79" s="101">
        <v>7000</v>
      </c>
      <c r="E79" s="101"/>
      <c r="F79" s="101"/>
      <c r="G79" s="61">
        <f t="shared" si="6"/>
        <v>7000</v>
      </c>
      <c r="N79" s="55"/>
    </row>
    <row r="80" spans="2:14" x14ac:dyDescent="0.2">
      <c r="B80" s="56"/>
      <c r="C80" s="53" t="s">
        <v>14</v>
      </c>
      <c r="D80" s="101">
        <v>0</v>
      </c>
      <c r="E80" s="101"/>
      <c r="F80" s="101"/>
      <c r="G80" s="61">
        <f t="shared" si="6"/>
        <v>0</v>
      </c>
      <c r="N80" s="55"/>
    </row>
    <row r="81" spans="2:14" x14ac:dyDescent="0.2">
      <c r="C81" s="53" t="s">
        <v>170</v>
      </c>
      <c r="D81" s="101">
        <v>3000</v>
      </c>
      <c r="E81" s="101"/>
      <c r="F81" s="101"/>
      <c r="G81" s="61">
        <f t="shared" si="6"/>
        <v>3000</v>
      </c>
      <c r="N81" s="55"/>
    </row>
    <row r="82" spans="2:14" x14ac:dyDescent="0.2">
      <c r="C82" s="57" t="s">
        <v>173</v>
      </c>
      <c r="D82" s="67">
        <f>SUM(D75:D81)</f>
        <v>95000</v>
      </c>
      <c r="E82" s="67"/>
      <c r="F82" s="67">
        <f>SUM(F75:F81)</f>
        <v>0</v>
      </c>
      <c r="G82" s="61">
        <f t="shared" si="6"/>
        <v>95000</v>
      </c>
      <c r="N82" s="55"/>
    </row>
    <row r="83" spans="2:14" s="56" customFormat="1" x14ac:dyDescent="0.2">
      <c r="C83" s="71"/>
      <c r="D83" s="72"/>
      <c r="E83" s="72"/>
      <c r="F83" s="72"/>
      <c r="G83" s="73"/>
    </row>
    <row r="84" spans="2:14" x14ac:dyDescent="0.2">
      <c r="C84" s="428" t="s">
        <v>94</v>
      </c>
      <c r="D84" s="429"/>
      <c r="E84" s="429"/>
      <c r="F84" s="429"/>
      <c r="G84" s="430"/>
      <c r="N84" s="55"/>
    </row>
    <row r="85" spans="2:14" ht="21.75" customHeight="1" thickBot="1" x14ac:dyDescent="0.25">
      <c r="C85" s="64" t="s">
        <v>171</v>
      </c>
      <c r="D85" s="65">
        <v>0</v>
      </c>
      <c r="E85" s="65">
        <v>0</v>
      </c>
      <c r="F85" s="65">
        <v>0</v>
      </c>
      <c r="G85" s="66">
        <f t="shared" ref="G85:G93" si="7">SUM(D85:F85)</f>
        <v>0</v>
      </c>
      <c r="N85" s="55"/>
    </row>
    <row r="86" spans="2:14" ht="15.75" customHeight="1" x14ac:dyDescent="0.2">
      <c r="C86" s="62" t="s">
        <v>10</v>
      </c>
      <c r="D86" s="99"/>
      <c r="E86" s="100"/>
      <c r="F86" s="100"/>
      <c r="G86" s="63">
        <f t="shared" si="7"/>
        <v>0</v>
      </c>
      <c r="N86" s="55"/>
    </row>
    <row r="87" spans="2:14" ht="15.75" customHeight="1" x14ac:dyDescent="0.2">
      <c r="B87" s="56"/>
      <c r="C87" s="53" t="s">
        <v>11</v>
      </c>
      <c r="D87" s="101"/>
      <c r="E87" s="21"/>
      <c r="F87" s="21"/>
      <c r="G87" s="61">
        <f t="shared" si="7"/>
        <v>0</v>
      </c>
      <c r="N87" s="55"/>
    </row>
    <row r="88" spans="2:14" ht="15.75" customHeight="1" x14ac:dyDescent="0.2">
      <c r="C88" s="53" t="s">
        <v>12</v>
      </c>
      <c r="D88" s="101"/>
      <c r="E88" s="101"/>
      <c r="F88" s="101"/>
      <c r="G88" s="61">
        <f t="shared" si="7"/>
        <v>0</v>
      </c>
      <c r="N88" s="55"/>
    </row>
    <row r="89" spans="2:14" x14ac:dyDescent="0.2">
      <c r="C89" s="54" t="s">
        <v>13</v>
      </c>
      <c r="D89" s="101"/>
      <c r="E89" s="101"/>
      <c r="F89" s="101"/>
      <c r="G89" s="61">
        <f t="shared" si="7"/>
        <v>0</v>
      </c>
      <c r="N89" s="55"/>
    </row>
    <row r="90" spans="2:14" x14ac:dyDescent="0.2">
      <c r="C90" s="53" t="s">
        <v>17</v>
      </c>
      <c r="D90" s="101"/>
      <c r="E90" s="101"/>
      <c r="F90" s="101"/>
      <c r="G90" s="61">
        <f t="shared" si="7"/>
        <v>0</v>
      </c>
      <c r="N90" s="55"/>
    </row>
    <row r="91" spans="2:14" ht="25.5" customHeight="1" x14ac:dyDescent="0.2">
      <c r="C91" s="53" t="s">
        <v>14</v>
      </c>
      <c r="D91" s="101"/>
      <c r="E91" s="101"/>
      <c r="F91" s="101"/>
      <c r="G91" s="61">
        <f t="shared" si="7"/>
        <v>0</v>
      </c>
      <c r="N91" s="55"/>
    </row>
    <row r="92" spans="2:14" x14ac:dyDescent="0.2">
      <c r="B92" s="56"/>
      <c r="C92" s="53" t="s">
        <v>170</v>
      </c>
      <c r="D92" s="101"/>
      <c r="E92" s="101"/>
      <c r="F92" s="101"/>
      <c r="G92" s="61">
        <f t="shared" si="7"/>
        <v>0</v>
      </c>
      <c r="N92" s="55"/>
    </row>
    <row r="93" spans="2:14" ht="15.75" customHeight="1" x14ac:dyDescent="0.2">
      <c r="C93" s="57" t="s">
        <v>173</v>
      </c>
      <c r="D93" s="67">
        <f>SUM(D86:D92)</f>
        <v>0</v>
      </c>
      <c r="E93" s="67">
        <f>SUM(E86:E92)</f>
        <v>0</v>
      </c>
      <c r="F93" s="67">
        <f>SUM(F86:F92)</f>
        <v>0</v>
      </c>
      <c r="G93" s="61">
        <f t="shared" si="7"/>
        <v>0</v>
      </c>
      <c r="N93" s="55"/>
    </row>
    <row r="94" spans="2:14" ht="25.5" customHeight="1" x14ac:dyDescent="0.2">
      <c r="D94" s="58"/>
      <c r="E94" s="58"/>
      <c r="F94" s="58"/>
      <c r="G94" s="58"/>
      <c r="N94" s="55"/>
    </row>
    <row r="95" spans="2:14" x14ac:dyDescent="0.2">
      <c r="B95" s="428" t="s">
        <v>181</v>
      </c>
      <c r="C95" s="429"/>
      <c r="D95" s="429"/>
      <c r="E95" s="429"/>
      <c r="F95" s="429"/>
      <c r="G95" s="430"/>
      <c r="N95" s="55"/>
    </row>
    <row r="96" spans="2:14" x14ac:dyDescent="0.2">
      <c r="C96" s="428" t="s">
        <v>96</v>
      </c>
      <c r="D96" s="429"/>
      <c r="E96" s="429"/>
      <c r="F96" s="429"/>
      <c r="G96" s="430"/>
      <c r="N96" s="55"/>
    </row>
    <row r="97" spans="3:14" ht="22.5" customHeight="1" thickBot="1" x14ac:dyDescent="0.25">
      <c r="C97" s="64" t="s">
        <v>171</v>
      </c>
      <c r="D97" s="65">
        <v>405000</v>
      </c>
      <c r="E97" s="65">
        <v>0</v>
      </c>
      <c r="F97" s="65">
        <v>0</v>
      </c>
      <c r="G97" s="66">
        <f>SUM(D97:F97)</f>
        <v>405000</v>
      </c>
      <c r="N97" s="55"/>
    </row>
    <row r="98" spans="3:14" x14ac:dyDescent="0.2">
      <c r="C98" s="62" t="s">
        <v>10</v>
      </c>
      <c r="D98" s="99">
        <v>0</v>
      </c>
      <c r="E98" s="100"/>
      <c r="F98" s="100"/>
      <c r="G98" s="63">
        <f t="shared" ref="G98:G105" si="8">SUM(D98:F98)</f>
        <v>0</v>
      </c>
      <c r="N98" s="55"/>
    </row>
    <row r="99" spans="3:14" x14ac:dyDescent="0.2">
      <c r="C99" s="53" t="s">
        <v>11</v>
      </c>
      <c r="D99" s="101"/>
      <c r="E99" s="21"/>
      <c r="F99" s="21"/>
      <c r="G99" s="61">
        <f t="shared" si="8"/>
        <v>0</v>
      </c>
      <c r="N99" s="55"/>
    </row>
    <row r="100" spans="3:14" ht="15.75" customHeight="1" x14ac:dyDescent="0.2">
      <c r="C100" s="53" t="s">
        <v>12</v>
      </c>
      <c r="D100" s="101">
        <v>10000</v>
      </c>
      <c r="E100" s="101"/>
      <c r="F100" s="101"/>
      <c r="G100" s="61">
        <f t="shared" si="8"/>
        <v>10000</v>
      </c>
      <c r="N100" s="55"/>
    </row>
    <row r="101" spans="3:14" x14ac:dyDescent="0.2">
      <c r="C101" s="54" t="s">
        <v>13</v>
      </c>
      <c r="D101" s="101">
        <v>150000</v>
      </c>
      <c r="E101" s="101"/>
      <c r="F101" s="101"/>
      <c r="G101" s="61">
        <f t="shared" si="8"/>
        <v>150000</v>
      </c>
      <c r="N101" s="55"/>
    </row>
    <row r="102" spans="3:14" x14ac:dyDescent="0.2">
      <c r="C102" s="53" t="s">
        <v>17</v>
      </c>
      <c r="D102" s="101">
        <v>25000</v>
      </c>
      <c r="E102" s="101"/>
      <c r="F102" s="101"/>
      <c r="G102" s="61">
        <f t="shared" si="8"/>
        <v>25000</v>
      </c>
      <c r="N102" s="55"/>
    </row>
    <row r="103" spans="3:14" x14ac:dyDescent="0.2">
      <c r="C103" s="53" t="s">
        <v>14</v>
      </c>
      <c r="D103" s="101">
        <v>200000</v>
      </c>
      <c r="E103" s="101"/>
      <c r="F103" s="101"/>
      <c r="G103" s="61">
        <f t="shared" si="8"/>
        <v>200000</v>
      </c>
      <c r="H103" s="281"/>
      <c r="N103" s="55"/>
    </row>
    <row r="104" spans="3:14" x14ac:dyDescent="0.2">
      <c r="C104" s="53" t="s">
        <v>170</v>
      </c>
      <c r="D104" s="101">
        <v>20000</v>
      </c>
      <c r="E104" s="101"/>
      <c r="F104" s="101"/>
      <c r="G104" s="61">
        <f t="shared" si="8"/>
        <v>20000</v>
      </c>
      <c r="N104" s="55"/>
    </row>
    <row r="105" spans="3:14" x14ac:dyDescent="0.2">
      <c r="C105" s="57" t="s">
        <v>173</v>
      </c>
      <c r="D105" s="67">
        <f>SUM(D98:D104)</f>
        <v>405000</v>
      </c>
      <c r="E105" s="67">
        <f>SUM(E98:E104)</f>
        <v>0</v>
      </c>
      <c r="F105" s="67">
        <f>SUM(F98:F104)</f>
        <v>0</v>
      </c>
      <c r="G105" s="61">
        <f t="shared" si="8"/>
        <v>405000</v>
      </c>
      <c r="N105" s="55"/>
    </row>
    <row r="106" spans="3:14" s="56" customFormat="1" x14ac:dyDescent="0.2">
      <c r="C106" s="71"/>
      <c r="D106" s="72"/>
      <c r="E106" s="72"/>
      <c r="F106" s="72"/>
      <c r="G106" s="73"/>
    </row>
    <row r="107" spans="3:14" ht="15.75" customHeight="1" x14ac:dyDescent="0.2">
      <c r="C107" s="428" t="s">
        <v>182</v>
      </c>
      <c r="D107" s="429"/>
      <c r="E107" s="429"/>
      <c r="F107" s="429"/>
      <c r="G107" s="430"/>
      <c r="N107" s="55"/>
    </row>
    <row r="108" spans="3:14" ht="21.75" customHeight="1" thickBot="1" x14ac:dyDescent="0.25">
      <c r="C108" s="64" t="s">
        <v>171</v>
      </c>
      <c r="D108" s="65">
        <v>240000</v>
      </c>
      <c r="E108" s="65">
        <v>0</v>
      </c>
      <c r="F108" s="65">
        <v>0</v>
      </c>
      <c r="G108" s="66">
        <f t="shared" ref="G108:G116" si="9">SUM(D108:F108)</f>
        <v>240000</v>
      </c>
      <c r="N108" s="55"/>
    </row>
    <row r="109" spans="3:14" x14ac:dyDescent="0.2">
      <c r="C109" s="62" t="s">
        <v>10</v>
      </c>
      <c r="D109" s="99">
        <v>0</v>
      </c>
      <c r="E109" s="100">
        <v>0</v>
      </c>
      <c r="F109" s="100"/>
      <c r="G109" s="63">
        <f t="shared" si="9"/>
        <v>0</v>
      </c>
      <c r="N109" s="55"/>
    </row>
    <row r="110" spans="3:14" x14ac:dyDescent="0.2">
      <c r="C110" s="53" t="s">
        <v>11</v>
      </c>
      <c r="D110" s="101"/>
      <c r="E110" s="21"/>
      <c r="F110" s="21"/>
      <c r="G110" s="61">
        <f t="shared" si="9"/>
        <v>0</v>
      </c>
      <c r="N110" s="55"/>
    </row>
    <row r="111" spans="3:14" ht="30" x14ac:dyDescent="0.2">
      <c r="C111" s="53" t="s">
        <v>12</v>
      </c>
      <c r="D111" s="101"/>
      <c r="E111" s="101"/>
      <c r="F111" s="101"/>
      <c r="G111" s="61">
        <f t="shared" si="9"/>
        <v>0</v>
      </c>
      <c r="N111" s="55"/>
    </row>
    <row r="112" spans="3:14" x14ac:dyDescent="0.2">
      <c r="C112" s="54" t="s">
        <v>13</v>
      </c>
      <c r="D112" s="101">
        <v>100000</v>
      </c>
      <c r="E112" s="101"/>
      <c r="F112" s="101"/>
      <c r="G112" s="61">
        <f t="shared" si="9"/>
        <v>100000</v>
      </c>
      <c r="N112" s="55"/>
    </row>
    <row r="113" spans="3:14" x14ac:dyDescent="0.2">
      <c r="C113" s="53" t="s">
        <v>17</v>
      </c>
      <c r="D113" s="101">
        <v>7000</v>
      </c>
      <c r="E113" s="101">
        <v>0</v>
      </c>
      <c r="F113" s="101"/>
      <c r="G113" s="61">
        <f t="shared" si="9"/>
        <v>7000</v>
      </c>
      <c r="N113" s="55"/>
    </row>
    <row r="114" spans="3:14" x14ac:dyDescent="0.2">
      <c r="C114" s="53" t="s">
        <v>14</v>
      </c>
      <c r="D114" s="101">
        <v>130000</v>
      </c>
      <c r="E114" s="101">
        <v>0</v>
      </c>
      <c r="F114" s="101"/>
      <c r="G114" s="61">
        <f t="shared" si="9"/>
        <v>130000</v>
      </c>
      <c r="N114" s="55"/>
    </row>
    <row r="115" spans="3:14" x14ac:dyDescent="0.2">
      <c r="C115" s="53" t="s">
        <v>170</v>
      </c>
      <c r="D115" s="101">
        <v>3000</v>
      </c>
      <c r="E115" s="101"/>
      <c r="F115" s="101"/>
      <c r="G115" s="61">
        <f t="shared" si="9"/>
        <v>3000</v>
      </c>
      <c r="N115" s="55"/>
    </row>
    <row r="116" spans="3:14" x14ac:dyDescent="0.2">
      <c r="C116" s="57" t="s">
        <v>173</v>
      </c>
      <c r="D116" s="67">
        <f>SUM(D109:D115)</f>
        <v>240000</v>
      </c>
      <c r="E116" s="67">
        <f>SUM(E109:E115)</f>
        <v>0</v>
      </c>
      <c r="F116" s="67">
        <f>SUM(F109:F115)</f>
        <v>0</v>
      </c>
      <c r="G116" s="61">
        <f t="shared" si="9"/>
        <v>240000</v>
      </c>
      <c r="N116" s="55"/>
    </row>
    <row r="117" spans="3:14" s="56" customFormat="1" x14ac:dyDescent="0.2">
      <c r="C117" s="71"/>
      <c r="D117" s="72"/>
      <c r="E117" s="72"/>
      <c r="F117" s="72"/>
      <c r="G117" s="73"/>
    </row>
    <row r="118" spans="3:14" x14ac:dyDescent="0.2">
      <c r="C118" s="428" t="s">
        <v>112</v>
      </c>
      <c r="D118" s="429"/>
      <c r="E118" s="429"/>
      <c r="F118" s="429"/>
      <c r="G118" s="430"/>
      <c r="N118" s="55"/>
    </row>
    <row r="119" spans="3:14" ht="21" customHeight="1" thickBot="1" x14ac:dyDescent="0.25">
      <c r="C119" s="64" t="s">
        <v>171</v>
      </c>
      <c r="D119" s="65">
        <v>0</v>
      </c>
      <c r="E119" s="65">
        <v>0</v>
      </c>
      <c r="F119" s="65">
        <v>0</v>
      </c>
      <c r="G119" s="66">
        <f t="shared" ref="G119:G127" si="10">SUM(D119:F119)</f>
        <v>0</v>
      </c>
      <c r="N119" s="55"/>
    </row>
    <row r="120" spans="3:14" x14ac:dyDescent="0.2">
      <c r="C120" s="62" t="s">
        <v>10</v>
      </c>
      <c r="D120" s="99"/>
      <c r="E120" s="100"/>
      <c r="F120" s="100"/>
      <c r="G120" s="63">
        <f t="shared" si="10"/>
        <v>0</v>
      </c>
      <c r="N120" s="55"/>
    </row>
    <row r="121" spans="3:14" x14ac:dyDescent="0.2">
      <c r="C121" s="53" t="s">
        <v>11</v>
      </c>
      <c r="D121" s="101"/>
      <c r="E121" s="21"/>
      <c r="F121" s="21"/>
      <c r="G121" s="61">
        <f t="shared" si="10"/>
        <v>0</v>
      </c>
      <c r="N121" s="55"/>
    </row>
    <row r="122" spans="3:14" ht="30" x14ac:dyDescent="0.2">
      <c r="C122" s="53" t="s">
        <v>12</v>
      </c>
      <c r="D122" s="101"/>
      <c r="E122" s="101"/>
      <c r="F122" s="101"/>
      <c r="G122" s="61">
        <f t="shared" si="10"/>
        <v>0</v>
      </c>
      <c r="N122" s="55"/>
    </row>
    <row r="123" spans="3:14" x14ac:dyDescent="0.2">
      <c r="C123" s="54" t="s">
        <v>13</v>
      </c>
      <c r="D123" s="101"/>
      <c r="E123" s="101"/>
      <c r="F123" s="101"/>
      <c r="G123" s="61">
        <f t="shared" si="10"/>
        <v>0</v>
      </c>
      <c r="N123" s="55"/>
    </row>
    <row r="124" spans="3:14" x14ac:dyDescent="0.2">
      <c r="C124" s="53" t="s">
        <v>17</v>
      </c>
      <c r="D124" s="101"/>
      <c r="E124" s="101"/>
      <c r="F124" s="101"/>
      <c r="G124" s="61">
        <f t="shared" si="10"/>
        <v>0</v>
      </c>
      <c r="N124" s="55"/>
    </row>
    <row r="125" spans="3:14" x14ac:dyDescent="0.2">
      <c r="C125" s="53" t="s">
        <v>14</v>
      </c>
      <c r="D125" s="101"/>
      <c r="E125" s="101"/>
      <c r="F125" s="101"/>
      <c r="G125" s="61">
        <f t="shared" si="10"/>
        <v>0</v>
      </c>
      <c r="N125" s="55"/>
    </row>
    <row r="126" spans="3:14" x14ac:dyDescent="0.2">
      <c r="C126" s="53" t="s">
        <v>170</v>
      </c>
      <c r="D126" s="101"/>
      <c r="E126" s="101"/>
      <c r="F126" s="101"/>
      <c r="G126" s="61">
        <f t="shared" si="10"/>
        <v>0</v>
      </c>
      <c r="N126" s="55"/>
    </row>
    <row r="127" spans="3:14" x14ac:dyDescent="0.2">
      <c r="C127" s="57" t="s">
        <v>173</v>
      </c>
      <c r="D127" s="67">
        <f>SUM(D120:D126)</f>
        <v>0</v>
      </c>
      <c r="E127" s="67">
        <f>SUM(E120:E126)</f>
        <v>0</v>
      </c>
      <c r="F127" s="67">
        <f>SUM(F120:F126)</f>
        <v>0</v>
      </c>
      <c r="G127" s="61">
        <f t="shared" si="10"/>
        <v>0</v>
      </c>
      <c r="N127" s="55"/>
    </row>
    <row r="128" spans="3:14" s="56" customFormat="1" x14ac:dyDescent="0.2">
      <c r="C128" s="71"/>
      <c r="D128" s="72"/>
      <c r="E128" s="72"/>
      <c r="F128" s="72"/>
      <c r="G128" s="73"/>
    </row>
    <row r="129" spans="2:14" x14ac:dyDescent="0.2">
      <c r="C129" s="428" t="s">
        <v>121</v>
      </c>
      <c r="D129" s="429"/>
      <c r="E129" s="429"/>
      <c r="F129" s="429"/>
      <c r="G129" s="430"/>
      <c r="N129" s="55"/>
    </row>
    <row r="130" spans="2:14" ht="24" customHeight="1" thickBot="1" x14ac:dyDescent="0.25">
      <c r="C130" s="64" t="s">
        <v>171</v>
      </c>
      <c r="D130" s="65">
        <v>0</v>
      </c>
      <c r="E130" s="65">
        <v>0</v>
      </c>
      <c r="F130" s="65">
        <v>0</v>
      </c>
      <c r="G130" s="66">
        <f t="shared" ref="G130:G138" si="11">SUM(D130:F130)</f>
        <v>0</v>
      </c>
      <c r="N130" s="55"/>
    </row>
    <row r="131" spans="2:14" ht="15.75" customHeight="1" x14ac:dyDescent="0.2">
      <c r="C131" s="62" t="s">
        <v>10</v>
      </c>
      <c r="D131" s="99"/>
      <c r="E131" s="100"/>
      <c r="F131" s="100"/>
      <c r="G131" s="63">
        <f t="shared" si="11"/>
        <v>0</v>
      </c>
      <c r="N131" s="55"/>
    </row>
    <row r="132" spans="2:14" s="58" customFormat="1" x14ac:dyDescent="0.2">
      <c r="C132" s="53" t="s">
        <v>11</v>
      </c>
      <c r="D132" s="101"/>
      <c r="E132" s="21"/>
      <c r="F132" s="21"/>
      <c r="G132" s="61">
        <f t="shared" si="11"/>
        <v>0</v>
      </c>
    </row>
    <row r="133" spans="2:14" s="58" customFormat="1" ht="15.75" customHeight="1" x14ac:dyDescent="0.2">
      <c r="C133" s="53" t="s">
        <v>12</v>
      </c>
      <c r="D133" s="101"/>
      <c r="E133" s="101"/>
      <c r="F133" s="101"/>
      <c r="G133" s="61">
        <f t="shared" si="11"/>
        <v>0</v>
      </c>
    </row>
    <row r="134" spans="2:14" s="58" customFormat="1" x14ac:dyDescent="0.2">
      <c r="C134" s="54" t="s">
        <v>13</v>
      </c>
      <c r="D134" s="101"/>
      <c r="E134" s="101"/>
      <c r="F134" s="101"/>
      <c r="G134" s="61">
        <f t="shared" si="11"/>
        <v>0</v>
      </c>
    </row>
    <row r="135" spans="2:14" s="58" customFormat="1" x14ac:dyDescent="0.2">
      <c r="C135" s="53" t="s">
        <v>17</v>
      </c>
      <c r="D135" s="101"/>
      <c r="E135" s="101"/>
      <c r="F135" s="101"/>
      <c r="G135" s="61">
        <f t="shared" si="11"/>
        <v>0</v>
      </c>
    </row>
    <row r="136" spans="2:14" s="58" customFormat="1" ht="15.75" customHeight="1" x14ac:dyDescent="0.2">
      <c r="C136" s="53" t="s">
        <v>14</v>
      </c>
      <c r="D136" s="101"/>
      <c r="E136" s="101"/>
      <c r="F136" s="101"/>
      <c r="G136" s="61">
        <f t="shared" si="11"/>
        <v>0</v>
      </c>
    </row>
    <row r="137" spans="2:14" s="58" customFormat="1" x14ac:dyDescent="0.2">
      <c r="C137" s="53" t="s">
        <v>170</v>
      </c>
      <c r="D137" s="101"/>
      <c r="E137" s="101"/>
      <c r="F137" s="101"/>
      <c r="G137" s="61">
        <f t="shared" si="11"/>
        <v>0</v>
      </c>
    </row>
    <row r="138" spans="2:14" s="58" customFormat="1" x14ac:dyDescent="0.2">
      <c r="C138" s="57" t="s">
        <v>173</v>
      </c>
      <c r="D138" s="67">
        <f>SUM(D131:D137)</f>
        <v>0</v>
      </c>
      <c r="E138" s="67">
        <f>SUM(E131:E137)</f>
        <v>0</v>
      </c>
      <c r="F138" s="67">
        <f>SUM(F131:F137)</f>
        <v>0</v>
      </c>
      <c r="G138" s="61">
        <f t="shared" si="11"/>
        <v>0</v>
      </c>
    </row>
    <row r="139" spans="2:14" s="58" customFormat="1" x14ac:dyDescent="0.2">
      <c r="C139" s="55"/>
      <c r="D139" s="56"/>
      <c r="E139" s="56"/>
      <c r="F139" s="56"/>
      <c r="G139" s="55"/>
    </row>
    <row r="140" spans="2:14" s="58" customFormat="1" x14ac:dyDescent="0.2">
      <c r="B140" s="428" t="s">
        <v>183</v>
      </c>
      <c r="C140" s="429"/>
      <c r="D140" s="429"/>
      <c r="E140" s="429"/>
      <c r="F140" s="429"/>
      <c r="G140" s="430"/>
    </row>
    <row r="141" spans="2:14" s="58" customFormat="1" x14ac:dyDescent="0.2">
      <c r="B141" s="55"/>
      <c r="C141" s="428" t="s">
        <v>131</v>
      </c>
      <c r="D141" s="429"/>
      <c r="E141" s="429"/>
      <c r="F141" s="429"/>
      <c r="G141" s="430"/>
    </row>
    <row r="142" spans="2:14" s="58" customFormat="1" ht="24" customHeight="1" thickBot="1" x14ac:dyDescent="0.25">
      <c r="B142" s="55"/>
      <c r="C142" s="64" t="s">
        <v>171</v>
      </c>
      <c r="D142" s="65">
        <v>0</v>
      </c>
      <c r="E142" s="65">
        <v>0</v>
      </c>
      <c r="F142" s="65">
        <v>0</v>
      </c>
      <c r="G142" s="66">
        <f>SUM(D142:F142)</f>
        <v>0</v>
      </c>
    </row>
    <row r="143" spans="2:14" s="58" customFormat="1" ht="24.75" customHeight="1" x14ac:dyDescent="0.2">
      <c r="B143" s="55"/>
      <c r="C143" s="62" t="s">
        <v>10</v>
      </c>
      <c r="D143" s="99"/>
      <c r="E143" s="100"/>
      <c r="F143" s="100"/>
      <c r="G143" s="63">
        <f t="shared" ref="G143:G150" si="12">SUM(D143:F143)</f>
        <v>0</v>
      </c>
    </row>
    <row r="144" spans="2:14" s="58" customFormat="1" ht="15.75" customHeight="1" x14ac:dyDescent="0.2">
      <c r="B144" s="55"/>
      <c r="C144" s="53" t="s">
        <v>11</v>
      </c>
      <c r="D144" s="101"/>
      <c r="E144" s="21"/>
      <c r="F144" s="21"/>
      <c r="G144" s="61">
        <f t="shared" si="12"/>
        <v>0</v>
      </c>
    </row>
    <row r="145" spans="2:7" s="58" customFormat="1" ht="15.75" customHeight="1" x14ac:dyDescent="0.2">
      <c r="B145" s="55"/>
      <c r="C145" s="53" t="s">
        <v>12</v>
      </c>
      <c r="D145" s="101"/>
      <c r="E145" s="101"/>
      <c r="F145" s="101"/>
      <c r="G145" s="61">
        <f t="shared" si="12"/>
        <v>0</v>
      </c>
    </row>
    <row r="146" spans="2:7" s="58" customFormat="1" ht="15.75" customHeight="1" x14ac:dyDescent="0.2">
      <c r="B146" s="55"/>
      <c r="C146" s="54" t="s">
        <v>13</v>
      </c>
      <c r="D146" s="101"/>
      <c r="E146" s="101"/>
      <c r="F146" s="101"/>
      <c r="G146" s="61">
        <f t="shared" si="12"/>
        <v>0</v>
      </c>
    </row>
    <row r="147" spans="2:7" s="58" customFormat="1" ht="15.75" customHeight="1" x14ac:dyDescent="0.2">
      <c r="B147" s="55"/>
      <c r="C147" s="53" t="s">
        <v>17</v>
      </c>
      <c r="D147" s="101"/>
      <c r="E147" s="101"/>
      <c r="F147" s="101"/>
      <c r="G147" s="61">
        <f t="shared" si="12"/>
        <v>0</v>
      </c>
    </row>
    <row r="148" spans="2:7" s="58" customFormat="1" ht="15.75" customHeight="1" x14ac:dyDescent="0.2">
      <c r="B148" s="55"/>
      <c r="C148" s="53" t="s">
        <v>14</v>
      </c>
      <c r="D148" s="101"/>
      <c r="E148" s="101"/>
      <c r="F148" s="101"/>
      <c r="G148" s="61">
        <f t="shared" si="12"/>
        <v>0</v>
      </c>
    </row>
    <row r="149" spans="2:7" s="58" customFormat="1" ht="15.75" customHeight="1" x14ac:dyDescent="0.2">
      <c r="B149" s="55"/>
      <c r="C149" s="53" t="s">
        <v>170</v>
      </c>
      <c r="D149" s="101"/>
      <c r="E149" s="101"/>
      <c r="F149" s="101"/>
      <c r="G149" s="61">
        <f t="shared" si="12"/>
        <v>0</v>
      </c>
    </row>
    <row r="150" spans="2:7" s="58" customFormat="1" ht="15.75" customHeight="1" x14ac:dyDescent="0.2">
      <c r="B150" s="55"/>
      <c r="C150" s="57" t="s">
        <v>173</v>
      </c>
      <c r="D150" s="67">
        <f>SUM(D143:D149)</f>
        <v>0</v>
      </c>
      <c r="E150" s="67">
        <f>SUM(E143:E149)</f>
        <v>0</v>
      </c>
      <c r="F150" s="67">
        <f>SUM(F143:F149)</f>
        <v>0</v>
      </c>
      <c r="G150" s="61">
        <f t="shared" si="12"/>
        <v>0</v>
      </c>
    </row>
    <row r="151" spans="2:7" s="56" customFormat="1" ht="15.75" customHeight="1" x14ac:dyDescent="0.2">
      <c r="C151" s="71"/>
      <c r="D151" s="72"/>
      <c r="E151" s="72"/>
      <c r="F151" s="72"/>
      <c r="G151" s="73"/>
    </row>
    <row r="152" spans="2:7" s="58" customFormat="1" ht="15.75" customHeight="1" x14ac:dyDescent="0.2">
      <c r="C152" s="428" t="s">
        <v>140</v>
      </c>
      <c r="D152" s="429"/>
      <c r="E152" s="429"/>
      <c r="F152" s="429"/>
      <c r="G152" s="430"/>
    </row>
    <row r="153" spans="2:7" s="58" customFormat="1" ht="21" customHeight="1" thickBot="1" x14ac:dyDescent="0.25">
      <c r="C153" s="64" t="s">
        <v>171</v>
      </c>
      <c r="D153" s="65">
        <v>0</v>
      </c>
      <c r="E153" s="65">
        <v>0</v>
      </c>
      <c r="F153" s="65">
        <v>0</v>
      </c>
      <c r="G153" s="66">
        <f t="shared" ref="G153:G161" si="13">SUM(D153:F153)</f>
        <v>0</v>
      </c>
    </row>
    <row r="154" spans="2:7" s="58" customFormat="1" ht="15.75" customHeight="1" x14ac:dyDescent="0.2">
      <c r="B154" s="58" t="s">
        <v>602</v>
      </c>
      <c r="C154" s="62" t="s">
        <v>10</v>
      </c>
      <c r="D154" s="99"/>
      <c r="E154" s="100"/>
      <c r="F154" s="100"/>
      <c r="G154" s="63">
        <f t="shared" si="13"/>
        <v>0</v>
      </c>
    </row>
    <row r="155" spans="2:7" s="58" customFormat="1" ht="15.75" customHeight="1" x14ac:dyDescent="0.2">
      <c r="C155" s="53" t="s">
        <v>11</v>
      </c>
      <c r="D155" s="101"/>
      <c r="E155" s="21"/>
      <c r="F155" s="21"/>
      <c r="G155" s="61">
        <f t="shared" si="13"/>
        <v>0</v>
      </c>
    </row>
    <row r="156" spans="2:7" s="58" customFormat="1" ht="15.75" customHeight="1" x14ac:dyDescent="0.2">
      <c r="C156" s="53" t="s">
        <v>12</v>
      </c>
      <c r="D156" s="101"/>
      <c r="E156" s="101"/>
      <c r="F156" s="101"/>
      <c r="G156" s="61">
        <f t="shared" si="13"/>
        <v>0</v>
      </c>
    </row>
    <row r="157" spans="2:7" s="58" customFormat="1" ht="15.75" customHeight="1" x14ac:dyDescent="0.2">
      <c r="C157" s="54" t="s">
        <v>13</v>
      </c>
      <c r="D157" s="101"/>
      <c r="E157" s="101"/>
      <c r="F157" s="101"/>
      <c r="G157" s="61">
        <f t="shared" si="13"/>
        <v>0</v>
      </c>
    </row>
    <row r="158" spans="2:7" s="58" customFormat="1" ht="15.75" customHeight="1" x14ac:dyDescent="0.2">
      <c r="C158" s="53" t="s">
        <v>17</v>
      </c>
      <c r="D158" s="101"/>
      <c r="E158" s="101"/>
      <c r="F158" s="101"/>
      <c r="G158" s="61">
        <f t="shared" si="13"/>
        <v>0</v>
      </c>
    </row>
    <row r="159" spans="2:7" s="58" customFormat="1" ht="15.75" customHeight="1" x14ac:dyDescent="0.2">
      <c r="C159" s="53" t="s">
        <v>14</v>
      </c>
      <c r="D159" s="101"/>
      <c r="E159" s="101"/>
      <c r="F159" s="101"/>
      <c r="G159" s="61">
        <f t="shared" si="13"/>
        <v>0</v>
      </c>
    </row>
    <row r="160" spans="2:7" s="58" customFormat="1" ht="15.75" customHeight="1" x14ac:dyDescent="0.2">
      <c r="C160" s="53" t="s">
        <v>170</v>
      </c>
      <c r="D160" s="101"/>
      <c r="E160" s="101"/>
      <c r="F160" s="101"/>
      <c r="G160" s="61">
        <f t="shared" si="13"/>
        <v>0</v>
      </c>
    </row>
    <row r="161" spans="3:7" s="58" customFormat="1" ht="15.75" customHeight="1" x14ac:dyDescent="0.2">
      <c r="C161" s="57" t="s">
        <v>173</v>
      </c>
      <c r="D161" s="67">
        <f>SUM(D154:D160)</f>
        <v>0</v>
      </c>
      <c r="E161" s="67">
        <f>SUM(E154:E160)</f>
        <v>0</v>
      </c>
      <c r="F161" s="67">
        <f>SUM(F154:F160)</f>
        <v>0</v>
      </c>
      <c r="G161" s="61">
        <f t="shared" si="13"/>
        <v>0</v>
      </c>
    </row>
    <row r="162" spans="3:7" s="56" customFormat="1" ht="15.75" customHeight="1" x14ac:dyDescent="0.2">
      <c r="C162" s="71"/>
      <c r="D162" s="72"/>
      <c r="E162" s="72"/>
      <c r="F162" s="72"/>
      <c r="G162" s="73"/>
    </row>
    <row r="163" spans="3:7" s="58" customFormat="1" ht="15.75" customHeight="1" x14ac:dyDescent="0.2">
      <c r="C163" s="428" t="s">
        <v>149</v>
      </c>
      <c r="D163" s="429"/>
      <c r="E163" s="429"/>
      <c r="F163" s="429"/>
      <c r="G163" s="430"/>
    </row>
    <row r="164" spans="3:7" s="58" customFormat="1" ht="19.5" customHeight="1" thickBot="1" x14ac:dyDescent="0.25">
      <c r="C164" s="64" t="s">
        <v>171</v>
      </c>
      <c r="D164" s="65">
        <v>0</v>
      </c>
      <c r="E164" s="65">
        <v>0</v>
      </c>
      <c r="F164" s="65">
        <v>0</v>
      </c>
      <c r="G164" s="66">
        <f t="shared" ref="G164:G172" si="14">SUM(D164:F164)</f>
        <v>0</v>
      </c>
    </row>
    <row r="165" spans="3:7" s="58" customFormat="1" ht="15.75" customHeight="1" x14ac:dyDescent="0.2">
      <c r="C165" s="62" t="s">
        <v>10</v>
      </c>
      <c r="D165" s="99"/>
      <c r="E165" s="100"/>
      <c r="F165" s="100"/>
      <c r="G165" s="63">
        <f t="shared" si="14"/>
        <v>0</v>
      </c>
    </row>
    <row r="166" spans="3:7" s="58" customFormat="1" ht="15.75" customHeight="1" x14ac:dyDescent="0.2">
      <c r="C166" s="53" t="s">
        <v>11</v>
      </c>
      <c r="D166" s="101"/>
      <c r="E166" s="21"/>
      <c r="F166" s="21"/>
      <c r="G166" s="61">
        <f t="shared" si="14"/>
        <v>0</v>
      </c>
    </row>
    <row r="167" spans="3:7" s="58" customFormat="1" ht="15.75" customHeight="1" x14ac:dyDescent="0.2">
      <c r="C167" s="53" t="s">
        <v>12</v>
      </c>
      <c r="D167" s="101"/>
      <c r="E167" s="101"/>
      <c r="F167" s="101"/>
      <c r="G167" s="61">
        <f t="shared" si="14"/>
        <v>0</v>
      </c>
    </row>
    <row r="168" spans="3:7" s="58" customFormat="1" ht="15.75" customHeight="1" x14ac:dyDescent="0.2">
      <c r="C168" s="54" t="s">
        <v>13</v>
      </c>
      <c r="D168" s="101"/>
      <c r="E168" s="101"/>
      <c r="F168" s="101"/>
      <c r="G168" s="61">
        <f t="shared" si="14"/>
        <v>0</v>
      </c>
    </row>
    <row r="169" spans="3:7" s="58" customFormat="1" ht="15.75" customHeight="1" x14ac:dyDescent="0.2">
      <c r="C169" s="53" t="s">
        <v>17</v>
      </c>
      <c r="D169" s="101"/>
      <c r="E169" s="101"/>
      <c r="F169" s="101"/>
      <c r="G169" s="61">
        <f t="shared" si="14"/>
        <v>0</v>
      </c>
    </row>
    <row r="170" spans="3:7" s="58" customFormat="1" ht="15.75" customHeight="1" x14ac:dyDescent="0.2">
      <c r="C170" s="53" t="s">
        <v>14</v>
      </c>
      <c r="D170" s="101"/>
      <c r="E170" s="101"/>
      <c r="F170" s="101"/>
      <c r="G170" s="61">
        <f t="shared" si="14"/>
        <v>0</v>
      </c>
    </row>
    <row r="171" spans="3:7" s="58" customFormat="1" ht="15.75" customHeight="1" x14ac:dyDescent="0.2">
      <c r="C171" s="53" t="s">
        <v>170</v>
      </c>
      <c r="D171" s="101"/>
      <c r="E171" s="101"/>
      <c r="F171" s="101"/>
      <c r="G171" s="61">
        <f t="shared" si="14"/>
        <v>0</v>
      </c>
    </row>
    <row r="172" spans="3:7" s="58" customFormat="1" ht="15.75" customHeight="1" x14ac:dyDescent="0.2">
      <c r="C172" s="57" t="s">
        <v>173</v>
      </c>
      <c r="D172" s="67">
        <f>SUM(D165:D171)</f>
        <v>0</v>
      </c>
      <c r="E172" s="67">
        <f>SUM(E165:E171)</f>
        <v>0</v>
      </c>
      <c r="F172" s="67">
        <f>SUM(F165:F171)</f>
        <v>0</v>
      </c>
      <c r="G172" s="61">
        <f t="shared" si="14"/>
        <v>0</v>
      </c>
    </row>
    <row r="173" spans="3:7" s="56" customFormat="1" ht="15.75" customHeight="1" x14ac:dyDescent="0.2">
      <c r="C173" s="71"/>
      <c r="D173" s="72"/>
      <c r="E173" s="72"/>
      <c r="F173" s="72"/>
      <c r="G173" s="73"/>
    </row>
    <row r="174" spans="3:7" s="58" customFormat="1" ht="15.75" customHeight="1" x14ac:dyDescent="0.2">
      <c r="C174" s="428" t="s">
        <v>158</v>
      </c>
      <c r="D174" s="429"/>
      <c r="E174" s="429"/>
      <c r="F174" s="429"/>
      <c r="G174" s="430"/>
    </row>
    <row r="175" spans="3:7" s="58" customFormat="1" ht="22.5" customHeight="1" thickBot="1" x14ac:dyDescent="0.25">
      <c r="C175" s="64" t="s">
        <v>171</v>
      </c>
      <c r="D175" s="65">
        <v>0</v>
      </c>
      <c r="E175" s="65">
        <v>0</v>
      </c>
      <c r="F175" s="65">
        <v>0</v>
      </c>
      <c r="G175" s="66">
        <f t="shared" ref="G175:G183" si="15">SUM(D175:F175)</f>
        <v>0</v>
      </c>
    </row>
    <row r="176" spans="3:7" s="58" customFormat="1" ht="15.75" customHeight="1" x14ac:dyDescent="0.2">
      <c r="C176" s="62" t="s">
        <v>10</v>
      </c>
      <c r="D176" s="99"/>
      <c r="E176" s="100"/>
      <c r="F176" s="100"/>
      <c r="G176" s="63">
        <f t="shared" si="15"/>
        <v>0</v>
      </c>
    </row>
    <row r="177" spans="3:13" s="58" customFormat="1" ht="15.75" customHeight="1" x14ac:dyDescent="0.2">
      <c r="C177" s="53" t="s">
        <v>11</v>
      </c>
      <c r="D177" s="101"/>
      <c r="E177" s="21"/>
      <c r="F177" s="21"/>
      <c r="G177" s="61">
        <f t="shared" si="15"/>
        <v>0</v>
      </c>
    </row>
    <row r="178" spans="3:13" s="58" customFormat="1" ht="15.75" customHeight="1" x14ac:dyDescent="0.2">
      <c r="C178" s="53" t="s">
        <v>12</v>
      </c>
      <c r="D178" s="101"/>
      <c r="E178" s="101"/>
      <c r="F178" s="101"/>
      <c r="G178" s="61">
        <f t="shared" si="15"/>
        <v>0</v>
      </c>
    </row>
    <row r="179" spans="3:13" s="58" customFormat="1" ht="15.75" customHeight="1" x14ac:dyDescent="0.2">
      <c r="C179" s="54" t="s">
        <v>13</v>
      </c>
      <c r="D179" s="101"/>
      <c r="E179" s="101"/>
      <c r="F179" s="101"/>
      <c r="G179" s="61">
        <f t="shared" si="15"/>
        <v>0</v>
      </c>
    </row>
    <row r="180" spans="3:13" s="58" customFormat="1" ht="15.75" customHeight="1" x14ac:dyDescent="0.2">
      <c r="C180" s="53" t="s">
        <v>17</v>
      </c>
      <c r="D180" s="101"/>
      <c r="E180" s="101"/>
      <c r="F180" s="101"/>
      <c r="G180" s="61">
        <f t="shared" si="15"/>
        <v>0</v>
      </c>
    </row>
    <row r="181" spans="3:13" s="58" customFormat="1" ht="15.75" customHeight="1" x14ac:dyDescent="0.2">
      <c r="C181" s="53" t="s">
        <v>14</v>
      </c>
      <c r="D181" s="101"/>
      <c r="E181" s="101"/>
      <c r="F181" s="101"/>
      <c r="G181" s="61">
        <f t="shared" si="15"/>
        <v>0</v>
      </c>
    </row>
    <row r="182" spans="3:13" s="58" customFormat="1" ht="15.75" customHeight="1" x14ac:dyDescent="0.2">
      <c r="C182" s="53" t="s">
        <v>170</v>
      </c>
      <c r="D182" s="101"/>
      <c r="E182" s="101"/>
      <c r="F182" s="101"/>
      <c r="G182" s="61">
        <f t="shared" si="15"/>
        <v>0</v>
      </c>
    </row>
    <row r="183" spans="3:13" s="58" customFormat="1" ht="15.75" customHeight="1" x14ac:dyDescent="0.2">
      <c r="C183" s="57" t="s">
        <v>173</v>
      </c>
      <c r="D183" s="67">
        <f>SUM(D176:D182)</f>
        <v>0</v>
      </c>
      <c r="E183" s="67">
        <f>SUM(E176:E182)</f>
        <v>0</v>
      </c>
      <c r="F183" s="67">
        <f>SUM(F176:F182)</f>
        <v>0</v>
      </c>
      <c r="G183" s="61">
        <f t="shared" si="15"/>
        <v>0</v>
      </c>
    </row>
    <row r="184" spans="3:13" s="58" customFormat="1" ht="15.75" customHeight="1" x14ac:dyDescent="0.2">
      <c r="C184" s="55"/>
      <c r="D184" s="56"/>
      <c r="E184" s="56"/>
      <c r="F184" s="56"/>
      <c r="G184" s="55"/>
    </row>
    <row r="185" spans="3:13" s="58" customFormat="1" ht="15.75" customHeight="1" x14ac:dyDescent="0.2">
      <c r="C185" s="428" t="s">
        <v>536</v>
      </c>
      <c r="D185" s="429"/>
      <c r="E185" s="429"/>
      <c r="F185" s="429"/>
      <c r="G185" s="430"/>
      <c r="L185" s="218"/>
    </row>
    <row r="186" spans="3:13" s="58" customFormat="1" ht="19.5" customHeight="1" thickBot="1" x14ac:dyDescent="0.25">
      <c r="C186" s="64" t="s">
        <v>537</v>
      </c>
      <c r="D186" s="65">
        <v>693001.4</v>
      </c>
      <c r="E186" s="65"/>
      <c r="F186" s="65">
        <v>0</v>
      </c>
      <c r="G186" s="66">
        <f t="shared" ref="G186:G194" si="16">SUM(D186:F186)</f>
        <v>693001.4</v>
      </c>
    </row>
    <row r="187" spans="3:13" s="58" customFormat="1" ht="15.75" customHeight="1" x14ac:dyDescent="0.2">
      <c r="C187" s="62" t="s">
        <v>10</v>
      </c>
      <c r="D187" s="222">
        <v>440000</v>
      </c>
      <c r="E187" s="100"/>
      <c r="F187" s="100"/>
      <c r="G187" s="63">
        <f t="shared" si="16"/>
        <v>440000</v>
      </c>
      <c r="K187" s="218"/>
      <c r="L187" s="218"/>
      <c r="M187" s="218"/>
    </row>
    <row r="188" spans="3:13" s="58" customFormat="1" ht="15.75" customHeight="1" x14ac:dyDescent="0.2">
      <c r="C188" s="53" t="s">
        <v>11</v>
      </c>
      <c r="D188" s="222">
        <v>0</v>
      </c>
      <c r="E188" s="21"/>
      <c r="F188" s="21"/>
      <c r="G188" s="61">
        <f t="shared" si="16"/>
        <v>0</v>
      </c>
    </row>
    <row r="189" spans="3:13" s="58" customFormat="1" ht="15.75" customHeight="1" x14ac:dyDescent="0.2">
      <c r="C189" s="53" t="s">
        <v>12</v>
      </c>
      <c r="D189" s="222">
        <v>0</v>
      </c>
      <c r="E189" s="101"/>
      <c r="F189" s="101"/>
      <c r="G189" s="61">
        <f t="shared" si="16"/>
        <v>0</v>
      </c>
    </row>
    <row r="190" spans="3:13" s="58" customFormat="1" ht="15.75" customHeight="1" x14ac:dyDescent="0.2">
      <c r="C190" s="54" t="s">
        <v>13</v>
      </c>
      <c r="D190" s="222">
        <v>30000</v>
      </c>
      <c r="E190" s="101"/>
      <c r="F190" s="101"/>
      <c r="G190" s="61">
        <f t="shared" si="16"/>
        <v>30000</v>
      </c>
      <c r="J190" s="218"/>
    </row>
    <row r="191" spans="3:13" s="58" customFormat="1" ht="15.75" customHeight="1" x14ac:dyDescent="0.2">
      <c r="C191" s="53" t="s">
        <v>17</v>
      </c>
      <c r="D191" s="101">
        <v>65000</v>
      </c>
      <c r="E191" s="101"/>
      <c r="F191" s="101"/>
      <c r="G191" s="61">
        <f t="shared" si="16"/>
        <v>65000</v>
      </c>
    </row>
    <row r="192" spans="3:13" s="58" customFormat="1" ht="15.75" customHeight="1" x14ac:dyDescent="0.2">
      <c r="C192" s="53" t="s">
        <v>14</v>
      </c>
      <c r="D192" s="101">
        <v>0</v>
      </c>
      <c r="E192" s="101"/>
      <c r="F192" s="101"/>
      <c r="G192" s="61">
        <f t="shared" si="16"/>
        <v>0</v>
      </c>
    </row>
    <row r="193" spans="3:13" s="58" customFormat="1" ht="15.75" customHeight="1" x14ac:dyDescent="0.2">
      <c r="C193" s="53" t="s">
        <v>170</v>
      </c>
      <c r="D193" s="101">
        <v>158001.4</v>
      </c>
      <c r="E193" s="101"/>
      <c r="F193" s="101"/>
      <c r="G193" s="61">
        <f t="shared" si="16"/>
        <v>158001.4</v>
      </c>
    </row>
    <row r="194" spans="3:13" s="58" customFormat="1" ht="15.75" customHeight="1" x14ac:dyDescent="0.2">
      <c r="C194" s="57" t="s">
        <v>173</v>
      </c>
      <c r="D194" s="67">
        <f>SUM(D187:D193)</f>
        <v>693001.4</v>
      </c>
      <c r="E194" s="67">
        <f>SUM(E187:E193)</f>
        <v>0</v>
      </c>
      <c r="F194" s="67">
        <f>SUM(F187:F193)</f>
        <v>0</v>
      </c>
      <c r="G194" s="61">
        <f t="shared" si="16"/>
        <v>693001.4</v>
      </c>
    </row>
    <row r="195" spans="3:13" s="58" customFormat="1" ht="15.75" customHeight="1" thickBot="1" x14ac:dyDescent="0.25">
      <c r="C195" s="55"/>
      <c r="D195" s="56"/>
      <c r="E195" s="56"/>
      <c r="F195" s="56"/>
      <c r="G195" s="55"/>
    </row>
    <row r="196" spans="3:13" s="58" customFormat="1" ht="19.5" customHeight="1" thickBot="1" x14ac:dyDescent="0.25">
      <c r="C196" s="431" t="s">
        <v>18</v>
      </c>
      <c r="D196" s="432"/>
      <c r="E196" s="432"/>
      <c r="F196" s="432"/>
      <c r="G196" s="433"/>
    </row>
    <row r="197" spans="3:13" s="58" customFormat="1" ht="19.5" customHeight="1" x14ac:dyDescent="0.2">
      <c r="C197" s="78"/>
      <c r="D197" s="437" t="s">
        <v>559</v>
      </c>
      <c r="E197" s="437" t="s">
        <v>560</v>
      </c>
      <c r="F197" s="437">
        <v>0</v>
      </c>
      <c r="G197" s="434" t="s">
        <v>18</v>
      </c>
      <c r="I197" s="439"/>
      <c r="J197" s="439"/>
      <c r="K197" s="439"/>
      <c r="L197" s="436"/>
    </row>
    <row r="198" spans="3:13" s="58" customFormat="1" ht="19.5" customHeight="1" x14ac:dyDescent="0.2">
      <c r="C198" s="78"/>
      <c r="D198" s="438"/>
      <c r="E198" s="438"/>
      <c r="F198" s="438"/>
      <c r="G198" s="435"/>
      <c r="I198" s="439"/>
      <c r="J198" s="224"/>
      <c r="K198" s="224"/>
      <c r="L198" s="436"/>
    </row>
    <row r="199" spans="3:13" s="58" customFormat="1" ht="19.5" customHeight="1" x14ac:dyDescent="0.2">
      <c r="C199" s="23" t="s">
        <v>10</v>
      </c>
      <c r="D199" s="79">
        <v>450000</v>
      </c>
      <c r="E199" s="79">
        <f t="shared" ref="D199:F200" si="17">SUM(E176,E165,E154,E143,E131,E120,E109,E98,E86,E75,E64,E53,E41,E30,E19,E8,E187)</f>
        <v>200000</v>
      </c>
      <c r="F199" s="79">
        <f t="shared" si="17"/>
        <v>0</v>
      </c>
      <c r="G199" s="76">
        <f t="shared" ref="G199:G206" si="18">SUM(D199:F199)</f>
        <v>650000</v>
      </c>
      <c r="I199" s="286"/>
      <c r="J199" s="226"/>
      <c r="K199" s="226"/>
      <c r="L199" s="227"/>
      <c r="M199" s="219"/>
    </row>
    <row r="200" spans="3:13" s="58" customFormat="1" ht="34.5" customHeight="1" x14ac:dyDescent="0.2">
      <c r="C200" s="23" t="s">
        <v>11</v>
      </c>
      <c r="D200" s="79">
        <f t="shared" si="17"/>
        <v>54200</v>
      </c>
      <c r="E200" s="79">
        <v>3000</v>
      </c>
      <c r="F200" s="79">
        <f t="shared" si="17"/>
        <v>0</v>
      </c>
      <c r="G200" s="77">
        <f t="shared" si="18"/>
        <v>57200</v>
      </c>
      <c r="I200" s="287"/>
      <c r="J200" s="226"/>
      <c r="K200" s="226"/>
      <c r="L200" s="227"/>
      <c r="M200" s="219"/>
    </row>
    <row r="201" spans="3:13" s="58" customFormat="1" ht="48" customHeight="1" x14ac:dyDescent="0.2">
      <c r="C201" s="23" t="s">
        <v>12</v>
      </c>
      <c r="D201" s="79">
        <f t="shared" ref="D201:F205" si="19">SUM(D178,D167,D156,D145,D133,D122,D111,D100,D88,D77,D66,D55,D43,D32,D21,D10,D189)</f>
        <v>85000</v>
      </c>
      <c r="E201" s="79">
        <v>1000</v>
      </c>
      <c r="F201" s="79">
        <f t="shared" si="19"/>
        <v>0</v>
      </c>
      <c r="G201" s="77">
        <f t="shared" si="18"/>
        <v>86000</v>
      </c>
      <c r="H201" s="218"/>
      <c r="I201" s="225"/>
      <c r="J201" s="226"/>
      <c r="K201" s="226"/>
      <c r="L201" s="227"/>
      <c r="M201" s="219"/>
    </row>
    <row r="202" spans="3:13" s="58" customFormat="1" ht="33" customHeight="1" x14ac:dyDescent="0.2">
      <c r="C202" s="32" t="s">
        <v>13</v>
      </c>
      <c r="D202" s="79">
        <f t="shared" si="19"/>
        <v>1064616</v>
      </c>
      <c r="E202" s="79">
        <v>65000</v>
      </c>
      <c r="F202" s="79">
        <f t="shared" si="19"/>
        <v>0</v>
      </c>
      <c r="G202" s="77">
        <f t="shared" si="18"/>
        <v>1129616</v>
      </c>
      <c r="I202" s="225"/>
      <c r="J202" s="226"/>
      <c r="K202" s="226"/>
      <c r="L202" s="227"/>
      <c r="M202" s="219"/>
    </row>
    <row r="203" spans="3:13" s="58" customFormat="1" ht="21" customHeight="1" x14ac:dyDescent="0.2">
      <c r="C203" s="23" t="s">
        <v>17</v>
      </c>
      <c r="D203" s="79">
        <f t="shared" si="19"/>
        <v>134000</v>
      </c>
      <c r="E203" s="79">
        <v>0</v>
      </c>
      <c r="F203" s="79">
        <f t="shared" si="19"/>
        <v>0</v>
      </c>
      <c r="G203" s="77">
        <f t="shared" si="18"/>
        <v>134000</v>
      </c>
      <c r="H203" s="26"/>
      <c r="I203" s="225"/>
      <c r="J203" s="226"/>
      <c r="K203" s="226"/>
      <c r="L203" s="227"/>
      <c r="M203" s="219"/>
    </row>
    <row r="204" spans="3:13" s="58" customFormat="1" ht="39.75" customHeight="1" x14ac:dyDescent="0.2">
      <c r="C204" s="23" t="s">
        <v>14</v>
      </c>
      <c r="D204" s="79">
        <f t="shared" si="19"/>
        <v>655000</v>
      </c>
      <c r="E204" s="155">
        <f>75000+690000</f>
        <v>765000</v>
      </c>
      <c r="F204" s="79">
        <f t="shared" si="19"/>
        <v>0</v>
      </c>
      <c r="G204" s="77">
        <f t="shared" si="18"/>
        <v>1420000</v>
      </c>
      <c r="H204" s="26"/>
      <c r="I204" s="290"/>
      <c r="J204" s="226"/>
      <c r="K204" s="226"/>
      <c r="L204" s="227"/>
      <c r="M204" s="219"/>
    </row>
    <row r="205" spans="3:13" s="58" customFormat="1" ht="23.25" customHeight="1" x14ac:dyDescent="0.2">
      <c r="C205" s="23" t="s">
        <v>170</v>
      </c>
      <c r="D205" s="131">
        <f t="shared" si="19"/>
        <v>261501.4</v>
      </c>
      <c r="E205" s="131">
        <v>0</v>
      </c>
      <c r="F205" s="131">
        <f t="shared" si="19"/>
        <v>0</v>
      </c>
      <c r="G205" s="77">
        <f t="shared" si="18"/>
        <v>261501.4</v>
      </c>
      <c r="H205" s="26"/>
      <c r="I205" s="225"/>
      <c r="J205" s="226"/>
      <c r="K205" s="226"/>
      <c r="L205" s="227"/>
      <c r="M205" s="219"/>
    </row>
    <row r="206" spans="3:13" s="58" customFormat="1" ht="22.5" customHeight="1" x14ac:dyDescent="0.2">
      <c r="C206" s="133" t="s">
        <v>542</v>
      </c>
      <c r="D206" s="132">
        <f>SUM(D199:D205)</f>
        <v>2704317.4</v>
      </c>
      <c r="E206" s="132">
        <f>SUM(E199:E205)</f>
        <v>1034000</v>
      </c>
      <c r="F206" s="132">
        <f>SUM(F199:F205)</f>
        <v>0</v>
      </c>
      <c r="G206" s="134">
        <f t="shared" si="18"/>
        <v>3738317.4</v>
      </c>
      <c r="H206" s="26"/>
      <c r="I206" s="228"/>
      <c r="J206" s="229"/>
      <c r="K206" s="229"/>
      <c r="L206" s="230"/>
      <c r="M206" s="219"/>
    </row>
    <row r="207" spans="3:13" s="58" customFormat="1" ht="26.25" customHeight="1" thickBot="1" x14ac:dyDescent="0.25">
      <c r="C207" s="137" t="s">
        <v>540</v>
      </c>
      <c r="D207" s="80">
        <f>D206*0.07</f>
        <v>189302.21800000002</v>
      </c>
      <c r="E207" s="361">
        <f>E206*0.07</f>
        <v>72380</v>
      </c>
      <c r="F207" s="80">
        <f>F206*0.07</f>
        <v>0</v>
      </c>
      <c r="G207" s="138">
        <f>G206*0.07</f>
        <v>261682.21800000002</v>
      </c>
      <c r="H207" s="34"/>
      <c r="I207" s="287"/>
      <c r="J207" s="227"/>
      <c r="K207" s="227"/>
      <c r="L207" s="231"/>
      <c r="M207" s="219"/>
    </row>
    <row r="208" spans="3:13" s="58" customFormat="1" ht="23.25" customHeight="1" thickBot="1" x14ac:dyDescent="0.25">
      <c r="C208" s="135" t="s">
        <v>541</v>
      </c>
      <c r="D208" s="292">
        <f>SUM(D206:D207)</f>
        <v>2893619.6179999998</v>
      </c>
      <c r="E208" s="136">
        <f>SUM(E206:E207)</f>
        <v>1106380</v>
      </c>
      <c r="F208" s="136">
        <f>SUM(F206:F207)</f>
        <v>0</v>
      </c>
      <c r="G208" s="223">
        <f>SUM(G206:G207)</f>
        <v>3999999.6179999998</v>
      </c>
      <c r="H208" s="34"/>
      <c r="I208" s="232"/>
      <c r="J208" s="233"/>
      <c r="K208" s="233"/>
      <c r="L208" s="233"/>
      <c r="M208" s="219"/>
    </row>
    <row r="209" spans="3:14" ht="15.75" customHeight="1" x14ac:dyDescent="0.2">
      <c r="I209" s="58"/>
      <c r="J209" s="58"/>
      <c r="K209" s="58"/>
      <c r="L209" s="59"/>
      <c r="M209" s="58"/>
    </row>
    <row r="210" spans="3:14" ht="15.75" customHeight="1" x14ac:dyDescent="0.2">
      <c r="E210" s="289"/>
      <c r="H210" s="41"/>
      <c r="I210" s="213"/>
      <c r="J210" s="58"/>
      <c r="K210" s="58"/>
      <c r="L210" s="59"/>
      <c r="M210" s="58"/>
    </row>
    <row r="211" spans="3:14" ht="15.75" customHeight="1" x14ac:dyDescent="0.2">
      <c r="E211" s="289"/>
      <c r="H211" s="41"/>
      <c r="I211" s="41"/>
      <c r="L211" s="58"/>
    </row>
    <row r="212" spans="3:14" ht="40.5" customHeight="1" x14ac:dyDescent="0.2">
      <c r="D212" s="289"/>
      <c r="H212" s="41"/>
      <c r="I212" s="41"/>
      <c r="L212" s="60"/>
    </row>
    <row r="213" spans="3:14" ht="24.75" customHeight="1" x14ac:dyDescent="0.2">
      <c r="H213" s="41"/>
      <c r="I213" s="41"/>
      <c r="L213" s="60"/>
    </row>
    <row r="214" spans="3:14" ht="41.25" customHeight="1" x14ac:dyDescent="0.2">
      <c r="H214" s="14"/>
      <c r="I214" s="41"/>
      <c r="L214" s="60"/>
    </row>
    <row r="215" spans="3:14" ht="51.75" customHeight="1" x14ac:dyDescent="0.2">
      <c r="H215" s="14"/>
      <c r="I215" s="41"/>
      <c r="L215" s="60"/>
      <c r="N215" s="55"/>
    </row>
    <row r="216" spans="3:14" ht="42" customHeight="1" x14ac:dyDescent="0.2">
      <c r="H216" s="41"/>
      <c r="I216" s="41"/>
      <c r="L216" s="60"/>
      <c r="N216" s="55"/>
    </row>
    <row r="217" spans="3:14" s="56" customFormat="1" ht="42" customHeight="1" x14ac:dyDescent="0.2">
      <c r="C217" s="55"/>
      <c r="G217" s="55"/>
      <c r="H217" s="58"/>
      <c r="I217" s="41"/>
      <c r="J217" s="55"/>
      <c r="K217" s="55"/>
      <c r="L217" s="60"/>
      <c r="M217" s="55"/>
    </row>
    <row r="218" spans="3:14" s="56" customFormat="1" ht="42" customHeight="1" x14ac:dyDescent="0.2">
      <c r="C218" s="55"/>
      <c r="G218" s="55"/>
      <c r="H218" s="55"/>
      <c r="I218" s="41"/>
      <c r="J218" s="55"/>
      <c r="K218" s="55"/>
      <c r="L218" s="55"/>
      <c r="M218" s="55"/>
    </row>
    <row r="219" spans="3:14" s="56" customFormat="1" ht="63.75" customHeight="1" x14ac:dyDescent="0.2">
      <c r="C219" s="55"/>
      <c r="G219" s="55"/>
      <c r="H219" s="55"/>
      <c r="I219" s="59"/>
      <c r="J219" s="58"/>
      <c r="K219" s="58"/>
      <c r="L219" s="55"/>
      <c r="M219" s="55"/>
    </row>
    <row r="220" spans="3:14" s="56" customFormat="1" ht="42" customHeight="1" x14ac:dyDescent="0.2">
      <c r="C220" s="55"/>
      <c r="G220" s="55"/>
      <c r="H220" s="55"/>
      <c r="I220" s="55"/>
      <c r="J220" s="55"/>
      <c r="K220" s="55"/>
      <c r="L220" s="55"/>
      <c r="M220" s="59"/>
    </row>
    <row r="221" spans="3:14" ht="23.25" customHeight="1" x14ac:dyDescent="0.2">
      <c r="N221" s="55"/>
    </row>
    <row r="222" spans="3:14" ht="27.75" customHeight="1" x14ac:dyDescent="0.2">
      <c r="L222" s="58"/>
      <c r="N222" s="55"/>
    </row>
    <row r="223" spans="3:14" ht="55.5" customHeight="1" x14ac:dyDescent="0.2">
      <c r="N223" s="55"/>
    </row>
    <row r="224" spans="3:14" ht="57.75" customHeight="1" x14ac:dyDescent="0.2">
      <c r="M224" s="58"/>
      <c r="N224" s="55"/>
    </row>
    <row r="225" spans="3:14" ht="21.75" customHeight="1" x14ac:dyDescent="0.2">
      <c r="N225" s="55"/>
    </row>
    <row r="226" spans="3:14" ht="49.5" customHeight="1" x14ac:dyDescent="0.2">
      <c r="N226" s="55"/>
    </row>
    <row r="227" spans="3:14" ht="28.5" customHeight="1" x14ac:dyDescent="0.2">
      <c r="N227" s="55"/>
    </row>
    <row r="228" spans="3:14" ht="28.5" customHeight="1" x14ac:dyDescent="0.2">
      <c r="N228" s="55"/>
    </row>
    <row r="229" spans="3:14" ht="28.5" customHeight="1" x14ac:dyDescent="0.2">
      <c r="N229" s="55"/>
    </row>
    <row r="230" spans="3:14" ht="23.25" customHeight="1" x14ac:dyDescent="0.2">
      <c r="N230" s="59"/>
    </row>
    <row r="231" spans="3:14" ht="43.5" customHeight="1" x14ac:dyDescent="0.2">
      <c r="N231" s="59"/>
    </row>
    <row r="232" spans="3:14" ht="55.5" customHeight="1" x14ac:dyDescent="0.2">
      <c r="N232" s="55"/>
    </row>
    <row r="233" spans="3:14" ht="42.75" customHeight="1" x14ac:dyDescent="0.2">
      <c r="N233" s="59"/>
    </row>
    <row r="234" spans="3:14" ht="21.75" customHeight="1" x14ac:dyDescent="0.2">
      <c r="N234" s="59"/>
    </row>
    <row r="235" spans="3:14" ht="21.75" customHeight="1" x14ac:dyDescent="0.2">
      <c r="N235" s="59"/>
    </row>
    <row r="236" spans="3:14" s="58" customFormat="1" ht="23.25" customHeight="1" x14ac:dyDescent="0.2">
      <c r="C236" s="55"/>
      <c r="D236" s="56"/>
      <c r="E236" s="56"/>
      <c r="F236" s="56"/>
      <c r="G236" s="55"/>
      <c r="H236" s="55"/>
      <c r="I236" s="55"/>
      <c r="J236" s="55"/>
      <c r="K236" s="55"/>
      <c r="L236" s="55"/>
      <c r="M236" s="55"/>
    </row>
    <row r="237" spans="3:14" ht="23.25" customHeight="1" x14ac:dyDescent="0.2"/>
    <row r="238" spans="3:14" ht="21.75" customHeight="1" x14ac:dyDescent="0.2"/>
    <row r="239" spans="3:14" ht="16.5" customHeight="1" x14ac:dyDescent="0.2"/>
    <row r="240" spans="3:14" ht="29.25" customHeight="1" x14ac:dyDescent="0.2"/>
    <row r="241" ht="24.75" customHeight="1" x14ac:dyDescent="0.2"/>
    <row r="242" ht="33" customHeight="1" x14ac:dyDescent="0.2"/>
    <row r="244" ht="15" customHeight="1" x14ac:dyDescent="0.2"/>
    <row r="245" ht="25.5" customHeight="1" x14ac:dyDescent="0.2"/>
  </sheetData>
  <sheetProtection insertColumns="0" insertRows="0" deleteRows="0"/>
  <mergeCells count="31">
    <mergeCell ref="L197:L198"/>
    <mergeCell ref="D197:D198"/>
    <mergeCell ref="E197:E198"/>
    <mergeCell ref="F197:F198"/>
    <mergeCell ref="I197:I198"/>
    <mergeCell ref="J197:K197"/>
    <mergeCell ref="G197:G198"/>
    <mergeCell ref="C107:G107"/>
    <mergeCell ref="C174:G174"/>
    <mergeCell ref="C163:G163"/>
    <mergeCell ref="C118:G118"/>
    <mergeCell ref="C196:G196"/>
    <mergeCell ref="C152:G152"/>
    <mergeCell ref="B140:G140"/>
    <mergeCell ref="C1:F1"/>
    <mergeCell ref="B5:G5"/>
    <mergeCell ref="C6:G6"/>
    <mergeCell ref="B50:G50"/>
    <mergeCell ref="C17:G17"/>
    <mergeCell ref="C129:G129"/>
    <mergeCell ref="C2:E2"/>
    <mergeCell ref="C28:G28"/>
    <mergeCell ref="C84:G84"/>
    <mergeCell ref="C96:G96"/>
    <mergeCell ref="C141:G141"/>
    <mergeCell ref="C185:G185"/>
    <mergeCell ref="C73:G73"/>
    <mergeCell ref="B95:G95"/>
    <mergeCell ref="C62:G62"/>
    <mergeCell ref="C38:G38"/>
    <mergeCell ref="C51:G51"/>
  </mergeCells>
  <conditionalFormatting sqref="G15">
    <cfRule type="cellIs" dxfId="20" priority="19" stopIfTrue="1" operator="notEqual">
      <formula>$G$7</formula>
    </cfRule>
  </conditionalFormatting>
  <conditionalFormatting sqref="G26">
    <cfRule type="cellIs" dxfId="19" priority="18" stopIfTrue="1" operator="notEqual">
      <formula>$G$18</formula>
    </cfRule>
  </conditionalFormatting>
  <conditionalFormatting sqref="G37">
    <cfRule type="cellIs" dxfId="18" priority="17" stopIfTrue="1" operator="notEqual">
      <formula>$G$29</formula>
    </cfRule>
  </conditionalFormatting>
  <conditionalFormatting sqref="G48">
    <cfRule type="cellIs" dxfId="17" priority="16" stopIfTrue="1" operator="notEqual">
      <formula>$G$40</formula>
    </cfRule>
  </conditionalFormatting>
  <conditionalFormatting sqref="G60">
    <cfRule type="cellIs" dxfId="16" priority="15" stopIfTrue="1" operator="notEqual">
      <formula>$G$52</formula>
    </cfRule>
  </conditionalFormatting>
  <conditionalFormatting sqref="G71">
    <cfRule type="cellIs" dxfId="15" priority="14" stopIfTrue="1" operator="notEqual">
      <formula>$G$63</formula>
    </cfRule>
  </conditionalFormatting>
  <conditionalFormatting sqref="G82">
    <cfRule type="cellIs" dxfId="14" priority="13" stopIfTrue="1" operator="notEqual">
      <formula>$G$74</formula>
    </cfRule>
  </conditionalFormatting>
  <conditionalFormatting sqref="G93">
    <cfRule type="cellIs" dxfId="13" priority="12" stopIfTrue="1" operator="notEqual">
      <formula>$G$85</formula>
    </cfRule>
  </conditionalFormatting>
  <conditionalFormatting sqref="G105">
    <cfRule type="cellIs" dxfId="12" priority="11" stopIfTrue="1" operator="notEqual">
      <formula>$G$97</formula>
    </cfRule>
  </conditionalFormatting>
  <conditionalFormatting sqref="G116">
    <cfRule type="cellIs" dxfId="11" priority="10" stopIfTrue="1" operator="notEqual">
      <formula>$G$108</formula>
    </cfRule>
  </conditionalFormatting>
  <conditionalFormatting sqref="G127">
    <cfRule type="cellIs" dxfId="10" priority="9" stopIfTrue="1" operator="notEqual">
      <formula>$G$119</formula>
    </cfRule>
  </conditionalFormatting>
  <conditionalFormatting sqref="G138">
    <cfRule type="cellIs" dxfId="9" priority="8" stopIfTrue="1" operator="notEqual">
      <formula>$G$130</formula>
    </cfRule>
  </conditionalFormatting>
  <conditionalFormatting sqref="G150">
    <cfRule type="cellIs" dxfId="8" priority="7" stopIfTrue="1" operator="notEqual">
      <formula>$G$142</formula>
    </cfRule>
  </conditionalFormatting>
  <conditionalFormatting sqref="G161">
    <cfRule type="cellIs" dxfId="7" priority="6" stopIfTrue="1" operator="notEqual">
      <formula>$G$153</formula>
    </cfRule>
  </conditionalFormatting>
  <conditionalFormatting sqref="G172">
    <cfRule type="cellIs" dxfId="6" priority="5" stopIfTrue="1" operator="notEqual">
      <formula>$G$153</formula>
    </cfRule>
  </conditionalFormatting>
  <conditionalFormatting sqref="G183">
    <cfRule type="cellIs" dxfId="5" priority="4" stopIfTrue="1" operator="notEqual">
      <formula>$G$175</formula>
    </cfRule>
  </conditionalFormatting>
  <conditionalFormatting sqref="G194">
    <cfRule type="cellIs" dxfId="4" priority="3" stopIfTrue="1"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E86AF033-F06C-4282-BFCA-79DEF3F9C326}"/>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39A173CE-9452-4C6E-8BB7-676F72A30545}"/>
    <dataValidation allowBlank="1" showInputMessage="1" showErrorMessage="1" prompt="Services contracted by an organization which follow the normal procurement processes." sqref="C11 C22 C33 C44 C56 C67 C78 C89 C101 C112 C123 C134 C146 C157 C168 C179 C202 C190" xr:uid="{5E6C0EDF-690E-4032-90AF-15CF9AD3C5C5}"/>
    <dataValidation allowBlank="1" showInputMessage="1" showErrorMessage="1" prompt="Includes staff and non-staff travel paid for by the organization directly related to a project." sqref="C12 C23 C34 C45 C57 C68 C79 C90 C102 C113 C124 C135 C147 C158 C169 C180 C203 C191" xr:uid="{58B4D158-C1ED-4DFF-A628-E7B22C773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01DD3F11-6BD9-4B8E-97FB-02E28FF75312}"/>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47E06F9A-8E7B-4BA3-A091-61D6DFD9FE5B}"/>
    <dataValidation allowBlank="1" showInputMessage="1" showErrorMessage="1" prompt="Includes all related staff and temporary staff costs including base salary, post adjustment and all staff entitlements." sqref="C8 C19 C30 C41 C53 C64 C75 C86 C98 C109 C120 C131 C143 C154 C165 C176 C199 C187" xr:uid="{31E2C174-B433-43BF-B841-5DD7B8C05A5F}"/>
    <dataValidation allowBlank="1" showInputMessage="1" showErrorMessage="1" prompt="Output totals must match the original total from Table 1, and will show as red if not. " sqref="G15" xr:uid="{683C59D4-93E9-4EFE-8AAC-3F57A4475392}"/>
  </dataValidations>
  <pageMargins left="0.7" right="0.7" top="0.75" bottom="0.75" header="0.3" footer="0.3"/>
  <pageSetup scale="74" orientation="landscape"/>
  <rowBreaks count="1" manualBreakCount="1">
    <brk id="61" max="16383" man="1"/>
  </rowBreaks>
  <customProperties>
    <customPr name="layoutContexts" r:id="rId1"/>
  </customProperties>
  <ignoredErrors>
    <ignoredError sqref="D198:F198"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712EE0-C235-42BE-91A4-5249F497547E}">
  <sheetPr>
    <tabColor theme="2" tint="-0.499984740745262"/>
  </sheetPr>
  <dimension ref="B1:F16"/>
  <sheetViews>
    <sheetView showGridLines="0" workbookViewId="0"/>
  </sheetViews>
  <sheetFormatPr defaultColWidth="8.875" defaultRowHeight="15" x14ac:dyDescent="0.2"/>
  <cols>
    <col min="2" max="2" width="73.44921875" customWidth="1"/>
  </cols>
  <sheetData>
    <row r="1" spans="2:6" ht="15.75" thickBot="1" x14ac:dyDescent="0.25"/>
    <row r="2" spans="2:6" ht="15.75" thickBot="1" x14ac:dyDescent="0.25">
      <c r="B2" s="143" t="s">
        <v>26</v>
      </c>
      <c r="C2" s="1"/>
      <c r="D2" s="1"/>
      <c r="E2" s="1"/>
      <c r="F2" s="1"/>
    </row>
    <row r="3" spans="2:6" x14ac:dyDescent="0.2">
      <c r="B3" s="144"/>
    </row>
    <row r="4" spans="2:6" ht="30.75" customHeight="1" x14ac:dyDescent="0.2">
      <c r="B4" s="145" t="s">
        <v>19</v>
      </c>
    </row>
    <row r="5" spans="2:6" ht="30.75" customHeight="1" x14ac:dyDescent="0.2">
      <c r="B5" s="145"/>
    </row>
    <row r="6" spans="2:6" ht="41.25" x14ac:dyDescent="0.2">
      <c r="B6" s="145" t="s">
        <v>20</v>
      </c>
    </row>
    <row r="7" spans="2:6" x14ac:dyDescent="0.2">
      <c r="B7" s="145"/>
    </row>
    <row r="8" spans="2:6" ht="54.75" x14ac:dyDescent="0.2">
      <c r="B8" s="145" t="s">
        <v>21</v>
      </c>
    </row>
    <row r="9" spans="2:6" x14ac:dyDescent="0.2">
      <c r="B9" s="145"/>
    </row>
    <row r="10" spans="2:6" ht="54.75" x14ac:dyDescent="0.2">
      <c r="B10" s="145" t="s">
        <v>22</v>
      </c>
    </row>
    <row r="11" spans="2:6" x14ac:dyDescent="0.2">
      <c r="B11" s="145"/>
    </row>
    <row r="12" spans="2:6" ht="27.75" x14ac:dyDescent="0.2">
      <c r="B12" s="145" t="s">
        <v>23</v>
      </c>
    </row>
    <row r="13" spans="2:6" x14ac:dyDescent="0.2">
      <c r="B13" s="145"/>
    </row>
    <row r="14" spans="2:6" ht="54.75" x14ac:dyDescent="0.2">
      <c r="B14" s="145" t="s">
        <v>24</v>
      </c>
    </row>
    <row r="15" spans="2:6" x14ac:dyDescent="0.2">
      <c r="B15" s="145"/>
    </row>
    <row r="16" spans="2:6" ht="42" thickBot="1" x14ac:dyDescent="0.25">
      <c r="B16" s="146" t="s">
        <v>25</v>
      </c>
    </row>
  </sheetData>
  <sheetProtection sheet="1" objects="1" scenarios="1"/>
  <pageMargins left="0.7" right="0.7" top="0.75" bottom="0.75" header="0.3" footer="0.3"/>
  <customProperties>
    <customPr name="layoutContexts" r:id="rId1"/>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F56CA-B484-4C7D-A71B-8E8D0327B470}">
  <sheetPr>
    <tabColor theme="2" tint="-0.499984740745262"/>
  </sheetPr>
  <dimension ref="B1:D47"/>
  <sheetViews>
    <sheetView showGridLines="0" showZeros="0" topLeftCell="A33" zoomScale="80" zoomScaleNormal="80" zoomScaleSheetLayoutView="70" workbookViewId="0"/>
  </sheetViews>
  <sheetFormatPr defaultColWidth="8.875" defaultRowHeight="15" x14ac:dyDescent="0.2"/>
  <cols>
    <col min="2" max="2" width="61.87890625" customWidth="1"/>
    <col min="4" max="4" width="17.890625" customWidth="1"/>
  </cols>
  <sheetData>
    <row r="1" spans="2:4" ht="15.75" thickBot="1" x14ac:dyDescent="0.25"/>
    <row r="2" spans="2:4" x14ac:dyDescent="0.2">
      <c r="B2" s="445" t="s">
        <v>546</v>
      </c>
      <c r="C2" s="446"/>
      <c r="D2" s="447"/>
    </row>
    <row r="3" spans="2:4" ht="15.75" thickBot="1" x14ac:dyDescent="0.25">
      <c r="B3" s="448"/>
      <c r="C3" s="449"/>
      <c r="D3" s="450"/>
    </row>
    <row r="4" spans="2:4" ht="15.75" thickBot="1" x14ac:dyDescent="0.25"/>
    <row r="5" spans="2:4" x14ac:dyDescent="0.2">
      <c r="B5" s="454" t="s">
        <v>174</v>
      </c>
      <c r="C5" s="455"/>
      <c r="D5" s="456"/>
    </row>
    <row r="6" spans="2:4" ht="15.75" thickBot="1" x14ac:dyDescent="0.25">
      <c r="B6" s="451"/>
      <c r="C6" s="452"/>
      <c r="D6" s="453"/>
    </row>
    <row r="7" spans="2:4" x14ac:dyDescent="0.2">
      <c r="B7" s="88" t="s">
        <v>184</v>
      </c>
      <c r="C7" s="443">
        <f>#N/A</f>
        <v>710000</v>
      </c>
      <c r="D7" s="444"/>
    </row>
    <row r="8" spans="2:4" x14ac:dyDescent="0.2">
      <c r="B8" s="88" t="s">
        <v>531</v>
      </c>
      <c r="C8" s="457">
        <f>SUM(D10:D14)</f>
        <v>0</v>
      </c>
      <c r="D8" s="458"/>
    </row>
    <row r="9" spans="2:4" x14ac:dyDescent="0.2">
      <c r="B9" s="89" t="s">
        <v>525</v>
      </c>
      <c r="C9" s="90" t="s">
        <v>526</v>
      </c>
      <c r="D9" s="91" t="s">
        <v>527</v>
      </c>
    </row>
    <row r="10" spans="2:4" ht="35.25" customHeight="1" x14ac:dyDescent="0.2">
      <c r="B10" s="112"/>
      <c r="C10" s="93"/>
      <c r="D10" s="94">
        <f>$C$7*C10</f>
        <v>0</v>
      </c>
    </row>
    <row r="11" spans="2:4" ht="35.25" customHeight="1" x14ac:dyDescent="0.2">
      <c r="B11" s="112"/>
      <c r="C11" s="93"/>
      <c r="D11" s="94">
        <f>C7*C11</f>
        <v>0</v>
      </c>
    </row>
    <row r="12" spans="2:4" ht="35.25" customHeight="1" x14ac:dyDescent="0.2">
      <c r="B12" s="113"/>
      <c r="C12" s="93"/>
      <c r="D12" s="94">
        <f>C7*C12</f>
        <v>0</v>
      </c>
    </row>
    <row r="13" spans="2:4" ht="35.25" customHeight="1" x14ac:dyDescent="0.2">
      <c r="B13" s="113"/>
      <c r="C13" s="93"/>
      <c r="D13" s="94">
        <f>C7*C13</f>
        <v>0</v>
      </c>
    </row>
    <row r="14" spans="2:4" ht="35.25" customHeight="1" thickBot="1" x14ac:dyDescent="0.25">
      <c r="B14" s="114"/>
      <c r="C14" s="93"/>
      <c r="D14" s="98">
        <f>C7*C14</f>
        <v>0</v>
      </c>
    </row>
    <row r="15" spans="2:4" ht="15.75" thickBot="1" x14ac:dyDescent="0.25"/>
    <row r="16" spans="2:4" x14ac:dyDescent="0.2">
      <c r="B16" s="454" t="s">
        <v>528</v>
      </c>
      <c r="C16" s="455"/>
      <c r="D16" s="456"/>
    </row>
    <row r="17" spans="2:4" ht="15.75" thickBot="1" x14ac:dyDescent="0.25">
      <c r="B17" s="440"/>
      <c r="C17" s="441"/>
      <c r="D17" s="442"/>
    </row>
    <row r="18" spans="2:4" x14ac:dyDescent="0.2">
      <c r="B18" s="88" t="s">
        <v>184</v>
      </c>
      <c r="C18" s="443">
        <f>#N/A</f>
        <v>1584000</v>
      </c>
      <c r="D18" s="444"/>
    </row>
    <row r="19" spans="2:4" x14ac:dyDescent="0.2">
      <c r="B19" s="88" t="s">
        <v>531</v>
      </c>
      <c r="C19" s="457">
        <f>SUM(D21:D25)</f>
        <v>0</v>
      </c>
      <c r="D19" s="458"/>
    </row>
    <row r="20" spans="2:4" x14ac:dyDescent="0.2">
      <c r="B20" s="89" t="s">
        <v>525</v>
      </c>
      <c r="C20" s="90" t="s">
        <v>526</v>
      </c>
      <c r="D20" s="91" t="s">
        <v>527</v>
      </c>
    </row>
    <row r="21" spans="2:4" ht="35.25" customHeight="1" x14ac:dyDescent="0.2">
      <c r="B21" s="92"/>
      <c r="C21" s="93"/>
      <c r="D21" s="94">
        <f>$C$18*C21</f>
        <v>0</v>
      </c>
    </row>
    <row r="22" spans="2:4" ht="35.25" customHeight="1" x14ac:dyDescent="0.2">
      <c r="B22" s="95"/>
      <c r="C22" s="93"/>
      <c r="D22" s="94">
        <f>$C$18*C22</f>
        <v>0</v>
      </c>
    </row>
    <row r="23" spans="2:4" ht="35.25" customHeight="1" x14ac:dyDescent="0.2">
      <c r="B23" s="96"/>
      <c r="C23" s="93"/>
      <c r="D23" s="94">
        <f>$C$18*C23</f>
        <v>0</v>
      </c>
    </row>
    <row r="24" spans="2:4" ht="35.25" customHeight="1" x14ac:dyDescent="0.2">
      <c r="B24" s="96"/>
      <c r="C24" s="93"/>
      <c r="D24" s="94">
        <f>$C$18*C24</f>
        <v>0</v>
      </c>
    </row>
    <row r="25" spans="2:4" ht="35.25" customHeight="1" thickBot="1" x14ac:dyDescent="0.25">
      <c r="B25" s="97"/>
      <c r="C25" s="93"/>
      <c r="D25" s="94">
        <f>$C$18*C25</f>
        <v>0</v>
      </c>
    </row>
    <row r="26" spans="2:4" ht="15.75" thickBot="1" x14ac:dyDescent="0.25"/>
    <row r="27" spans="2:4" x14ac:dyDescent="0.2">
      <c r="B27" s="454" t="s">
        <v>529</v>
      </c>
      <c r="C27" s="455"/>
      <c r="D27" s="456"/>
    </row>
    <row r="28" spans="2:4" ht="15.75" thickBot="1" x14ac:dyDescent="0.25">
      <c r="B28" s="451"/>
      <c r="C28" s="452"/>
      <c r="D28" s="453"/>
    </row>
    <row r="29" spans="2:4" x14ac:dyDescent="0.2">
      <c r="B29" s="88" t="s">
        <v>184</v>
      </c>
      <c r="C29" s="443">
        <f>#N/A</f>
        <v>500000</v>
      </c>
      <c r="D29" s="444"/>
    </row>
    <row r="30" spans="2:4" x14ac:dyDescent="0.2">
      <c r="B30" s="88" t="s">
        <v>531</v>
      </c>
      <c r="C30" s="457">
        <f>SUM(D32:D36)</f>
        <v>0</v>
      </c>
      <c r="D30" s="458"/>
    </row>
    <row r="31" spans="2:4" x14ac:dyDescent="0.2">
      <c r="B31" s="89" t="s">
        <v>525</v>
      </c>
      <c r="C31" s="90" t="s">
        <v>526</v>
      </c>
      <c r="D31" s="91" t="s">
        <v>527</v>
      </c>
    </row>
    <row r="32" spans="2:4" ht="35.25" customHeight="1" x14ac:dyDescent="0.2">
      <c r="B32" s="92"/>
      <c r="C32" s="93"/>
      <c r="D32" s="94">
        <f>$C$29*C32</f>
        <v>0</v>
      </c>
    </row>
    <row r="33" spans="2:4" ht="35.25" customHeight="1" x14ac:dyDescent="0.2">
      <c r="B33" s="95"/>
      <c r="C33" s="93"/>
      <c r="D33" s="94">
        <f>$C$29*C33</f>
        <v>0</v>
      </c>
    </row>
    <row r="34" spans="2:4" ht="35.25" customHeight="1" x14ac:dyDescent="0.2">
      <c r="B34" s="96"/>
      <c r="C34" s="93"/>
      <c r="D34" s="94">
        <f>$C$29*C34</f>
        <v>0</v>
      </c>
    </row>
    <row r="35" spans="2:4" ht="35.25" customHeight="1" x14ac:dyDescent="0.2">
      <c r="B35" s="96"/>
      <c r="C35" s="93"/>
      <c r="D35" s="94">
        <f>$C$29*C35</f>
        <v>0</v>
      </c>
    </row>
    <row r="36" spans="2:4" ht="35.25" customHeight="1" thickBot="1" x14ac:dyDescent="0.25">
      <c r="B36" s="97"/>
      <c r="C36" s="93"/>
      <c r="D36" s="94">
        <f>$C$29*C36</f>
        <v>0</v>
      </c>
    </row>
    <row r="37" spans="2:4" ht="15.75" thickBot="1" x14ac:dyDescent="0.25"/>
    <row r="38" spans="2:4" x14ac:dyDescent="0.2">
      <c r="B38" s="454" t="s">
        <v>530</v>
      </c>
      <c r="C38" s="455"/>
      <c r="D38" s="456"/>
    </row>
    <row r="39" spans="2:4" ht="15.75" thickBot="1" x14ac:dyDescent="0.25">
      <c r="B39" s="451"/>
      <c r="C39" s="452"/>
      <c r="D39" s="453"/>
    </row>
    <row r="40" spans="2:4" x14ac:dyDescent="0.2">
      <c r="B40" s="88" t="s">
        <v>184</v>
      </c>
      <c r="C40" s="443">
        <f>#N/A</f>
        <v>0</v>
      </c>
      <c r="D40" s="444"/>
    </row>
    <row r="41" spans="2:4" x14ac:dyDescent="0.2">
      <c r="B41" s="88" t="s">
        <v>531</v>
      </c>
      <c r="C41" s="457">
        <f>SUM(D43:D47)</f>
        <v>0</v>
      </c>
      <c r="D41" s="458"/>
    </row>
    <row r="42" spans="2:4" x14ac:dyDescent="0.2">
      <c r="B42" s="89" t="s">
        <v>525</v>
      </c>
      <c r="C42" s="90" t="s">
        <v>526</v>
      </c>
      <c r="D42" s="91" t="s">
        <v>527</v>
      </c>
    </row>
    <row r="43" spans="2:4" ht="35.25" customHeight="1" x14ac:dyDescent="0.2">
      <c r="B43" s="92"/>
      <c r="C43" s="93"/>
      <c r="D43" s="94">
        <f>$C$40*C43</f>
        <v>0</v>
      </c>
    </row>
    <row r="44" spans="2:4" ht="35.25" customHeight="1" x14ac:dyDescent="0.2">
      <c r="B44" s="95"/>
      <c r="C44" s="93"/>
      <c r="D44" s="94">
        <f>$C$40*C44</f>
        <v>0</v>
      </c>
    </row>
    <row r="45" spans="2:4" ht="35.25" customHeight="1" x14ac:dyDescent="0.2">
      <c r="B45" s="96"/>
      <c r="C45" s="93"/>
      <c r="D45" s="94">
        <f>$C$40*C45</f>
        <v>0</v>
      </c>
    </row>
    <row r="46" spans="2:4" ht="35.25" customHeight="1" x14ac:dyDescent="0.2">
      <c r="B46" s="96"/>
      <c r="C46" s="93"/>
      <c r="D46" s="94">
        <f>$C$40*C46</f>
        <v>0</v>
      </c>
    </row>
    <row r="47" spans="2:4" ht="35.25" customHeight="1" thickBot="1" x14ac:dyDescent="0.25">
      <c r="B47" s="97"/>
      <c r="C47" s="93"/>
      <c r="D47" s="98">
        <f>$C$40*C47</f>
        <v>0</v>
      </c>
    </row>
  </sheetData>
  <sheetProtection sheet="1" objects="1" scenarios="1"/>
  <mergeCells count="17">
    <mergeCell ref="C19:D19"/>
    <mergeCell ref="B27:D27"/>
    <mergeCell ref="B28:D28"/>
    <mergeCell ref="C30:D30"/>
    <mergeCell ref="C41:D41"/>
    <mergeCell ref="C29:D29"/>
    <mergeCell ref="B38:D38"/>
    <mergeCell ref="B39:D39"/>
    <mergeCell ref="C40:D40"/>
    <mergeCell ref="B17:D17"/>
    <mergeCell ref="C18:D18"/>
    <mergeCell ref="B2:D3"/>
    <mergeCell ref="C7:D7"/>
    <mergeCell ref="B6:D6"/>
    <mergeCell ref="B5:D5"/>
    <mergeCell ref="C8:D8"/>
    <mergeCell ref="B16:D16"/>
  </mergeCells>
  <conditionalFormatting sqref="C8:D8">
    <cfRule type="cellIs" dxfId="3" priority="4" stopIfTrue="1" operator="greaterThan">
      <formula>$C$7</formula>
    </cfRule>
  </conditionalFormatting>
  <conditionalFormatting sqref="C19:D19">
    <cfRule type="cellIs" dxfId="2" priority="3" stopIfTrue="1" operator="greaterThan">
      <formula>$C$18</formula>
    </cfRule>
  </conditionalFormatting>
  <conditionalFormatting sqref="C30:D30">
    <cfRule type="cellIs" dxfId="1" priority="2" stopIfTrue="1" operator="greaterThan">
      <formula>$C$29</formula>
    </cfRule>
  </conditionalFormatting>
  <conditionalFormatting sqref="C41:D41">
    <cfRule type="cellIs" dxfId="0" priority="1" stopIfTrue="1" operator="greaterThan">
      <formula>$C$40</formula>
    </cfRule>
  </conditionalFormatting>
  <pageMargins left="0.7" right="0.7" top="0.75" bottom="0.75" header="0.3" footer="0.3"/>
  <pageSetup orientation="portrait"/>
  <customProperties>
    <customPr name="layoutContexts" r:id="rId1"/>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750DE-09E7-4AF0-9024-03C08AA3DF29}">
  <sheetPr>
    <tabColor theme="2" tint="-0.499984740745262"/>
  </sheetPr>
  <dimension ref="B1:G25"/>
  <sheetViews>
    <sheetView showGridLines="0" topLeftCell="A16" zoomScale="80" zoomScaleNormal="80" workbookViewId="0">
      <selection activeCell="G24" sqref="G24"/>
    </sheetView>
  </sheetViews>
  <sheetFormatPr defaultColWidth="8.875" defaultRowHeight="15" x14ac:dyDescent="0.2"/>
  <cols>
    <col min="1" max="1" width="12.375" customWidth="1"/>
    <col min="2" max="2" width="20.4453125" customWidth="1"/>
    <col min="3" max="5" width="25.421875" customWidth="1"/>
    <col min="6" max="6" width="24.48046875" customWidth="1"/>
    <col min="7" max="7" width="18.4296875" customWidth="1"/>
    <col min="8" max="8" width="21.5234375" customWidth="1"/>
    <col min="9" max="10" width="15.87109375" bestFit="1" customWidth="1"/>
    <col min="11" max="11" width="11.1640625" bestFit="1" customWidth="1"/>
  </cols>
  <sheetData>
    <row r="1" spans="2:6" ht="15.75" thickBot="1" x14ac:dyDescent="0.25"/>
    <row r="2" spans="2:6" s="81" customFormat="1" x14ac:dyDescent="0.2">
      <c r="B2" s="464" t="s">
        <v>63</v>
      </c>
      <c r="C2" s="465"/>
      <c r="D2" s="465"/>
      <c r="E2" s="465"/>
      <c r="F2" s="466"/>
    </row>
    <row r="3" spans="2:6" s="81" customFormat="1" ht="15.75" thickBot="1" x14ac:dyDescent="0.25">
      <c r="B3" s="467"/>
      <c r="C3" s="468"/>
      <c r="D3" s="468"/>
      <c r="E3" s="468"/>
      <c r="F3" s="469"/>
    </row>
    <row r="4" spans="2:6" s="81" customFormat="1" ht="15.75" thickBot="1" x14ac:dyDescent="0.25"/>
    <row r="5" spans="2:6" s="81" customFormat="1" ht="15.75" thickBot="1" x14ac:dyDescent="0.25">
      <c r="B5" s="431" t="s">
        <v>18</v>
      </c>
      <c r="C5" s="432"/>
      <c r="D5" s="432"/>
      <c r="E5" s="432"/>
      <c r="F5" s="433"/>
    </row>
    <row r="6" spans="2:6" s="81" customFormat="1" x14ac:dyDescent="0.2">
      <c r="B6" s="154"/>
      <c r="C6" s="470" t="str">
        <f>#N/A</f>
        <v>UNDP</v>
      </c>
      <c r="D6" s="470" t="str">
        <f>#N/A</f>
        <v>UNHCR</v>
      </c>
      <c r="E6" s="470">
        <f>#N/A</f>
        <v>0</v>
      </c>
      <c r="F6" s="434" t="s">
        <v>18</v>
      </c>
    </row>
    <row r="7" spans="2:6" s="81" customFormat="1" x14ac:dyDescent="0.2">
      <c r="B7" s="154"/>
      <c r="C7" s="471"/>
      <c r="D7" s="471"/>
      <c r="E7" s="471"/>
      <c r="F7" s="435"/>
    </row>
    <row r="8" spans="2:6" s="81" customFormat="1" ht="30" x14ac:dyDescent="0.2">
      <c r="B8" s="148" t="s">
        <v>10</v>
      </c>
      <c r="C8" s="155">
        <f>#N/A</f>
        <v>396316.36</v>
      </c>
      <c r="D8" s="155">
        <f>#N/A</f>
        <v>275000</v>
      </c>
      <c r="E8" s="155">
        <f>#N/A</f>
        <v>0</v>
      </c>
      <c r="F8" s="151">
        <f t="shared" ref="F8:F15" si="0">SUM(C8:E8)</f>
        <v>671316.36</v>
      </c>
    </row>
    <row r="9" spans="2:6" s="81" customFormat="1" ht="45" x14ac:dyDescent="0.2">
      <c r="B9" s="148" t="s">
        <v>11</v>
      </c>
      <c r="C9" s="155">
        <f>#N/A</f>
        <v>25000</v>
      </c>
      <c r="D9" s="155">
        <f>#N/A</f>
        <v>3000</v>
      </c>
      <c r="E9" s="155">
        <f>#N/A</f>
        <v>0</v>
      </c>
      <c r="F9" s="152">
        <f t="shared" si="0"/>
        <v>28000</v>
      </c>
    </row>
    <row r="10" spans="2:6" s="81" customFormat="1" ht="59.25" x14ac:dyDescent="0.2">
      <c r="B10" s="148" t="s">
        <v>12</v>
      </c>
      <c r="C10" s="155">
        <f>#N/A</f>
        <v>80000</v>
      </c>
      <c r="D10" s="155">
        <f>#N/A</f>
        <v>1000</v>
      </c>
      <c r="E10" s="155">
        <f>#N/A</f>
        <v>0</v>
      </c>
      <c r="F10" s="152">
        <f t="shared" si="0"/>
        <v>81000</v>
      </c>
    </row>
    <row r="11" spans="2:6" s="81" customFormat="1" ht="30" x14ac:dyDescent="0.2">
      <c r="B11" s="150" t="s">
        <v>13</v>
      </c>
      <c r="C11" s="155">
        <f>#N/A</f>
        <v>1550000</v>
      </c>
      <c r="D11" s="155">
        <f>#N/A</f>
        <v>65000</v>
      </c>
      <c r="E11" s="155">
        <f>#N/A</f>
        <v>0</v>
      </c>
      <c r="F11" s="152">
        <f t="shared" si="0"/>
        <v>1615000</v>
      </c>
    </row>
    <row r="12" spans="2:6" s="81" customFormat="1" x14ac:dyDescent="0.2">
      <c r="B12" s="148" t="s">
        <v>17</v>
      </c>
      <c r="C12" s="155">
        <f>#N/A</f>
        <v>73001.399999999994</v>
      </c>
      <c r="D12" s="155">
        <f>#N/A</f>
        <v>0</v>
      </c>
      <c r="E12" s="155">
        <f>#N/A</f>
        <v>0</v>
      </c>
      <c r="F12" s="152">
        <f t="shared" si="0"/>
        <v>73001.399999999994</v>
      </c>
    </row>
    <row r="13" spans="2:6" s="81" customFormat="1" ht="45" x14ac:dyDescent="0.2">
      <c r="B13" s="148" t="s">
        <v>14</v>
      </c>
      <c r="C13" s="155">
        <f>#N/A</f>
        <v>320000</v>
      </c>
      <c r="D13" s="155">
        <f>#N/A</f>
        <v>690000</v>
      </c>
      <c r="E13" s="155">
        <f>#N/A</f>
        <v>0</v>
      </c>
      <c r="F13" s="152">
        <f t="shared" si="0"/>
        <v>1010000</v>
      </c>
    </row>
    <row r="14" spans="2:6" s="81" customFormat="1" ht="30.75" thickBot="1" x14ac:dyDescent="0.25">
      <c r="B14" s="149" t="s">
        <v>170</v>
      </c>
      <c r="C14" s="156">
        <f>#N/A</f>
        <v>260000</v>
      </c>
      <c r="D14" s="156">
        <f>#N/A</f>
        <v>0</v>
      </c>
      <c r="E14" s="156">
        <f>#N/A</f>
        <v>0</v>
      </c>
      <c r="F14" s="153">
        <f t="shared" si="0"/>
        <v>260000</v>
      </c>
    </row>
    <row r="15" spans="2:6" s="81" customFormat="1" ht="30" customHeight="1" x14ac:dyDescent="0.2">
      <c r="B15" s="159" t="s">
        <v>548</v>
      </c>
      <c r="C15" s="160">
        <f>SUM(C8:C14)</f>
        <v>2704317.76</v>
      </c>
      <c r="D15" s="160">
        <f>SUM(D8:D14)</f>
        <v>1034000</v>
      </c>
      <c r="E15" s="160">
        <f>SUM(E8:E14)</f>
        <v>0</v>
      </c>
      <c r="F15" s="161">
        <f t="shared" si="0"/>
        <v>3738317.76</v>
      </c>
    </row>
    <row r="16" spans="2:6" s="157" customFormat="1" ht="19.5" customHeight="1" x14ac:dyDescent="0.2">
      <c r="B16" s="158" t="s">
        <v>540</v>
      </c>
      <c r="C16" s="162">
        <f>C15*0.07</f>
        <v>189302.2432</v>
      </c>
      <c r="D16" s="162">
        <f>D15*0.07</f>
        <v>72380</v>
      </c>
      <c r="E16" s="162">
        <f>E15*0.07</f>
        <v>0</v>
      </c>
      <c r="F16" s="162">
        <f>F15*0.07</f>
        <v>261682.2432</v>
      </c>
    </row>
    <row r="17" spans="2:7" s="157" customFormat="1" ht="25.5" customHeight="1" thickBot="1" x14ac:dyDescent="0.25">
      <c r="B17" s="163" t="s">
        <v>62</v>
      </c>
      <c r="C17" s="164">
        <f>C15+C16</f>
        <v>2893620.0031999997</v>
      </c>
      <c r="D17" s="164">
        <f>D15+D16</f>
        <v>1106380</v>
      </c>
      <c r="E17" s="164">
        <f>E15+E16</f>
        <v>0</v>
      </c>
      <c r="F17" s="164">
        <f>F15+F16</f>
        <v>4000000.0031999997</v>
      </c>
    </row>
    <row r="18" spans="2:7" s="81" customFormat="1" ht="15.75" thickBot="1" x14ac:dyDescent="0.25"/>
    <row r="19" spans="2:7" s="81" customFormat="1" ht="15.75" customHeight="1" x14ac:dyDescent="0.2">
      <c r="B19" s="472" t="s">
        <v>27</v>
      </c>
      <c r="C19" s="473"/>
      <c r="D19" s="473"/>
      <c r="E19" s="473"/>
      <c r="F19" s="474"/>
      <c r="G19" s="188"/>
    </row>
    <row r="20" spans="2:7" ht="15.75" customHeight="1" x14ac:dyDescent="0.2">
      <c r="B20" s="459"/>
      <c r="C20" s="409" t="str">
        <f>#N/A</f>
        <v>UNDP</v>
      </c>
      <c r="D20" s="409" t="str">
        <f>#N/A</f>
        <v>UNHCR</v>
      </c>
      <c r="E20" s="409">
        <f>#N/A</f>
        <v>0</v>
      </c>
      <c r="F20" s="461" t="s">
        <v>541</v>
      </c>
      <c r="G20" s="463" t="s">
        <v>29</v>
      </c>
    </row>
    <row r="21" spans="2:7" ht="15.75" customHeight="1" x14ac:dyDescent="0.2">
      <c r="B21" s="460"/>
      <c r="C21" s="410"/>
      <c r="D21" s="410"/>
      <c r="E21" s="410"/>
      <c r="F21" s="462"/>
      <c r="G21" s="435"/>
    </row>
    <row r="22" spans="2:7" ht="23.25" customHeight="1" x14ac:dyDescent="0.2">
      <c r="B22" s="28" t="s">
        <v>28</v>
      </c>
      <c r="C22" s="184">
        <f>#N/A</f>
        <v>2025534.0022399996</v>
      </c>
      <c r="D22" s="184">
        <f>#N/A</f>
        <v>774466</v>
      </c>
      <c r="E22" s="184">
        <f>#N/A</f>
        <v>0</v>
      </c>
      <c r="F22" s="186">
        <f>#N/A</f>
        <v>2800000.0022399994</v>
      </c>
      <c r="G22" s="183">
        <f>#N/A</f>
        <v>0.7</v>
      </c>
    </row>
    <row r="23" spans="2:7" ht="24.75" customHeight="1" x14ac:dyDescent="0.2">
      <c r="B23" s="28" t="s">
        <v>30</v>
      </c>
      <c r="C23" s="184">
        <f>#N/A</f>
        <v>868086.00095999986</v>
      </c>
      <c r="D23" s="184">
        <f>#N/A</f>
        <v>331914</v>
      </c>
      <c r="E23" s="184">
        <f>#N/A</f>
        <v>0</v>
      </c>
      <c r="F23" s="186">
        <f>#N/A</f>
        <v>1200000.0009599999</v>
      </c>
      <c r="G23" s="9">
        <f>#N/A</f>
        <v>0.3</v>
      </c>
    </row>
    <row r="24" spans="2:7" ht="24.75" customHeight="1" x14ac:dyDescent="0.2">
      <c r="B24" s="28" t="s">
        <v>554</v>
      </c>
      <c r="C24" s="184">
        <f>#N/A</f>
        <v>0</v>
      </c>
      <c r="D24" s="184">
        <f>#N/A</f>
        <v>0</v>
      </c>
      <c r="E24" s="184">
        <f>#N/A</f>
        <v>0</v>
      </c>
      <c r="F24" s="186">
        <f>#N/A</f>
        <v>0</v>
      </c>
      <c r="G24" s="9">
        <f>#N/A</f>
        <v>0</v>
      </c>
    </row>
    <row r="25" spans="2:7" ht="15.75" thickBot="1" x14ac:dyDescent="0.25">
      <c r="B25" s="10" t="s">
        <v>541</v>
      </c>
      <c r="C25" s="185">
        <f>#N/A</f>
        <v>2893620.0031999992</v>
      </c>
      <c r="D25" s="185">
        <f>#N/A</f>
        <v>1106380</v>
      </c>
      <c r="E25" s="185">
        <f>#N/A</f>
        <v>0</v>
      </c>
      <c r="F25" s="187">
        <f>#N/A</f>
        <v>4000000.0031999992</v>
      </c>
      <c r="G25" s="189"/>
    </row>
  </sheetData>
  <sheetProtection sheet="1" objects="1" scenarios="1" formatCells="0" formatColumns="0" formatRows="0"/>
  <mergeCells count="13">
    <mergeCell ref="F6:F7"/>
    <mergeCell ref="B20:B21"/>
    <mergeCell ref="F20:F21"/>
    <mergeCell ref="G20:G21"/>
    <mergeCell ref="B2:F3"/>
    <mergeCell ref="C6:C7"/>
    <mergeCell ref="D6:D7"/>
    <mergeCell ref="E6:E7"/>
    <mergeCell ref="C20:C21"/>
    <mergeCell ref="D20:D21"/>
    <mergeCell ref="E20:E21"/>
    <mergeCell ref="B19:F19"/>
    <mergeCell ref="B5:F5"/>
  </mergeCells>
  <dataValidations count="7">
    <dataValidation allowBlank="1" showInputMessage="1" showErrorMessage="1" prompt="Includes all related staff and temporary staff costs including base salary, post adjustment and all staff entitlements." sqref="B8" xr:uid="{CD26A60C-8EA9-4CB5-BEE7-41E6AB0B7E68}"/>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92AC7236-2FB1-4ECF-95E1-A9FFCE7EFC2B}"/>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B910D5A7-4E60-4E16-952E-5B8E9801C944}"/>
    <dataValidation allowBlank="1" showInputMessage="1" showErrorMessage="1" prompt="Includes staff and non-staff travel paid for by the organization directly related to a project." sqref="B12" xr:uid="{0C847EBA-504D-45B5-B5A8-0FAE0B69D8DA}"/>
    <dataValidation allowBlank="1" showInputMessage="1" showErrorMessage="1" prompt="Services contracted by an organization which follow the normal procurement processes." sqref="B11" xr:uid="{688A69B9-F923-4B45-8B20-6EE7E412178D}"/>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43CC1576-97C7-4BA8-A594-F8C2DDFD853E}"/>
    <dataValidation allowBlank="1" showInputMessage="1" showErrorMessage="1" prompt=" Includes all general operating costs for running an office. Examples include telecommunication, rents, finance charges and other costs which cannot be mapped to other expense categories." sqref="B14" xr:uid="{C7A8628F-8D72-4540-8DB1-51CD1406B568}"/>
  </dataValidations>
  <pageMargins left="0.7" right="0.7" top="0.75" bottom="0.75" header="0.3" footer="0.3"/>
  <pageSetup orientation="portrait"/>
  <customProperties>
    <customPr name="layoutContexts" r:id="rId1"/>
  </customProperties>
  <ignoredErrors>
    <ignoredError sqref="C6:E7 C20:E2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01AC6-1D26-450C-85C3-64B6967CBF38}">
  <sheetPr>
    <tabColor theme="2" tint="-0.499984740745262"/>
  </sheetPr>
  <dimension ref="A1:A6"/>
  <sheetViews>
    <sheetView workbookViewId="0">
      <selection activeCell="J6" sqref="J6"/>
    </sheetView>
  </sheetViews>
  <sheetFormatPr defaultColWidth="8.875" defaultRowHeight="15" x14ac:dyDescent="0.2"/>
  <sheetData>
    <row r="1" spans="1:1" x14ac:dyDescent="0.2">
      <c r="A1" s="142">
        <v>0</v>
      </c>
    </row>
    <row r="2" spans="1:1" x14ac:dyDescent="0.2">
      <c r="A2" s="142">
        <v>0.2</v>
      </c>
    </row>
    <row r="3" spans="1:1" x14ac:dyDescent="0.2">
      <c r="A3" s="142">
        <v>0.4</v>
      </c>
    </row>
    <row r="4" spans="1:1" x14ac:dyDescent="0.2">
      <c r="A4" s="142">
        <v>0.6</v>
      </c>
    </row>
    <row r="5" spans="1:1" x14ac:dyDescent="0.2">
      <c r="A5" s="142">
        <v>0.8</v>
      </c>
    </row>
    <row r="6" spans="1:1" x14ac:dyDescent="0.2">
      <c r="A6" s="142">
        <v>1</v>
      </c>
    </row>
  </sheetData>
  <pageMargins left="0.7" right="0.7" top="0.75" bottom="0.75" header="0.3" footer="0.3"/>
  <customProperties>
    <customPr name="layoutContexts" r:id="rId1"/>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4C86A-3E8F-40EC-8AFF-3259F6639821}">
  <dimension ref="A1:B170"/>
  <sheetViews>
    <sheetView topLeftCell="A148" workbookViewId="0">
      <selection activeCell="D3" sqref="D3"/>
    </sheetView>
  </sheetViews>
  <sheetFormatPr defaultColWidth="8.875" defaultRowHeight="15" x14ac:dyDescent="0.2"/>
  <sheetData>
    <row r="1" spans="1:2" x14ac:dyDescent="0.2">
      <c r="A1" s="82" t="s">
        <v>185</v>
      </c>
      <c r="B1" s="83" t="s">
        <v>186</v>
      </c>
    </row>
    <row r="2" spans="1:2" x14ac:dyDescent="0.2">
      <c r="A2" s="84" t="s">
        <v>187</v>
      </c>
      <c r="B2" s="85" t="s">
        <v>188</v>
      </c>
    </row>
    <row r="3" spans="1:2" x14ac:dyDescent="0.2">
      <c r="A3" s="84" t="s">
        <v>189</v>
      </c>
      <c r="B3" s="85" t="s">
        <v>190</v>
      </c>
    </row>
    <row r="4" spans="1:2" x14ac:dyDescent="0.2">
      <c r="A4" s="84" t="s">
        <v>191</v>
      </c>
      <c r="B4" s="85" t="s">
        <v>192</v>
      </c>
    </row>
    <row r="5" spans="1:2" x14ac:dyDescent="0.2">
      <c r="A5" s="84" t="s">
        <v>193</v>
      </c>
      <c r="B5" s="85" t="s">
        <v>194</v>
      </c>
    </row>
    <row r="6" spans="1:2" x14ac:dyDescent="0.2">
      <c r="A6" s="84" t="s">
        <v>195</v>
      </c>
      <c r="B6" s="85" t="s">
        <v>196</v>
      </c>
    </row>
    <row r="7" spans="1:2" x14ac:dyDescent="0.2">
      <c r="A7" s="84" t="s">
        <v>197</v>
      </c>
      <c r="B7" s="85" t="s">
        <v>198</v>
      </c>
    </row>
    <row r="8" spans="1:2" x14ac:dyDescent="0.2">
      <c r="A8" s="84" t="s">
        <v>199</v>
      </c>
      <c r="B8" s="85" t="s">
        <v>200</v>
      </c>
    </row>
    <row r="9" spans="1:2" x14ac:dyDescent="0.2">
      <c r="A9" s="84" t="s">
        <v>201</v>
      </c>
      <c r="B9" s="85" t="s">
        <v>202</v>
      </c>
    </row>
    <row r="10" spans="1:2" x14ac:dyDescent="0.2">
      <c r="A10" s="84" t="s">
        <v>203</v>
      </c>
      <c r="B10" s="85" t="s">
        <v>204</v>
      </c>
    </row>
    <row r="11" spans="1:2" x14ac:dyDescent="0.2">
      <c r="A11" s="84" t="s">
        <v>205</v>
      </c>
      <c r="B11" s="85" t="s">
        <v>206</v>
      </c>
    </row>
    <row r="12" spans="1:2" x14ac:dyDescent="0.2">
      <c r="A12" s="84" t="s">
        <v>207</v>
      </c>
      <c r="B12" s="85" t="s">
        <v>208</v>
      </c>
    </row>
    <row r="13" spans="1:2" x14ac:dyDescent="0.2">
      <c r="A13" s="84" t="s">
        <v>209</v>
      </c>
      <c r="B13" s="85" t="s">
        <v>210</v>
      </c>
    </row>
    <row r="14" spans="1:2" x14ac:dyDescent="0.2">
      <c r="A14" s="84" t="s">
        <v>211</v>
      </c>
      <c r="B14" s="85" t="s">
        <v>212</v>
      </c>
    </row>
    <row r="15" spans="1:2" x14ac:dyDescent="0.2">
      <c r="A15" s="84" t="s">
        <v>213</v>
      </c>
      <c r="B15" s="85" t="s">
        <v>214</v>
      </c>
    </row>
    <row r="16" spans="1:2" x14ac:dyDescent="0.2">
      <c r="A16" s="84" t="s">
        <v>215</v>
      </c>
      <c r="B16" s="85" t="s">
        <v>216</v>
      </c>
    </row>
    <row r="17" spans="1:2" x14ac:dyDescent="0.2">
      <c r="A17" s="84" t="s">
        <v>217</v>
      </c>
      <c r="B17" s="85" t="s">
        <v>218</v>
      </c>
    </row>
    <row r="18" spans="1:2" x14ac:dyDescent="0.2">
      <c r="A18" s="84" t="s">
        <v>219</v>
      </c>
      <c r="B18" s="85" t="s">
        <v>220</v>
      </c>
    </row>
    <row r="19" spans="1:2" x14ac:dyDescent="0.2">
      <c r="A19" s="84" t="s">
        <v>221</v>
      </c>
      <c r="B19" s="85" t="s">
        <v>222</v>
      </c>
    </row>
    <row r="20" spans="1:2" x14ac:dyDescent="0.2">
      <c r="A20" s="84" t="s">
        <v>223</v>
      </c>
      <c r="B20" s="85" t="s">
        <v>224</v>
      </c>
    </row>
    <row r="21" spans="1:2" x14ac:dyDescent="0.2">
      <c r="A21" s="84" t="s">
        <v>225</v>
      </c>
      <c r="B21" s="85" t="s">
        <v>226</v>
      </c>
    </row>
    <row r="22" spans="1:2" x14ac:dyDescent="0.2">
      <c r="A22" s="84" t="s">
        <v>227</v>
      </c>
      <c r="B22" s="85" t="s">
        <v>228</v>
      </c>
    </row>
    <row r="23" spans="1:2" x14ac:dyDescent="0.2">
      <c r="A23" s="84" t="s">
        <v>229</v>
      </c>
      <c r="B23" s="85" t="s">
        <v>230</v>
      </c>
    </row>
    <row r="24" spans="1:2" x14ac:dyDescent="0.2">
      <c r="A24" s="84" t="s">
        <v>231</v>
      </c>
      <c r="B24" s="85" t="s">
        <v>232</v>
      </c>
    </row>
    <row r="25" spans="1:2" x14ac:dyDescent="0.2">
      <c r="A25" s="84" t="s">
        <v>233</v>
      </c>
      <c r="B25" s="85" t="s">
        <v>234</v>
      </c>
    </row>
    <row r="26" spans="1:2" x14ac:dyDescent="0.2">
      <c r="A26" s="84" t="s">
        <v>235</v>
      </c>
      <c r="B26" s="85" t="s">
        <v>236</v>
      </c>
    </row>
    <row r="27" spans="1:2" x14ac:dyDescent="0.2">
      <c r="A27" s="84" t="s">
        <v>237</v>
      </c>
      <c r="B27" s="85" t="s">
        <v>238</v>
      </c>
    </row>
    <row r="28" spans="1:2" x14ac:dyDescent="0.2">
      <c r="A28" s="84" t="s">
        <v>239</v>
      </c>
      <c r="B28" s="85" t="s">
        <v>240</v>
      </c>
    </row>
    <row r="29" spans="1:2" x14ac:dyDescent="0.2">
      <c r="A29" s="84" t="s">
        <v>241</v>
      </c>
      <c r="B29" s="85" t="s">
        <v>242</v>
      </c>
    </row>
    <row r="30" spans="1:2" x14ac:dyDescent="0.2">
      <c r="A30" s="84" t="s">
        <v>243</v>
      </c>
      <c r="B30" s="85" t="s">
        <v>244</v>
      </c>
    </row>
    <row r="31" spans="1:2" x14ac:dyDescent="0.2">
      <c r="A31" s="84" t="s">
        <v>245</v>
      </c>
      <c r="B31" s="85" t="s">
        <v>246</v>
      </c>
    </row>
    <row r="32" spans="1:2" x14ac:dyDescent="0.2">
      <c r="A32" s="84" t="s">
        <v>247</v>
      </c>
      <c r="B32" s="85" t="s">
        <v>248</v>
      </c>
    </row>
    <row r="33" spans="1:2" x14ac:dyDescent="0.2">
      <c r="A33" s="84" t="s">
        <v>249</v>
      </c>
      <c r="B33" s="85" t="s">
        <v>250</v>
      </c>
    </row>
    <row r="34" spans="1:2" x14ac:dyDescent="0.2">
      <c r="A34" s="84" t="s">
        <v>251</v>
      </c>
      <c r="B34" s="85" t="s">
        <v>252</v>
      </c>
    </row>
    <row r="35" spans="1:2" x14ac:dyDescent="0.2">
      <c r="A35" s="84" t="s">
        <v>253</v>
      </c>
      <c r="B35" s="85" t="s">
        <v>254</v>
      </c>
    </row>
    <row r="36" spans="1:2" x14ac:dyDescent="0.2">
      <c r="A36" s="84" t="s">
        <v>255</v>
      </c>
      <c r="B36" s="85" t="s">
        <v>256</v>
      </c>
    </row>
    <row r="37" spans="1:2" x14ac:dyDescent="0.2">
      <c r="A37" s="84" t="s">
        <v>257</v>
      </c>
      <c r="B37" s="85" t="s">
        <v>258</v>
      </c>
    </row>
    <row r="38" spans="1:2" x14ac:dyDescent="0.2">
      <c r="A38" s="84" t="s">
        <v>259</v>
      </c>
      <c r="B38" s="85" t="s">
        <v>260</v>
      </c>
    </row>
    <row r="39" spans="1:2" x14ac:dyDescent="0.2">
      <c r="A39" s="84" t="s">
        <v>261</v>
      </c>
      <c r="B39" s="85" t="s">
        <v>262</v>
      </c>
    </row>
    <row r="40" spans="1:2" x14ac:dyDescent="0.2">
      <c r="A40" s="84" t="s">
        <v>263</v>
      </c>
      <c r="B40" s="85" t="s">
        <v>264</v>
      </c>
    </row>
    <row r="41" spans="1:2" x14ac:dyDescent="0.2">
      <c r="A41" s="84" t="s">
        <v>265</v>
      </c>
      <c r="B41" s="85" t="s">
        <v>266</v>
      </c>
    </row>
    <row r="42" spans="1:2" x14ac:dyDescent="0.2">
      <c r="A42" s="84" t="s">
        <v>267</v>
      </c>
      <c r="B42" s="85" t="s">
        <v>268</v>
      </c>
    </row>
    <row r="43" spans="1:2" x14ac:dyDescent="0.2">
      <c r="A43" s="84" t="s">
        <v>269</v>
      </c>
      <c r="B43" s="85" t="s">
        <v>270</v>
      </c>
    </row>
    <row r="44" spans="1:2" x14ac:dyDescent="0.2">
      <c r="A44" s="84" t="s">
        <v>271</v>
      </c>
      <c r="B44" s="85" t="s">
        <v>272</v>
      </c>
    </row>
    <row r="45" spans="1:2" x14ac:dyDescent="0.2">
      <c r="A45" s="84" t="s">
        <v>273</v>
      </c>
      <c r="B45" s="85" t="s">
        <v>274</v>
      </c>
    </row>
    <row r="46" spans="1:2" x14ac:dyDescent="0.2">
      <c r="A46" s="84" t="s">
        <v>275</v>
      </c>
      <c r="B46" s="85" t="s">
        <v>276</v>
      </c>
    </row>
    <row r="47" spans="1:2" x14ac:dyDescent="0.2">
      <c r="A47" s="84" t="s">
        <v>277</v>
      </c>
      <c r="B47" s="85" t="s">
        <v>278</v>
      </c>
    </row>
    <row r="48" spans="1:2" x14ac:dyDescent="0.2">
      <c r="A48" s="84" t="s">
        <v>279</v>
      </c>
      <c r="B48" s="85" t="s">
        <v>280</v>
      </c>
    </row>
    <row r="49" spans="1:2" x14ac:dyDescent="0.2">
      <c r="A49" s="84" t="s">
        <v>281</v>
      </c>
      <c r="B49" s="85" t="s">
        <v>282</v>
      </c>
    </row>
    <row r="50" spans="1:2" x14ac:dyDescent="0.2">
      <c r="A50" s="84" t="s">
        <v>283</v>
      </c>
      <c r="B50" s="85" t="s">
        <v>284</v>
      </c>
    </row>
    <row r="51" spans="1:2" x14ac:dyDescent="0.2">
      <c r="A51" s="84" t="s">
        <v>285</v>
      </c>
      <c r="B51" s="85" t="s">
        <v>286</v>
      </c>
    </row>
    <row r="52" spans="1:2" x14ac:dyDescent="0.2">
      <c r="A52" s="84" t="s">
        <v>287</v>
      </c>
      <c r="B52" s="85" t="s">
        <v>288</v>
      </c>
    </row>
    <row r="53" spans="1:2" x14ac:dyDescent="0.2">
      <c r="A53" s="84" t="s">
        <v>289</v>
      </c>
      <c r="B53" s="85" t="s">
        <v>290</v>
      </c>
    </row>
    <row r="54" spans="1:2" x14ac:dyDescent="0.2">
      <c r="A54" s="84" t="s">
        <v>291</v>
      </c>
      <c r="B54" s="85" t="s">
        <v>292</v>
      </c>
    </row>
    <row r="55" spans="1:2" x14ac:dyDescent="0.2">
      <c r="A55" s="84" t="s">
        <v>293</v>
      </c>
      <c r="B55" s="85" t="s">
        <v>294</v>
      </c>
    </row>
    <row r="56" spans="1:2" x14ac:dyDescent="0.2">
      <c r="A56" s="84" t="s">
        <v>295</v>
      </c>
      <c r="B56" s="85" t="s">
        <v>296</v>
      </c>
    </row>
    <row r="57" spans="1:2" x14ac:dyDescent="0.2">
      <c r="A57" s="84" t="s">
        <v>297</v>
      </c>
      <c r="B57" s="85" t="s">
        <v>298</v>
      </c>
    </row>
    <row r="58" spans="1:2" x14ac:dyDescent="0.2">
      <c r="A58" s="84" t="s">
        <v>299</v>
      </c>
      <c r="B58" s="85" t="s">
        <v>300</v>
      </c>
    </row>
    <row r="59" spans="1:2" x14ac:dyDescent="0.2">
      <c r="A59" s="84" t="s">
        <v>301</v>
      </c>
      <c r="B59" s="85" t="s">
        <v>302</v>
      </c>
    </row>
    <row r="60" spans="1:2" x14ac:dyDescent="0.2">
      <c r="A60" s="84" t="s">
        <v>303</v>
      </c>
      <c r="B60" s="85" t="s">
        <v>304</v>
      </c>
    </row>
    <row r="61" spans="1:2" x14ac:dyDescent="0.2">
      <c r="A61" s="84" t="s">
        <v>305</v>
      </c>
      <c r="B61" s="85" t="s">
        <v>306</v>
      </c>
    </row>
    <row r="62" spans="1:2" x14ac:dyDescent="0.2">
      <c r="A62" s="84" t="s">
        <v>307</v>
      </c>
      <c r="B62" s="85" t="s">
        <v>308</v>
      </c>
    </row>
    <row r="63" spans="1:2" x14ac:dyDescent="0.2">
      <c r="A63" s="84" t="s">
        <v>309</v>
      </c>
      <c r="B63" s="85" t="s">
        <v>310</v>
      </c>
    </row>
    <row r="64" spans="1:2" x14ac:dyDescent="0.2">
      <c r="A64" s="84" t="s">
        <v>311</v>
      </c>
      <c r="B64" s="85" t="s">
        <v>312</v>
      </c>
    </row>
    <row r="65" spans="1:2" x14ac:dyDescent="0.2">
      <c r="A65" s="84" t="s">
        <v>313</v>
      </c>
      <c r="B65" s="85" t="s">
        <v>314</v>
      </c>
    </row>
    <row r="66" spans="1:2" x14ac:dyDescent="0.2">
      <c r="A66" s="84" t="s">
        <v>315</v>
      </c>
      <c r="B66" s="85" t="s">
        <v>316</v>
      </c>
    </row>
    <row r="67" spans="1:2" x14ac:dyDescent="0.2">
      <c r="A67" s="84" t="s">
        <v>317</v>
      </c>
      <c r="B67" s="85" t="s">
        <v>318</v>
      </c>
    </row>
    <row r="68" spans="1:2" x14ac:dyDescent="0.2">
      <c r="A68" s="84" t="s">
        <v>319</v>
      </c>
      <c r="B68" s="85" t="s">
        <v>320</v>
      </c>
    </row>
    <row r="69" spans="1:2" x14ac:dyDescent="0.2">
      <c r="A69" s="84" t="s">
        <v>321</v>
      </c>
      <c r="B69" s="85" t="s">
        <v>322</v>
      </c>
    </row>
    <row r="70" spans="1:2" x14ac:dyDescent="0.2">
      <c r="A70" s="84" t="s">
        <v>323</v>
      </c>
      <c r="B70" s="85" t="s">
        <v>324</v>
      </c>
    </row>
    <row r="71" spans="1:2" x14ac:dyDescent="0.2">
      <c r="A71" s="84" t="s">
        <v>325</v>
      </c>
      <c r="B71" s="85" t="s">
        <v>326</v>
      </c>
    </row>
    <row r="72" spans="1:2" x14ac:dyDescent="0.2">
      <c r="A72" s="84" t="s">
        <v>327</v>
      </c>
      <c r="B72" s="85" t="s">
        <v>328</v>
      </c>
    </row>
    <row r="73" spans="1:2" x14ac:dyDescent="0.2">
      <c r="A73" s="84" t="s">
        <v>329</v>
      </c>
      <c r="B73" s="85" t="s">
        <v>330</v>
      </c>
    </row>
    <row r="74" spans="1:2" x14ac:dyDescent="0.2">
      <c r="A74" s="84" t="s">
        <v>331</v>
      </c>
      <c r="B74" s="85" t="s">
        <v>332</v>
      </c>
    </row>
    <row r="75" spans="1:2" x14ac:dyDescent="0.2">
      <c r="A75" s="84" t="s">
        <v>333</v>
      </c>
      <c r="B75" s="86" t="s">
        <v>334</v>
      </c>
    </row>
    <row r="76" spans="1:2" x14ac:dyDescent="0.2">
      <c r="A76" s="84" t="s">
        <v>335</v>
      </c>
      <c r="B76" s="86" t="s">
        <v>336</v>
      </c>
    </row>
    <row r="77" spans="1:2" x14ac:dyDescent="0.2">
      <c r="A77" s="84" t="s">
        <v>337</v>
      </c>
      <c r="B77" s="86" t="s">
        <v>338</v>
      </c>
    </row>
    <row r="78" spans="1:2" x14ac:dyDescent="0.2">
      <c r="A78" s="84" t="s">
        <v>339</v>
      </c>
      <c r="B78" s="86" t="s">
        <v>340</v>
      </c>
    </row>
    <row r="79" spans="1:2" x14ac:dyDescent="0.2">
      <c r="A79" s="84" t="s">
        <v>341</v>
      </c>
      <c r="B79" s="86" t="s">
        <v>342</v>
      </c>
    </row>
    <row r="80" spans="1:2" x14ac:dyDescent="0.2">
      <c r="A80" s="84" t="s">
        <v>343</v>
      </c>
      <c r="B80" s="86" t="s">
        <v>344</v>
      </c>
    </row>
    <row r="81" spans="1:2" x14ac:dyDescent="0.2">
      <c r="A81" s="84" t="s">
        <v>345</v>
      </c>
      <c r="B81" s="86" t="s">
        <v>346</v>
      </c>
    </row>
    <row r="82" spans="1:2" x14ac:dyDescent="0.2">
      <c r="A82" s="84" t="s">
        <v>347</v>
      </c>
      <c r="B82" s="86" t="s">
        <v>348</v>
      </c>
    </row>
    <row r="83" spans="1:2" x14ac:dyDescent="0.2">
      <c r="A83" s="84" t="s">
        <v>349</v>
      </c>
      <c r="B83" s="86" t="s">
        <v>350</v>
      </c>
    </row>
    <row r="84" spans="1:2" x14ac:dyDescent="0.2">
      <c r="A84" s="84" t="s">
        <v>351</v>
      </c>
      <c r="B84" s="86" t="s">
        <v>352</v>
      </c>
    </row>
    <row r="85" spans="1:2" x14ac:dyDescent="0.2">
      <c r="A85" s="84" t="s">
        <v>353</v>
      </c>
      <c r="B85" s="86" t="s">
        <v>354</v>
      </c>
    </row>
    <row r="86" spans="1:2" x14ac:dyDescent="0.2">
      <c r="A86" s="84" t="s">
        <v>355</v>
      </c>
      <c r="B86" s="86" t="s">
        <v>356</v>
      </c>
    </row>
    <row r="87" spans="1:2" x14ac:dyDescent="0.2">
      <c r="A87" s="84" t="s">
        <v>357</v>
      </c>
      <c r="B87" s="86" t="s">
        <v>358</v>
      </c>
    </row>
    <row r="88" spans="1:2" x14ac:dyDescent="0.2">
      <c r="A88" s="84" t="s">
        <v>359</v>
      </c>
      <c r="B88" s="86" t="s">
        <v>360</v>
      </c>
    </row>
    <row r="89" spans="1:2" x14ac:dyDescent="0.2">
      <c r="A89" s="84" t="s">
        <v>361</v>
      </c>
      <c r="B89" s="86" t="s">
        <v>362</v>
      </c>
    </row>
    <row r="90" spans="1:2" x14ac:dyDescent="0.2">
      <c r="A90" s="84" t="s">
        <v>363</v>
      </c>
      <c r="B90" s="86" t="s">
        <v>364</v>
      </c>
    </row>
    <row r="91" spans="1:2" x14ac:dyDescent="0.2">
      <c r="A91" s="84" t="s">
        <v>365</v>
      </c>
      <c r="B91" s="86" t="s">
        <v>366</v>
      </c>
    </row>
    <row r="92" spans="1:2" x14ac:dyDescent="0.2">
      <c r="A92" s="84" t="s">
        <v>367</v>
      </c>
      <c r="B92" s="86" t="s">
        <v>368</v>
      </c>
    </row>
    <row r="93" spans="1:2" x14ac:dyDescent="0.2">
      <c r="A93" s="84" t="s">
        <v>369</v>
      </c>
      <c r="B93" s="86" t="s">
        <v>370</v>
      </c>
    </row>
    <row r="94" spans="1:2" x14ac:dyDescent="0.2">
      <c r="A94" s="84" t="s">
        <v>371</v>
      </c>
      <c r="B94" s="86" t="s">
        <v>372</v>
      </c>
    </row>
    <row r="95" spans="1:2" x14ac:dyDescent="0.2">
      <c r="A95" s="84" t="s">
        <v>373</v>
      </c>
      <c r="B95" s="86" t="s">
        <v>374</v>
      </c>
    </row>
    <row r="96" spans="1:2" x14ac:dyDescent="0.2">
      <c r="A96" s="84" t="s">
        <v>375</v>
      </c>
      <c r="B96" s="86" t="s">
        <v>376</v>
      </c>
    </row>
    <row r="97" spans="1:2" x14ac:dyDescent="0.2">
      <c r="A97" s="84" t="s">
        <v>377</v>
      </c>
      <c r="B97" s="86" t="s">
        <v>378</v>
      </c>
    </row>
    <row r="98" spans="1:2" x14ac:dyDescent="0.2">
      <c r="A98" s="84" t="s">
        <v>379</v>
      </c>
      <c r="B98" s="86" t="s">
        <v>380</v>
      </c>
    </row>
    <row r="99" spans="1:2" x14ac:dyDescent="0.2">
      <c r="A99" s="84" t="s">
        <v>381</v>
      </c>
      <c r="B99" s="86" t="s">
        <v>382</v>
      </c>
    </row>
    <row r="100" spans="1:2" x14ac:dyDescent="0.2">
      <c r="A100" s="84" t="s">
        <v>383</v>
      </c>
      <c r="B100" s="86" t="s">
        <v>384</v>
      </c>
    </row>
    <row r="101" spans="1:2" x14ac:dyDescent="0.2">
      <c r="A101" s="84" t="s">
        <v>385</v>
      </c>
      <c r="B101" s="86" t="s">
        <v>386</v>
      </c>
    </row>
    <row r="102" spans="1:2" x14ac:dyDescent="0.2">
      <c r="A102" s="84" t="s">
        <v>387</v>
      </c>
      <c r="B102" s="86" t="s">
        <v>388</v>
      </c>
    </row>
    <row r="103" spans="1:2" x14ac:dyDescent="0.2">
      <c r="A103" s="84" t="s">
        <v>389</v>
      </c>
      <c r="B103" s="86" t="s">
        <v>390</v>
      </c>
    </row>
    <row r="104" spans="1:2" x14ac:dyDescent="0.2">
      <c r="A104" s="84" t="s">
        <v>391</v>
      </c>
      <c r="B104" s="86" t="s">
        <v>392</v>
      </c>
    </row>
    <row r="105" spans="1:2" x14ac:dyDescent="0.2">
      <c r="A105" s="84" t="s">
        <v>393</v>
      </c>
      <c r="B105" s="86" t="s">
        <v>394</v>
      </c>
    </row>
    <row r="106" spans="1:2" x14ac:dyDescent="0.2">
      <c r="A106" s="84" t="s">
        <v>395</v>
      </c>
      <c r="B106" s="86" t="s">
        <v>396</v>
      </c>
    </row>
    <row r="107" spans="1:2" x14ac:dyDescent="0.2">
      <c r="A107" s="84" t="s">
        <v>397</v>
      </c>
      <c r="B107" s="86" t="s">
        <v>398</v>
      </c>
    </row>
    <row r="108" spans="1:2" x14ac:dyDescent="0.2">
      <c r="A108" s="84" t="s">
        <v>399</v>
      </c>
      <c r="B108" s="86" t="s">
        <v>400</v>
      </c>
    </row>
    <row r="109" spans="1:2" x14ac:dyDescent="0.2">
      <c r="A109" s="84" t="s">
        <v>401</v>
      </c>
      <c r="B109" s="86" t="s">
        <v>402</v>
      </c>
    </row>
    <row r="110" spans="1:2" x14ac:dyDescent="0.2">
      <c r="A110" s="84" t="s">
        <v>403</v>
      </c>
      <c r="B110" s="86" t="s">
        <v>404</v>
      </c>
    </row>
    <row r="111" spans="1:2" x14ac:dyDescent="0.2">
      <c r="A111" s="84" t="s">
        <v>405</v>
      </c>
      <c r="B111" s="86" t="s">
        <v>406</v>
      </c>
    </row>
    <row r="112" spans="1:2" x14ac:dyDescent="0.2">
      <c r="A112" s="84" t="s">
        <v>407</v>
      </c>
      <c r="B112" s="86" t="s">
        <v>408</v>
      </c>
    </row>
    <row r="113" spans="1:2" x14ac:dyDescent="0.2">
      <c r="A113" s="84" t="s">
        <v>409</v>
      </c>
      <c r="B113" s="86" t="s">
        <v>410</v>
      </c>
    </row>
    <row r="114" spans="1:2" x14ac:dyDescent="0.2">
      <c r="A114" s="84" t="s">
        <v>411</v>
      </c>
      <c r="B114" s="86" t="s">
        <v>412</v>
      </c>
    </row>
    <row r="115" spans="1:2" x14ac:dyDescent="0.2">
      <c r="A115" s="84" t="s">
        <v>413</v>
      </c>
      <c r="B115" s="86" t="s">
        <v>414</v>
      </c>
    </row>
    <row r="116" spans="1:2" x14ac:dyDescent="0.2">
      <c r="A116" s="84" t="s">
        <v>415</v>
      </c>
      <c r="B116" s="86" t="s">
        <v>416</v>
      </c>
    </row>
    <row r="117" spans="1:2" x14ac:dyDescent="0.2">
      <c r="A117" s="84" t="s">
        <v>417</v>
      </c>
      <c r="B117" s="86" t="s">
        <v>418</v>
      </c>
    </row>
    <row r="118" spans="1:2" x14ac:dyDescent="0.2">
      <c r="A118" s="84" t="s">
        <v>419</v>
      </c>
      <c r="B118" s="86" t="s">
        <v>420</v>
      </c>
    </row>
    <row r="119" spans="1:2" x14ac:dyDescent="0.2">
      <c r="A119" s="84" t="s">
        <v>421</v>
      </c>
      <c r="B119" s="86" t="s">
        <v>422</v>
      </c>
    </row>
    <row r="120" spans="1:2" x14ac:dyDescent="0.2">
      <c r="A120" s="84" t="s">
        <v>423</v>
      </c>
      <c r="B120" s="86" t="s">
        <v>424</v>
      </c>
    </row>
    <row r="121" spans="1:2" x14ac:dyDescent="0.2">
      <c r="A121" s="84" t="s">
        <v>425</v>
      </c>
      <c r="B121" s="86" t="s">
        <v>426</v>
      </c>
    </row>
    <row r="122" spans="1:2" x14ac:dyDescent="0.2">
      <c r="A122" s="84" t="s">
        <v>427</v>
      </c>
      <c r="B122" s="86" t="s">
        <v>428</v>
      </c>
    </row>
    <row r="123" spans="1:2" x14ac:dyDescent="0.2">
      <c r="A123" s="84" t="s">
        <v>429</v>
      </c>
      <c r="B123" s="86" t="s">
        <v>430</v>
      </c>
    </row>
    <row r="124" spans="1:2" x14ac:dyDescent="0.2">
      <c r="A124" s="84" t="s">
        <v>431</v>
      </c>
      <c r="B124" s="86" t="s">
        <v>432</v>
      </c>
    </row>
    <row r="125" spans="1:2" x14ac:dyDescent="0.2">
      <c r="A125" s="84" t="s">
        <v>433</v>
      </c>
      <c r="B125" s="86" t="s">
        <v>434</v>
      </c>
    </row>
    <row r="126" spans="1:2" x14ac:dyDescent="0.2">
      <c r="A126" s="84" t="s">
        <v>435</v>
      </c>
      <c r="B126" s="86" t="s">
        <v>436</v>
      </c>
    </row>
    <row r="127" spans="1:2" x14ac:dyDescent="0.2">
      <c r="A127" s="84" t="s">
        <v>437</v>
      </c>
      <c r="B127" s="86" t="s">
        <v>438</v>
      </c>
    </row>
    <row r="128" spans="1:2" x14ac:dyDescent="0.2">
      <c r="A128" s="84" t="s">
        <v>439</v>
      </c>
      <c r="B128" s="86" t="s">
        <v>440</v>
      </c>
    </row>
    <row r="129" spans="1:2" x14ac:dyDescent="0.2">
      <c r="A129" s="84" t="s">
        <v>441</v>
      </c>
      <c r="B129" s="86" t="s">
        <v>442</v>
      </c>
    </row>
    <row r="130" spans="1:2" x14ac:dyDescent="0.2">
      <c r="A130" s="84" t="s">
        <v>443</v>
      </c>
      <c r="B130" s="86" t="s">
        <v>444</v>
      </c>
    </row>
    <row r="131" spans="1:2" x14ac:dyDescent="0.2">
      <c r="A131" s="84" t="s">
        <v>445</v>
      </c>
      <c r="B131" s="86" t="s">
        <v>446</v>
      </c>
    </row>
    <row r="132" spans="1:2" x14ac:dyDescent="0.2">
      <c r="A132" s="84" t="s">
        <v>447</v>
      </c>
      <c r="B132" s="86" t="s">
        <v>448</v>
      </c>
    </row>
    <row r="133" spans="1:2" x14ac:dyDescent="0.2">
      <c r="A133" s="84" t="s">
        <v>449</v>
      </c>
      <c r="B133" s="86" t="s">
        <v>450</v>
      </c>
    </row>
    <row r="134" spans="1:2" x14ac:dyDescent="0.2">
      <c r="A134" s="84" t="s">
        <v>451</v>
      </c>
      <c r="B134" s="86" t="s">
        <v>452</v>
      </c>
    </row>
    <row r="135" spans="1:2" x14ac:dyDescent="0.2">
      <c r="A135" s="84" t="s">
        <v>453</v>
      </c>
      <c r="B135" s="86" t="s">
        <v>454</v>
      </c>
    </row>
    <row r="136" spans="1:2" x14ac:dyDescent="0.2">
      <c r="A136" s="84" t="s">
        <v>455</v>
      </c>
      <c r="B136" s="86" t="s">
        <v>456</v>
      </c>
    </row>
    <row r="137" spans="1:2" x14ac:dyDescent="0.2">
      <c r="A137" s="84" t="s">
        <v>457</v>
      </c>
      <c r="B137" s="86" t="s">
        <v>458</v>
      </c>
    </row>
    <row r="138" spans="1:2" x14ac:dyDescent="0.2">
      <c r="A138" s="84" t="s">
        <v>459</v>
      </c>
      <c r="B138" s="86" t="s">
        <v>460</v>
      </c>
    </row>
    <row r="139" spans="1:2" x14ac:dyDescent="0.2">
      <c r="A139" s="84" t="s">
        <v>461</v>
      </c>
      <c r="B139" s="86" t="s">
        <v>462</v>
      </c>
    </row>
    <row r="140" spans="1:2" x14ac:dyDescent="0.2">
      <c r="A140" s="84" t="s">
        <v>463</v>
      </c>
      <c r="B140" s="86" t="s">
        <v>464</v>
      </c>
    </row>
    <row r="141" spans="1:2" x14ac:dyDescent="0.2">
      <c r="A141" s="84" t="s">
        <v>465</v>
      </c>
      <c r="B141" s="86" t="s">
        <v>466</v>
      </c>
    </row>
    <row r="142" spans="1:2" x14ac:dyDescent="0.2">
      <c r="A142" s="84" t="s">
        <v>467</v>
      </c>
      <c r="B142" s="86" t="s">
        <v>468</v>
      </c>
    </row>
    <row r="143" spans="1:2" x14ac:dyDescent="0.2">
      <c r="A143" s="84" t="s">
        <v>469</v>
      </c>
      <c r="B143" s="86" t="s">
        <v>470</v>
      </c>
    </row>
    <row r="144" spans="1:2" x14ac:dyDescent="0.2">
      <c r="A144" s="84" t="s">
        <v>471</v>
      </c>
      <c r="B144" s="87" t="s">
        <v>472</v>
      </c>
    </row>
    <row r="145" spans="1:2" x14ac:dyDescent="0.2">
      <c r="A145" s="84" t="s">
        <v>473</v>
      </c>
      <c r="B145" s="86" t="s">
        <v>474</v>
      </c>
    </row>
    <row r="146" spans="1:2" x14ac:dyDescent="0.2">
      <c r="A146" s="84" t="s">
        <v>475</v>
      </c>
      <c r="B146" s="86" t="s">
        <v>476</v>
      </c>
    </row>
    <row r="147" spans="1:2" x14ac:dyDescent="0.2">
      <c r="A147" s="84" t="s">
        <v>477</v>
      </c>
      <c r="B147" s="86" t="s">
        <v>478</v>
      </c>
    </row>
    <row r="148" spans="1:2" x14ac:dyDescent="0.2">
      <c r="A148" s="84" t="s">
        <v>479</v>
      </c>
      <c r="B148" s="86" t="s">
        <v>480</v>
      </c>
    </row>
    <row r="149" spans="1:2" x14ac:dyDescent="0.2">
      <c r="A149" s="84" t="s">
        <v>481</v>
      </c>
      <c r="B149" s="86" t="s">
        <v>482</v>
      </c>
    </row>
    <row r="150" spans="1:2" x14ac:dyDescent="0.2">
      <c r="A150" s="84" t="s">
        <v>483</v>
      </c>
      <c r="B150" s="86" t="s">
        <v>484</v>
      </c>
    </row>
    <row r="151" spans="1:2" x14ac:dyDescent="0.2">
      <c r="A151" s="84" t="s">
        <v>485</v>
      </c>
      <c r="B151" s="86" t="s">
        <v>486</v>
      </c>
    </row>
    <row r="152" spans="1:2" x14ac:dyDescent="0.2">
      <c r="A152" s="84" t="s">
        <v>487</v>
      </c>
      <c r="B152" s="86" t="s">
        <v>488</v>
      </c>
    </row>
    <row r="153" spans="1:2" x14ac:dyDescent="0.2">
      <c r="A153" s="84" t="s">
        <v>489</v>
      </c>
      <c r="B153" s="86" t="s">
        <v>490</v>
      </c>
    </row>
    <row r="154" spans="1:2" x14ac:dyDescent="0.2">
      <c r="A154" s="84" t="s">
        <v>491</v>
      </c>
      <c r="B154" s="86" t="s">
        <v>492</v>
      </c>
    </row>
    <row r="155" spans="1:2" x14ac:dyDescent="0.2">
      <c r="A155" s="84" t="s">
        <v>493</v>
      </c>
      <c r="B155" s="86" t="s">
        <v>494</v>
      </c>
    </row>
    <row r="156" spans="1:2" x14ac:dyDescent="0.2">
      <c r="A156" s="84" t="s">
        <v>495</v>
      </c>
      <c r="B156" s="86" t="s">
        <v>496</v>
      </c>
    </row>
    <row r="157" spans="1:2" x14ac:dyDescent="0.2">
      <c r="A157" s="84" t="s">
        <v>497</v>
      </c>
      <c r="B157" s="86" t="s">
        <v>498</v>
      </c>
    </row>
    <row r="158" spans="1:2" x14ac:dyDescent="0.2">
      <c r="A158" s="84" t="s">
        <v>499</v>
      </c>
      <c r="B158" s="86" t="s">
        <v>500</v>
      </c>
    </row>
    <row r="159" spans="1:2" x14ac:dyDescent="0.2">
      <c r="A159" s="84" t="s">
        <v>501</v>
      </c>
      <c r="B159" s="86" t="s">
        <v>502</v>
      </c>
    </row>
    <row r="160" spans="1:2" x14ac:dyDescent="0.2">
      <c r="A160" s="84" t="s">
        <v>503</v>
      </c>
      <c r="B160" s="86" t="s">
        <v>504</v>
      </c>
    </row>
    <row r="161" spans="1:2" x14ac:dyDescent="0.2">
      <c r="A161" s="84" t="s">
        <v>505</v>
      </c>
      <c r="B161" s="86" t="s">
        <v>506</v>
      </c>
    </row>
    <row r="162" spans="1:2" x14ac:dyDescent="0.2">
      <c r="A162" s="84" t="s">
        <v>507</v>
      </c>
      <c r="B162" s="86" t="s">
        <v>508</v>
      </c>
    </row>
    <row r="163" spans="1:2" x14ac:dyDescent="0.2">
      <c r="A163" s="84" t="s">
        <v>509</v>
      </c>
      <c r="B163" s="86" t="s">
        <v>510</v>
      </c>
    </row>
    <row r="164" spans="1:2" x14ac:dyDescent="0.2">
      <c r="A164" s="84" t="s">
        <v>511</v>
      </c>
      <c r="B164" s="86" t="s">
        <v>512</v>
      </c>
    </row>
    <row r="165" spans="1:2" x14ac:dyDescent="0.2">
      <c r="A165" s="84" t="s">
        <v>513</v>
      </c>
      <c r="B165" s="86" t="s">
        <v>514</v>
      </c>
    </row>
    <row r="166" spans="1:2" x14ac:dyDescent="0.2">
      <c r="A166" s="84" t="s">
        <v>515</v>
      </c>
      <c r="B166" s="86" t="s">
        <v>516</v>
      </c>
    </row>
    <row r="167" spans="1:2" x14ac:dyDescent="0.2">
      <c r="A167" s="84" t="s">
        <v>517</v>
      </c>
      <c r="B167" s="86" t="s">
        <v>518</v>
      </c>
    </row>
    <row r="168" spans="1:2" x14ac:dyDescent="0.2">
      <c r="A168" s="84" t="s">
        <v>519</v>
      </c>
      <c r="B168" s="86" t="s">
        <v>520</v>
      </c>
    </row>
    <row r="169" spans="1:2" x14ac:dyDescent="0.2">
      <c r="A169" s="84" t="s">
        <v>521</v>
      </c>
      <c r="B169" s="86" t="s">
        <v>522</v>
      </c>
    </row>
    <row r="170" spans="1:2" x14ac:dyDescent="0.2">
      <c r="A170" s="84" t="s">
        <v>523</v>
      </c>
      <c r="B170" s="86" t="s">
        <v>524</v>
      </c>
    </row>
  </sheetData>
  <pageMargins left="0.7" right="0.7" top="0.75" bottom="0.75" header="0.3" footer="0.3"/>
  <customProperties>
    <customPr name="layoutContexts" r:id="rId1"/>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cea61b834f8ee701850a84e4d098b1dc">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b7c69fab125bdb54e21c4307976656df"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freya.byfield@un.org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MPTF_00006_00773</ProjectId>
    <FundCode xmlns="f9695bc1-6109-4dcd-a27a-f8a0370b00e2">MPTF_00006</FundCode>
    <Comments xmlns="f9695bc1-6109-4dcd-a27a-f8a0370b00e2" xsi:nil="true"/>
    <Active xmlns="f9695bc1-6109-4dcd-a27a-f8a0370b00e2">Yes</Active>
    <DocumentDate xmlns="b1528a4b-5ccb-40f7-a09e-43427183cd95">2024-06-14T07:00:00+00:00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047AF05A-14D9-4562-AC7F-E07FE862CFC5}"/>
</file>

<file path=customXml/itemProps2.xml><?xml version="1.0" encoding="utf-8"?>
<ds:datastoreItem xmlns:ds="http://schemas.openxmlformats.org/officeDocument/2006/customXml" ds:itemID="{5051E720-788F-4B76-AFD1-B6CBC6A5D533}">
  <ds:schemaRefs>
    <ds:schemaRef ds:uri="http://schemas.microsoft.com/sharepoint/v3/contenttype/forms"/>
  </ds:schemaRefs>
</ds:datastoreItem>
</file>

<file path=customXml/itemProps3.xml><?xml version="1.0" encoding="utf-8"?>
<ds:datastoreItem xmlns:ds="http://schemas.openxmlformats.org/officeDocument/2006/customXml" ds:itemID="{852A6B56-1216-4134-97BA-539E4EC23159}"/>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SSPP Budget 2023 - 2024_FR June 2024.xlsx</dc:title>
  <dc:creator>Jelena Zelenovic</dc:creator>
  <cp:lastModifiedBy>X</cp:lastModifiedBy>
  <cp:lastPrinted>2023-01-29T12:15:33Z</cp:lastPrinted>
  <dcterms:created xsi:type="dcterms:W3CDTF">2017-11-15T21:17:43Z</dcterms:created>
  <dcterms:modified xsi:type="dcterms:W3CDTF">2024-06-14T16:19:32Z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checksum">
    <vt:filetime>2022-11-10T13:33:57Z</vt:filetime>
  </property>
</Properties>
</file>