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PBF Projects\ActionAid\Audit report\"/>
    </mc:Choice>
  </mc:AlternateContent>
  <xr:revisionPtr revIDLastSave="0" documentId="8_{907AF7A2-DE01-4A8C-B259-685845D9DA9D}" xr6:coauthVersionLast="47" xr6:coauthVersionMax="47" xr10:uidLastSave="{00000000-0000-0000-0000-000000000000}"/>
  <bookViews>
    <workbookView xWindow="-110" yWindow="-110" windowWidth="19420" windowHeight="10420" xr2:uid="{4727A449-CFF6-4829-B7E7-C5EFD2FF2874}"/>
  </bookViews>
  <sheets>
    <sheet name="Donor budget template" sheetId="1" r:id="rId1"/>
    <sheet name="Cost categories" sheetId="2" r:id="rId2"/>
  </sheets>
  <externalReferences>
    <externalReference r:id="rId3"/>
    <externalReference r:id="rId4"/>
  </externalReferences>
  <definedNames>
    <definedName name="_xlnm._FilterDatabase" localSheetId="0" hidden="1">'Donor budget template'!$C$3:$L$44</definedName>
    <definedName name="List_ANC_DBL">[1]MasterData!$P$2:$P$637</definedName>
    <definedName name="List_CA">[1]MasterData!$V$2:$V$686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50" i="1" l="1"/>
  <c r="U16" i="2" l="1"/>
  <c r="T16" i="2"/>
  <c r="S16" i="2"/>
  <c r="R16" i="2"/>
  <c r="Q16" i="2"/>
  <c r="P16" i="2"/>
  <c r="N11" i="2"/>
  <c r="U10" i="2"/>
  <c r="T10" i="2"/>
  <c r="S10" i="2"/>
  <c r="R10" i="2"/>
  <c r="Q10" i="2"/>
  <c r="P10" i="2"/>
  <c r="N10" i="2"/>
  <c r="U9" i="2"/>
  <c r="T9" i="2"/>
  <c r="S9" i="2"/>
  <c r="R9" i="2"/>
  <c r="Q9" i="2"/>
  <c r="P9" i="2"/>
  <c r="O9" i="2"/>
  <c r="N9" i="2"/>
  <c r="U8" i="2"/>
  <c r="T8" i="2"/>
  <c r="S8" i="2"/>
  <c r="R8" i="2"/>
  <c r="Q8" i="2"/>
  <c r="P8" i="2"/>
  <c r="O8" i="2"/>
  <c r="N8" i="2"/>
  <c r="U7" i="2"/>
  <c r="T7" i="2"/>
  <c r="S7" i="2"/>
  <c r="R7" i="2"/>
  <c r="Q7" i="2"/>
  <c r="P7" i="2"/>
  <c r="O7" i="2"/>
  <c r="N7" i="2"/>
  <c r="U6" i="2"/>
  <c r="T6" i="2"/>
  <c r="S6" i="2"/>
  <c r="R6" i="2"/>
  <c r="Q6" i="2"/>
  <c r="P6" i="2"/>
  <c r="O6" i="2"/>
  <c r="N6" i="2"/>
  <c r="U5" i="2"/>
  <c r="T5" i="2"/>
  <c r="S5" i="2"/>
  <c r="R5" i="2"/>
  <c r="Q5" i="2"/>
  <c r="P5" i="2"/>
  <c r="O5" i="2"/>
  <c r="N5" i="2"/>
  <c r="U4" i="2"/>
  <c r="T4" i="2"/>
  <c r="S4" i="2"/>
  <c r="R4" i="2"/>
  <c r="Q4" i="2"/>
  <c r="P4" i="2"/>
  <c r="O4" i="2"/>
  <c r="N4" i="2"/>
  <c r="U3" i="2"/>
  <c r="T3" i="2"/>
  <c r="T13" i="2" s="1"/>
  <c r="T18" i="2" s="1"/>
  <c r="S3" i="2"/>
  <c r="R3" i="2"/>
  <c r="R13" i="2" s="1"/>
  <c r="R18" i="2" s="1"/>
  <c r="Q3" i="2"/>
  <c r="P3" i="2"/>
  <c r="O3" i="2"/>
  <c r="N3" i="2"/>
  <c r="E153" i="1"/>
  <c r="E143" i="1"/>
  <c r="E135" i="1"/>
  <c r="G126" i="1"/>
  <c r="F126" i="1"/>
  <c r="E126" i="1"/>
  <c r="H125" i="1"/>
  <c r="H124" i="1"/>
  <c r="H123" i="1"/>
  <c r="H122" i="1"/>
  <c r="H121" i="1"/>
  <c r="I126" i="1" s="1"/>
  <c r="G118" i="1"/>
  <c r="F118" i="1"/>
  <c r="E118" i="1"/>
  <c r="H117" i="1"/>
  <c r="H116" i="1"/>
  <c r="H115" i="1"/>
  <c r="H114" i="1"/>
  <c r="H113" i="1"/>
  <c r="H112" i="1"/>
  <c r="H118" i="1" s="1"/>
  <c r="H111" i="1"/>
  <c r="H110" i="1"/>
  <c r="G108" i="1"/>
  <c r="F108" i="1"/>
  <c r="E108" i="1"/>
  <c r="H107" i="1"/>
  <c r="H106" i="1"/>
  <c r="H105" i="1"/>
  <c r="H104" i="1"/>
  <c r="H103" i="1"/>
  <c r="H102" i="1"/>
  <c r="H101" i="1"/>
  <c r="H100" i="1"/>
  <c r="G98" i="1"/>
  <c r="F98" i="1"/>
  <c r="E98" i="1"/>
  <c r="H97" i="1"/>
  <c r="H96" i="1"/>
  <c r="H95" i="1"/>
  <c r="H94" i="1"/>
  <c r="H93" i="1"/>
  <c r="H92" i="1"/>
  <c r="H91" i="1"/>
  <c r="H90" i="1"/>
  <c r="G86" i="1"/>
  <c r="F86" i="1"/>
  <c r="E86" i="1"/>
  <c r="H85" i="1"/>
  <c r="H84" i="1"/>
  <c r="H83" i="1"/>
  <c r="H82" i="1"/>
  <c r="H81" i="1"/>
  <c r="H80" i="1"/>
  <c r="H79" i="1"/>
  <c r="H78" i="1"/>
  <c r="G76" i="1"/>
  <c r="F76" i="1"/>
  <c r="E76" i="1"/>
  <c r="H75" i="1"/>
  <c r="H74" i="1"/>
  <c r="H73" i="1"/>
  <c r="H72" i="1"/>
  <c r="H71" i="1"/>
  <c r="H70" i="1"/>
  <c r="H69" i="1"/>
  <c r="H68" i="1"/>
  <c r="G66" i="1"/>
  <c r="F66" i="1"/>
  <c r="E66" i="1"/>
  <c r="H65" i="1"/>
  <c r="H64" i="1"/>
  <c r="H63" i="1"/>
  <c r="H62" i="1"/>
  <c r="H61" i="1"/>
  <c r="H60" i="1"/>
  <c r="H66" i="1" s="1"/>
  <c r="H59" i="1"/>
  <c r="H58" i="1"/>
  <c r="G56" i="1"/>
  <c r="F56" i="1"/>
  <c r="E56" i="1"/>
  <c r="H55" i="1"/>
  <c r="H54" i="1"/>
  <c r="H53" i="1"/>
  <c r="H52" i="1"/>
  <c r="H51" i="1"/>
  <c r="H50" i="1"/>
  <c r="H49" i="1"/>
  <c r="H48" i="1"/>
  <c r="G44" i="1"/>
  <c r="F44" i="1"/>
  <c r="E44" i="1"/>
  <c r="H43" i="1"/>
  <c r="H42" i="1"/>
  <c r="H41" i="1"/>
  <c r="H40" i="1"/>
  <c r="H39" i="1"/>
  <c r="H38" i="1"/>
  <c r="H37" i="1"/>
  <c r="H36" i="1"/>
  <c r="H44" i="1" s="1"/>
  <c r="G34" i="1"/>
  <c r="F34" i="1"/>
  <c r="E34" i="1"/>
  <c r="H33" i="1"/>
  <c r="H32" i="1"/>
  <c r="H31" i="1"/>
  <c r="H30" i="1"/>
  <c r="H29" i="1"/>
  <c r="H34" i="1" s="1"/>
  <c r="H28" i="1"/>
  <c r="H27" i="1"/>
  <c r="H26" i="1"/>
  <c r="G24" i="1"/>
  <c r="F24" i="1"/>
  <c r="E24" i="1"/>
  <c r="H23" i="1"/>
  <c r="H22" i="1"/>
  <c r="H21" i="1"/>
  <c r="H20" i="1"/>
  <c r="H19" i="1"/>
  <c r="H18" i="1"/>
  <c r="H17" i="1"/>
  <c r="H16" i="1"/>
  <c r="G14" i="1"/>
  <c r="F14" i="1"/>
  <c r="F137" i="1" s="1"/>
  <c r="E14" i="1"/>
  <c r="H13" i="1"/>
  <c r="H12" i="1"/>
  <c r="H11" i="1"/>
  <c r="H10" i="1"/>
  <c r="H9" i="1"/>
  <c r="H8" i="1"/>
  <c r="H7" i="1"/>
  <c r="H6" i="1"/>
  <c r="P13" i="2" l="1"/>
  <c r="P18" i="2" s="1"/>
  <c r="Q13" i="2"/>
  <c r="Q18" i="2" s="1"/>
  <c r="S13" i="2"/>
  <c r="S18" i="2" s="1"/>
  <c r="I66" i="1"/>
  <c r="I24" i="1"/>
  <c r="I56" i="1"/>
  <c r="I108" i="1"/>
  <c r="I98" i="1"/>
  <c r="I44" i="1"/>
  <c r="I86" i="1"/>
  <c r="G137" i="1"/>
  <c r="I118" i="1"/>
  <c r="I14" i="1"/>
  <c r="E137" i="1"/>
  <c r="H137" i="1" s="1"/>
  <c r="H86" i="1"/>
  <c r="I76" i="1"/>
  <c r="U13" i="2"/>
  <c r="U18" i="2" s="1"/>
  <c r="E138" i="1"/>
  <c r="E139" i="1" s="1"/>
  <c r="F138" i="1"/>
  <c r="F145" i="1" s="1"/>
  <c r="I34" i="1"/>
  <c r="H56" i="1"/>
  <c r="H126" i="1"/>
  <c r="H24" i="1"/>
  <c r="H108" i="1"/>
  <c r="H76" i="1"/>
  <c r="H14" i="1"/>
  <c r="H98" i="1"/>
  <c r="G146" i="1" l="1"/>
  <c r="E150" i="1"/>
  <c r="E151" i="1" s="1"/>
  <c r="G138" i="1"/>
  <c r="G139" i="1" s="1"/>
  <c r="F148" i="1"/>
  <c r="E147" i="1"/>
  <c r="E146" i="1"/>
  <c r="E145" i="1"/>
  <c r="E154" i="1"/>
  <c r="F139" i="1"/>
  <c r="F146" i="1"/>
  <c r="G145" i="1"/>
  <c r="H138" i="1"/>
  <c r="H139" i="1" s="1"/>
  <c r="E148" i="1" l="1"/>
  <c r="G148" i="1"/>
</calcChain>
</file>

<file path=xl/sharedStrings.xml><?xml version="1.0" encoding="utf-8"?>
<sst xmlns="http://schemas.openxmlformats.org/spreadsheetml/2006/main" count="326" uniqueCount="266">
  <si>
    <t xml:space="preserve">Cost category </t>
  </si>
  <si>
    <r>
      <rPr>
        <b/>
        <sz val="12"/>
        <color theme="1"/>
        <rFont val="Aptos Narrow"/>
        <family val="2"/>
        <scheme val="minor"/>
      </rPr>
      <t>Outcome/ Output</t>
    </r>
    <r>
      <rPr>
        <sz val="12"/>
        <color theme="1"/>
        <rFont val="Aptos Narrow"/>
        <family val="2"/>
        <scheme val="minor"/>
      </rPr>
      <t xml:space="preserve"> number</t>
    </r>
  </si>
  <si>
    <r>
      <rPr>
        <b/>
        <sz val="12"/>
        <color theme="1"/>
        <rFont val="Aptos Narrow"/>
        <family val="2"/>
        <scheme val="minor"/>
      </rPr>
      <t>Description</t>
    </r>
    <r>
      <rPr>
        <sz val="12"/>
        <color theme="1"/>
        <rFont val="Aptos Narrow"/>
        <family val="2"/>
        <scheme val="minor"/>
      </rPr>
      <t xml:space="preserve"> (Text)</t>
    </r>
  </si>
  <si>
    <t>Recipient Organization</t>
  </si>
  <si>
    <t>Recipient Organization 2 Budget</t>
  </si>
  <si>
    <t>Recipient Organization 3 Budget</t>
  </si>
  <si>
    <t>Total</t>
  </si>
  <si>
    <r>
      <rPr>
        <b/>
        <sz val="12"/>
        <color theme="1"/>
        <rFont val="Aptos Narrow"/>
        <family val="2"/>
        <scheme val="minor"/>
      </rPr>
      <t xml:space="preserve">% of budget </t>
    </r>
    <r>
      <rPr>
        <sz val="12"/>
        <color theme="1"/>
        <rFont val="Aptos Narrow"/>
        <family val="2"/>
        <scheme val="minor"/>
      </rPr>
      <t xml:space="preserve">per activity allocated to </t>
    </r>
    <r>
      <rPr>
        <b/>
        <sz val="12"/>
        <color theme="1"/>
        <rFont val="Aptos Narrow"/>
        <family val="2"/>
        <scheme val="minor"/>
      </rPr>
      <t xml:space="preserve">Gender Equality and Women's Empowerment (GEWE) </t>
    </r>
    <r>
      <rPr>
        <sz val="12"/>
        <color theme="1"/>
        <rFont val="Aptos Narrow"/>
        <family val="2"/>
        <scheme val="minor"/>
      </rPr>
      <t>(if any):</t>
    </r>
  </si>
  <si>
    <r>
      <t xml:space="preserve">Current level of </t>
    </r>
    <r>
      <rPr>
        <b/>
        <sz val="12"/>
        <color theme="1"/>
        <rFont val="Aptos Narrow"/>
        <family val="2"/>
        <scheme val="minor"/>
      </rPr>
      <t>expenditure/ commitment</t>
    </r>
    <r>
      <rPr>
        <sz val="12"/>
        <color theme="1"/>
        <rFont val="Aptos Narrow"/>
        <family val="2"/>
        <scheme val="minor"/>
      </rPr>
      <t xml:space="preserve"> (to be completed at time of project progress reporting) </t>
    </r>
  </si>
  <si>
    <r>
      <rPr>
        <b/>
        <sz val="12"/>
        <color theme="1"/>
        <rFont val="Aptos Narrow"/>
        <family val="2"/>
        <scheme val="minor"/>
      </rPr>
      <t xml:space="preserve">GEWE justification </t>
    </r>
    <r>
      <rPr>
        <sz val="12"/>
        <color theme="1"/>
        <rFont val="Aptos Narrow"/>
        <family val="2"/>
        <scheme val="minor"/>
      </rPr>
      <t>(e.g. training includes session on gender equality, specific efforts made to ensure equal representation of women and men etc.)</t>
    </r>
  </si>
  <si>
    <r>
      <t xml:space="preserve">Any other </t>
    </r>
    <r>
      <rPr>
        <b/>
        <sz val="12"/>
        <color theme="1"/>
        <rFont val="Aptos Narrow"/>
        <family val="2"/>
        <scheme val="minor"/>
      </rPr>
      <t>remarks</t>
    </r>
    <r>
      <rPr>
        <sz val="12"/>
        <color theme="1"/>
        <rFont val="Aptos Narrow"/>
        <family val="2"/>
        <scheme val="minor"/>
      </rPr>
      <t xml:space="preserve"> (e.g. on types of inputs provided or budget justification, esp. for TA or travel costs)</t>
    </r>
  </si>
  <si>
    <t xml:space="preserve">OUTCOME 1: </t>
  </si>
  <si>
    <t>Women and youth CSOs and CBOs effectively engage in land rights governance and conflict mitigation.</t>
  </si>
  <si>
    <t>Output 1.1:</t>
  </si>
  <si>
    <t>Training conducted for 8 CBOs and 4 Rural Women networks</t>
  </si>
  <si>
    <t>7. General Operating and other Costs</t>
  </si>
  <si>
    <t>Activity 1.1.1:</t>
  </si>
  <si>
    <t xml:space="preserve">Capacity Building &amp; Technical support to Implementing partners </t>
  </si>
  <si>
    <t>Capacity building provided by ActionAid for implementing partners included sessions and tools to help them carry out gender equality assessments as well as promoting gender equality within their organizations</t>
  </si>
  <si>
    <t>Activity 1.1.2:</t>
  </si>
  <si>
    <t>Train the Trainers (ToT) on Human Rights Based Approach &amp; Feminist Analysis at county level</t>
  </si>
  <si>
    <t xml:space="preserve">The Human Rights Based Approach Training of Trainers included sessions on gender equality as well as strengthening women and girls rights as part of the human rights framework </t>
  </si>
  <si>
    <t>Activity 1.1.3:</t>
  </si>
  <si>
    <t>TOT Training PVA, REFLECT Action and particpatory methodologies training at county level</t>
  </si>
  <si>
    <t xml:space="preserve">The TOT on Participatory Vulnerability Assessment included sessions on power analysis and gender mainstreaming in vulnerability assessments. </t>
  </si>
  <si>
    <t>6. Transfers and Grants to Counterparts</t>
  </si>
  <si>
    <t>Activity 1.1.4</t>
  </si>
  <si>
    <t>Leadership and organization development training for CSOs/CBOs/Networks at county level</t>
  </si>
  <si>
    <t xml:space="preserve">Training on leadership and organizational development included sessions on promoting women's leadership and participation to ensure targeted CSOs/Networks have equal representation of young women and men. </t>
  </si>
  <si>
    <t>Activity 1.1.5</t>
  </si>
  <si>
    <t>Technical training for CSOs/CBOs/Networks on land rights and related policies at county level</t>
  </si>
  <si>
    <t xml:space="preserve">The technical trainings on land rights and related policies included specific sessions and tools that support equal participation of young people especially young women. </t>
  </si>
  <si>
    <t>Activity 1.1.6</t>
  </si>
  <si>
    <t>TOT Skills development on advocacy, outreach and campaigning for CSOs/CBOs/Networks &amp; ToT for CBOs/CSOs/networks on Alternative Dispute Resolution (ADR) mechanisms</t>
  </si>
  <si>
    <t>The trainings focused on specific gendered aspects of advocacy as well as sessions on supporting increased equal participation in ADR mechanisms</t>
  </si>
  <si>
    <t>Activity 1.1.7</t>
  </si>
  <si>
    <t xml:space="preserve">Peer Mediation Trainings for Women </t>
  </si>
  <si>
    <t xml:space="preserve">Majority of the peer mediation trainings for women focused on strengthening women's equal participation especcially young women in conflict mediation. </t>
  </si>
  <si>
    <t>1. Staff and other personnel</t>
  </si>
  <si>
    <t>Activity 1.1.8</t>
  </si>
  <si>
    <t>Project Manager (AA) 25%</t>
  </si>
  <si>
    <t>The Program Coordinator was responsible for the direct implementation of this project and  working with the partners to ensure project deliverables are achieved. 25% of the PC's time was allocated to this Output</t>
  </si>
  <si>
    <t>Output Total</t>
  </si>
  <si>
    <t>Output 1.2:</t>
  </si>
  <si>
    <t xml:space="preserve">Small Grants were provided to 8 CBOs and 4  Rural Women networks </t>
  </si>
  <si>
    <t>Activity 1.2.1</t>
  </si>
  <si>
    <t>Security &amp; Risk Management Training  &amp; Sub grants to 6 CBOs/CSOs</t>
  </si>
  <si>
    <t xml:space="preserve">The trainings on security and risk management focused on gendered security concerns including sessions on promoting equality as a means to reduce security risk for women and girls. </t>
  </si>
  <si>
    <t>Activity 1.2.2</t>
  </si>
  <si>
    <t>Activity 1.2.3</t>
  </si>
  <si>
    <t>Activity 1.2.4</t>
  </si>
  <si>
    <t>Activity 1.2.5</t>
  </si>
  <si>
    <t>Activity 1.2.6</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</si>
  <si>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</si>
  <si>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</si>
  <si>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</si>
  <si>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</si>
  <si>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</si>
  <si>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</si>
  <si>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</si>
  <si>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</si>
  <si>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</si>
  <si>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</si>
  <si>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</si>
  <si>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</si>
  <si>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</si>
  <si>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</si>
  <si>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</si>
  <si>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</si>
  <si>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</si>
  <si>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</si>
  <si>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</si>
  <si>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</si>
  <si>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</si>
  <si>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3000 Youth, especially young women, have increased agency on land governance and hold community leaders, government and concessions accountable to their land rights.</t>
  </si>
  <si>
    <t>Outcome 2.1</t>
  </si>
  <si>
    <t xml:space="preserve">Customized tools on land rights, concessions and related policies were developed </t>
  </si>
  <si>
    <t>2. Supplies, Commodities, Materials</t>
  </si>
  <si>
    <t>Activity 2.1.1</t>
  </si>
  <si>
    <t xml:space="preserve">Customize Tool Kits on customary land rights, concessions and related policies </t>
  </si>
  <si>
    <t>All the tools developed factored in gender equality as well as supporting end users' gender analysis.</t>
  </si>
  <si>
    <t>Activity 2.1.2</t>
  </si>
  <si>
    <t xml:space="preserve">Vehicle Rental &amp; fuel support for partners </t>
  </si>
  <si>
    <t>Vehicle rental line was used to support the project implementation to various communities since this project did not procure a vehicle.</t>
  </si>
  <si>
    <t>Activity 2.1.3</t>
  </si>
  <si>
    <t>Printing/Copying</t>
  </si>
  <si>
    <t>Printing and copying project documents, such policy briefs and other project documents supported documentation and awareness of the project.</t>
  </si>
  <si>
    <t>Activity 2.1.4</t>
  </si>
  <si>
    <t>Office running (partners - IP and strategic)</t>
  </si>
  <si>
    <t xml:space="preserve">Office running costs provided support to the running of the project activities. This was an indirect support to the project. </t>
  </si>
  <si>
    <t>3. Equipment, Vehicles, and Furniture</t>
  </si>
  <si>
    <t>Activity 2.1.5</t>
  </si>
  <si>
    <t>Laptops</t>
  </si>
  <si>
    <t>A Laptop was procured for the Program Coordinator who was working full time on the project.</t>
  </si>
  <si>
    <t>Activity 2.1.6</t>
  </si>
  <si>
    <t>Furniture</t>
  </si>
  <si>
    <t>Furniture was procured for the Program Coordinator who was dedicated full time on the project.</t>
  </si>
  <si>
    <t>Activity 2.1.7</t>
  </si>
  <si>
    <t>The Program Coordinator was responsible for the direct implementation of this project and worked with the partners to ensure project deliverables were achieved. 25% of the PC's time was allocated to this Output</t>
  </si>
  <si>
    <t>Activity 2.1.8</t>
  </si>
  <si>
    <t>Output 2.2</t>
  </si>
  <si>
    <t>Dialogues held</t>
  </si>
  <si>
    <t>Activity 2.2.1</t>
  </si>
  <si>
    <t xml:space="preserve">REFLECT Circles and County Dialogues </t>
  </si>
  <si>
    <t>The REFLECT Circles provided young people especially young women and men with alternative spaces for dialogue. The circles  accommodated women and girls who did not have high literacy levels to dialogue through the methods used.</t>
  </si>
  <si>
    <t>Activity 2.2.2</t>
  </si>
  <si>
    <t>Social media /Digital workshop</t>
  </si>
  <si>
    <t>The social media and digital workshops included gender equality approaches to promotion of equal participation between women and men</t>
  </si>
  <si>
    <t>Activity 2.2.3</t>
  </si>
  <si>
    <t>Inception Workshop (internal &amp; external)</t>
  </si>
  <si>
    <t>The inception meetings served as entry meetings at county levels where the project was introduced to increase awareness and get their buy in.</t>
  </si>
  <si>
    <t>Activity 2.2.4</t>
  </si>
  <si>
    <t>Project Launch (National)</t>
  </si>
  <si>
    <t>This activity was to facilitate the launching of the project at national level to the project stakeholders</t>
  </si>
  <si>
    <t>Activity 2.2.5</t>
  </si>
  <si>
    <t>Project Launch (County)</t>
  </si>
  <si>
    <t>This facilitated the launching of the project at County level to the project stakeholders</t>
  </si>
  <si>
    <t>Activity 2.2.6</t>
  </si>
  <si>
    <t>The Program Coordinator was responsible for the direct implementation of this project and worked with the partners to ensure project deliverables are achieved. 25% of the PC's time was allocated to this Output</t>
  </si>
  <si>
    <t>Activity 2.2.7</t>
  </si>
  <si>
    <t>Activity 2.2.8</t>
  </si>
  <si>
    <t>Output 2.3</t>
  </si>
  <si>
    <t>Informal community spaces (savings and lending groups) utilized</t>
  </si>
  <si>
    <t>Activity 2.3.1</t>
  </si>
  <si>
    <t xml:space="preserve">Women Caravan on Land &amp; Peace </t>
  </si>
  <si>
    <t xml:space="preserve">The women caravan on land and peace supported engagement of men to ensure positive masculinity and shared goals on women land rights. </t>
  </si>
  <si>
    <t>Activity 2.3.2</t>
  </si>
  <si>
    <t>Digital Engagement/ Mobilization/Community Talkshows</t>
  </si>
  <si>
    <t>The digital engagement and mobilization at community level sought to ensure equal partiaption of all young people (male and female)</t>
  </si>
  <si>
    <t>Activity 2.3.3</t>
  </si>
  <si>
    <t>Activity 2.3.4</t>
  </si>
  <si>
    <t>Activity 2.3.5</t>
  </si>
  <si>
    <t>Activity 2.3.6</t>
  </si>
  <si>
    <t>Activity 2.3.7</t>
  </si>
  <si>
    <t>Activity 2.3.8</t>
  </si>
  <si>
    <t>Output 2.4</t>
  </si>
  <si>
    <t xml:space="preserve">Visibility material developed and disseminated </t>
  </si>
  <si>
    <t>Activity 2.4.1</t>
  </si>
  <si>
    <t xml:space="preserve">IEC materials development </t>
  </si>
  <si>
    <t xml:space="preserve">The IEC material produced and disseminated promoted equal participation between men and women. </t>
  </si>
  <si>
    <t>Activity 2.4.2</t>
  </si>
  <si>
    <t>IEC materials roll out at national level</t>
  </si>
  <si>
    <t>2. Supplies, Commodities, Materials / 6. Transfers and Grants to Counterparts</t>
  </si>
  <si>
    <t>Activity 2.4.3</t>
  </si>
  <si>
    <t>Visibility actions at national and County level  (awareness activities, media engagement, murals, banners, social media, etc)AAL</t>
  </si>
  <si>
    <t>The visibility action material and activities ensured gendered approaches that support inclusivity and equal participation of men and women.</t>
  </si>
  <si>
    <t>Activity 2.4.4</t>
  </si>
  <si>
    <t>Activity 2.4.5</t>
  </si>
  <si>
    <t>Activity 2.4.6</t>
  </si>
  <si>
    <t>Activity 2.4.7</t>
  </si>
  <si>
    <t>Activity 2.4.8</t>
  </si>
  <si>
    <t xml:space="preserve">OUTCOME 3: </t>
  </si>
  <si>
    <t>Youth, especially young women, have increased advocacy space at national level on land governance and peace building</t>
  </si>
  <si>
    <t>Output 3.1</t>
  </si>
  <si>
    <t xml:space="preserve">National partners supported with training and tools </t>
  </si>
  <si>
    <t>Activity 3.1.1</t>
  </si>
  <si>
    <t xml:space="preserve">Training for National Orgs/CSOs: FLY, RWN, WONGOSOL and LIPRIDE </t>
  </si>
  <si>
    <t>The training for the national women and youth networks included specific sessions on gender equality and inclusivity providing space for key population groups</t>
  </si>
  <si>
    <t>Activity 3.1.2</t>
  </si>
  <si>
    <t>Town Hall Meetings (1 per year per county year 1, 2 per county per yr 2 )</t>
  </si>
  <si>
    <t xml:space="preserve">The townhall meetings were organized in such a way that they  promoted participation of both young men and young women </t>
  </si>
  <si>
    <t>Activity 3.1.3</t>
  </si>
  <si>
    <t>Activity 3.1.4</t>
  </si>
  <si>
    <t>Activity 3.1.5</t>
  </si>
  <si>
    <t>Activity 3.1.6</t>
  </si>
  <si>
    <t>Activity 3.1.7</t>
  </si>
  <si>
    <t>Activity 3.1.8</t>
  </si>
  <si>
    <t>Output 3.2:</t>
  </si>
  <si>
    <t>Advocacy and campaign initiatives conducted at national level</t>
  </si>
  <si>
    <t>Activity 3.2.1</t>
  </si>
  <si>
    <t>Policy dialogues with National Stakeholders' on economic and climate justice for youth</t>
  </si>
  <si>
    <t>Policy dialogues were conducted in December 2023, examining key issues affecting women's participation and access to land tenure in Liberia, including the role of young women in peacebuilding and dispute resolution</t>
  </si>
  <si>
    <t>Activity 3.2.2</t>
  </si>
  <si>
    <t>Develop and disseminate policy briefs</t>
  </si>
  <si>
    <t xml:space="preserve">The policy briefs were developed from the dialogue meeting and were printed out and distributed to communities across the four project counties – Bong, Gbarpolu, Margibi, and Sinoe. With the brief in the hands of project beneficiaries, they can use it as an advocacy tool to engage their duty bearers and demand their rights. </t>
  </si>
  <si>
    <t>Activity 3.2.3</t>
  </si>
  <si>
    <t>Activity 3.2.4</t>
  </si>
  <si>
    <t>Activity 3.2.5</t>
  </si>
  <si>
    <t>Activity 3.2.6</t>
  </si>
  <si>
    <t>Activity 3.2.7</t>
  </si>
  <si>
    <t>Activity 3.2.8</t>
  </si>
  <si>
    <t>Output 3.3</t>
  </si>
  <si>
    <t>CBO and Rural Women Networks receive mentorship, technical support and links to other networks to enable them to engage on national issues</t>
  </si>
  <si>
    <t>Activity 3.3.1</t>
  </si>
  <si>
    <t>ELBAG Training for National Youth Orgs/CSOs</t>
  </si>
  <si>
    <t>The training curricum and trainings for ELBAG included gender equality sessions, fostering equal participation and gender equality accountability</t>
  </si>
  <si>
    <t>Activity 3.3.2</t>
  </si>
  <si>
    <t xml:space="preserve">Support to National Youth Orgs/CSOs Advocacy Actions </t>
  </si>
  <si>
    <t>The support to the national youth organizations and CSOs' advocacy actions included key messaging focused on promoting gender equality</t>
  </si>
  <si>
    <t>Activity 3.3.3</t>
  </si>
  <si>
    <t>Activity 3.3.4</t>
  </si>
  <si>
    <t>Activity 3.3.5</t>
  </si>
  <si>
    <t>Activity 3.3.6</t>
  </si>
  <si>
    <t>Activity 3.3.7</t>
  </si>
  <si>
    <t>Activity 3.3.8</t>
  </si>
  <si>
    <t>1. Staff and other personnel / 6. Transfers and Grants to Counterparts</t>
  </si>
  <si>
    <t>Additional personnel costs</t>
  </si>
  <si>
    <t>General Support staff cost</t>
  </si>
  <si>
    <t>7. General Operating and other Costs / 5. Travel / 6. Transfers and Grants to Counterparts</t>
  </si>
  <si>
    <t>Additional operational costs</t>
  </si>
  <si>
    <t>General and Office Support cost</t>
  </si>
  <si>
    <t xml:space="preserve">7. General Operating and other Costs </t>
  </si>
  <si>
    <t>Monitoring budget</t>
  </si>
  <si>
    <t xml:space="preserve">Monitoring </t>
  </si>
  <si>
    <t xml:space="preserve">Monitoring was done during the imeplementation of this project and costs covered accommodation, perdiem and fuel cost </t>
  </si>
  <si>
    <t>Budget for independent final evaluation</t>
  </si>
  <si>
    <t>End of Project Evaluation (consultancy and field travel)</t>
  </si>
  <si>
    <t>This budget was reallocated following advice from PBF, and internal MEL reviews were conducted instead</t>
  </si>
  <si>
    <t>4. Contractual services</t>
  </si>
  <si>
    <t>Budget for independent audit</t>
  </si>
  <si>
    <t>Annual External Audit (consultancy and field travel)</t>
  </si>
  <si>
    <t xml:space="preserve">Independent Auditors have been recruited to audit this project after closure, and will share their opinion in February 2024. </t>
  </si>
  <si>
    <t>Total Additional Costs</t>
  </si>
  <si>
    <t>Totals</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</si>
  <si>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</si>
  <si>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</si>
  <si>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</si>
  <si>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</si>
  <si>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</si>
  <si>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</si>
  <si>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</si>
  <si>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</si>
  <si>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</si>
  <si>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</si>
  <si>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r>
      <t xml:space="preserve">$ Towards GEWE </t>
    </r>
    <r>
      <rPr>
        <sz val="12"/>
        <color theme="1"/>
        <rFont val="Aptos Narrow"/>
        <family val="2"/>
        <scheme val="minor"/>
      </rPr>
      <t>(includes indirect costs)</t>
    </r>
  </si>
  <si>
    <t>Total Expenditure</t>
  </si>
  <si>
    <t>% Towards GEWE</t>
  </si>
  <si>
    <t>Delivery Rate:</t>
  </si>
  <si>
    <r>
      <t xml:space="preserve">$ Towards M&amp;E </t>
    </r>
    <r>
      <rPr>
        <sz val="12"/>
        <color theme="1"/>
        <rFont val="Aptos Narrow"/>
        <family val="2"/>
        <scheme val="minor"/>
      </rPr>
      <t>(includes indirect costs)</t>
    </r>
  </si>
  <si>
    <t>% Towards M&amp;E</t>
  </si>
  <si>
    <r>
      <t xml:space="preserve">Note: PBF does not accept projects with less than </t>
    </r>
    <r>
      <rPr>
        <b/>
        <sz val="11"/>
        <color theme="1"/>
        <rFont val="Aptos Narrow"/>
        <family val="2"/>
        <scheme val="minor"/>
      </rPr>
      <t>5%</t>
    </r>
    <r>
      <rPr>
        <sz val="12"/>
        <color theme="1"/>
        <rFont val="Aptos Narrow"/>
        <family val="2"/>
        <scheme val="minor"/>
      </rPr>
      <t xml:space="preserve"> towards M&amp;E and less than </t>
    </r>
    <r>
      <rPr>
        <b/>
        <sz val="11"/>
        <color theme="1"/>
        <rFont val="Aptos Narrow"/>
        <family val="2"/>
        <scheme val="minor"/>
      </rPr>
      <t xml:space="preserve">15% </t>
    </r>
    <r>
      <rPr>
        <sz val="12"/>
        <color theme="1"/>
        <rFont val="Aptos Narrow"/>
        <family val="2"/>
        <scheme val="minor"/>
      </rPr>
      <t xml:space="preserve">towards GEWE. These figures will show as </t>
    </r>
    <r>
      <rPr>
        <sz val="11"/>
        <color rgb="FFFF0000"/>
        <rFont val="Aptos Narrow"/>
        <family val="2"/>
        <scheme val="minor"/>
      </rPr>
      <t xml:space="preserve">red </t>
    </r>
    <r>
      <rPr>
        <sz val="12"/>
        <color theme="1"/>
        <rFont val="Aptos Narrow"/>
        <family val="2"/>
        <scheme val="minor"/>
      </rPr>
      <t xml:space="preserve">if this minimum threshold is not met.  </t>
    </r>
  </si>
  <si>
    <t>CHECK</t>
  </si>
  <si>
    <t>BUDGET</t>
  </si>
  <si>
    <t>Q1</t>
  </si>
  <si>
    <t>Q2</t>
  </si>
  <si>
    <t>Q3</t>
  </si>
  <si>
    <t>Q4</t>
  </si>
  <si>
    <t>Q5</t>
  </si>
  <si>
    <t>Q6</t>
  </si>
  <si>
    <t>TOTAL</t>
  </si>
  <si>
    <t xml:space="preserve">VARIANCE </t>
  </si>
  <si>
    <t>%</t>
  </si>
  <si>
    <r>
      <rPr>
        <b/>
        <sz val="11"/>
        <color theme="1"/>
        <rFont val="Aptos Narrow"/>
        <family val="2"/>
        <scheme val="minor"/>
      </rPr>
      <t xml:space="preserve">1. Staff and other personnel costs: </t>
    </r>
    <r>
      <rPr>
        <sz val="12"/>
        <color theme="1"/>
        <rFont val="Aptos Narrow"/>
        <family val="2"/>
        <scheme val="minor"/>
      </rPr>
      <t>Includes all related staff and temporary staff costs including base salary, post adjustment and all staff entitlements.</t>
    </r>
  </si>
  <si>
    <r>
      <rPr>
        <b/>
        <sz val="11"/>
        <color theme="1"/>
        <rFont val="Aptos Narrow"/>
        <family val="2"/>
        <scheme val="minor"/>
      </rPr>
      <t>2. Supplies, Commodities, Materials:</t>
    </r>
    <r>
      <rPr>
        <sz val="12"/>
        <color theme="1"/>
        <rFont val="Aptos Narrow"/>
        <family val="2"/>
        <scheme val="minor"/>
      </rPr>
      <t xml:space="preserve"> Includes all direct and indirect costs (e.g. freight, transport, delivery, distribution) associated with procurement of supplies, commodities and materials. Office supplies should be reported as "General Operating".</t>
    </r>
  </si>
  <si>
    <t>3. Equipment, Vehicles, and Furniture (including Depreciation)</t>
  </si>
  <si>
    <r>
      <rPr>
        <b/>
        <sz val="11"/>
        <color theme="1"/>
        <rFont val="Aptos Narrow"/>
        <family val="2"/>
        <scheme val="minor"/>
      </rPr>
      <t xml:space="preserve">3. Equipment, Vehicles and Furniture including Depreciation: </t>
    </r>
    <r>
      <rPr>
        <sz val="12"/>
        <color theme="1"/>
        <rFont val="Aptos Narrow"/>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</si>
  <si>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Aptos Narrow"/>
        <family val="2"/>
        <scheme val="minor"/>
      </rPr>
      <t>4. Contractual Services:</t>
    </r>
    <r>
      <rPr>
        <sz val="12"/>
        <color theme="1"/>
        <rFont val="Aptos Narrow"/>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</si>
  <si>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t>5. Travel</t>
  </si>
  <si>
    <r>
      <rPr>
        <b/>
        <sz val="11"/>
        <color theme="1"/>
        <rFont val="Aptos Narrow"/>
        <family val="2"/>
        <scheme val="minor"/>
      </rPr>
      <t>5. Travel:</t>
    </r>
    <r>
      <rPr>
        <sz val="12"/>
        <color theme="1"/>
        <rFont val="Aptos Narrow"/>
        <family val="2"/>
        <scheme val="minor"/>
      </rPr>
      <t xml:space="preserve"> Includes staff and non-staff travel paid for by the organization directly related to a project.</t>
    </r>
  </si>
  <si>
    <r>
      <rPr>
        <b/>
        <sz val="11"/>
        <color theme="1"/>
        <rFont val="Aptos Narrow"/>
        <family val="2"/>
        <scheme val="minor"/>
      </rPr>
      <t>6. Transfers and Grants to Counterparts:</t>
    </r>
    <r>
      <rPr>
        <sz val="12"/>
        <color theme="1"/>
        <rFont val="Aptos Narrow"/>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</si>
  <si>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Aptos Narrow"/>
        <family val="2"/>
        <scheme val="minor"/>
      </rPr>
      <t>7. General Operating and Other Direct Costs:</t>
    </r>
    <r>
      <rPr>
        <sz val="12"/>
        <color theme="1"/>
        <rFont val="Aptos Narrow"/>
        <family val="2"/>
        <scheme val="minor"/>
      </rPr>
      <t xml:space="preserve"> Includes all general operating costs for running an office. Examples include telecommunication, rents, finance charges and other costs which cannot be mapped to other expense categories.</t>
    </r>
  </si>
  <si>
    <t xml:space="preserve">8. Indirect support costs </t>
  </si>
  <si>
    <t>9. Total received funds</t>
  </si>
  <si>
    <t xml:space="preserve">10. Agency Earned Interest Income </t>
  </si>
  <si>
    <t>11. Refunds (end project)</t>
  </si>
  <si>
    <t>Please note that the following budget lines are split between categories for more accurate classification:</t>
  </si>
  <si>
    <t>Budget line</t>
  </si>
  <si>
    <t xml:space="preserve">Cost category allocation </t>
  </si>
  <si>
    <t>2.4.3 Visibility actions at national and County level  (awareness activities, media engagement, murals, banners, social media, etc)AAL</t>
  </si>
  <si>
    <t xml:space="preserve">30,000 USD to category 2. Supplies, Commodities, Materials. These costs relate to ActionAid IEC materials and visibility actions </t>
  </si>
  <si>
    <t xml:space="preserve">20,000 USD to category 6. Transfers and Grants to Counterparts. These costs relate to partners' visibility actions. </t>
  </si>
  <si>
    <t>71852 USD to category 1. Staff costs. These costs relate to ActionAid staff</t>
  </si>
  <si>
    <t>62,000 USD to category 6. Transfers and Grants to Counterparts. These costs relate to partner staff</t>
  </si>
  <si>
    <t>9,500 USD to category 5. Travel</t>
  </si>
  <si>
    <t xml:space="preserve">24,264 USD relates to ActionAid office costs, under category 7. General Operating and other Costs </t>
  </si>
  <si>
    <t>48,000 USD relates to partner office costs under category 6. Transfers and Grants to Counterparts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</si>
</sst>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 #,##0.00_-;\-* #,##0.00_-;_-* &quot;-&quot;??_-;_-@_-"/>
    <numFmt numFmtId="165" formatCode="_-* #,##0_-;\-* #,##0_-;_-* &quot;-&quot;??_-;_-@_-"/>
  </numFmts>
  <fonts count="13" x14ac:knownFonts="1">
    <font>
      <sz val="12"/>
      <color theme="1"/>
      <name val="Aptos Narrow"/>
      <family val="2"/>
      <scheme val="minor"/>
    </font>
    <font>
      <sz val="11"/>
      <color theme="1"/>
      <name val="Aptos Narrow"/>
      <family val="2"/>
      <scheme val="minor"/>
    </font>
    <font>
      <sz val="11"/>
      <color rgb="FFFF0000"/>
      <name val="Aptos Narrow"/>
      <family val="2"/>
      <scheme val="minor"/>
    </font>
    <font>
      <b/>
      <sz val="11"/>
      <color theme="1"/>
      <name val="Aptos Narrow"/>
      <family val="2"/>
      <scheme val="minor"/>
    </font>
    <font>
      <sz val="12"/>
      <color theme="1"/>
      <name val="Aptos Narrow"/>
      <family val="2"/>
      <scheme val="minor"/>
    </font>
    <font>
      <b/>
      <sz val="12"/>
      <color theme="1"/>
      <name val="Aptos Narrow"/>
      <family val="2"/>
      <scheme val="minor"/>
    </font>
    <font>
      <sz val="12"/>
      <name val="Aptos Narrow"/>
      <family val="2"/>
      <scheme val="minor"/>
    </font>
    <font>
      <sz val="10"/>
      <name val="Arial"/>
      <family val="2"/>
    </font>
    <font>
      <sz val="10"/>
      <color theme="1"/>
      <name val="Arial"/>
      <family val="2"/>
    </font>
    <font>
      <b/>
      <sz val="12"/>
      <color rgb="FFFF0000"/>
      <name val="Aptos Narrow"/>
      <family val="2"/>
      <scheme val="minor"/>
    </font>
    <font>
      <b/>
      <sz val="12"/>
      <color theme="1"/>
      <name val="Calibri"/>
      <family val="2"/>
    </font>
    <font>
      <sz val="12"/>
      <color theme="1"/>
      <name val="Calibri"/>
      <family val="2"/>
    </font>
    <font>
      <sz val="12"/>
      <color rgb="FFFF0000"/>
      <name val="Aptos Narrow"/>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rgb="FFFFFF0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style="thin">
        <color auto="1"/>
      </left>
      <right style="medium">
        <color auto="1"/>
      </right>
      <top style="medium">
        <color auto="1"/>
      </top>
      <bottom style="thin">
        <color auto="1"/>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xf numFmtId="164" fontId="4" fillId="0" borderId="0" applyFont="0" applyFill="0" applyBorder="0" applyAlignment="0" applyProtection="0"/>
    <xf numFmtId="9" fontId="4" fillId="0" borderId="0" applyFont="0" applyFill="0" applyBorder="0" applyAlignment="0" applyProtection="0"/>
  </cellStyleXfs>
  <cellXfs count="201">
    <xf numFmtId="0" fontId="0" fillId="0" borderId="0" xfId="0"/>
    <xf numFmtId="0" fontId="4" fillId="2"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0" fillId="2" borderId="1" xfId="0" applyFill="1" applyBorder="1" applyAlignment="1">
      <alignment horizontal="center" vertical="center" wrapText="1"/>
    </xf>
    <xf numFmtId="0" fontId="5" fillId="2" borderId="1" xfId="0" applyFont="1" applyFill="1" applyBorder="1" applyAlignment="1">
      <alignment vertical="center" wrapText="1"/>
    </xf>
    <xf numFmtId="0" fontId="4" fillId="2" borderId="1" xfId="0" applyFont="1" applyFill="1" applyBorder="1" applyAlignment="1">
      <alignment vertical="center" wrapText="1"/>
    </xf>
    <xf numFmtId="0" fontId="4" fillId="0" borderId="1" xfId="0" applyFont="1" applyBorder="1" applyAlignment="1" applyProtection="1">
      <alignment horizontal="left" vertical="top" wrapText="1"/>
      <protection locked="0"/>
    </xf>
    <xf numFmtId="44" fontId="4" fillId="0" borderId="1" xfId="1" applyFont="1" applyBorder="1" applyAlignment="1" applyProtection="1">
      <alignment horizontal="center" vertical="center" wrapText="1"/>
      <protection locked="0"/>
    </xf>
    <xf numFmtId="44" fontId="4" fillId="2" borderId="1" xfId="1" applyFont="1" applyFill="1" applyBorder="1" applyAlignment="1" applyProtection="1">
      <alignment horizontal="center" vertical="center" wrapText="1"/>
    </xf>
    <xf numFmtId="9" fontId="4" fillId="0" borderId="1" xfId="2" applyFont="1" applyBorder="1" applyAlignment="1" applyProtection="1">
      <alignment horizontal="center" vertical="center" wrapText="1"/>
      <protection locked="0"/>
    </xf>
    <xf numFmtId="44" fontId="0" fillId="0" borderId="1" xfId="1" applyFont="1" applyBorder="1" applyAlignment="1" applyProtection="1">
      <alignment horizontal="left" vertical="center" wrapText="1"/>
      <protection locked="0"/>
    </xf>
    <xf numFmtId="49" fontId="4" fillId="0" borderId="1" xfId="1" applyNumberFormat="1" applyFont="1" applyBorder="1" applyAlignment="1" applyProtection="1">
      <alignment horizontal="left" wrapText="1"/>
      <protection locked="0"/>
    </xf>
    <xf numFmtId="44" fontId="4" fillId="0" borderId="1" xfId="1" applyFont="1" applyBorder="1" applyAlignment="1" applyProtection="1">
      <alignment horizontal="left" vertical="center" wrapText="1"/>
      <protection locked="0"/>
    </xf>
    <xf numFmtId="0" fontId="4" fillId="3" borderId="1" xfId="0" applyFont="1" applyFill="1" applyBorder="1" applyAlignment="1" applyProtection="1">
      <alignment horizontal="left" vertical="top" wrapText="1"/>
      <protection locked="0"/>
    </xf>
    <xf numFmtId="44" fontId="4" fillId="3" borderId="1" xfId="1" applyFont="1" applyFill="1" applyBorder="1" applyAlignment="1" applyProtection="1">
      <alignment horizontal="center" vertical="center" wrapText="1"/>
      <protection locked="0"/>
    </xf>
    <xf numFmtId="9" fontId="4" fillId="3" borderId="1" xfId="2" applyFont="1" applyFill="1" applyBorder="1" applyAlignment="1" applyProtection="1">
      <alignment horizontal="center" vertical="center" wrapText="1"/>
      <protection locked="0"/>
    </xf>
    <xf numFmtId="49" fontId="4" fillId="3" borderId="1" xfId="1" applyNumberFormat="1" applyFont="1" applyFill="1" applyBorder="1" applyAlignment="1" applyProtection="1">
      <alignment horizontal="left" wrapText="1"/>
      <protection locked="0"/>
    </xf>
    <xf numFmtId="0" fontId="0" fillId="0" borderId="0" xfId="0" applyAlignment="1">
      <alignment wrapText="1"/>
    </xf>
    <xf numFmtId="44" fontId="5" fillId="2" borderId="1" xfId="1" applyFont="1" applyFill="1" applyBorder="1" applyAlignment="1" applyProtection="1">
      <alignment horizontal="center" vertical="center" wrapText="1"/>
    </xf>
    <xf numFmtId="44" fontId="5" fillId="3" borderId="1" xfId="1" applyFont="1" applyFill="1" applyBorder="1" applyAlignment="1" applyProtection="1">
      <alignment horizontal="center" vertical="center" wrapText="1"/>
    </xf>
    <xf numFmtId="44" fontId="5" fillId="2" borderId="5" xfId="1" applyFont="1" applyFill="1" applyBorder="1" applyAlignment="1" applyProtection="1">
      <alignment horizontal="center" vertical="center" wrapText="1"/>
    </xf>
    <xf numFmtId="0" fontId="4" fillId="3" borderId="0" xfId="0" applyFont="1" applyFill="1" applyAlignment="1" applyProtection="1">
      <alignment vertical="center" wrapText="1"/>
      <protection locked="0"/>
    </xf>
    <xf numFmtId="0" fontId="4" fillId="3" borderId="0" xfId="0" applyFont="1" applyFill="1" applyAlignment="1" applyProtection="1">
      <alignment horizontal="left" vertical="top" wrapText="1"/>
      <protection locked="0"/>
    </xf>
    <xf numFmtId="44" fontId="4" fillId="3" borderId="0" xfId="1" applyFont="1" applyFill="1" applyBorder="1" applyAlignment="1" applyProtection="1">
      <alignment horizontal="center" vertical="center" wrapText="1"/>
      <protection locked="0"/>
    </xf>
    <xf numFmtId="44" fontId="4" fillId="0" borderId="1" xfId="1" applyFont="1" applyFill="1" applyBorder="1" applyAlignment="1" applyProtection="1">
      <alignment horizontal="center" vertical="center" wrapText="1"/>
      <protection locked="0"/>
    </xf>
    <xf numFmtId="44" fontId="4" fillId="0" borderId="1" xfId="1" applyFont="1" applyFill="1" applyBorder="1" applyAlignment="1" applyProtection="1">
      <alignment horizontal="center" vertical="center" wrapText="1"/>
    </xf>
    <xf numFmtId="9" fontId="4" fillId="0" borderId="1" xfId="2" applyFont="1" applyFill="1" applyBorder="1" applyAlignment="1" applyProtection="1">
      <alignment horizontal="center" vertical="center" wrapText="1"/>
      <protection locked="0"/>
    </xf>
    <xf numFmtId="44" fontId="0" fillId="0" borderId="1" xfId="1" applyFont="1" applyFill="1" applyBorder="1" applyAlignment="1" applyProtection="1">
      <alignment vertical="center" wrapText="1"/>
      <protection locked="0"/>
    </xf>
    <xf numFmtId="49" fontId="4" fillId="0" borderId="1" xfId="1" applyNumberFormat="1" applyFont="1" applyFill="1" applyBorder="1" applyAlignment="1" applyProtection="1">
      <alignment horizontal="left" wrapText="1"/>
      <protection locked="0"/>
    </xf>
    <xf numFmtId="0" fontId="6" fillId="0" borderId="1" xfId="0" applyFont="1" applyBorder="1" applyAlignment="1" applyProtection="1">
      <alignment horizontal="left" vertical="top" wrapText="1"/>
      <protection locked="0"/>
    </xf>
    <xf numFmtId="44" fontId="6" fillId="0" borderId="1" xfId="1" applyFont="1" applyBorder="1" applyAlignment="1" applyProtection="1">
      <alignment horizontal="center" vertical="center" wrapText="1"/>
      <protection locked="0"/>
    </xf>
    <xf numFmtId="44" fontId="0" fillId="0" borderId="1" xfId="1" applyFont="1" applyBorder="1" applyAlignment="1" applyProtection="1">
      <alignment vertical="center" wrapText="1"/>
      <protection locked="0"/>
    </xf>
    <xf numFmtId="44" fontId="0" fillId="3" borderId="1" xfId="1" applyFont="1" applyFill="1" applyBorder="1" applyAlignment="1" applyProtection="1">
      <alignment vertical="center" wrapText="1"/>
      <protection locked="0"/>
    </xf>
    <xf numFmtId="44" fontId="0" fillId="0" borderId="1" xfId="1" applyFont="1" applyFill="1" applyBorder="1" applyAlignment="1" applyProtection="1">
      <alignment horizontal="left" vertical="center" wrapText="1"/>
      <protection locked="0"/>
    </xf>
    <xf numFmtId="0" fontId="5" fillId="3" borderId="0" xfId="0" applyFont="1" applyFill="1" applyAlignment="1">
      <alignment vertical="center" wrapText="1"/>
    </xf>
    <xf numFmtId="44" fontId="4" fillId="3" borderId="0" xfId="1" applyFont="1" applyFill="1" applyBorder="1" applyAlignment="1" applyProtection="1">
      <alignment vertical="center" wrapText="1"/>
      <protection locked="0"/>
    </xf>
    <xf numFmtId="3" fontId="7" fillId="3" borderId="1" xfId="3" applyNumberFormat="1" applyFill="1" applyBorder="1" applyAlignment="1" applyProtection="1">
      <alignment horizontal="left" wrapText="1"/>
      <protection locked="0"/>
    </xf>
    <xf numFmtId="3" fontId="8" fillId="3" borderId="1" xfId="3" applyNumberFormat="1" applyFont="1" applyFill="1" applyBorder="1" applyAlignment="1" applyProtection="1">
      <alignment horizontal="left"/>
      <protection locked="0"/>
    </xf>
    <xf numFmtId="3" fontId="7" fillId="0" borderId="1" xfId="3" applyNumberFormat="1" applyBorder="1" applyAlignment="1" applyProtection="1">
      <alignment horizontal="left" vertical="top" wrapText="1"/>
      <protection locked="0"/>
    </xf>
    <xf numFmtId="0" fontId="0" fillId="0" borderId="1" xfId="1" applyNumberFormat="1" applyFont="1" applyFill="1" applyBorder="1" applyAlignment="1" applyProtection="1">
      <alignment horizontal="left" vertical="center" wrapText="1"/>
      <protection locked="0"/>
    </xf>
    <xf numFmtId="3" fontId="8" fillId="0" borderId="1" xfId="3" applyNumberFormat="1" applyFont="1" applyBorder="1" applyAlignment="1" applyProtection="1">
      <alignment horizontal="left"/>
      <protection locked="0"/>
    </xf>
    <xf numFmtId="0" fontId="0" fillId="0" borderId="0" xfId="0" applyAlignment="1" applyProtection="1">
      <alignment wrapText="1"/>
      <protection locked="0"/>
    </xf>
    <xf numFmtId="0" fontId="4" fillId="3" borderId="1" xfId="0" applyFont="1" applyFill="1" applyBorder="1" applyAlignment="1" applyProtection="1">
      <alignment vertical="center" wrapText="1"/>
      <protection locked="0"/>
    </xf>
    <xf numFmtId="44" fontId="4" fillId="0" borderId="1" xfId="1" applyFont="1" applyBorder="1" applyAlignment="1" applyProtection="1">
      <alignment vertical="center" wrapText="1"/>
      <protection locked="0"/>
    </xf>
    <xf numFmtId="44" fontId="4" fillId="2" borderId="1" xfId="1" applyFont="1" applyFill="1" applyBorder="1" applyAlignment="1" applyProtection="1">
      <alignment vertical="center" wrapText="1"/>
    </xf>
    <xf numFmtId="9" fontId="4" fillId="0" borderId="1" xfId="2" applyFont="1" applyBorder="1" applyAlignment="1" applyProtection="1">
      <alignment vertical="center" wrapText="1"/>
      <protection locked="0"/>
    </xf>
    <xf numFmtId="49" fontId="4" fillId="0" borderId="1" xfId="0" applyNumberFormat="1" applyFont="1" applyBorder="1" applyAlignment="1" applyProtection="1">
      <alignment horizontal="left" wrapText="1"/>
      <protection locked="0"/>
    </xf>
    <xf numFmtId="0" fontId="4" fillId="3" borderId="4" xfId="0" applyFont="1" applyFill="1" applyBorder="1" applyAlignment="1" applyProtection="1">
      <alignment vertical="center" wrapText="1"/>
      <protection locked="0"/>
    </xf>
    <xf numFmtId="0" fontId="5" fillId="2" borderId="6" xfId="0" applyFont="1" applyFill="1" applyBorder="1" applyAlignment="1">
      <alignment vertical="center" wrapText="1"/>
    </xf>
    <xf numFmtId="0" fontId="5" fillId="4" borderId="1" xfId="0" applyFont="1" applyFill="1" applyBorder="1" applyAlignment="1" applyProtection="1">
      <alignment vertical="center" wrapText="1"/>
      <protection locked="0"/>
    </xf>
    <xf numFmtId="44" fontId="5" fillId="4" borderId="1" xfId="1" applyFont="1" applyFill="1" applyBorder="1" applyAlignment="1" applyProtection="1">
      <alignment vertical="center" wrapText="1"/>
    </xf>
    <xf numFmtId="0" fontId="5" fillId="4" borderId="9" xfId="0" applyFont="1" applyFill="1" applyBorder="1" applyAlignment="1">
      <alignment vertical="center" wrapText="1"/>
    </xf>
    <xf numFmtId="0" fontId="5" fillId="4" borderId="8" xfId="0" applyFont="1" applyFill="1" applyBorder="1" applyAlignment="1">
      <alignment vertical="center" wrapText="1"/>
    </xf>
    <xf numFmtId="0" fontId="5" fillId="3" borderId="0" xfId="0" applyFont="1" applyFill="1" applyAlignment="1" applyProtection="1">
      <alignment vertical="center" wrapText="1"/>
      <protection locked="0"/>
    </xf>
    <xf numFmtId="44" fontId="5" fillId="3" borderId="0" xfId="1" applyFont="1" applyFill="1" applyBorder="1" applyAlignment="1" applyProtection="1">
      <alignment vertical="center" wrapText="1"/>
      <protection locked="0"/>
    </xf>
    <xf numFmtId="44" fontId="5" fillId="2" borderId="4" xfId="1" applyFont="1" applyFill="1" applyBorder="1" applyAlignment="1" applyProtection="1">
      <alignment horizontal="center" vertical="center" wrapText="1"/>
    </xf>
    <xf numFmtId="0" fontId="5" fillId="2" borderId="4" xfId="1" applyNumberFormat="1" applyFont="1" applyFill="1" applyBorder="1" applyAlignment="1" applyProtection="1">
      <alignment vertical="center" wrapText="1"/>
    </xf>
    <xf numFmtId="0" fontId="5" fillId="2" borderId="1" xfId="1" applyNumberFormat="1" applyFont="1" applyFill="1" applyBorder="1" applyAlignment="1" applyProtection="1">
      <alignment vertical="center" wrapText="1"/>
    </xf>
    <xf numFmtId="0" fontId="4" fillId="3" borderId="0" xfId="0" applyFont="1" applyFill="1" applyAlignment="1">
      <alignment vertical="center" wrapText="1"/>
    </xf>
    <xf numFmtId="0" fontId="4" fillId="2" borderId="14" xfId="0" applyFont="1" applyFill="1" applyBorder="1" applyAlignment="1">
      <alignment vertical="center" wrapText="1"/>
    </xf>
    <xf numFmtId="44" fontId="4" fillId="2" borderId="15" xfId="0" applyNumberFormat="1" applyFont="1" applyFill="1" applyBorder="1" applyAlignment="1">
      <alignment vertical="center" wrapText="1"/>
    </xf>
    <xf numFmtId="0" fontId="4" fillId="0" borderId="0" xfId="0" applyFont="1" applyAlignment="1" applyProtection="1">
      <alignment vertical="center" wrapText="1"/>
      <protection locked="0"/>
    </xf>
    <xf numFmtId="44" fontId="4" fillId="2" borderId="4" xfId="0" applyNumberFormat="1" applyFont="1" applyFill="1" applyBorder="1" applyAlignment="1">
      <alignment vertical="center" wrapText="1"/>
    </xf>
    <xf numFmtId="44" fontId="4" fillId="2" borderId="1" xfId="0" applyNumberFormat="1" applyFont="1" applyFill="1" applyBorder="1" applyAlignment="1">
      <alignment vertical="center" wrapText="1"/>
    </xf>
    <xf numFmtId="44" fontId="4" fillId="0" borderId="0" xfId="1" applyFont="1" applyFill="1" applyBorder="1" applyAlignment="1" applyProtection="1">
      <alignment vertical="center" wrapText="1"/>
      <protection locked="0"/>
    </xf>
    <xf numFmtId="0" fontId="4" fillId="0" borderId="0" xfId="0" applyFont="1" applyAlignment="1">
      <alignment vertical="center" wrapText="1"/>
    </xf>
    <xf numFmtId="0" fontId="5" fillId="2" borderId="16" xfId="0" applyFont="1" applyFill="1" applyBorder="1" applyAlignment="1">
      <alignment vertical="center" wrapText="1"/>
    </xf>
    <xf numFmtId="44" fontId="5" fillId="2" borderId="17" xfId="1" applyFont="1" applyFill="1" applyBorder="1" applyAlignment="1" applyProtection="1">
      <alignment vertical="center" wrapText="1"/>
    </xf>
    <xf numFmtId="44" fontId="5" fillId="2" borderId="18" xfId="1" applyFont="1" applyFill="1" applyBorder="1" applyAlignment="1" applyProtection="1">
      <alignment vertical="center" wrapText="1"/>
    </xf>
    <xf numFmtId="44" fontId="5" fillId="2" borderId="19" xfId="1" applyFont="1" applyFill="1" applyBorder="1" applyAlignment="1" applyProtection="1">
      <alignment vertical="center" wrapText="1"/>
    </xf>
    <xf numFmtId="44" fontId="0" fillId="0" borderId="0" xfId="1" applyFont="1" applyBorder="1" applyAlignment="1">
      <alignment wrapText="1"/>
    </xf>
    <xf numFmtId="0" fontId="5" fillId="0" borderId="0" xfId="0" applyFont="1" applyAlignment="1" applyProtection="1">
      <alignment vertical="center" wrapText="1"/>
      <protection locked="0"/>
    </xf>
    <xf numFmtId="44" fontId="5" fillId="3" borderId="0" xfId="0" applyNumberFormat="1" applyFont="1" applyFill="1" applyAlignment="1">
      <alignment vertical="center" wrapText="1"/>
    </xf>
    <xf numFmtId="44" fontId="5" fillId="3" borderId="0" xfId="1" applyFont="1" applyFill="1" applyBorder="1" applyAlignment="1">
      <alignment vertical="center" wrapText="1"/>
    </xf>
    <xf numFmtId="44" fontId="5" fillId="3" borderId="0" xfId="1" applyFont="1" applyFill="1" applyBorder="1" applyAlignment="1" applyProtection="1">
      <alignment horizontal="center" vertical="center" wrapText="1"/>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4" xfId="0" applyFont="1" applyFill="1" applyBorder="1" applyAlignment="1">
      <alignment vertical="center" wrapText="1"/>
    </xf>
    <xf numFmtId="44" fontId="5" fillId="2" borderId="1" xfId="1" applyFont="1" applyFill="1" applyBorder="1" applyAlignment="1" applyProtection="1">
      <alignment vertical="center" wrapText="1"/>
    </xf>
    <xf numFmtId="44" fontId="5" fillId="2" borderId="2" xfId="1" applyFont="1" applyFill="1" applyBorder="1" applyAlignment="1" applyProtection="1">
      <alignment vertical="center" wrapText="1"/>
    </xf>
    <xf numFmtId="9" fontId="5" fillId="3" borderId="15" xfId="2" applyFont="1" applyFill="1" applyBorder="1" applyAlignment="1" applyProtection="1">
      <alignment vertical="center" wrapText="1"/>
      <protection locked="0"/>
    </xf>
    <xf numFmtId="0" fontId="5" fillId="2" borderId="10" xfId="0" applyFont="1" applyFill="1" applyBorder="1" applyAlignment="1">
      <alignment vertical="center" wrapText="1"/>
    </xf>
    <xf numFmtId="44" fontId="5" fillId="2" borderId="5" xfId="1" applyFont="1" applyFill="1" applyBorder="1" applyAlignment="1" applyProtection="1">
      <alignment vertical="center" wrapText="1"/>
    </xf>
    <xf numFmtId="44" fontId="5" fillId="2" borderId="24" xfId="1" applyFont="1" applyFill="1" applyBorder="1" applyAlignment="1" applyProtection="1">
      <alignment vertical="center" wrapText="1"/>
    </xf>
    <xf numFmtId="9" fontId="5" fillId="3" borderId="11" xfId="2" applyFont="1" applyFill="1" applyBorder="1" applyAlignment="1" applyProtection="1">
      <alignment vertical="center" wrapText="1"/>
      <protection locked="0"/>
    </xf>
    <xf numFmtId="44" fontId="5" fillId="2" borderId="25" xfId="1" applyFont="1" applyFill="1" applyBorder="1" applyAlignment="1" applyProtection="1">
      <alignment vertical="center" wrapText="1"/>
    </xf>
    <xf numFmtId="9" fontId="5" fillId="2" borderId="17" xfId="2" applyFont="1" applyFill="1" applyBorder="1" applyAlignment="1" applyProtection="1">
      <alignment vertical="center" wrapText="1"/>
    </xf>
    <xf numFmtId="44" fontId="5" fillId="3" borderId="0" xfId="1" applyFont="1" applyFill="1" applyBorder="1" applyAlignment="1" applyProtection="1">
      <alignment vertical="center" wrapText="1"/>
    </xf>
    <xf numFmtId="0" fontId="5" fillId="0" borderId="0" xfId="0" applyFont="1" applyAlignment="1">
      <alignment vertical="center" wrapText="1"/>
    </xf>
    <xf numFmtId="44" fontId="5" fillId="0" borderId="0" xfId="0" applyNumberFormat="1" applyFont="1" applyAlignment="1">
      <alignment vertical="center" wrapText="1"/>
    </xf>
    <xf numFmtId="44" fontId="5" fillId="0" borderId="0" xfId="1" applyFont="1" applyFill="1" applyBorder="1" applyAlignment="1">
      <alignment vertical="center" wrapText="1"/>
    </xf>
    <xf numFmtId="0" fontId="3" fillId="2" borderId="20" xfId="0" applyFont="1" applyFill="1" applyBorder="1" applyAlignment="1">
      <alignment horizontal="left" vertical="center" wrapText="1"/>
    </xf>
    <xf numFmtId="44" fontId="5" fillId="2" borderId="23" xfId="0" applyNumberFormat="1" applyFont="1" applyFill="1" applyBorder="1" applyAlignment="1">
      <alignment vertical="center" wrapText="1"/>
    </xf>
    <xf numFmtId="44" fontId="5" fillId="2" borderId="20" xfId="0" applyNumberFormat="1" applyFont="1" applyFill="1" applyBorder="1" applyAlignment="1">
      <alignment vertical="center" wrapText="1"/>
    </xf>
    <xf numFmtId="44" fontId="0" fillId="2" borderId="23" xfId="1" applyFont="1" applyFill="1" applyBorder="1" applyAlignment="1">
      <alignment vertical="center" wrapText="1"/>
    </xf>
    <xf numFmtId="44" fontId="0" fillId="0" borderId="0" xfId="1" applyFont="1" applyFill="1" applyBorder="1" applyAlignment="1">
      <alignment vertical="center" wrapText="1"/>
    </xf>
    <xf numFmtId="0" fontId="3" fillId="2" borderId="14" xfId="0" applyFont="1" applyFill="1" applyBorder="1" applyAlignment="1">
      <alignment horizontal="left" vertical="center" wrapText="1"/>
    </xf>
    <xf numFmtId="10" fontId="5" fillId="2" borderId="15" xfId="2" applyNumberFormat="1" applyFont="1" applyFill="1" applyBorder="1" applyAlignment="1" applyProtection="1">
      <alignment wrapText="1"/>
    </xf>
    <xf numFmtId="9" fontId="5" fillId="3" borderId="0" xfId="2" applyFont="1" applyFill="1" applyBorder="1" applyAlignment="1">
      <alignment wrapText="1"/>
    </xf>
    <xf numFmtId="0" fontId="3" fillId="2" borderId="16" xfId="0" applyFont="1" applyFill="1" applyBorder="1" applyAlignment="1">
      <alignment wrapText="1"/>
    </xf>
    <xf numFmtId="9" fontId="3" fillId="2" borderId="17" xfId="2" applyFont="1" applyFill="1" applyBorder="1" applyAlignment="1">
      <alignment wrapText="1"/>
    </xf>
    <xf numFmtId="9" fontId="3" fillId="0" borderId="0" xfId="2" applyFont="1" applyFill="1" applyBorder="1" applyAlignment="1">
      <alignment wrapText="1"/>
    </xf>
    <xf numFmtId="0" fontId="3" fillId="3" borderId="0" xfId="0" applyFont="1" applyFill="1" applyAlignment="1">
      <alignment horizontal="center" vertical="center" wrapText="1"/>
    </xf>
    <xf numFmtId="44" fontId="5" fillId="2" borderId="15" xfId="2" applyNumberFormat="1" applyFont="1" applyFill="1" applyBorder="1" applyAlignment="1" applyProtection="1">
      <alignment wrapText="1"/>
    </xf>
    <xf numFmtId="44" fontId="5" fillId="3" borderId="0" xfId="2" applyNumberFormat="1" applyFont="1" applyFill="1" applyBorder="1" applyAlignment="1">
      <alignment wrapText="1"/>
    </xf>
    <xf numFmtId="0" fontId="0" fillId="3" borderId="0" xfId="0" applyFill="1" applyAlignment="1">
      <alignment horizontal="center" vertical="center" wrapText="1"/>
    </xf>
    <xf numFmtId="44" fontId="0" fillId="0" borderId="0" xfId="1" applyFont="1" applyFill="1" applyBorder="1" applyAlignment="1">
      <alignment wrapText="1"/>
    </xf>
    <xf numFmtId="164" fontId="0" fillId="0" borderId="0" xfId="4" applyFont="1"/>
    <xf numFmtId="0" fontId="0" fillId="0" borderId="1" xfId="0" applyBorder="1"/>
    <xf numFmtId="0" fontId="5" fillId="0" borderId="1" xfId="0" applyFont="1" applyBorder="1"/>
    <xf numFmtId="164" fontId="5" fillId="0" borderId="1" xfId="4" applyFont="1" applyBorder="1"/>
    <xf numFmtId="0" fontId="5" fillId="0" borderId="1" xfId="0" applyFont="1" applyBorder="1" applyAlignment="1">
      <alignment horizontal="center" vertical="center"/>
    </xf>
    <xf numFmtId="0" fontId="0" fillId="0" borderId="1" xfId="0" applyBorder="1" applyAlignment="1">
      <alignment wrapText="1"/>
    </xf>
    <xf numFmtId="165" fontId="0" fillId="0" borderId="1" xfId="4" applyNumberFormat="1" applyFont="1" applyBorder="1" applyAlignment="1">
      <alignment vertical="center" wrapText="1"/>
    </xf>
    <xf numFmtId="165" fontId="6" fillId="0" borderId="1" xfId="4" applyNumberFormat="1" applyFont="1" applyBorder="1" applyAlignment="1">
      <alignment vertical="center"/>
    </xf>
    <xf numFmtId="164" fontId="0" fillId="2" borderId="1" xfId="4" applyFont="1" applyFill="1" applyBorder="1" applyAlignment="1">
      <alignment vertical="center" wrapText="1"/>
    </xf>
    <xf numFmtId="164" fontId="0" fillId="0" borderId="0" xfId="0" applyNumberFormat="1"/>
    <xf numFmtId="9" fontId="0" fillId="0" borderId="0" xfId="5" applyFont="1"/>
    <xf numFmtId="164" fontId="12" fillId="6" borderId="0" xfId="4" applyFont="1" applyFill="1"/>
    <xf numFmtId="165" fontId="6" fillId="0" borderId="1" xfId="4" applyNumberFormat="1" applyFont="1" applyFill="1" applyBorder="1" applyAlignment="1">
      <alignment vertical="center"/>
    </xf>
    <xf numFmtId="164" fontId="6" fillId="2" borderId="1" xfId="4" applyFont="1" applyFill="1" applyBorder="1" applyAlignment="1">
      <alignment vertical="center" wrapText="1"/>
    </xf>
    <xf numFmtId="165" fontId="0" fillId="0" borderId="1" xfId="4" applyNumberFormat="1" applyFont="1" applyBorder="1" applyAlignment="1">
      <alignment vertical="center"/>
    </xf>
    <xf numFmtId="165" fontId="0" fillId="2" borderId="1" xfId="4" applyNumberFormat="1" applyFont="1" applyFill="1" applyBorder="1" applyAlignment="1">
      <alignment vertical="center" wrapText="1"/>
    </xf>
    <xf numFmtId="164" fontId="0" fillId="0" borderId="1" xfId="4" applyFont="1" applyBorder="1" applyAlignment="1">
      <alignment vertical="center" wrapText="1"/>
    </xf>
    <xf numFmtId="0" fontId="0" fillId="2" borderId="1" xfId="0" applyFill="1" applyBorder="1" applyAlignment="1">
      <alignment vertical="center" wrapText="1"/>
    </xf>
    <xf numFmtId="164" fontId="0" fillId="0" borderId="1" xfId="0" applyNumberFormat="1" applyBorder="1"/>
    <xf numFmtId="164" fontId="0" fillId="0" borderId="0" xfId="4" applyFont="1" applyAlignment="1">
      <alignment wrapText="1"/>
    </xf>
    <xf numFmtId="164" fontId="12" fillId="0" borderId="0" xfId="4" applyFont="1" applyFill="1" applyBorder="1"/>
    <xf numFmtId="164" fontId="12" fillId="0" borderId="0" xfId="4" applyFont="1" applyFill="1" applyBorder="1" applyAlignment="1">
      <alignment wrapText="1"/>
    </xf>
    <xf numFmtId="164" fontId="0" fillId="0" borderId="0" xfId="4" applyFont="1" applyFill="1" applyBorder="1" applyAlignment="1">
      <alignment wrapText="1"/>
    </xf>
    <xf numFmtId="164" fontId="0" fillId="0" borderId="1" xfId="4" applyFont="1" applyBorder="1"/>
    <xf numFmtId="164" fontId="0" fillId="0" borderId="0" xfId="4" applyFont="1" applyFill="1" applyBorder="1"/>
    <xf numFmtId="165" fontId="12" fillId="0" borderId="0" xfId="0" applyNumberFormat="1" applyFont="1"/>
    <xf numFmtId="0" fontId="6" fillId="2" borderId="1" xfId="0" applyFont="1" applyFill="1" applyBorder="1" applyAlignment="1">
      <alignment vertical="center" wrapText="1"/>
    </xf>
    <xf numFmtId="0" fontId="5" fillId="4" borderId="1" xfId="0" applyFont="1" applyFill="1" applyBorder="1"/>
    <xf numFmtId="0" fontId="5" fillId="0" borderId="1" xfId="0" applyFont="1" applyBorder="1" applyAlignment="1">
      <alignment wrapText="1"/>
    </xf>
    <xf numFmtId="0" fontId="6" fillId="0" borderId="1" xfId="0" applyFont="1" applyBorder="1" applyAlignment="1">
      <alignment wrapText="1"/>
    </xf>
    <xf numFmtId="0" fontId="6" fillId="0" borderId="1" xfId="0" applyFont="1" applyBorder="1"/>
    <xf numFmtId="0" fontId="5" fillId="4" borderId="2" xfId="0" applyFont="1" applyFill="1" applyBorder="1" applyAlignment="1">
      <alignment wrapText="1"/>
    </xf>
    <xf numFmtId="0" fontId="5" fillId="4" borderId="3" xfId="0" applyFont="1" applyFill="1" applyBorder="1" applyAlignment="1">
      <alignment wrapText="1"/>
    </xf>
    <xf numFmtId="0" fontId="5" fillId="4" borderId="4" xfId="0" applyFont="1" applyFill="1" applyBorder="1" applyAlignment="1">
      <alignment wrapText="1"/>
    </xf>
    <xf numFmtId="0" fontId="5" fillId="4" borderId="2" xfId="0" applyFont="1" applyFill="1" applyBorder="1"/>
    <xf numFmtId="0" fontId="5" fillId="4" borderId="3" xfId="0" applyFont="1" applyFill="1" applyBorder="1"/>
    <xf numFmtId="0" fontId="5" fillId="4" borderId="4" xfId="0" applyFont="1" applyFill="1" applyBorder="1"/>
    <xf numFmtId="0" fontId="5" fillId="0" borderId="0" xfId="0" applyFont="1" applyAlignment="1">
      <alignment wrapText="1"/>
    </xf>
    <xf numFmtId="0" fontId="5" fillId="0" borderId="0" xfId="0" applyFont="1"/>
    <xf numFmtId="0" fontId="6" fillId="0" borderId="0" xfId="0" applyFont="1" applyAlignment="1">
      <alignment wrapText="1"/>
    </xf>
    <xf numFmtId="0" fontId="10" fillId="2" borderId="1" xfId="0" applyFont="1" applyFill="1" applyBorder="1" applyAlignment="1">
      <alignment vertical="center" wrapText="1"/>
    </xf>
    <xf numFmtId="0" fontId="11" fillId="2" borderId="1" xfId="0" applyFont="1" applyFill="1" applyBorder="1" applyAlignment="1">
      <alignment vertical="center" wrapText="1"/>
    </xf>
    <xf numFmtId="164" fontId="11" fillId="2" borderId="1" xfId="4" applyFont="1" applyFill="1" applyBorder="1" applyAlignment="1">
      <alignment vertical="center" wrapText="1"/>
    </xf>
    <xf numFmtId="9" fontId="0" fillId="2" borderId="1" xfId="5" applyFont="1" applyFill="1" applyBorder="1" applyAlignment="1">
      <alignment vertical="center" wrapText="1"/>
    </xf>
    <xf numFmtId="9" fontId="6" fillId="2" borderId="1" xfId="5" applyFont="1" applyFill="1" applyBorder="1" applyAlignment="1">
      <alignment vertical="center" wrapText="1"/>
    </xf>
    <xf numFmtId="0" fontId="11" fillId="2" borderId="1" xfId="0" applyFont="1" applyFill="1" applyBorder="1" applyAlignment="1" applyProtection="1">
      <alignment vertical="center" wrapText="1"/>
      <protection locked="0"/>
    </xf>
    <xf numFmtId="0" fontId="4" fillId="3" borderId="2" xfId="0"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4" fillId="3" borderId="4" xfId="0" applyFont="1" applyFill="1" applyBorder="1" applyAlignment="1" applyProtection="1">
      <alignment horizontal="left" vertical="top" wrapText="1"/>
      <protection locked="0"/>
    </xf>
    <xf numFmtId="49" fontId="5" fillId="3" borderId="2" xfId="0" applyNumberFormat="1"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44" fontId="5" fillId="3" borderId="3" xfId="1" applyFont="1" applyFill="1" applyBorder="1" applyAlignment="1" applyProtection="1">
      <alignment horizontal="left" vertical="top" wrapText="1"/>
      <protection locked="0"/>
    </xf>
    <xf numFmtId="49" fontId="5" fillId="3" borderId="4" xfId="0" applyNumberFormat="1" applyFont="1" applyFill="1" applyBorder="1" applyAlignment="1" applyProtection="1">
      <alignment horizontal="left" vertical="top" wrapText="1"/>
      <protection locked="0"/>
    </xf>
    <xf numFmtId="49" fontId="4" fillId="0" borderId="2" xfId="0" applyNumberFormat="1" applyFont="1" applyBorder="1" applyAlignment="1" applyProtection="1">
      <alignment horizontal="left" vertical="center" wrapText="1"/>
      <protection locked="0"/>
    </xf>
    <xf numFmtId="49" fontId="5" fillId="0" borderId="3" xfId="0" applyNumberFormat="1" applyFont="1" applyBorder="1" applyAlignment="1" applyProtection="1">
      <alignment horizontal="left" vertical="center" wrapText="1"/>
      <protection locked="0"/>
    </xf>
    <xf numFmtId="44" fontId="5" fillId="0" borderId="3" xfId="1" applyFont="1" applyFill="1" applyBorder="1" applyAlignment="1" applyProtection="1">
      <alignment horizontal="left" vertical="center" wrapText="1"/>
      <protection locked="0"/>
    </xf>
    <xf numFmtId="49" fontId="5" fillId="0" borderId="4" xfId="0" applyNumberFormat="1" applyFont="1" applyBorder="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44" fontId="5" fillId="3" borderId="3" xfId="1"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left" vertical="top" wrapText="1"/>
      <protection locked="0"/>
    </xf>
    <xf numFmtId="44" fontId="5" fillId="3" borderId="1" xfId="1" applyFont="1" applyFill="1" applyBorder="1" applyAlignment="1" applyProtection="1">
      <alignment horizontal="left" vertical="top" wrapText="1"/>
      <protection locked="0"/>
    </xf>
    <xf numFmtId="0" fontId="4" fillId="0" borderId="1" xfId="0" applyFont="1" applyBorder="1" applyAlignment="1" applyProtection="1">
      <alignment horizontal="left" vertical="center" wrapText="1"/>
      <protection locked="0"/>
    </xf>
    <xf numFmtId="44" fontId="4" fillId="0" borderId="1" xfId="1"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top" wrapText="1"/>
      <protection locked="0"/>
    </xf>
    <xf numFmtId="44" fontId="4" fillId="3" borderId="1" xfId="1" applyFont="1" applyFill="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44" fontId="4" fillId="0" borderId="1" xfId="1" applyFont="1" applyFill="1" applyBorder="1" applyAlignment="1" applyProtection="1">
      <alignment horizontal="left" vertical="top" wrapText="1"/>
      <protection locked="0"/>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44" fontId="5" fillId="2" borderId="11" xfId="1" applyFont="1" applyFill="1" applyBorder="1" applyAlignment="1" applyProtection="1">
      <alignment horizontal="center" vertical="center" wrapText="1"/>
      <protection locked="0"/>
    </xf>
    <xf numFmtId="44" fontId="5" fillId="2" borderId="13" xfId="1" applyFont="1" applyFill="1" applyBorder="1" applyAlignment="1" applyProtection="1">
      <alignment horizontal="center" vertical="center" wrapText="1"/>
      <protection locked="0"/>
    </xf>
    <xf numFmtId="44" fontId="5" fillId="2" borderId="11" xfId="1" applyFont="1" applyFill="1" applyBorder="1" applyAlignment="1" applyProtection="1">
      <alignment horizontal="center" vertical="center" wrapText="1"/>
    </xf>
    <xf numFmtId="44" fontId="5" fillId="2" borderId="13" xfId="1" applyFont="1" applyFill="1" applyBorder="1" applyAlignment="1" applyProtection="1">
      <alignment horizontal="center" vertical="center" wrapText="1"/>
    </xf>
    <xf numFmtId="0" fontId="5" fillId="0" borderId="0" xfId="0" applyFont="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0" fillId="5" borderId="16" xfId="0" applyFill="1" applyBorder="1" applyAlignment="1">
      <alignment horizontal="center" vertical="center" wrapText="1"/>
    </xf>
    <xf numFmtId="0" fontId="0" fillId="5" borderId="17" xfId="0" applyFill="1" applyBorder="1" applyAlignment="1">
      <alignment horizontal="center" vertical="center" wrapText="1"/>
    </xf>
    <xf numFmtId="0" fontId="9" fillId="0" borderId="0" xfId="0" applyFont="1" applyAlignment="1">
      <alignment horizontal="center"/>
    </xf>
    <xf numFmtId="0" fontId="5" fillId="2" borderId="1" xfId="0" applyFont="1" applyFill="1" applyBorder="1" applyAlignment="1">
      <alignment horizontal="center"/>
    </xf>
  </cellXfs>
  <cellStyles count="6">
    <cellStyle name="Comma 2" xfId="4" xr:uid="{5D8CB10A-4B10-4D3D-BB0C-D477E7571E0F}"/>
    <cellStyle name="Currency 2" xfId="1" xr:uid="{C2DE19CF-2378-49B4-9443-5EE5D02D64B5}"/>
    <cellStyle name="Normal" xfId="0" builtinId="0"/>
    <cellStyle name="Normal 25" xfId="3" xr:uid="{E5FB1D6B-4033-4C7C-A48D-A4202A3043A8}"/>
    <cellStyle name="Percent 2" xfId="2" xr:uid="{5DDC151E-4FFD-4B99-97A9-FDB2B136E28F}"/>
    <cellStyle name="Percent 3" xfId="5" xr:uid="{446CECA7-7D80-4EA8-912E-C63CD35E426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ctionaidglobal-my.sharepoint.com/personal/ronald_abade_actionaid_org/Documents/SUN%206.4/Postings/OCT/PBF%20Journal%20upload%202.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actionaidglobal.sharepoint.com/sites/UK-PAP-HPP/Shared%20Documents/Programme,%20Quality%20and%20Assurance/Grants/Donors/UN/UNPBF/7.%20Reports/FINAL/UNPBF%20internal%20reporting%20240124.xlsx" TargetMode="External"/><Relationship Id="rId1" Type="http://schemas.openxmlformats.org/officeDocument/2006/relationships/externalLinkPath" Target="https://actionaidglobal.sharepoint.com/sites/UK-PAP-HPP/Shared%20Documents/Programme,%20Quality%20and%20Assurance/Grants/Donors/UN/UNPBF/7.%20Reports/FINAL/UNPBF%20internal%20reporting%202401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AA_Sample_Data_WorkSheet"/>
      <sheetName val="QAA_Internal_WorkSheet"/>
      <sheetName val="Version Control"/>
      <sheetName val="Notes"/>
      <sheetName val="MasterData"/>
      <sheetName val="UploadTemplate"/>
      <sheetName val="Balance"/>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 do not edit"/>
      <sheetName val="Donor quarterly report "/>
      <sheetName val="Outcome by category"/>
      <sheetName val="Donor budget template"/>
      <sheetName val="Transaction lists Q1"/>
      <sheetName val="Transaction lists Q2"/>
      <sheetName val="Transaction lists Q3"/>
      <sheetName val="Transaction lists Q4"/>
      <sheetName val="Transaction lists Q5"/>
      <sheetName val="Transaction lists Q6"/>
      <sheetName val="UK Transaction lists"/>
      <sheetName val="Analysis Q1"/>
      <sheetName val="Analysis Q2"/>
      <sheetName val="Analysis Q3"/>
      <sheetName val="Analysis Q4"/>
      <sheetName val="Analysis Q5"/>
      <sheetName val="Analysis Q6"/>
      <sheetName val="COSDO"/>
      <sheetName val="LIWEN"/>
      <sheetName val="WEDOL"/>
      <sheetName val="WOCDAL"/>
      <sheetName val="AAL"/>
      <sheetName val="AAUK"/>
    </sheetNames>
    <sheetDataSet>
      <sheetData sheetId="0">
        <row r="6">
          <cell r="B6" t="str">
            <v>7. General Operating and other Costs</v>
          </cell>
          <cell r="T6">
            <v>0</v>
          </cell>
          <cell r="U6">
            <v>0</v>
          </cell>
          <cell r="V6">
            <v>0</v>
          </cell>
          <cell r="W6">
            <v>2026</v>
          </cell>
          <cell r="X6">
            <v>10087</v>
          </cell>
          <cell r="Y6">
            <v>0</v>
          </cell>
        </row>
        <row r="7">
          <cell r="B7" t="str">
            <v>7. General Operating and other Costs</v>
          </cell>
          <cell r="T7">
            <v>0</v>
          </cell>
          <cell r="U7">
            <v>0</v>
          </cell>
          <cell r="V7">
            <v>12460</v>
          </cell>
          <cell r="W7">
            <v>0</v>
          </cell>
          <cell r="X7">
            <v>407</v>
          </cell>
          <cell r="Y7">
            <v>17214.5</v>
          </cell>
        </row>
        <row r="8">
          <cell r="B8" t="str">
            <v>7. General Operating and other Costs</v>
          </cell>
          <cell r="T8">
            <v>0</v>
          </cell>
          <cell r="U8">
            <v>4889</v>
          </cell>
          <cell r="V8">
            <v>15470</v>
          </cell>
          <cell r="W8">
            <v>0</v>
          </cell>
          <cell r="X8">
            <v>0</v>
          </cell>
          <cell r="Y8">
            <v>5598</v>
          </cell>
        </row>
        <row r="9">
          <cell r="B9" t="str">
            <v>6. Transfers and Grants to Counterparts</v>
          </cell>
          <cell r="T9">
            <v>35895</v>
          </cell>
          <cell r="U9">
            <v>16225</v>
          </cell>
          <cell r="V9">
            <v>0</v>
          </cell>
          <cell r="W9">
            <v>0</v>
          </cell>
          <cell r="X9">
            <v>0</v>
          </cell>
          <cell r="Y9">
            <v>-7750</v>
          </cell>
        </row>
        <row r="10">
          <cell r="B10" t="str">
            <v>6. Transfers and Grants to Counterparts</v>
          </cell>
          <cell r="T10">
            <v>2400</v>
          </cell>
          <cell r="U10">
            <v>14782</v>
          </cell>
          <cell r="V10">
            <v>0</v>
          </cell>
          <cell r="W10">
            <v>36450</v>
          </cell>
          <cell r="X10">
            <v>0</v>
          </cell>
          <cell r="Y10">
            <v>0</v>
          </cell>
        </row>
        <row r="11">
          <cell r="B11" t="str">
            <v>6. Transfers and Grants to Counterparts</v>
          </cell>
          <cell r="T11">
            <v>0</v>
          </cell>
          <cell r="U11">
            <v>8125</v>
          </cell>
          <cell r="V11">
            <v>0</v>
          </cell>
          <cell r="W11">
            <v>14510</v>
          </cell>
          <cell r="X11">
            <v>0</v>
          </cell>
          <cell r="Y11">
            <v>0</v>
          </cell>
        </row>
        <row r="12">
          <cell r="B12" t="str">
            <v>6. Transfers and Grants to Counterparts</v>
          </cell>
          <cell r="T12">
            <v>0</v>
          </cell>
          <cell r="U12">
            <v>0</v>
          </cell>
          <cell r="V12">
            <v>0</v>
          </cell>
          <cell r="W12">
            <v>20973.98</v>
          </cell>
          <cell r="X12">
            <v>0</v>
          </cell>
          <cell r="Y12">
            <v>0</v>
          </cell>
        </row>
        <row r="13">
          <cell r="B13" t="str">
            <v>6. Transfers and Grants to Counterparts</v>
          </cell>
          <cell r="T13">
            <v>0</v>
          </cell>
          <cell r="U13">
            <v>10000</v>
          </cell>
          <cell r="V13">
            <v>0</v>
          </cell>
          <cell r="W13">
            <v>12500</v>
          </cell>
          <cell r="X13">
            <v>4600</v>
          </cell>
          <cell r="Y13">
            <v>3489</v>
          </cell>
        </row>
        <row r="14">
          <cell r="B14" t="str">
            <v>1. Staff and other personnel</v>
          </cell>
          <cell r="T14">
            <v>1066</v>
          </cell>
          <cell r="U14">
            <v>1465.0600000000002</v>
          </cell>
          <cell r="V14">
            <v>1452.0600000000006</v>
          </cell>
          <cell r="W14">
            <v>1476.4800000000007</v>
          </cell>
          <cell r="X14">
            <v>1430.1000000000001</v>
          </cell>
          <cell r="Y14">
            <v>1839.7500000000002</v>
          </cell>
        </row>
        <row r="15">
          <cell r="T15">
            <v>39361</v>
          </cell>
          <cell r="U15">
            <v>55486.06</v>
          </cell>
          <cell r="V15">
            <v>29382.06</v>
          </cell>
          <cell r="W15">
            <v>87936.459999999992</v>
          </cell>
          <cell r="X15">
            <v>16524.099999999999</v>
          </cell>
          <cell r="Y15">
            <v>20391.25</v>
          </cell>
        </row>
        <row r="17">
          <cell r="B17" t="str">
            <v>6. Transfers and Grants to Counterparts</v>
          </cell>
          <cell r="T17">
            <v>0</v>
          </cell>
          <cell r="U17">
            <v>5068</v>
          </cell>
          <cell r="V17">
            <v>0</v>
          </cell>
          <cell r="W17">
            <v>10000</v>
          </cell>
          <cell r="X17">
            <v>2000</v>
          </cell>
          <cell r="Y17">
            <v>3795</v>
          </cell>
        </row>
        <row r="18">
          <cell r="B18" t="str">
            <v>6. Transfers and Grants to Counterparts</v>
          </cell>
          <cell r="T18">
            <v>0</v>
          </cell>
          <cell r="U18">
            <v>1200</v>
          </cell>
          <cell r="V18">
            <v>0</v>
          </cell>
          <cell r="W18">
            <v>6000</v>
          </cell>
          <cell r="X18">
            <v>0</v>
          </cell>
          <cell r="Y18">
            <v>0</v>
          </cell>
        </row>
        <row r="19">
          <cell r="T19">
            <v>0</v>
          </cell>
          <cell r="U19">
            <v>6268</v>
          </cell>
          <cell r="V19">
            <v>0</v>
          </cell>
          <cell r="W19">
            <v>16000</v>
          </cell>
          <cell r="X19">
            <v>2000</v>
          </cell>
          <cell r="Y19">
            <v>3795</v>
          </cell>
        </row>
        <row r="20">
          <cell r="T20">
            <v>39361</v>
          </cell>
          <cell r="U20">
            <v>61754.06</v>
          </cell>
          <cell r="V20">
            <v>29382.06</v>
          </cell>
          <cell r="W20">
            <v>103936.45999999999</v>
          </cell>
          <cell r="X20">
            <v>18524.099999999999</v>
          </cell>
          <cell r="Y20">
            <v>24186.25</v>
          </cell>
        </row>
        <row r="23">
          <cell r="B23" t="str">
            <v>2. Supplies, Commodities, Materials</v>
          </cell>
          <cell r="T23">
            <v>0</v>
          </cell>
          <cell r="U23">
            <v>0</v>
          </cell>
          <cell r="V23">
            <v>0</v>
          </cell>
          <cell r="W23">
            <v>3165</v>
          </cell>
          <cell r="X23">
            <v>0</v>
          </cell>
          <cell r="Y23">
            <v>0</v>
          </cell>
        </row>
        <row r="24">
          <cell r="B24" t="str">
            <v>6. Transfers and Grants to Counterparts</v>
          </cell>
          <cell r="T24">
            <v>12820</v>
          </cell>
          <cell r="U24">
            <v>13185</v>
          </cell>
          <cell r="V24">
            <v>0</v>
          </cell>
          <cell r="W24">
            <v>4950</v>
          </cell>
          <cell r="X24">
            <v>3300</v>
          </cell>
          <cell r="Y24">
            <v>4598</v>
          </cell>
        </row>
        <row r="25">
          <cell r="B25" t="str">
            <v>2. Supplies, Commodities, Materials</v>
          </cell>
          <cell r="T25">
            <v>0</v>
          </cell>
          <cell r="U25">
            <v>0</v>
          </cell>
          <cell r="V25">
            <v>0</v>
          </cell>
          <cell r="W25">
            <v>255</v>
          </cell>
          <cell r="X25">
            <v>60</v>
          </cell>
          <cell r="Y25">
            <v>4484.8999999999996</v>
          </cell>
        </row>
        <row r="26">
          <cell r="B26" t="str">
            <v>7. General Operating and other Costs</v>
          </cell>
          <cell r="T26">
            <v>0</v>
          </cell>
          <cell r="U26">
            <v>0</v>
          </cell>
          <cell r="V26">
            <v>0</v>
          </cell>
          <cell r="W26">
            <v>7755</v>
          </cell>
          <cell r="X26">
            <v>4543.4999999999991</v>
          </cell>
          <cell r="Y26">
            <v>38947.97</v>
          </cell>
        </row>
        <row r="27">
          <cell r="B27" t="str">
            <v>3. Equipment, Vehicles, and Furniture (including Depreciation)</v>
          </cell>
          <cell r="T27">
            <v>0</v>
          </cell>
          <cell r="U27">
            <v>1325</v>
          </cell>
          <cell r="V27">
            <v>0</v>
          </cell>
          <cell r="W27">
            <v>0</v>
          </cell>
          <cell r="X27">
            <v>0</v>
          </cell>
          <cell r="Y27">
            <v>0</v>
          </cell>
        </row>
        <row r="28">
          <cell r="B28" t="str">
            <v>3. Equipment, Vehicles, and Furniture (including Depreciation)</v>
          </cell>
          <cell r="T28">
            <v>0</v>
          </cell>
          <cell r="U28">
            <v>0</v>
          </cell>
          <cell r="V28">
            <v>705</v>
          </cell>
          <cell r="W28">
            <v>0</v>
          </cell>
          <cell r="X28">
            <v>0</v>
          </cell>
          <cell r="Y28">
            <v>0</v>
          </cell>
        </row>
        <row r="29">
          <cell r="B29" t="str">
            <v>1. Staff and other personnel</v>
          </cell>
          <cell r="T29">
            <v>1066</v>
          </cell>
          <cell r="U29">
            <v>1465.0600000000002</v>
          </cell>
          <cell r="V29">
            <v>1452.0600000000006</v>
          </cell>
          <cell r="W29">
            <v>1476.4800000000007</v>
          </cell>
          <cell r="X29">
            <v>1430.1000000000001</v>
          </cell>
          <cell r="Y29">
            <v>1839.7500000000002</v>
          </cell>
        </row>
        <row r="30">
          <cell r="T30">
            <v>13886</v>
          </cell>
          <cell r="U30">
            <v>15975.06</v>
          </cell>
          <cell r="V30">
            <v>2157.0600000000004</v>
          </cell>
          <cell r="W30">
            <v>17601.48</v>
          </cell>
          <cell r="X30">
            <v>9333.5999999999985</v>
          </cell>
          <cell r="Y30">
            <v>49870.62</v>
          </cell>
        </row>
        <row r="32">
          <cell r="B32" t="str">
            <v>6. Transfers and Grants to Counterparts</v>
          </cell>
          <cell r="T32">
            <v>0</v>
          </cell>
          <cell r="U32">
            <v>17500</v>
          </cell>
          <cell r="V32">
            <v>0</v>
          </cell>
          <cell r="W32">
            <v>0</v>
          </cell>
          <cell r="X32">
            <v>0</v>
          </cell>
          <cell r="Y32">
            <v>0</v>
          </cell>
        </row>
        <row r="33">
          <cell r="B33" t="str">
            <v>6. Transfers and Grants to Counterparts</v>
          </cell>
          <cell r="T33">
            <v>0</v>
          </cell>
          <cell r="U33">
            <v>900</v>
          </cell>
          <cell r="V33">
            <v>0</v>
          </cell>
          <cell r="W33">
            <v>12800</v>
          </cell>
          <cell r="X33">
            <v>2350</v>
          </cell>
          <cell r="Y33">
            <v>25300</v>
          </cell>
        </row>
        <row r="34">
          <cell r="B34" t="str">
            <v>7. General Operating and other Costs</v>
          </cell>
          <cell r="T34">
            <v>0</v>
          </cell>
          <cell r="U34">
            <v>0</v>
          </cell>
          <cell r="V34">
            <v>69</v>
          </cell>
          <cell r="W34">
            <v>0</v>
          </cell>
          <cell r="X34">
            <v>770</v>
          </cell>
          <cell r="Y34">
            <v>11094.5</v>
          </cell>
        </row>
        <row r="35">
          <cell r="B35" t="str">
            <v>7. General Operating and other Costs</v>
          </cell>
          <cell r="T35">
            <v>0</v>
          </cell>
          <cell r="U35">
            <v>0</v>
          </cell>
          <cell r="V35">
            <v>1470</v>
          </cell>
          <cell r="W35">
            <v>0</v>
          </cell>
          <cell r="X35">
            <v>0</v>
          </cell>
          <cell r="Y35">
            <v>0</v>
          </cell>
        </row>
        <row r="36">
          <cell r="B36" t="str">
            <v>7. General Operating and other Costs</v>
          </cell>
          <cell r="T36">
            <v>640</v>
          </cell>
          <cell r="U36">
            <v>3935</v>
          </cell>
          <cell r="V36">
            <v>0</v>
          </cell>
          <cell r="W36">
            <v>0</v>
          </cell>
          <cell r="X36">
            <v>0</v>
          </cell>
          <cell r="Y36">
            <v>0</v>
          </cell>
        </row>
        <row r="37">
          <cell r="B37" t="str">
            <v>6. Transfers and Grants to Counterparts</v>
          </cell>
          <cell r="T37">
            <v>9949</v>
          </cell>
          <cell r="U37">
            <v>5000</v>
          </cell>
          <cell r="V37">
            <v>0</v>
          </cell>
          <cell r="W37">
            <v>0</v>
          </cell>
          <cell r="X37">
            <v>0</v>
          </cell>
          <cell r="Y37">
            <v>-1159</v>
          </cell>
        </row>
        <row r="38">
          <cell r="B38" t="str">
            <v>1. Staff and other personnel</v>
          </cell>
          <cell r="T38">
            <v>1100</v>
          </cell>
          <cell r="U38">
            <v>1465.0400000000002</v>
          </cell>
          <cell r="V38">
            <v>1452.0400000000006</v>
          </cell>
          <cell r="W38">
            <v>1476.4500000000007</v>
          </cell>
          <cell r="X38">
            <v>1430.0700000000002</v>
          </cell>
          <cell r="Y38">
            <v>1839.7200000000003</v>
          </cell>
        </row>
        <row r="39">
          <cell r="T39">
            <v>11689</v>
          </cell>
          <cell r="U39">
            <v>28800.04</v>
          </cell>
          <cell r="V39">
            <v>2991.0400000000009</v>
          </cell>
          <cell r="W39">
            <v>14276.45</v>
          </cell>
          <cell r="X39">
            <v>4550.07</v>
          </cell>
          <cell r="Y39">
            <v>37075.22</v>
          </cell>
        </row>
        <row r="41">
          <cell r="B41" t="str">
            <v>6. Transfers and Grants to Counterparts</v>
          </cell>
          <cell r="T41">
            <v>0</v>
          </cell>
          <cell r="U41">
            <v>0</v>
          </cell>
          <cell r="V41">
            <v>0</v>
          </cell>
          <cell r="W41">
            <v>25445</v>
          </cell>
          <cell r="X41">
            <v>6250</v>
          </cell>
          <cell r="Y41">
            <v>12500</v>
          </cell>
        </row>
        <row r="42">
          <cell r="B42" t="str">
            <v>6. Transfers and Grants to Counterparts</v>
          </cell>
          <cell r="T42">
            <v>2100</v>
          </cell>
          <cell r="U42">
            <v>6000</v>
          </cell>
          <cell r="V42">
            <v>0</v>
          </cell>
          <cell r="W42">
            <v>10970</v>
          </cell>
          <cell r="X42">
            <v>5000</v>
          </cell>
          <cell r="Y42">
            <v>9939</v>
          </cell>
        </row>
        <row r="43">
          <cell r="B43" t="str">
            <v>6. Transfers and Grants to Counterparts</v>
          </cell>
          <cell r="T43">
            <v>0</v>
          </cell>
          <cell r="U43">
            <v>0</v>
          </cell>
          <cell r="V43">
            <v>0</v>
          </cell>
          <cell r="W43">
            <v>7300</v>
          </cell>
          <cell r="X43">
            <v>3000</v>
          </cell>
          <cell r="Y43">
            <v>11000</v>
          </cell>
        </row>
        <row r="44">
          <cell r="T44">
            <v>2100</v>
          </cell>
          <cell r="U44">
            <v>6000</v>
          </cell>
          <cell r="V44">
            <v>0</v>
          </cell>
          <cell r="W44">
            <v>43715</v>
          </cell>
          <cell r="X44">
            <v>14250</v>
          </cell>
          <cell r="Y44">
            <v>33439</v>
          </cell>
        </row>
        <row r="46">
          <cell r="B46" t="str">
            <v>2. Supplies, Commodities, Materials</v>
          </cell>
          <cell r="T46">
            <v>0</v>
          </cell>
          <cell r="U46">
            <v>0</v>
          </cell>
          <cell r="V46">
            <v>0</v>
          </cell>
          <cell r="W46">
            <v>0</v>
          </cell>
          <cell r="X46">
            <v>0</v>
          </cell>
          <cell r="Y46">
            <v>4470</v>
          </cell>
        </row>
        <row r="47">
          <cell r="B47" t="str">
            <v>6. Transfers and Grants to Counterparts</v>
          </cell>
          <cell r="T47">
            <v>0</v>
          </cell>
          <cell r="U47">
            <v>18000</v>
          </cell>
          <cell r="V47">
            <v>0</v>
          </cell>
          <cell r="W47">
            <v>24805</v>
          </cell>
          <cell r="X47">
            <v>0</v>
          </cell>
          <cell r="Y47">
            <v>19500</v>
          </cell>
        </row>
        <row r="48">
          <cell r="B48" t="str">
            <v>6. Transfers and Grants to Counterparts</v>
          </cell>
          <cell r="T48">
            <v>1367</v>
          </cell>
          <cell r="U48">
            <v>12125</v>
          </cell>
          <cell r="V48">
            <v>0</v>
          </cell>
          <cell r="W48">
            <v>900</v>
          </cell>
          <cell r="X48">
            <v>0</v>
          </cell>
          <cell r="Y48">
            <v>5600</v>
          </cell>
        </row>
        <row r="49">
          <cell r="B49" t="str">
            <v>2. Supplies, Commodities, Materials</v>
          </cell>
          <cell r="T49">
            <v>0</v>
          </cell>
          <cell r="U49">
            <v>0</v>
          </cell>
          <cell r="V49">
            <v>0</v>
          </cell>
          <cell r="W49">
            <v>0</v>
          </cell>
          <cell r="X49">
            <v>1385</v>
          </cell>
          <cell r="Y49">
            <v>20294.75</v>
          </cell>
        </row>
        <row r="50">
          <cell r="B50" t="str">
            <v>2. Supplies, Commodities, Materials</v>
          </cell>
          <cell r="T50">
            <v>0</v>
          </cell>
          <cell r="U50">
            <v>0</v>
          </cell>
          <cell r="V50">
            <v>0</v>
          </cell>
          <cell r="W50">
            <v>0</v>
          </cell>
          <cell r="X50">
            <v>0</v>
          </cell>
          <cell r="Y50">
            <v>10350</v>
          </cell>
        </row>
        <row r="51">
          <cell r="T51">
            <v>1367</v>
          </cell>
          <cell r="U51">
            <v>30125</v>
          </cell>
          <cell r="V51">
            <v>0</v>
          </cell>
          <cell r="W51">
            <v>25705</v>
          </cell>
          <cell r="X51">
            <v>1385</v>
          </cell>
          <cell r="Y51">
            <v>60214.75</v>
          </cell>
        </row>
        <row r="52">
          <cell r="T52">
            <v>29042</v>
          </cell>
          <cell r="U52">
            <v>80900.100000000006</v>
          </cell>
          <cell r="V52">
            <v>5148.1000000000013</v>
          </cell>
          <cell r="W52">
            <v>101297.93</v>
          </cell>
          <cell r="X52">
            <v>29518.67</v>
          </cell>
          <cell r="Y52">
            <v>180599.59</v>
          </cell>
        </row>
        <row r="55">
          <cell r="B55" t="str">
            <v>7. General Operating and other Costs</v>
          </cell>
          <cell r="T55">
            <v>0</v>
          </cell>
          <cell r="U55">
            <v>0</v>
          </cell>
          <cell r="V55">
            <v>0</v>
          </cell>
          <cell r="W55">
            <v>0</v>
          </cell>
          <cell r="X55">
            <v>0</v>
          </cell>
          <cell r="Y55">
            <v>9999</v>
          </cell>
        </row>
        <row r="56">
          <cell r="B56" t="str">
            <v>6. Transfers and Grants to Counterparts</v>
          </cell>
          <cell r="T56">
            <v>0</v>
          </cell>
          <cell r="U56">
            <v>14309.5</v>
          </cell>
          <cell r="V56">
            <v>0</v>
          </cell>
          <cell r="W56">
            <v>1500</v>
          </cell>
          <cell r="X56">
            <v>9990</v>
          </cell>
          <cell r="Y56">
            <v>17815</v>
          </cell>
        </row>
        <row r="57">
          <cell r="B57" t="str">
            <v>1. Staff and other personnel</v>
          </cell>
          <cell r="T57">
            <v>0</v>
          </cell>
          <cell r="U57">
            <v>1464.9700000000003</v>
          </cell>
          <cell r="V57">
            <v>1451.9900000000007</v>
          </cell>
          <cell r="W57">
            <v>1476.4200000000008</v>
          </cell>
          <cell r="X57">
            <v>1430.0300000000004</v>
          </cell>
          <cell r="Y57">
            <v>1839.6500000000003</v>
          </cell>
        </row>
        <row r="58">
          <cell r="T58">
            <v>0</v>
          </cell>
          <cell r="U58">
            <v>15774.470000000001</v>
          </cell>
          <cell r="V58">
            <v>1451.9900000000007</v>
          </cell>
          <cell r="W58">
            <v>2976.420000000001</v>
          </cell>
          <cell r="X58">
            <v>11420.03</v>
          </cell>
          <cell r="Y58">
            <v>29653.65</v>
          </cell>
        </row>
        <row r="60">
          <cell r="B60" t="str">
            <v>7. General Operating and other Costs</v>
          </cell>
          <cell r="T60">
            <v>0</v>
          </cell>
          <cell r="U60">
            <v>0</v>
          </cell>
          <cell r="V60">
            <v>0</v>
          </cell>
          <cell r="W60">
            <v>0</v>
          </cell>
          <cell r="X60">
            <v>0</v>
          </cell>
          <cell r="Y60">
            <v>16833</v>
          </cell>
        </row>
        <row r="61">
          <cell r="B61" t="str">
            <v>2. Supplies, Commodities, Materials</v>
          </cell>
          <cell r="T61">
            <v>0</v>
          </cell>
          <cell r="U61">
            <v>0</v>
          </cell>
          <cell r="V61">
            <v>0</v>
          </cell>
          <cell r="W61">
            <v>0</v>
          </cell>
          <cell r="X61">
            <v>0</v>
          </cell>
          <cell r="Y61">
            <v>6686</v>
          </cell>
        </row>
        <row r="62">
          <cell r="T62">
            <v>0</v>
          </cell>
          <cell r="U62">
            <v>0</v>
          </cell>
          <cell r="V62">
            <v>0</v>
          </cell>
          <cell r="W62">
            <v>0</v>
          </cell>
          <cell r="X62">
            <v>0</v>
          </cell>
          <cell r="Y62">
            <v>23519</v>
          </cell>
        </row>
        <row r="64">
          <cell r="B64" t="str">
            <v>7. General Operating and other Costs</v>
          </cell>
          <cell r="T64">
            <v>0</v>
          </cell>
          <cell r="U64">
            <v>0</v>
          </cell>
          <cell r="V64">
            <v>2436</v>
          </cell>
          <cell r="W64">
            <v>0</v>
          </cell>
          <cell r="X64">
            <v>0</v>
          </cell>
          <cell r="Y64">
            <v>7210</v>
          </cell>
        </row>
        <row r="65">
          <cell r="B65" t="str">
            <v>6. Transfers and Grants to Counterparts</v>
          </cell>
          <cell r="T65">
            <v>0</v>
          </cell>
          <cell r="U65">
            <v>17400</v>
          </cell>
          <cell r="V65">
            <v>0</v>
          </cell>
          <cell r="W65">
            <v>0</v>
          </cell>
          <cell r="X65">
            <v>6500</v>
          </cell>
          <cell r="Y65">
            <v>15500</v>
          </cell>
        </row>
        <row r="66">
          <cell r="T66">
            <v>0</v>
          </cell>
          <cell r="U66">
            <v>17400</v>
          </cell>
          <cell r="V66">
            <v>2436</v>
          </cell>
          <cell r="W66">
            <v>0</v>
          </cell>
          <cell r="X66">
            <v>6500</v>
          </cell>
          <cell r="Y66">
            <v>22710</v>
          </cell>
        </row>
        <row r="67">
          <cell r="T67">
            <v>0</v>
          </cell>
          <cell r="U67">
            <v>33174.47</v>
          </cell>
          <cell r="V67">
            <v>3887.9900000000007</v>
          </cell>
          <cell r="W67">
            <v>2976.420000000001</v>
          </cell>
          <cell r="X67">
            <v>17920.03</v>
          </cell>
          <cell r="Y67">
            <v>75882.649999999994</v>
          </cell>
        </row>
        <row r="68">
          <cell r="T68">
            <v>68403</v>
          </cell>
          <cell r="U68">
            <v>175828.63</v>
          </cell>
          <cell r="V68">
            <v>38418.15</v>
          </cell>
          <cell r="W68">
            <v>208210.81</v>
          </cell>
          <cell r="X68">
            <v>65962.799999999988</v>
          </cell>
          <cell r="Y68">
            <v>280668.49</v>
          </cell>
        </row>
        <row r="70">
          <cell r="B70" t="str">
            <v>7. General Operating and other Costs</v>
          </cell>
          <cell r="T70">
            <v>0</v>
          </cell>
          <cell r="U70">
            <v>0</v>
          </cell>
          <cell r="V70">
            <v>6570</v>
          </cell>
          <cell r="W70">
            <v>2260</v>
          </cell>
          <cell r="X70">
            <v>3520</v>
          </cell>
          <cell r="Y70">
            <v>26743.5</v>
          </cell>
        </row>
        <row r="71">
          <cell r="B71" t="str">
            <v>4. Contractual services</v>
          </cell>
          <cell r="T71">
            <v>0</v>
          </cell>
          <cell r="U71">
            <v>0</v>
          </cell>
          <cell r="V71">
            <v>0</v>
          </cell>
          <cell r="W71">
            <v>0</v>
          </cell>
          <cell r="X71">
            <v>0</v>
          </cell>
          <cell r="Y71">
            <v>0</v>
          </cell>
        </row>
        <row r="72">
          <cell r="B72" t="str">
            <v>4. Contractual services</v>
          </cell>
          <cell r="T72">
            <v>0</v>
          </cell>
          <cell r="U72">
            <v>0</v>
          </cell>
          <cell r="V72">
            <v>0</v>
          </cell>
          <cell r="W72">
            <v>0</v>
          </cell>
          <cell r="X72">
            <v>0</v>
          </cell>
          <cell r="Y72">
            <v>20000</v>
          </cell>
        </row>
        <row r="73">
          <cell r="T73">
            <v>0</v>
          </cell>
          <cell r="U73">
            <v>0</v>
          </cell>
          <cell r="V73">
            <v>6570</v>
          </cell>
          <cell r="W73">
            <v>2260</v>
          </cell>
          <cell r="X73">
            <v>3520</v>
          </cell>
          <cell r="Y73">
            <v>46743.5</v>
          </cell>
        </row>
        <row r="77">
          <cell r="T77">
            <v>0</v>
          </cell>
          <cell r="U77">
            <v>0</v>
          </cell>
          <cell r="V77">
            <v>0</v>
          </cell>
          <cell r="W77">
            <v>0</v>
          </cell>
          <cell r="X77">
            <v>0</v>
          </cell>
          <cell r="Y77">
            <v>0</v>
          </cell>
        </row>
        <row r="79">
          <cell r="B79" t="str">
            <v>1. Staff and other personnel</v>
          </cell>
          <cell r="T79">
            <v>3108</v>
          </cell>
          <cell r="U79">
            <v>4662</v>
          </cell>
          <cell r="V79">
            <v>4662</v>
          </cell>
          <cell r="W79">
            <v>2211</v>
          </cell>
          <cell r="X79">
            <v>2211</v>
          </cell>
          <cell r="Y79">
            <v>2946</v>
          </cell>
        </row>
        <row r="80">
          <cell r="B80" t="str">
            <v>1. Staff and other personnel</v>
          </cell>
          <cell r="T80">
            <v>1132</v>
          </cell>
          <cell r="U80">
            <v>1698</v>
          </cell>
          <cell r="V80">
            <v>1698</v>
          </cell>
          <cell r="W80">
            <v>927</v>
          </cell>
          <cell r="X80">
            <v>927</v>
          </cell>
          <cell r="Y80">
            <v>7610</v>
          </cell>
        </row>
        <row r="81">
          <cell r="B81" t="str">
            <v>1. Staff and other personnel</v>
          </cell>
          <cell r="T81">
            <v>1438</v>
          </cell>
          <cell r="U81">
            <v>2157</v>
          </cell>
          <cell r="V81">
            <v>2157</v>
          </cell>
          <cell r="W81">
            <v>759</v>
          </cell>
          <cell r="X81">
            <v>759</v>
          </cell>
          <cell r="Y81">
            <v>9290</v>
          </cell>
        </row>
        <row r="82">
          <cell r="B82" t="str">
            <v>6. Transfers and Grants to Counterparts</v>
          </cell>
          <cell r="T82">
            <v>4136.9799999999996</v>
          </cell>
          <cell r="U82">
            <v>12537.52</v>
          </cell>
          <cell r="V82">
            <v>933.5</v>
          </cell>
          <cell r="W82">
            <v>18248.2</v>
          </cell>
          <cell r="X82">
            <v>5724.5</v>
          </cell>
          <cell r="Y82">
            <v>19595</v>
          </cell>
        </row>
        <row r="83">
          <cell r="B83" t="str">
            <v>1. Staff and other personnel</v>
          </cell>
          <cell r="T83">
            <v>1185.7853819096774</v>
          </cell>
          <cell r="U83">
            <v>1545.8742163634408</v>
          </cell>
          <cell r="V83">
            <v>1530.5387884741931</v>
          </cell>
          <cell r="W83">
            <v>1702.3544213225807</v>
          </cell>
          <cell r="X83">
            <v>873.09</v>
          </cell>
          <cell r="Y83">
            <v>871.44</v>
          </cell>
        </row>
        <row r="84">
          <cell r="B84" t="str">
            <v>1. Staff and other personnel</v>
          </cell>
          <cell r="T84">
            <v>1124.6497048860217</v>
          </cell>
          <cell r="U84">
            <v>1613.2777128139783</v>
          </cell>
          <cell r="V84">
            <v>1678.3359057032255</v>
          </cell>
          <cell r="W84">
            <v>1805.5798303064516</v>
          </cell>
          <cell r="X84">
            <v>930.69</v>
          </cell>
          <cell r="Y84">
            <v>937.35</v>
          </cell>
        </row>
        <row r="85">
          <cell r="B85" t="str">
            <v>1. Staff and other personnel</v>
          </cell>
          <cell r="T85">
            <v>390.88500720000002</v>
          </cell>
          <cell r="U85">
            <v>1281.278170048387</v>
          </cell>
          <cell r="V85">
            <v>1268.6066397999998</v>
          </cell>
          <cell r="W85">
            <v>1402.9356009919354</v>
          </cell>
          <cell r="X85">
            <v>809.6</v>
          </cell>
          <cell r="Y85">
            <v>843.06</v>
          </cell>
        </row>
        <row r="86">
          <cell r="T86">
            <v>12516.3000939957</v>
          </cell>
          <cell r="U86">
            <v>25494.950099225807</v>
          </cell>
          <cell r="V86">
            <v>13927.981333977419</v>
          </cell>
          <cell r="W86">
            <v>27056.069852620967</v>
          </cell>
          <cell r="X86">
            <v>12234.880000000001</v>
          </cell>
          <cell r="Y86">
            <v>42092.85</v>
          </cell>
        </row>
        <row r="87">
          <cell r="T87">
            <v>12516.3000939957</v>
          </cell>
          <cell r="U87">
            <v>25494.950099225807</v>
          </cell>
          <cell r="V87">
            <v>13927.981333977419</v>
          </cell>
          <cell r="W87">
            <v>27056.069852620967</v>
          </cell>
          <cell r="X87">
            <v>12234.880000000001</v>
          </cell>
          <cell r="Y87">
            <v>42092.85</v>
          </cell>
        </row>
        <row r="90">
          <cell r="B90" t="str">
            <v>5. Travel</v>
          </cell>
          <cell r="T90">
            <v>0</v>
          </cell>
          <cell r="U90">
            <v>500</v>
          </cell>
          <cell r="V90">
            <v>0</v>
          </cell>
          <cell r="W90">
            <v>2717</v>
          </cell>
          <cell r="X90">
            <v>0</v>
          </cell>
          <cell r="Y90">
            <v>6173</v>
          </cell>
        </row>
        <row r="91">
          <cell r="B91" t="str">
            <v>5. Travel</v>
          </cell>
          <cell r="T91">
            <v>0</v>
          </cell>
          <cell r="U91">
            <v>0</v>
          </cell>
          <cell r="V91">
            <v>0</v>
          </cell>
          <cell r="W91">
            <v>0</v>
          </cell>
          <cell r="X91">
            <v>0</v>
          </cell>
          <cell r="Y91">
            <v>0</v>
          </cell>
        </row>
        <row r="92">
          <cell r="T92">
            <v>0</v>
          </cell>
          <cell r="U92">
            <v>0</v>
          </cell>
          <cell r="V92">
            <v>0</v>
          </cell>
          <cell r="W92">
            <v>0</v>
          </cell>
          <cell r="X92">
            <v>0</v>
          </cell>
          <cell r="Y92">
            <v>0</v>
          </cell>
        </row>
        <row r="93">
          <cell r="B93" t="str">
            <v>7. General Operating and other Costs</v>
          </cell>
          <cell r="T93">
            <v>0</v>
          </cell>
          <cell r="U93">
            <v>80</v>
          </cell>
          <cell r="V93">
            <v>0</v>
          </cell>
          <cell r="W93">
            <v>0</v>
          </cell>
          <cell r="X93">
            <v>3467.5</v>
          </cell>
          <cell r="Y93">
            <v>1253</v>
          </cell>
        </row>
        <row r="94">
          <cell r="T94">
            <v>0</v>
          </cell>
          <cell r="U94">
            <v>580</v>
          </cell>
          <cell r="V94">
            <v>0</v>
          </cell>
          <cell r="W94">
            <v>2717</v>
          </cell>
          <cell r="X94">
            <v>3467.5</v>
          </cell>
          <cell r="Y94">
            <v>7426</v>
          </cell>
        </row>
        <row r="96">
          <cell r="B96" t="str">
            <v>7. General Operating and other Costs</v>
          </cell>
          <cell r="T96">
            <v>30</v>
          </cell>
          <cell r="U96">
            <v>9741.7199999999993</v>
          </cell>
          <cell r="V96">
            <v>11376.76</v>
          </cell>
          <cell r="W96">
            <v>0</v>
          </cell>
          <cell r="X96">
            <v>0</v>
          </cell>
          <cell r="Y96">
            <v>0</v>
          </cell>
        </row>
        <row r="97">
          <cell r="B97" t="str">
            <v>6. Transfers and Grants to Counterparts</v>
          </cell>
          <cell r="T97">
            <v>13400</v>
          </cell>
          <cell r="U97">
            <v>13511.17</v>
          </cell>
          <cell r="V97">
            <v>0</v>
          </cell>
          <cell r="W97">
            <v>8256.68</v>
          </cell>
          <cell r="X97">
            <v>5185.5</v>
          </cell>
          <cell r="Y97">
            <v>16245.5</v>
          </cell>
        </row>
        <row r="98">
          <cell r="T98">
            <v>13430</v>
          </cell>
          <cell r="U98">
            <v>23252.89</v>
          </cell>
          <cell r="V98">
            <v>11376.76</v>
          </cell>
          <cell r="W98">
            <v>8256.68</v>
          </cell>
          <cell r="X98">
            <v>5185.5</v>
          </cell>
          <cell r="Y98">
            <v>16245.5</v>
          </cell>
        </row>
        <row r="99">
          <cell r="T99">
            <v>13430</v>
          </cell>
          <cell r="U99">
            <v>23832.89</v>
          </cell>
          <cell r="V99">
            <v>11376.76</v>
          </cell>
          <cell r="W99">
            <v>10973.68</v>
          </cell>
          <cell r="X99">
            <v>8653</v>
          </cell>
          <cell r="Y99">
            <v>23671.5</v>
          </cell>
        </row>
        <row r="100">
          <cell r="T100">
            <v>94349.300093995698</v>
          </cell>
          <cell r="U100">
            <v>225156.47009922581</v>
          </cell>
          <cell r="V100">
            <v>70292.89133397743</v>
          </cell>
          <cell r="W100">
            <v>248500.55985262097</v>
          </cell>
          <cell r="X100">
            <v>90370.68</v>
          </cell>
          <cell r="Y100">
            <v>393176.33999999997</v>
          </cell>
        </row>
        <row r="101">
          <cell r="B101" t="str">
            <v xml:space="preserve">8. Indirect support costs </v>
          </cell>
          <cell r="T101">
            <v>6604.4510065796994</v>
          </cell>
          <cell r="U101">
            <v>15760.952906945808</v>
          </cell>
          <cell r="V101">
            <v>4920.5023933784205</v>
          </cell>
          <cell r="W101">
            <v>17395.03918968347</v>
          </cell>
          <cell r="X101">
            <v>6325.9476000000004</v>
          </cell>
          <cell r="Y101">
            <v>27522.343800000002</v>
          </cell>
        </row>
        <row r="102">
          <cell r="T102">
            <v>100953.75110057539</v>
          </cell>
          <cell r="U102">
            <v>240917.42300617162</v>
          </cell>
          <cell r="V102">
            <v>75213.393727355855</v>
          </cell>
          <cell r="W102">
            <v>265895.59904230444</v>
          </cell>
          <cell r="X102">
            <v>96696.627599999993</v>
          </cell>
          <cell r="Y102">
            <v>420698.6838</v>
          </cell>
        </row>
      </sheetData>
      <sheetData sheetId="1" refreshError="1"/>
      <sheetData sheetId="2" refreshError="1"/>
      <sheetData sheetId="3" refreshError="1"/>
      <sheetData sheetId="4">
        <row r="188">
          <cell r="F188">
            <v>91647.98000000001</v>
          </cell>
        </row>
      </sheetData>
      <sheetData sheetId="5">
        <row r="365">
          <cell r="F365">
            <v>220716.04000000004</v>
          </cell>
        </row>
      </sheetData>
      <sheetData sheetId="6">
        <row r="142">
          <cell r="F142">
            <v>65815.41</v>
          </cell>
        </row>
      </sheetData>
      <sheetData sheetId="7">
        <row r="302">
          <cell r="F302">
            <v>243589.69000000003</v>
          </cell>
        </row>
      </sheetData>
      <sheetData sheetId="8">
        <row r="209">
          <cell r="F209">
            <v>87757.3</v>
          </cell>
        </row>
      </sheetData>
      <sheetData sheetId="9">
        <row r="639">
          <cell r="F639">
            <v>390524.49000000011</v>
          </cell>
        </row>
      </sheetData>
      <sheetData sheetId="10">
        <row r="17">
          <cell r="L17">
            <v>2701.3200939956992</v>
          </cell>
        </row>
        <row r="50">
          <cell r="L50">
            <v>4440.4300992258068</v>
          </cell>
        </row>
        <row r="80">
          <cell r="L80">
            <v>4477.4813339774182</v>
          </cell>
        </row>
        <row r="110">
          <cell r="L110">
            <v>4910.8698526209673</v>
          </cell>
        </row>
        <row r="169">
          <cell r="L169">
            <v>2651.8529841935497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980AE-7FD8-4992-81F4-3F656EF64462}">
  <sheetPr>
    <tabColor theme="6"/>
  </sheetPr>
  <dimension ref="B3:L160"/>
  <sheetViews>
    <sheetView tabSelected="1" topLeftCell="D124" zoomScale="40" zoomScaleNormal="40" workbookViewId="0">
      <selection activeCell="J150" sqref="J150"/>
    </sheetView>
  </sheetViews>
  <sheetFormatPr defaultRowHeight="15.5" x14ac:dyDescent="0.35"/>
  <cols>
    <col min="2" max="3" width="31.25" customWidth="1"/>
    <col min="4" max="4" width="49.08203125" customWidth="1"/>
    <col min="5" max="5" width="34.33203125" customWidth="1"/>
    <col min="6" max="6" width="32.25" customWidth="1"/>
    <col min="7" max="7" width="29.25" customWidth="1"/>
    <col min="8" max="8" width="25.08203125" customWidth="1"/>
    <col min="9" max="9" width="29.25" customWidth="1"/>
    <col min="10" max="10" width="39.58203125" customWidth="1"/>
    <col min="11" max="11" width="45.33203125" customWidth="1"/>
    <col min="12" max="12" width="56.25" customWidth="1"/>
  </cols>
  <sheetData>
    <row r="3" spans="2:12" ht="93" customHeight="1" x14ac:dyDescent="0.35">
      <c r="B3" s="76" t="s">
        <v>0</v>
      </c>
      <c r="C3" s="1" t="s">
        <v>1</v>
      </c>
      <c r="D3" s="1" t="s">
        <v>2</v>
      </c>
      <c r="E3" s="2" t="s">
        <v>3</v>
      </c>
      <c r="F3" s="1" t="s">
        <v>4</v>
      </c>
      <c r="G3" s="1" t="s">
        <v>5</v>
      </c>
      <c r="H3" s="1" t="s">
        <v>6</v>
      </c>
      <c r="I3" s="1" t="s">
        <v>7</v>
      </c>
      <c r="J3" s="3" t="s">
        <v>8</v>
      </c>
      <c r="K3" s="1" t="s">
        <v>9</v>
      </c>
      <c r="L3" s="1" t="s">
        <v>10</v>
      </c>
    </row>
    <row r="4" spans="2:12" x14ac:dyDescent="0.35">
      <c r="B4" s="4"/>
      <c r="C4" s="4" t="s">
        <v>11</v>
      </c>
      <c r="D4" s="156" t="s">
        <v>12</v>
      </c>
      <c r="E4" s="157"/>
      <c r="F4" s="157"/>
      <c r="G4" s="157"/>
      <c r="H4" s="157"/>
      <c r="I4" s="157"/>
      <c r="J4" s="158"/>
      <c r="K4" s="158"/>
      <c r="L4" s="159"/>
    </row>
    <row r="5" spans="2:12" x14ac:dyDescent="0.35">
      <c r="B5" s="4"/>
      <c r="C5" s="4" t="s">
        <v>13</v>
      </c>
      <c r="D5" s="160" t="s">
        <v>14</v>
      </c>
      <c r="E5" s="161"/>
      <c r="F5" s="161"/>
      <c r="G5" s="161"/>
      <c r="H5" s="161"/>
      <c r="I5" s="161"/>
      <c r="J5" s="162"/>
      <c r="K5" s="162"/>
      <c r="L5" s="163"/>
    </row>
    <row r="6" spans="2:12" ht="77.5" x14ac:dyDescent="0.35">
      <c r="B6" s="5" t="s">
        <v>15</v>
      </c>
      <c r="C6" s="5" t="s">
        <v>16</v>
      </c>
      <c r="D6" s="6" t="s">
        <v>17</v>
      </c>
      <c r="E6" s="7">
        <v>12100</v>
      </c>
      <c r="F6" s="7"/>
      <c r="G6" s="7"/>
      <c r="H6" s="8">
        <f>E6</f>
        <v>12100</v>
      </c>
      <c r="I6" s="9">
        <v>1</v>
      </c>
      <c r="J6" s="7">
        <v>12113</v>
      </c>
      <c r="K6" s="10" t="s">
        <v>18</v>
      </c>
      <c r="L6" s="11"/>
    </row>
    <row r="7" spans="2:12" ht="62" x14ac:dyDescent="0.35">
      <c r="B7" s="5" t="s">
        <v>15</v>
      </c>
      <c r="C7" s="5" t="s">
        <v>19</v>
      </c>
      <c r="D7" s="6" t="s">
        <v>20</v>
      </c>
      <c r="E7" s="7">
        <v>28000</v>
      </c>
      <c r="F7" s="7"/>
      <c r="G7" s="7"/>
      <c r="H7" s="8">
        <f t="shared" ref="H7:H13" si="0">E7</f>
        <v>28000</v>
      </c>
      <c r="I7" s="9">
        <v>1</v>
      </c>
      <c r="J7" s="7">
        <v>30081.5</v>
      </c>
      <c r="K7" s="10" t="s">
        <v>21</v>
      </c>
      <c r="L7" s="11"/>
    </row>
    <row r="8" spans="2:12" ht="46.5" x14ac:dyDescent="0.35">
      <c r="B8" s="5" t="s">
        <v>15</v>
      </c>
      <c r="C8" s="5" t="s">
        <v>22</v>
      </c>
      <c r="D8" s="6" t="s">
        <v>23</v>
      </c>
      <c r="E8" s="7">
        <v>28000</v>
      </c>
      <c r="F8" s="7"/>
      <c r="G8" s="7"/>
      <c r="H8" s="8">
        <f t="shared" si="0"/>
        <v>28000</v>
      </c>
      <c r="I8" s="9">
        <v>1</v>
      </c>
      <c r="J8" s="7">
        <v>25957</v>
      </c>
      <c r="K8" s="10" t="s">
        <v>24</v>
      </c>
      <c r="L8" s="11"/>
    </row>
    <row r="9" spans="2:12" ht="77.5" x14ac:dyDescent="0.35">
      <c r="B9" s="5" t="s">
        <v>25</v>
      </c>
      <c r="C9" s="5" t="s">
        <v>26</v>
      </c>
      <c r="D9" s="6" t="s">
        <v>27</v>
      </c>
      <c r="E9" s="7">
        <v>53400</v>
      </c>
      <c r="F9" s="7"/>
      <c r="G9" s="7"/>
      <c r="H9" s="8">
        <f t="shared" si="0"/>
        <v>53400</v>
      </c>
      <c r="I9" s="9">
        <v>1</v>
      </c>
      <c r="J9" s="7">
        <v>44370</v>
      </c>
      <c r="K9" s="10" t="s">
        <v>28</v>
      </c>
      <c r="L9" s="11"/>
    </row>
    <row r="10" spans="2:12" ht="62" x14ac:dyDescent="0.35">
      <c r="B10" s="5" t="s">
        <v>25</v>
      </c>
      <c r="C10" s="5" t="s">
        <v>29</v>
      </c>
      <c r="D10" s="6" t="s">
        <v>30</v>
      </c>
      <c r="E10" s="7">
        <v>56800</v>
      </c>
      <c r="F10" s="7"/>
      <c r="G10" s="7"/>
      <c r="H10" s="8">
        <f t="shared" si="0"/>
        <v>56800</v>
      </c>
      <c r="I10" s="9">
        <v>1</v>
      </c>
      <c r="J10" s="7">
        <v>53632</v>
      </c>
      <c r="K10" s="12" t="s">
        <v>31</v>
      </c>
      <c r="L10" s="11"/>
    </row>
    <row r="11" spans="2:12" ht="62" x14ac:dyDescent="0.35">
      <c r="B11" s="5" t="s">
        <v>25</v>
      </c>
      <c r="C11" s="5" t="s">
        <v>32</v>
      </c>
      <c r="D11" s="6" t="s">
        <v>33</v>
      </c>
      <c r="E11" s="7">
        <v>49000</v>
      </c>
      <c r="F11" s="7"/>
      <c r="G11" s="7"/>
      <c r="H11" s="8">
        <f t="shared" si="0"/>
        <v>49000</v>
      </c>
      <c r="I11" s="9">
        <v>1</v>
      </c>
      <c r="J11" s="7">
        <v>43608.979999999996</v>
      </c>
      <c r="K11" s="10" t="s">
        <v>34</v>
      </c>
      <c r="L11" s="11"/>
    </row>
    <row r="12" spans="2:12" ht="62" x14ac:dyDescent="0.35">
      <c r="B12" s="5" t="s">
        <v>25</v>
      </c>
      <c r="C12" s="5" t="s">
        <v>35</v>
      </c>
      <c r="D12" s="13" t="s">
        <v>36</v>
      </c>
      <c r="E12" s="14">
        <v>41400</v>
      </c>
      <c r="F12" s="14"/>
      <c r="G12" s="14"/>
      <c r="H12" s="8">
        <f t="shared" si="0"/>
        <v>41400</v>
      </c>
      <c r="I12" s="15">
        <v>1</v>
      </c>
      <c r="J12" s="14">
        <v>30589</v>
      </c>
      <c r="K12" s="10" t="s">
        <v>37</v>
      </c>
      <c r="L12" s="16"/>
    </row>
    <row r="13" spans="2:12" ht="77.5" x14ac:dyDescent="0.35">
      <c r="B13" s="5" t="s">
        <v>38</v>
      </c>
      <c r="C13" s="5" t="s">
        <v>39</v>
      </c>
      <c r="D13" s="13" t="s">
        <v>40</v>
      </c>
      <c r="E13" s="14">
        <v>8720</v>
      </c>
      <c r="F13" s="14"/>
      <c r="G13" s="14"/>
      <c r="H13" s="8">
        <f t="shared" si="0"/>
        <v>8720</v>
      </c>
      <c r="I13" s="15">
        <v>1</v>
      </c>
      <c r="J13" s="14">
        <v>8729.4500000000025</v>
      </c>
      <c r="K13" s="10" t="s">
        <v>41</v>
      </c>
      <c r="L13" s="16"/>
    </row>
    <row r="14" spans="2:12" x14ac:dyDescent="0.35">
      <c r="B14" s="17"/>
      <c r="C14" s="17"/>
      <c r="D14" s="4" t="s">
        <v>42</v>
      </c>
      <c r="E14" s="18">
        <f>SUM(E6:E13)</f>
        <v>277420</v>
      </c>
      <c r="F14" s="18">
        <f>SUM(F6:F13)</f>
        <v>0</v>
      </c>
      <c r="G14" s="18">
        <f>SUM(G6:G13)</f>
        <v>0</v>
      </c>
      <c r="H14" s="18">
        <f>SUM(H6:H13)</f>
        <v>277420</v>
      </c>
      <c r="I14" s="18">
        <f>(I6*H6)+(I7*H7)+(I8*H8)+(I9*H9)+(I10*H10)+(I11*H11)+(I12*H12)+(I13*H13)</f>
        <v>277420</v>
      </c>
      <c r="J14" s="18">
        <v>249080.93</v>
      </c>
      <c r="K14" s="19"/>
      <c r="L14" s="16"/>
    </row>
    <row r="15" spans="2:12" x14ac:dyDescent="0.35">
      <c r="B15" s="4"/>
      <c r="C15" s="4" t="s">
        <v>43</v>
      </c>
      <c r="D15" s="164" t="s">
        <v>44</v>
      </c>
      <c r="E15" s="165"/>
      <c r="F15" s="165"/>
      <c r="G15" s="165"/>
      <c r="H15" s="165"/>
      <c r="I15" s="165"/>
      <c r="J15" s="166"/>
      <c r="K15" s="166"/>
      <c r="L15" s="167"/>
    </row>
    <row r="16" spans="2:12" ht="62" x14ac:dyDescent="0.35">
      <c r="B16" s="5" t="s">
        <v>25</v>
      </c>
      <c r="C16" s="5" t="s">
        <v>45</v>
      </c>
      <c r="D16" s="13" t="s">
        <v>46</v>
      </c>
      <c r="E16" s="14">
        <v>36000</v>
      </c>
      <c r="F16" s="7"/>
      <c r="G16" s="7"/>
      <c r="H16" s="8">
        <f>E16</f>
        <v>36000</v>
      </c>
      <c r="I16" s="15">
        <v>1</v>
      </c>
      <c r="J16" s="7">
        <v>28063</v>
      </c>
      <c r="K16" s="10" t="s">
        <v>47</v>
      </c>
      <c r="L16" s="11"/>
    </row>
    <row r="17" spans="2:12" x14ac:dyDescent="0.35">
      <c r="B17" s="5"/>
      <c r="C17" s="5" t="s">
        <v>48</v>
      </c>
      <c r="D17" s="6"/>
      <c r="E17" s="7"/>
      <c r="F17" s="7"/>
      <c r="G17" s="7"/>
      <c r="H17" s="8">
        <f t="shared" ref="H17:H23" si="1">E17</f>
        <v>0</v>
      </c>
      <c r="I17" s="9"/>
      <c r="J17" s="7"/>
      <c r="K17" s="12"/>
      <c r="L17" s="11"/>
    </row>
    <row r="18" spans="2:12" x14ac:dyDescent="0.35">
      <c r="B18" s="5"/>
      <c r="C18" s="5" t="s">
        <v>49</v>
      </c>
      <c r="D18" s="6"/>
      <c r="E18" s="7"/>
      <c r="F18" s="7"/>
      <c r="G18" s="7"/>
      <c r="H18" s="8">
        <f t="shared" si="1"/>
        <v>0</v>
      </c>
      <c r="I18" s="9"/>
      <c r="J18" s="7"/>
      <c r="K18" s="12"/>
      <c r="L18" s="11"/>
    </row>
    <row r="19" spans="2:12" x14ac:dyDescent="0.35">
      <c r="B19" s="5"/>
      <c r="C19" s="5" t="s">
        <v>50</v>
      </c>
      <c r="D19" s="6"/>
      <c r="E19" s="7"/>
      <c r="F19" s="7"/>
      <c r="G19" s="7"/>
      <c r="H19" s="8">
        <f>E19</f>
        <v>0</v>
      </c>
      <c r="I19" s="9"/>
      <c r="J19" s="7"/>
      <c r="K19" s="12"/>
      <c r="L19" s="11"/>
    </row>
    <row r="20" spans="2:12" x14ac:dyDescent="0.35">
      <c r="B20" s="5"/>
      <c r="C20" s="5" t="s">
        <v>51</v>
      </c>
      <c r="D20" s="6"/>
      <c r="E20" s="7"/>
      <c r="F20" s="7"/>
      <c r="G20" s="7"/>
      <c r="H20" s="8">
        <f>E20</f>
        <v>0</v>
      </c>
      <c r="I20" s="9"/>
      <c r="J20" s="7"/>
      <c r="K20" s="12"/>
      <c r="L20" s="11"/>
    </row>
    <row r="21" spans="2:12" x14ac:dyDescent="0.35">
      <c r="B21" s="5"/>
      <c r="C21" s="5" t="s">
        <v>52</v>
      </c>
      <c r="D21" s="6"/>
      <c r="E21" s="7"/>
      <c r="F21" s="7"/>
      <c r="G21" s="7"/>
      <c r="H21" s="8">
        <f>E21</f>
        <v>0</v>
      </c>
      <c r="I21" s="9"/>
      <c r="J21" s="7"/>
      <c r="K21" s="12"/>
      <c r="L21" s="11"/>
    </row>
    <row r="22" spans="2:12" x14ac:dyDescent="0.35">
      <c r="B22" s="5"/>
      <c r="C22" s="5" t="s">
        <v>53</v>
      </c>
      <c r="D22" s="13"/>
      <c r="E22" s="14"/>
      <c r="F22" s="14"/>
      <c r="G22" s="14"/>
      <c r="H22" s="8">
        <f>E22</f>
        <v>0</v>
      </c>
      <c r="I22" s="9"/>
      <c r="J22" s="14"/>
      <c r="K22" s="12"/>
      <c r="L22" s="16"/>
    </row>
    <row r="23" spans="2:12" x14ac:dyDescent="0.35">
      <c r="B23" s="5"/>
      <c r="C23" s="5" t="s">
        <v>54</v>
      </c>
      <c r="D23" s="13"/>
      <c r="E23" s="14"/>
      <c r="F23" s="14"/>
      <c r="G23" s="14"/>
      <c r="H23" s="8">
        <f t="shared" si="1"/>
        <v>0</v>
      </c>
      <c r="I23" s="9"/>
      <c r="J23" s="14"/>
      <c r="K23" s="12"/>
      <c r="L23" s="16"/>
    </row>
    <row r="24" spans="2:12" x14ac:dyDescent="0.35">
      <c r="B24" s="17"/>
      <c r="C24" s="17"/>
      <c r="D24" s="4" t="s">
        <v>42</v>
      </c>
      <c r="E24" s="20">
        <f>SUM(E16:E23)</f>
        <v>36000</v>
      </c>
      <c r="F24" s="20">
        <f>SUM(F16:F23)</f>
        <v>0</v>
      </c>
      <c r="G24" s="20">
        <f>SUM(G16:G23)</f>
        <v>0</v>
      </c>
      <c r="H24" s="20">
        <f>SUM(H16:H23)</f>
        <v>36000</v>
      </c>
      <c r="I24" s="18">
        <f>(I16*H16)+(I17*H17)+(I18*H18)+(I19*H19)+(I20*H20)+(I21*H21)+(I22*H22)+(I23*H23)</f>
        <v>36000</v>
      </c>
      <c r="J24" s="18">
        <v>28063</v>
      </c>
      <c r="K24" s="19"/>
      <c r="L24" s="16"/>
    </row>
    <row r="25" spans="2:12" x14ac:dyDescent="0.35">
      <c r="B25" s="4"/>
      <c r="C25" s="4" t="s">
        <v>55</v>
      </c>
      <c r="D25" s="164"/>
      <c r="E25" s="165"/>
      <c r="F25" s="165"/>
      <c r="G25" s="165"/>
      <c r="H25" s="165"/>
      <c r="I25" s="165"/>
      <c r="J25" s="166"/>
      <c r="K25" s="166"/>
      <c r="L25" s="167"/>
    </row>
    <row r="26" spans="2:12" x14ac:dyDescent="0.35">
      <c r="B26" s="5"/>
      <c r="C26" s="5" t="s">
        <v>56</v>
      </c>
      <c r="D26" s="6"/>
      <c r="E26" s="7"/>
      <c r="F26" s="7"/>
      <c r="G26" s="7"/>
      <c r="H26" s="8">
        <f>E26</f>
        <v>0</v>
      </c>
      <c r="I26" s="9"/>
      <c r="J26" s="7"/>
      <c r="K26" s="7"/>
      <c r="L26" s="11"/>
    </row>
    <row r="27" spans="2:12" x14ac:dyDescent="0.35">
      <c r="B27" s="5"/>
      <c r="C27" s="5" t="s">
        <v>57</v>
      </c>
      <c r="D27" s="6"/>
      <c r="E27" s="7"/>
      <c r="F27" s="7"/>
      <c r="G27" s="7"/>
      <c r="H27" s="8">
        <f t="shared" ref="H27:H33" si="2">E27</f>
        <v>0</v>
      </c>
      <c r="I27" s="9"/>
      <c r="J27" s="7"/>
      <c r="K27" s="7"/>
      <c r="L27" s="11"/>
    </row>
    <row r="28" spans="2:12" x14ac:dyDescent="0.35">
      <c r="B28" s="5"/>
      <c r="C28" s="5" t="s">
        <v>58</v>
      </c>
      <c r="D28" s="6"/>
      <c r="E28" s="7"/>
      <c r="F28" s="7"/>
      <c r="G28" s="7"/>
      <c r="H28" s="8">
        <f t="shared" si="2"/>
        <v>0</v>
      </c>
      <c r="I28" s="9"/>
      <c r="J28" s="7"/>
      <c r="K28" s="7"/>
      <c r="L28" s="11"/>
    </row>
    <row r="29" spans="2:12" x14ac:dyDescent="0.35">
      <c r="B29" s="5"/>
      <c r="C29" s="5" t="s">
        <v>59</v>
      </c>
      <c r="D29" s="6"/>
      <c r="E29" s="7"/>
      <c r="F29" s="7"/>
      <c r="G29" s="7"/>
      <c r="H29" s="8">
        <f t="shared" si="2"/>
        <v>0</v>
      </c>
      <c r="I29" s="9"/>
      <c r="J29" s="7"/>
      <c r="K29" s="7"/>
      <c r="L29" s="11"/>
    </row>
    <row r="30" spans="2:12" x14ac:dyDescent="0.35">
      <c r="B30" s="5"/>
      <c r="C30" s="5" t="s">
        <v>60</v>
      </c>
      <c r="D30" s="6"/>
      <c r="E30" s="7"/>
      <c r="F30" s="7"/>
      <c r="G30" s="7"/>
      <c r="H30" s="8">
        <f t="shared" si="2"/>
        <v>0</v>
      </c>
      <c r="I30" s="9"/>
      <c r="J30" s="7"/>
      <c r="K30" s="7"/>
      <c r="L30" s="11"/>
    </row>
    <row r="31" spans="2:12" x14ac:dyDescent="0.35">
      <c r="B31" s="5"/>
      <c r="C31" s="5" t="s">
        <v>61</v>
      </c>
      <c r="D31" s="6"/>
      <c r="E31" s="7"/>
      <c r="F31" s="7"/>
      <c r="G31" s="7"/>
      <c r="H31" s="8">
        <f t="shared" si="2"/>
        <v>0</v>
      </c>
      <c r="I31" s="9"/>
      <c r="J31" s="7"/>
      <c r="K31" s="7"/>
      <c r="L31" s="11"/>
    </row>
    <row r="32" spans="2:12" x14ac:dyDescent="0.35">
      <c r="B32" s="5"/>
      <c r="C32" s="5" t="s">
        <v>62</v>
      </c>
      <c r="D32" s="13"/>
      <c r="E32" s="14"/>
      <c r="F32" s="14"/>
      <c r="G32" s="14"/>
      <c r="H32" s="8">
        <f t="shared" si="2"/>
        <v>0</v>
      </c>
      <c r="I32" s="15"/>
      <c r="J32" s="14"/>
      <c r="K32" s="14"/>
      <c r="L32" s="16"/>
    </row>
    <row r="33" spans="2:12" x14ac:dyDescent="0.35">
      <c r="B33" s="5"/>
      <c r="C33" s="5" t="s">
        <v>63</v>
      </c>
      <c r="D33" s="13"/>
      <c r="E33" s="14"/>
      <c r="F33" s="14"/>
      <c r="G33" s="14"/>
      <c r="H33" s="8">
        <f t="shared" si="2"/>
        <v>0</v>
      </c>
      <c r="I33" s="15"/>
      <c r="J33" s="14"/>
      <c r="K33" s="14"/>
      <c r="L33" s="16"/>
    </row>
    <row r="34" spans="2:12" x14ac:dyDescent="0.35">
      <c r="B34" s="17"/>
      <c r="C34" s="17"/>
      <c r="D34" s="4" t="s">
        <v>42</v>
      </c>
      <c r="E34" s="20">
        <f>SUM(E26:E33)</f>
        <v>0</v>
      </c>
      <c r="F34" s="20">
        <f>SUM(F26:F33)</f>
        <v>0</v>
      </c>
      <c r="G34" s="20">
        <f>SUM(G26:G33)</f>
        <v>0</v>
      </c>
      <c r="H34" s="20">
        <f>SUM(H26:H33)</f>
        <v>0</v>
      </c>
      <c r="I34" s="18">
        <f>(I26*H26)+(I27*H27)+(I28*H28)+(I29*H29)+(I30*H30)+(I31*H31)+(I32*H32)+(I33*H33)</f>
        <v>0</v>
      </c>
      <c r="J34" s="18">
        <v>0</v>
      </c>
      <c r="K34" s="19"/>
      <c r="L34" s="16"/>
    </row>
    <row r="35" spans="2:12" x14ac:dyDescent="0.35">
      <c r="B35" s="4"/>
      <c r="C35" s="4" t="s">
        <v>64</v>
      </c>
      <c r="D35" s="164"/>
      <c r="E35" s="165"/>
      <c r="F35" s="165"/>
      <c r="G35" s="165"/>
      <c r="H35" s="165"/>
      <c r="I35" s="165"/>
      <c r="J35" s="166"/>
      <c r="K35" s="166"/>
      <c r="L35" s="167"/>
    </row>
    <row r="36" spans="2:12" x14ac:dyDescent="0.35">
      <c r="B36" s="5"/>
      <c r="C36" s="5" t="s">
        <v>65</v>
      </c>
      <c r="D36" s="6"/>
      <c r="E36" s="7"/>
      <c r="F36" s="7"/>
      <c r="G36" s="7"/>
      <c r="H36" s="8">
        <f>E36</f>
        <v>0</v>
      </c>
      <c r="I36" s="9"/>
      <c r="J36" s="7"/>
      <c r="K36" s="12"/>
      <c r="L36" s="11"/>
    </row>
    <row r="37" spans="2:12" x14ac:dyDescent="0.35">
      <c r="B37" s="5"/>
      <c r="C37" s="5" t="s">
        <v>66</v>
      </c>
      <c r="D37" s="6"/>
      <c r="E37" s="7"/>
      <c r="F37" s="7"/>
      <c r="G37" s="7"/>
      <c r="H37" s="8">
        <f t="shared" ref="H37:H43" si="3">E37</f>
        <v>0</v>
      </c>
      <c r="I37" s="9"/>
      <c r="J37" s="7"/>
      <c r="K37" s="7"/>
      <c r="L37" s="11"/>
    </row>
    <row r="38" spans="2:12" x14ac:dyDescent="0.35">
      <c r="B38" s="5"/>
      <c r="C38" s="5" t="s">
        <v>67</v>
      </c>
      <c r="D38" s="6"/>
      <c r="E38" s="7"/>
      <c r="F38" s="7"/>
      <c r="G38" s="7"/>
      <c r="H38" s="8">
        <f t="shared" si="3"/>
        <v>0</v>
      </c>
      <c r="I38" s="9"/>
      <c r="J38" s="7"/>
      <c r="K38" s="7"/>
      <c r="L38" s="11"/>
    </row>
    <row r="39" spans="2:12" x14ac:dyDescent="0.35">
      <c r="B39" s="5"/>
      <c r="C39" s="5" t="s">
        <v>68</v>
      </c>
      <c r="D39" s="6"/>
      <c r="E39" s="7"/>
      <c r="F39" s="7"/>
      <c r="G39" s="7"/>
      <c r="H39" s="8">
        <f t="shared" si="3"/>
        <v>0</v>
      </c>
      <c r="I39" s="9"/>
      <c r="J39" s="7"/>
      <c r="K39" s="7"/>
      <c r="L39" s="11"/>
    </row>
    <row r="40" spans="2:12" x14ac:dyDescent="0.35">
      <c r="B40" s="5"/>
      <c r="C40" s="5" t="s">
        <v>69</v>
      </c>
      <c r="D40" s="6"/>
      <c r="E40" s="7"/>
      <c r="F40" s="7"/>
      <c r="G40" s="7"/>
      <c r="H40" s="8">
        <f t="shared" si="3"/>
        <v>0</v>
      </c>
      <c r="I40" s="9"/>
      <c r="J40" s="7"/>
      <c r="K40" s="7"/>
      <c r="L40" s="11"/>
    </row>
    <row r="41" spans="2:12" x14ac:dyDescent="0.35">
      <c r="B41" s="5"/>
      <c r="C41" s="5" t="s">
        <v>70</v>
      </c>
      <c r="D41" s="6"/>
      <c r="E41" s="7"/>
      <c r="F41" s="7"/>
      <c r="G41" s="7"/>
      <c r="H41" s="8">
        <f t="shared" si="3"/>
        <v>0</v>
      </c>
      <c r="I41" s="9"/>
      <c r="J41" s="7"/>
      <c r="K41" s="7"/>
      <c r="L41" s="11"/>
    </row>
    <row r="42" spans="2:12" x14ac:dyDescent="0.35">
      <c r="B42" s="5"/>
      <c r="C42" s="5" t="s">
        <v>71</v>
      </c>
      <c r="D42" s="13"/>
      <c r="E42" s="14"/>
      <c r="F42" s="14"/>
      <c r="G42" s="14"/>
      <c r="H42" s="8">
        <f t="shared" si="3"/>
        <v>0</v>
      </c>
      <c r="I42" s="15"/>
      <c r="J42" s="14"/>
      <c r="K42" s="14"/>
      <c r="L42" s="16"/>
    </row>
    <row r="43" spans="2:12" x14ac:dyDescent="0.35">
      <c r="B43" s="5"/>
      <c r="C43" s="5" t="s">
        <v>72</v>
      </c>
      <c r="D43" s="13"/>
      <c r="E43" s="14"/>
      <c r="F43" s="14"/>
      <c r="G43" s="14"/>
      <c r="H43" s="8">
        <f t="shared" si="3"/>
        <v>0</v>
      </c>
      <c r="I43" s="15"/>
      <c r="J43" s="14"/>
      <c r="K43" s="14"/>
      <c r="L43" s="16"/>
    </row>
    <row r="44" spans="2:12" x14ac:dyDescent="0.35">
      <c r="B44" s="17"/>
      <c r="C44" s="17"/>
      <c r="D44" s="4" t="s">
        <v>42</v>
      </c>
      <c r="E44" s="18">
        <f>SUM(E36:E43)</f>
        <v>0</v>
      </c>
      <c r="F44" s="18">
        <f>SUM(F36:F43)</f>
        <v>0</v>
      </c>
      <c r="G44" s="18">
        <f>SUM(G36:G43)</f>
        <v>0</v>
      </c>
      <c r="H44" s="18">
        <f>SUM(H36:H43)</f>
        <v>0</v>
      </c>
      <c r="I44" s="18">
        <f>(I36*H36)+(I37*H37)+(I38*H38)+(I39*H39)+(I40*H40)+(I41*H41)+(I42*H42)+(I43*H43)</f>
        <v>0</v>
      </c>
      <c r="J44" s="18">
        <v>0</v>
      </c>
      <c r="K44" s="19"/>
      <c r="L44" s="16"/>
    </row>
    <row r="45" spans="2:12" x14ac:dyDescent="0.35">
      <c r="B45" s="21"/>
      <c r="C45" s="21"/>
      <c r="D45" s="22"/>
      <c r="E45" s="23"/>
      <c r="F45" s="23"/>
      <c r="G45" s="23"/>
      <c r="H45" s="23"/>
      <c r="I45" s="23"/>
      <c r="J45" s="23"/>
      <c r="K45" s="23"/>
      <c r="L45" s="23"/>
    </row>
    <row r="46" spans="2:12" x14ac:dyDescent="0.35">
      <c r="B46" s="4"/>
      <c r="C46" s="4" t="s">
        <v>73</v>
      </c>
      <c r="D46" s="168" t="s">
        <v>74</v>
      </c>
      <c r="E46" s="168"/>
      <c r="F46" s="168"/>
      <c r="G46" s="168"/>
      <c r="H46" s="168"/>
      <c r="I46" s="168"/>
      <c r="J46" s="169"/>
      <c r="K46" s="169"/>
      <c r="L46" s="168"/>
    </row>
    <row r="47" spans="2:12" x14ac:dyDescent="0.35">
      <c r="B47" s="4"/>
      <c r="C47" s="4" t="s">
        <v>75</v>
      </c>
      <c r="D47" s="170" t="s">
        <v>76</v>
      </c>
      <c r="E47" s="170"/>
      <c r="F47" s="170"/>
      <c r="G47" s="170"/>
      <c r="H47" s="170"/>
      <c r="I47" s="170"/>
      <c r="J47" s="171"/>
      <c r="K47" s="171"/>
      <c r="L47" s="170"/>
    </row>
    <row r="48" spans="2:12" ht="31" x14ac:dyDescent="0.35">
      <c r="B48" s="5" t="s">
        <v>77</v>
      </c>
      <c r="C48" s="5" t="s">
        <v>78</v>
      </c>
      <c r="D48" s="6" t="s">
        <v>79</v>
      </c>
      <c r="E48" s="24">
        <v>6000</v>
      </c>
      <c r="F48" s="24"/>
      <c r="G48" s="24"/>
      <c r="H48" s="25">
        <f t="shared" ref="H48:H55" si="4">E48</f>
        <v>6000</v>
      </c>
      <c r="I48" s="26">
        <v>1</v>
      </c>
      <c r="J48" s="24">
        <v>3165</v>
      </c>
      <c r="K48" s="27" t="s">
        <v>80</v>
      </c>
      <c r="L48" s="28"/>
    </row>
    <row r="49" spans="2:12" ht="46.5" x14ac:dyDescent="0.35">
      <c r="B49" s="5" t="s">
        <v>25</v>
      </c>
      <c r="C49" s="5" t="s">
        <v>81</v>
      </c>
      <c r="D49" s="6" t="s">
        <v>82</v>
      </c>
      <c r="E49" s="24">
        <v>39800</v>
      </c>
      <c r="F49" s="24"/>
      <c r="G49" s="24"/>
      <c r="H49" s="25">
        <f t="shared" si="4"/>
        <v>39800</v>
      </c>
      <c r="I49" s="26">
        <v>1</v>
      </c>
      <c r="J49" s="24">
        <v>38853</v>
      </c>
      <c r="K49" s="27" t="s">
        <v>83</v>
      </c>
      <c r="L49" s="28"/>
    </row>
    <row r="50" spans="2:12" ht="46.5" x14ac:dyDescent="0.35">
      <c r="B50" s="5" t="s">
        <v>77</v>
      </c>
      <c r="C50" s="5" t="s">
        <v>84</v>
      </c>
      <c r="D50" s="6" t="s">
        <v>85</v>
      </c>
      <c r="E50" s="24">
        <v>4800</v>
      </c>
      <c r="F50" s="24"/>
      <c r="G50" s="24"/>
      <c r="H50" s="25">
        <f t="shared" si="4"/>
        <v>4800</v>
      </c>
      <c r="I50" s="26">
        <v>1</v>
      </c>
      <c r="J50" s="24">
        <v>4799.8999999999996</v>
      </c>
      <c r="K50" s="27" t="s">
        <v>86</v>
      </c>
      <c r="L50" s="28"/>
    </row>
    <row r="51" spans="2:12" ht="46.5" x14ac:dyDescent="0.35">
      <c r="B51" s="5" t="s">
        <v>15</v>
      </c>
      <c r="C51" s="5" t="s">
        <v>87</v>
      </c>
      <c r="D51" s="6" t="s">
        <v>88</v>
      </c>
      <c r="E51" s="24">
        <v>48000</v>
      </c>
      <c r="F51" s="24"/>
      <c r="G51" s="24"/>
      <c r="H51" s="25">
        <f t="shared" si="4"/>
        <v>48000</v>
      </c>
      <c r="I51" s="26">
        <v>1</v>
      </c>
      <c r="J51" s="24">
        <v>51246.47</v>
      </c>
      <c r="K51" s="27" t="s">
        <v>89</v>
      </c>
      <c r="L51" s="28"/>
    </row>
    <row r="52" spans="2:12" ht="31" x14ac:dyDescent="0.35">
      <c r="B52" s="133" t="s">
        <v>90</v>
      </c>
      <c r="C52" s="5" t="s">
        <v>91</v>
      </c>
      <c r="D52" s="29" t="s">
        <v>92</v>
      </c>
      <c r="E52" s="30">
        <v>1500</v>
      </c>
      <c r="F52" s="7"/>
      <c r="G52" s="7"/>
      <c r="H52" s="8">
        <f t="shared" si="4"/>
        <v>1500</v>
      </c>
      <c r="I52" s="9">
        <v>1</v>
      </c>
      <c r="J52" s="24">
        <v>1325</v>
      </c>
      <c r="K52" s="31" t="s">
        <v>93</v>
      </c>
      <c r="L52" s="11"/>
    </row>
    <row r="53" spans="2:12" ht="31" x14ac:dyDescent="0.35">
      <c r="B53" s="133" t="s">
        <v>90</v>
      </c>
      <c r="C53" s="5" t="s">
        <v>94</v>
      </c>
      <c r="D53" s="29" t="s">
        <v>95</v>
      </c>
      <c r="E53" s="30">
        <v>795.32500000000005</v>
      </c>
      <c r="F53" s="7"/>
      <c r="G53" s="7"/>
      <c r="H53" s="8">
        <f t="shared" si="4"/>
        <v>795.32500000000005</v>
      </c>
      <c r="I53" s="9">
        <v>1</v>
      </c>
      <c r="J53" s="24">
        <v>705</v>
      </c>
      <c r="K53" s="31" t="s">
        <v>96</v>
      </c>
      <c r="L53" s="11"/>
    </row>
    <row r="54" spans="2:12" ht="77.5" x14ac:dyDescent="0.35">
      <c r="B54" s="5" t="s">
        <v>38</v>
      </c>
      <c r="C54" s="5" t="s">
        <v>97</v>
      </c>
      <c r="D54" s="29" t="s">
        <v>40</v>
      </c>
      <c r="E54" s="30">
        <v>8720</v>
      </c>
      <c r="F54" s="14"/>
      <c r="G54" s="14"/>
      <c r="H54" s="8">
        <f t="shared" si="4"/>
        <v>8720</v>
      </c>
      <c r="I54" s="9">
        <v>1</v>
      </c>
      <c r="J54" s="24">
        <v>8729.4500000000025</v>
      </c>
      <c r="K54" s="32" t="s">
        <v>98</v>
      </c>
      <c r="L54" s="16"/>
    </row>
    <row r="55" spans="2:12" x14ac:dyDescent="0.35">
      <c r="B55" s="5"/>
      <c r="C55" s="5" t="s">
        <v>99</v>
      </c>
      <c r="D55" s="29"/>
      <c r="E55" s="30"/>
      <c r="F55" s="14"/>
      <c r="G55" s="14"/>
      <c r="H55" s="8">
        <f t="shared" si="4"/>
        <v>0</v>
      </c>
      <c r="I55" s="9"/>
      <c r="J55" s="14"/>
      <c r="K55" s="14"/>
      <c r="L55" s="16"/>
    </row>
    <row r="56" spans="2:12" x14ac:dyDescent="0.35">
      <c r="B56" s="17"/>
      <c r="C56" s="17"/>
      <c r="D56" s="4" t="s">
        <v>42</v>
      </c>
      <c r="E56" s="18">
        <f>SUM(E48:E55)</f>
        <v>109615.325</v>
      </c>
      <c r="F56" s="18">
        <f>SUM(F48:F55)</f>
        <v>0</v>
      </c>
      <c r="G56" s="18">
        <f>SUM(G48:G55)</f>
        <v>0</v>
      </c>
      <c r="H56" s="20">
        <f>SUM(H48:H55)</f>
        <v>109615.325</v>
      </c>
      <c r="I56" s="18">
        <f>(I48*H48)+(I49*H49)+(I50*H50)+(I51*H51)+(I52*H52)+(I53*H53)+(I54*H54)+(I55*H55)</f>
        <v>109615.325</v>
      </c>
      <c r="J56" s="18">
        <v>108823.81999999999</v>
      </c>
      <c r="K56" s="19"/>
      <c r="L56" s="16"/>
    </row>
    <row r="57" spans="2:12" x14ac:dyDescent="0.35">
      <c r="B57" s="4"/>
      <c r="C57" s="4" t="s">
        <v>100</v>
      </c>
      <c r="D57" s="172" t="s">
        <v>101</v>
      </c>
      <c r="E57" s="172"/>
      <c r="F57" s="172"/>
      <c r="G57" s="172"/>
      <c r="H57" s="172"/>
      <c r="I57" s="172"/>
      <c r="J57" s="173"/>
      <c r="K57" s="173"/>
      <c r="L57" s="172"/>
    </row>
    <row r="58" spans="2:12" ht="77.5" x14ac:dyDescent="0.35">
      <c r="B58" s="5" t="s">
        <v>25</v>
      </c>
      <c r="C58" s="5" t="s">
        <v>102</v>
      </c>
      <c r="D58" s="6" t="s">
        <v>103</v>
      </c>
      <c r="E58" s="24">
        <v>40800</v>
      </c>
      <c r="F58" s="24"/>
      <c r="G58" s="24"/>
      <c r="H58" s="25">
        <f t="shared" ref="H58:H65" si="5">E58</f>
        <v>40800</v>
      </c>
      <c r="I58" s="26">
        <v>1</v>
      </c>
      <c r="J58" s="7">
        <v>58850</v>
      </c>
      <c r="K58" s="27" t="s">
        <v>104</v>
      </c>
      <c r="L58" s="11"/>
    </row>
    <row r="59" spans="2:12" ht="46.5" x14ac:dyDescent="0.35">
      <c r="B59" s="5" t="s">
        <v>15</v>
      </c>
      <c r="C59" s="5" t="s">
        <v>105</v>
      </c>
      <c r="D59" s="6" t="s">
        <v>106</v>
      </c>
      <c r="E59" s="24">
        <v>14500</v>
      </c>
      <c r="F59" s="24"/>
      <c r="G59" s="24"/>
      <c r="H59" s="25">
        <f t="shared" si="5"/>
        <v>14500</v>
      </c>
      <c r="I59" s="26">
        <v>1</v>
      </c>
      <c r="J59" s="7">
        <v>11933.5</v>
      </c>
      <c r="K59" s="27" t="s">
        <v>107</v>
      </c>
      <c r="L59" s="11"/>
    </row>
    <row r="60" spans="2:12" ht="32.15" customHeight="1" x14ac:dyDescent="0.35">
      <c r="B60" s="5" t="s">
        <v>15</v>
      </c>
      <c r="C60" s="5" t="s">
        <v>108</v>
      </c>
      <c r="D60" s="6" t="s">
        <v>109</v>
      </c>
      <c r="E60" s="24">
        <v>2200</v>
      </c>
      <c r="F60" s="24"/>
      <c r="G60" s="24"/>
      <c r="H60" s="25">
        <f t="shared" si="5"/>
        <v>2200</v>
      </c>
      <c r="I60" s="26">
        <v>0.8</v>
      </c>
      <c r="J60" s="7">
        <v>1470</v>
      </c>
      <c r="K60" s="31" t="s">
        <v>110</v>
      </c>
      <c r="L60" s="11"/>
    </row>
    <row r="61" spans="2:12" ht="31" x14ac:dyDescent="0.35">
      <c r="B61" s="5" t="s">
        <v>15</v>
      </c>
      <c r="C61" s="5" t="s">
        <v>111</v>
      </c>
      <c r="D61" s="6" t="s">
        <v>112</v>
      </c>
      <c r="E61" s="24">
        <v>4500</v>
      </c>
      <c r="F61" s="24"/>
      <c r="G61" s="24"/>
      <c r="H61" s="25">
        <f t="shared" si="5"/>
        <v>4500</v>
      </c>
      <c r="I61" s="26">
        <v>1</v>
      </c>
      <c r="J61" s="7">
        <v>4575</v>
      </c>
      <c r="K61" s="31" t="s">
        <v>113</v>
      </c>
      <c r="L61" s="11"/>
    </row>
    <row r="62" spans="2:12" ht="31" x14ac:dyDescent="0.35">
      <c r="B62" s="5" t="s">
        <v>25</v>
      </c>
      <c r="C62" s="5" t="s">
        <v>114</v>
      </c>
      <c r="D62" s="6" t="s">
        <v>115</v>
      </c>
      <c r="E62" s="24">
        <v>15600</v>
      </c>
      <c r="F62" s="24"/>
      <c r="G62" s="24"/>
      <c r="H62" s="25">
        <f t="shared" si="5"/>
        <v>15600</v>
      </c>
      <c r="I62" s="26">
        <v>1</v>
      </c>
      <c r="J62" s="7">
        <v>13790</v>
      </c>
      <c r="K62" s="31" t="s">
        <v>116</v>
      </c>
      <c r="L62" s="11"/>
    </row>
    <row r="63" spans="2:12" ht="77.5" x14ac:dyDescent="0.35">
      <c r="B63" s="5" t="s">
        <v>38</v>
      </c>
      <c r="C63" s="5" t="s">
        <v>117</v>
      </c>
      <c r="D63" s="6" t="s">
        <v>40</v>
      </c>
      <c r="E63" s="24">
        <v>8754</v>
      </c>
      <c r="F63" s="24"/>
      <c r="G63" s="24"/>
      <c r="H63" s="25">
        <f t="shared" si="5"/>
        <v>8754</v>
      </c>
      <c r="I63" s="26">
        <v>1</v>
      </c>
      <c r="J63" s="7">
        <v>8763.3200000000033</v>
      </c>
      <c r="K63" s="31" t="s">
        <v>118</v>
      </c>
      <c r="L63" s="11"/>
    </row>
    <row r="64" spans="2:12" x14ac:dyDescent="0.35">
      <c r="B64" s="5"/>
      <c r="C64" s="5" t="s">
        <v>119</v>
      </c>
      <c r="D64" s="6"/>
      <c r="E64" s="24"/>
      <c r="F64" s="24"/>
      <c r="G64" s="24"/>
      <c r="H64" s="25">
        <f t="shared" si="5"/>
        <v>0</v>
      </c>
      <c r="I64" s="26"/>
      <c r="J64" s="14"/>
      <c r="K64" s="14"/>
      <c r="L64" s="16"/>
    </row>
    <row r="65" spans="2:12" x14ac:dyDescent="0.35">
      <c r="B65" s="5"/>
      <c r="C65" s="5" t="s">
        <v>120</v>
      </c>
      <c r="D65" s="6"/>
      <c r="E65" s="24"/>
      <c r="F65" s="24"/>
      <c r="G65" s="24"/>
      <c r="H65" s="25">
        <f t="shared" si="5"/>
        <v>0</v>
      </c>
      <c r="I65" s="26"/>
      <c r="J65" s="14"/>
      <c r="K65" s="14"/>
      <c r="L65" s="16"/>
    </row>
    <row r="66" spans="2:12" x14ac:dyDescent="0.35">
      <c r="B66" s="17"/>
      <c r="C66" s="17"/>
      <c r="D66" s="4" t="s">
        <v>42</v>
      </c>
      <c r="E66" s="20">
        <f>SUM(E58:E65)</f>
        <v>86354</v>
      </c>
      <c r="F66" s="20">
        <f>SUM(F58:F65)</f>
        <v>0</v>
      </c>
      <c r="G66" s="20">
        <f>SUM(G58:G65)</f>
        <v>0</v>
      </c>
      <c r="H66" s="20">
        <f>SUM(H58:H65)</f>
        <v>86354</v>
      </c>
      <c r="I66" s="18">
        <f>(I58*H58)+(I59*H59)+(I60*H60)+(I61*H61)+(I62*H62)+(I63*H63)+(I64*H64)+(I65*H65)</f>
        <v>85914</v>
      </c>
      <c r="J66" s="18">
        <v>99381.82</v>
      </c>
      <c r="K66" s="19"/>
      <c r="L66" s="16"/>
    </row>
    <row r="67" spans="2:12" x14ac:dyDescent="0.35">
      <c r="B67" s="4"/>
      <c r="C67" s="4" t="s">
        <v>121</v>
      </c>
      <c r="D67" s="172" t="s">
        <v>122</v>
      </c>
      <c r="E67" s="172"/>
      <c r="F67" s="172"/>
      <c r="G67" s="172"/>
      <c r="H67" s="172"/>
      <c r="I67" s="172"/>
      <c r="J67" s="173"/>
      <c r="K67" s="173"/>
      <c r="L67" s="172"/>
    </row>
    <row r="68" spans="2:12" ht="46.5" x14ac:dyDescent="0.35">
      <c r="B68" s="5" t="s">
        <v>25</v>
      </c>
      <c r="C68" s="5" t="s">
        <v>123</v>
      </c>
      <c r="D68" s="6" t="s">
        <v>124</v>
      </c>
      <c r="E68" s="7">
        <v>44000</v>
      </c>
      <c r="F68" s="7"/>
      <c r="G68" s="7"/>
      <c r="H68" s="8">
        <f>E68</f>
        <v>44000</v>
      </c>
      <c r="I68" s="9">
        <v>1</v>
      </c>
      <c r="J68" s="7">
        <v>44195</v>
      </c>
      <c r="K68" s="10" t="s">
        <v>125</v>
      </c>
      <c r="L68" s="11"/>
    </row>
    <row r="69" spans="2:12" ht="46.5" x14ac:dyDescent="0.35">
      <c r="B69" s="5" t="s">
        <v>25</v>
      </c>
      <c r="C69" s="5" t="s">
        <v>126</v>
      </c>
      <c r="D69" s="6" t="s">
        <v>127</v>
      </c>
      <c r="E69" s="7">
        <v>44000</v>
      </c>
      <c r="F69" s="7"/>
      <c r="G69" s="7"/>
      <c r="H69" s="8">
        <f>E69</f>
        <v>44000</v>
      </c>
      <c r="I69" s="9">
        <v>1</v>
      </c>
      <c r="J69" s="7">
        <v>55309</v>
      </c>
      <c r="K69" s="10" t="s">
        <v>128</v>
      </c>
      <c r="L69" s="11"/>
    </row>
    <row r="70" spans="2:12" x14ac:dyDescent="0.35">
      <c r="B70" s="5"/>
      <c r="C70" s="5" t="s">
        <v>129</v>
      </c>
      <c r="D70" s="6"/>
      <c r="E70" s="7"/>
      <c r="F70" s="7"/>
      <c r="G70" s="7"/>
      <c r="H70" s="8">
        <f t="shared" ref="H70:H75" si="6">E70</f>
        <v>0</v>
      </c>
      <c r="I70" s="9"/>
      <c r="J70" s="7"/>
      <c r="K70" s="7"/>
      <c r="L70" s="11"/>
    </row>
    <row r="71" spans="2:12" x14ac:dyDescent="0.35">
      <c r="B71" s="5"/>
      <c r="C71" s="5" t="s">
        <v>130</v>
      </c>
      <c r="D71" s="6"/>
      <c r="E71" s="7"/>
      <c r="F71" s="7"/>
      <c r="G71" s="7"/>
      <c r="H71" s="8">
        <f t="shared" si="6"/>
        <v>0</v>
      </c>
      <c r="I71" s="9"/>
      <c r="J71" s="7"/>
      <c r="K71" s="7"/>
      <c r="L71" s="11"/>
    </row>
    <row r="72" spans="2:12" x14ac:dyDescent="0.35">
      <c r="B72" s="5"/>
      <c r="C72" s="5" t="s">
        <v>131</v>
      </c>
      <c r="D72" s="6"/>
      <c r="E72" s="7"/>
      <c r="F72" s="7"/>
      <c r="G72" s="7"/>
      <c r="H72" s="8">
        <f t="shared" si="6"/>
        <v>0</v>
      </c>
      <c r="I72" s="9"/>
      <c r="J72" s="7"/>
      <c r="K72" s="7"/>
      <c r="L72" s="11"/>
    </row>
    <row r="73" spans="2:12" x14ac:dyDescent="0.35">
      <c r="B73" s="5"/>
      <c r="C73" s="5" t="s">
        <v>132</v>
      </c>
      <c r="D73" s="6"/>
      <c r="E73" s="7"/>
      <c r="F73" s="7"/>
      <c r="G73" s="7"/>
      <c r="H73" s="8">
        <f t="shared" si="6"/>
        <v>0</v>
      </c>
      <c r="I73" s="9"/>
      <c r="J73" s="7"/>
      <c r="K73" s="7"/>
      <c r="L73" s="11"/>
    </row>
    <row r="74" spans="2:12" x14ac:dyDescent="0.35">
      <c r="B74" s="5"/>
      <c r="C74" s="5" t="s">
        <v>133</v>
      </c>
      <c r="D74" s="13"/>
      <c r="E74" s="14"/>
      <c r="F74" s="14"/>
      <c r="G74" s="14"/>
      <c r="H74" s="8">
        <f t="shared" si="6"/>
        <v>0</v>
      </c>
      <c r="I74" s="15"/>
      <c r="J74" s="14"/>
      <c r="K74" s="14"/>
      <c r="L74" s="16"/>
    </row>
    <row r="75" spans="2:12" x14ac:dyDescent="0.35">
      <c r="B75" s="5"/>
      <c r="C75" s="5" t="s">
        <v>134</v>
      </c>
      <c r="D75" s="13"/>
      <c r="E75" s="14"/>
      <c r="F75" s="14"/>
      <c r="G75" s="14"/>
      <c r="H75" s="8">
        <f t="shared" si="6"/>
        <v>0</v>
      </c>
      <c r="I75" s="15"/>
      <c r="J75" s="14"/>
      <c r="K75" s="14"/>
      <c r="L75" s="16"/>
    </row>
    <row r="76" spans="2:12" x14ac:dyDescent="0.35">
      <c r="B76" s="17"/>
      <c r="C76" s="17"/>
      <c r="D76" s="4" t="s">
        <v>42</v>
      </c>
      <c r="E76" s="20">
        <f>SUM(E68:E75)</f>
        <v>88000</v>
      </c>
      <c r="F76" s="20">
        <f>SUM(F68:F75)</f>
        <v>0</v>
      </c>
      <c r="G76" s="20">
        <f>SUM(G68:G75)</f>
        <v>0</v>
      </c>
      <c r="H76" s="20">
        <f>SUM(H68:H75)</f>
        <v>88000</v>
      </c>
      <c r="I76" s="18">
        <f>(I68*H68)+(I69*H69)+(I70*H70)+(I71*H71)+(I72*H72)+(I73*H73)+(I74*H74)+(I75*H75)</f>
        <v>88000</v>
      </c>
      <c r="J76" s="18">
        <v>99504</v>
      </c>
      <c r="K76" s="19"/>
      <c r="L76" s="16"/>
    </row>
    <row r="77" spans="2:12" x14ac:dyDescent="0.35">
      <c r="B77" s="4"/>
      <c r="C77" s="4" t="s">
        <v>135</v>
      </c>
      <c r="D77" s="174" t="s">
        <v>136</v>
      </c>
      <c r="E77" s="174"/>
      <c r="F77" s="174"/>
      <c r="G77" s="174"/>
      <c r="H77" s="174"/>
      <c r="I77" s="174"/>
      <c r="J77" s="175"/>
      <c r="K77" s="175"/>
      <c r="L77" s="174"/>
    </row>
    <row r="78" spans="2:12" ht="46.5" x14ac:dyDescent="0.35">
      <c r="B78" s="5" t="s">
        <v>77</v>
      </c>
      <c r="C78" s="5" t="s">
        <v>137</v>
      </c>
      <c r="D78" s="6" t="s">
        <v>138</v>
      </c>
      <c r="E78" s="24">
        <v>4500</v>
      </c>
      <c r="F78" s="24"/>
      <c r="G78" s="24"/>
      <c r="H78" s="25">
        <f>E78</f>
        <v>4500</v>
      </c>
      <c r="I78" s="26">
        <v>1</v>
      </c>
      <c r="J78" s="24">
        <v>4470</v>
      </c>
      <c r="K78" s="33" t="s">
        <v>139</v>
      </c>
      <c r="L78" s="28"/>
    </row>
    <row r="79" spans="2:12" ht="46.5" x14ac:dyDescent="0.35">
      <c r="B79" s="5" t="s">
        <v>25</v>
      </c>
      <c r="C79" s="5" t="s">
        <v>140</v>
      </c>
      <c r="D79" s="6" t="s">
        <v>141</v>
      </c>
      <c r="E79" s="24">
        <v>62000</v>
      </c>
      <c r="F79" s="24"/>
      <c r="G79" s="24"/>
      <c r="H79" s="25">
        <f t="shared" ref="H79:H85" si="7">E79</f>
        <v>62000</v>
      </c>
      <c r="I79" s="26">
        <v>1</v>
      </c>
      <c r="J79" s="24">
        <v>62305</v>
      </c>
      <c r="K79" s="33" t="s">
        <v>139</v>
      </c>
      <c r="L79" s="28"/>
    </row>
    <row r="80" spans="2:12" ht="46.5" x14ac:dyDescent="0.35">
      <c r="B80" s="133" t="s">
        <v>142</v>
      </c>
      <c r="C80" s="5" t="s">
        <v>143</v>
      </c>
      <c r="D80" s="6" t="s">
        <v>144</v>
      </c>
      <c r="E80" s="24">
        <v>50000</v>
      </c>
      <c r="F80" s="24"/>
      <c r="G80" s="24"/>
      <c r="H80" s="25">
        <f t="shared" si="7"/>
        <v>50000</v>
      </c>
      <c r="I80" s="26">
        <v>1</v>
      </c>
      <c r="J80" s="24">
        <v>52021.75</v>
      </c>
      <c r="K80" s="33" t="s">
        <v>145</v>
      </c>
      <c r="L80" s="28"/>
    </row>
    <row r="81" spans="2:12" x14ac:dyDescent="0.35">
      <c r="B81" s="5"/>
      <c r="C81" s="5" t="s">
        <v>146</v>
      </c>
      <c r="D81" s="6"/>
      <c r="E81" s="7"/>
      <c r="F81" s="7"/>
      <c r="G81" s="7"/>
      <c r="H81" s="8">
        <f t="shared" si="7"/>
        <v>0</v>
      </c>
      <c r="I81" s="9"/>
      <c r="J81" s="7"/>
      <c r="K81" s="7"/>
      <c r="L81" s="11"/>
    </row>
    <row r="82" spans="2:12" x14ac:dyDescent="0.35">
      <c r="B82" s="5"/>
      <c r="C82" s="5" t="s">
        <v>147</v>
      </c>
      <c r="D82" s="6"/>
      <c r="E82" s="7"/>
      <c r="F82" s="7"/>
      <c r="G82" s="7"/>
      <c r="H82" s="8">
        <f t="shared" si="7"/>
        <v>0</v>
      </c>
      <c r="I82" s="9"/>
      <c r="J82" s="7"/>
      <c r="K82" s="7"/>
      <c r="L82" s="11"/>
    </row>
    <row r="83" spans="2:12" x14ac:dyDescent="0.35">
      <c r="B83" s="5"/>
      <c r="C83" s="5" t="s">
        <v>148</v>
      </c>
      <c r="D83" s="6"/>
      <c r="E83" s="7"/>
      <c r="F83" s="7"/>
      <c r="G83" s="7"/>
      <c r="H83" s="8">
        <f t="shared" si="7"/>
        <v>0</v>
      </c>
      <c r="I83" s="9"/>
      <c r="J83" s="7"/>
      <c r="K83" s="7"/>
      <c r="L83" s="11"/>
    </row>
    <row r="84" spans="2:12" x14ac:dyDescent="0.35">
      <c r="B84" s="5"/>
      <c r="C84" s="5" t="s">
        <v>149</v>
      </c>
      <c r="D84" s="13"/>
      <c r="E84" s="14"/>
      <c r="F84" s="14"/>
      <c r="G84" s="14"/>
      <c r="H84" s="8">
        <f t="shared" si="7"/>
        <v>0</v>
      </c>
      <c r="I84" s="15"/>
      <c r="J84" s="14"/>
      <c r="K84" s="14"/>
      <c r="L84" s="16"/>
    </row>
    <row r="85" spans="2:12" x14ac:dyDescent="0.35">
      <c r="B85" s="5"/>
      <c r="C85" s="5" t="s">
        <v>150</v>
      </c>
      <c r="D85" s="13"/>
      <c r="E85" s="14"/>
      <c r="F85" s="14"/>
      <c r="G85" s="14"/>
      <c r="H85" s="8">
        <f t="shared" si="7"/>
        <v>0</v>
      </c>
      <c r="I85" s="15"/>
      <c r="J85" s="14"/>
      <c r="K85" s="14"/>
      <c r="L85" s="16"/>
    </row>
    <row r="86" spans="2:12" x14ac:dyDescent="0.35">
      <c r="B86" s="17"/>
      <c r="C86" s="17"/>
      <c r="D86" s="4" t="s">
        <v>42</v>
      </c>
      <c r="E86" s="18">
        <f>SUM(E78:E85)</f>
        <v>116500</v>
      </c>
      <c r="F86" s="18">
        <f>SUM(F78:F85)</f>
        <v>0</v>
      </c>
      <c r="G86" s="18">
        <f>SUM(G78:G85)</f>
        <v>0</v>
      </c>
      <c r="H86" s="18">
        <f>SUM(H78:H85)</f>
        <v>116500</v>
      </c>
      <c r="I86" s="18">
        <f>(I78*H78)+(I79*H79)+(I80*H80)+(I81*H81)+(I82*H82)+(I83*H83)+(I84*H84)+(I85*H85)</f>
        <v>116500</v>
      </c>
      <c r="J86" s="18">
        <v>118796.75</v>
      </c>
      <c r="K86" s="19"/>
      <c r="L86" s="16"/>
    </row>
    <row r="87" spans="2:12" x14ac:dyDescent="0.35">
      <c r="B87" s="34"/>
      <c r="C87" s="34"/>
      <c r="D87" s="21"/>
      <c r="E87" s="35"/>
      <c r="F87" s="35"/>
      <c r="G87" s="35"/>
      <c r="H87" s="35"/>
      <c r="I87" s="35"/>
      <c r="J87" s="35"/>
      <c r="K87" s="35"/>
      <c r="L87" s="21"/>
    </row>
    <row r="88" spans="2:12" x14ac:dyDescent="0.35">
      <c r="B88" s="4"/>
      <c r="C88" s="4" t="s">
        <v>151</v>
      </c>
      <c r="D88" s="168" t="s">
        <v>152</v>
      </c>
      <c r="E88" s="168"/>
      <c r="F88" s="168"/>
      <c r="G88" s="168"/>
      <c r="H88" s="168"/>
      <c r="I88" s="168"/>
      <c r="J88" s="169"/>
      <c r="K88" s="169"/>
      <c r="L88" s="168"/>
    </row>
    <row r="89" spans="2:12" x14ac:dyDescent="0.35">
      <c r="B89" s="4"/>
      <c r="C89" s="4" t="s">
        <v>153</v>
      </c>
      <c r="D89" s="153" t="s">
        <v>154</v>
      </c>
      <c r="E89" s="154"/>
      <c r="F89" s="154"/>
      <c r="G89" s="154"/>
      <c r="H89" s="154"/>
      <c r="I89" s="154"/>
      <c r="J89" s="154"/>
      <c r="K89" s="154"/>
      <c r="L89" s="155"/>
    </row>
    <row r="90" spans="2:12" ht="62" x14ac:dyDescent="0.35">
      <c r="B90" s="5" t="s">
        <v>15</v>
      </c>
      <c r="C90" s="5" t="s">
        <v>155</v>
      </c>
      <c r="D90" s="36" t="s">
        <v>156</v>
      </c>
      <c r="E90" s="7">
        <v>9600</v>
      </c>
      <c r="F90" s="7"/>
      <c r="G90" s="7"/>
      <c r="H90" s="8">
        <f t="shared" ref="H90:H97" si="8">E90</f>
        <v>9600</v>
      </c>
      <c r="I90" s="9">
        <v>1</v>
      </c>
      <c r="J90" s="7">
        <v>9999</v>
      </c>
      <c r="K90" s="10" t="s">
        <v>157</v>
      </c>
      <c r="L90" s="11"/>
    </row>
    <row r="91" spans="2:12" ht="46.5" x14ac:dyDescent="0.35">
      <c r="B91" s="5" t="s">
        <v>25</v>
      </c>
      <c r="C91" s="5" t="s">
        <v>158</v>
      </c>
      <c r="D91" s="37" t="s">
        <v>159</v>
      </c>
      <c r="E91" s="7">
        <v>28800</v>
      </c>
      <c r="F91" s="7"/>
      <c r="G91" s="7"/>
      <c r="H91" s="8">
        <f t="shared" si="8"/>
        <v>28800</v>
      </c>
      <c r="I91" s="9">
        <v>1</v>
      </c>
      <c r="J91" s="7">
        <v>43614.5</v>
      </c>
      <c r="K91" s="10" t="s">
        <v>160</v>
      </c>
      <c r="L91" s="11"/>
    </row>
    <row r="92" spans="2:12" ht="77.5" x14ac:dyDescent="0.35">
      <c r="B92" s="5" t="s">
        <v>38</v>
      </c>
      <c r="C92" s="5" t="s">
        <v>161</v>
      </c>
      <c r="D92" s="37" t="s">
        <v>40</v>
      </c>
      <c r="E92" s="7">
        <v>9954</v>
      </c>
      <c r="F92" s="7"/>
      <c r="G92" s="7"/>
      <c r="H92" s="8">
        <f t="shared" si="8"/>
        <v>9954</v>
      </c>
      <c r="I92" s="9">
        <v>1</v>
      </c>
      <c r="J92" s="7">
        <v>7663.0600000000031</v>
      </c>
      <c r="K92" s="10" t="s">
        <v>98</v>
      </c>
      <c r="L92" s="11"/>
    </row>
    <row r="93" spans="2:12" x14ac:dyDescent="0.35">
      <c r="B93" s="5"/>
      <c r="C93" s="5" t="s">
        <v>162</v>
      </c>
      <c r="D93" s="38"/>
      <c r="E93" s="7"/>
      <c r="F93" s="7"/>
      <c r="G93" s="7"/>
      <c r="H93" s="8">
        <f t="shared" si="8"/>
        <v>0</v>
      </c>
      <c r="I93" s="9"/>
      <c r="J93" s="7"/>
      <c r="K93" s="12"/>
      <c r="L93" s="11"/>
    </row>
    <row r="94" spans="2:12" x14ac:dyDescent="0.35">
      <c r="B94" s="5"/>
      <c r="C94" s="5" t="s">
        <v>163</v>
      </c>
      <c r="D94" s="38"/>
      <c r="E94" s="7"/>
      <c r="F94" s="7"/>
      <c r="G94" s="7"/>
      <c r="H94" s="8">
        <f t="shared" si="8"/>
        <v>0</v>
      </c>
      <c r="I94" s="9"/>
      <c r="J94" s="7"/>
      <c r="K94" s="12"/>
      <c r="L94" s="11"/>
    </row>
    <row r="95" spans="2:12" x14ac:dyDescent="0.35">
      <c r="B95" s="5"/>
      <c r="C95" s="5" t="s">
        <v>164</v>
      </c>
      <c r="D95" s="37"/>
      <c r="E95" s="7"/>
      <c r="F95" s="7"/>
      <c r="G95" s="7"/>
      <c r="H95" s="8">
        <f t="shared" si="8"/>
        <v>0</v>
      </c>
      <c r="I95" s="9"/>
      <c r="J95" s="7"/>
      <c r="K95" s="12"/>
      <c r="L95" s="11"/>
    </row>
    <row r="96" spans="2:12" x14ac:dyDescent="0.35">
      <c r="B96" s="5"/>
      <c r="C96" s="5" t="s">
        <v>165</v>
      </c>
      <c r="D96" s="13"/>
      <c r="E96" s="7"/>
      <c r="F96" s="14"/>
      <c r="G96" s="14"/>
      <c r="H96" s="8">
        <f t="shared" si="8"/>
        <v>0</v>
      </c>
      <c r="I96" s="15"/>
      <c r="J96" s="14"/>
      <c r="K96" s="14"/>
      <c r="L96" s="16"/>
    </row>
    <row r="97" spans="2:12" x14ac:dyDescent="0.35">
      <c r="B97" s="5"/>
      <c r="C97" s="5" t="s">
        <v>166</v>
      </c>
      <c r="D97" s="13"/>
      <c r="E97" s="14"/>
      <c r="F97" s="14"/>
      <c r="G97" s="14"/>
      <c r="H97" s="8">
        <f t="shared" si="8"/>
        <v>0</v>
      </c>
      <c r="I97" s="15"/>
      <c r="J97" s="14"/>
      <c r="K97" s="14"/>
      <c r="L97" s="16"/>
    </row>
    <row r="98" spans="2:12" x14ac:dyDescent="0.35">
      <c r="B98" s="17"/>
      <c r="C98" s="17"/>
      <c r="D98" s="4" t="s">
        <v>42</v>
      </c>
      <c r="E98" s="18">
        <f>SUM(E90:E97)</f>
        <v>48354</v>
      </c>
      <c r="F98" s="18">
        <f>SUM(F90:F97)</f>
        <v>0</v>
      </c>
      <c r="G98" s="18">
        <f>SUM(G90:G97)</f>
        <v>0</v>
      </c>
      <c r="H98" s="20">
        <f>SUM(H90:H97)</f>
        <v>48354</v>
      </c>
      <c r="I98" s="18">
        <f>(I90*H90)+(I91*H91)+(I92*H92)+(I93*H93)+(I94*H94)+(I95*H95)+(I96*H96)+(I97*H97)</f>
        <v>48354</v>
      </c>
      <c r="J98" s="18">
        <v>61276.560000000005</v>
      </c>
      <c r="K98" s="19"/>
      <c r="L98" s="16"/>
    </row>
    <row r="99" spans="2:12" x14ac:dyDescent="0.35">
      <c r="B99" s="4"/>
      <c r="C99" s="4" t="s">
        <v>167</v>
      </c>
      <c r="D99" s="172" t="s">
        <v>168</v>
      </c>
      <c r="E99" s="172"/>
      <c r="F99" s="172"/>
      <c r="G99" s="172"/>
      <c r="H99" s="172"/>
      <c r="I99" s="172"/>
      <c r="J99" s="173"/>
      <c r="K99" s="173"/>
      <c r="L99" s="172"/>
    </row>
    <row r="100" spans="2:12" ht="77.5" x14ac:dyDescent="0.35">
      <c r="B100" s="5" t="s">
        <v>15</v>
      </c>
      <c r="C100" s="5" t="s">
        <v>169</v>
      </c>
      <c r="D100" s="38" t="s">
        <v>170</v>
      </c>
      <c r="E100" s="24">
        <v>19200</v>
      </c>
      <c r="F100" s="24"/>
      <c r="G100" s="24"/>
      <c r="H100" s="25">
        <f>E100</f>
        <v>19200</v>
      </c>
      <c r="I100" s="26">
        <v>1</v>
      </c>
      <c r="J100" s="24">
        <v>16833</v>
      </c>
      <c r="K100" s="39" t="s">
        <v>171</v>
      </c>
      <c r="L100" s="11"/>
    </row>
    <row r="101" spans="2:12" ht="108.5" x14ac:dyDescent="0.35">
      <c r="B101" s="5" t="s">
        <v>77</v>
      </c>
      <c r="C101" s="5" t="s">
        <v>172</v>
      </c>
      <c r="D101" s="40" t="s">
        <v>173</v>
      </c>
      <c r="E101" s="24">
        <v>4400</v>
      </c>
      <c r="F101" s="24"/>
      <c r="G101" s="24"/>
      <c r="H101" s="25">
        <f t="shared" ref="H101:H107" si="9">E101</f>
        <v>4400</v>
      </c>
      <c r="I101" s="26">
        <v>1</v>
      </c>
      <c r="J101" s="24">
        <v>6686</v>
      </c>
      <c r="K101" s="39" t="s">
        <v>174</v>
      </c>
      <c r="L101" s="11"/>
    </row>
    <row r="102" spans="2:12" x14ac:dyDescent="0.35">
      <c r="B102" s="5"/>
      <c r="C102" s="5" t="s">
        <v>175</v>
      </c>
      <c r="D102" s="41"/>
      <c r="E102" s="7"/>
      <c r="F102" s="7"/>
      <c r="G102" s="7"/>
      <c r="H102" s="8">
        <f t="shared" si="9"/>
        <v>0</v>
      </c>
      <c r="I102" s="9"/>
      <c r="J102" s="7"/>
      <c r="K102" s="7"/>
      <c r="L102" s="11"/>
    </row>
    <row r="103" spans="2:12" x14ac:dyDescent="0.35">
      <c r="B103" s="5"/>
      <c r="C103" s="5" t="s">
        <v>176</v>
      </c>
      <c r="D103" s="41"/>
      <c r="E103" s="7"/>
      <c r="F103" s="7"/>
      <c r="G103" s="7"/>
      <c r="H103" s="8">
        <f t="shared" si="9"/>
        <v>0</v>
      </c>
      <c r="I103" s="9"/>
      <c r="J103" s="7"/>
      <c r="K103" s="7"/>
      <c r="L103" s="11"/>
    </row>
    <row r="104" spans="2:12" x14ac:dyDescent="0.35">
      <c r="B104" s="5"/>
      <c r="C104" s="5" t="s">
        <v>177</v>
      </c>
      <c r="D104" s="41"/>
      <c r="E104" s="7"/>
      <c r="F104" s="7"/>
      <c r="G104" s="7"/>
      <c r="H104" s="8">
        <f t="shared" si="9"/>
        <v>0</v>
      </c>
      <c r="I104" s="9"/>
      <c r="J104" s="7"/>
      <c r="K104" s="7"/>
      <c r="L104" s="11"/>
    </row>
    <row r="105" spans="2:12" x14ac:dyDescent="0.35">
      <c r="B105" s="5"/>
      <c r="C105" s="5" t="s">
        <v>178</v>
      </c>
      <c r="D105" s="41"/>
      <c r="E105" s="7"/>
      <c r="F105" s="7"/>
      <c r="G105" s="7"/>
      <c r="H105" s="8">
        <f t="shared" si="9"/>
        <v>0</v>
      </c>
      <c r="I105" s="9"/>
      <c r="J105" s="7"/>
      <c r="K105" s="7"/>
      <c r="L105" s="11"/>
    </row>
    <row r="106" spans="2:12" x14ac:dyDescent="0.35">
      <c r="B106" s="5"/>
      <c r="C106" s="5" t="s">
        <v>179</v>
      </c>
      <c r="D106" s="13"/>
      <c r="E106" s="14"/>
      <c r="F106" s="14"/>
      <c r="G106" s="14"/>
      <c r="H106" s="8">
        <f t="shared" si="9"/>
        <v>0</v>
      </c>
      <c r="I106" s="15"/>
      <c r="J106" s="14"/>
      <c r="K106" s="14"/>
      <c r="L106" s="16"/>
    </row>
    <row r="107" spans="2:12" x14ac:dyDescent="0.35">
      <c r="B107" s="5"/>
      <c r="C107" s="5" t="s">
        <v>180</v>
      </c>
      <c r="D107" s="13"/>
      <c r="E107" s="14"/>
      <c r="F107" s="14"/>
      <c r="G107" s="14"/>
      <c r="H107" s="8">
        <f t="shared" si="9"/>
        <v>0</v>
      </c>
      <c r="I107" s="15"/>
      <c r="J107" s="14"/>
      <c r="K107" s="14"/>
      <c r="L107" s="16"/>
    </row>
    <row r="108" spans="2:12" x14ac:dyDescent="0.35">
      <c r="B108" s="17"/>
      <c r="C108" s="17"/>
      <c r="D108" s="4" t="s">
        <v>42</v>
      </c>
      <c r="E108" s="20">
        <f>SUM(E100:E107)</f>
        <v>23600</v>
      </c>
      <c r="F108" s="20">
        <f>SUM(F100:F107)</f>
        <v>0</v>
      </c>
      <c r="G108" s="20">
        <f>SUM(G100:G107)</f>
        <v>0</v>
      </c>
      <c r="H108" s="20">
        <f>SUM(H100:H107)</f>
        <v>23600</v>
      </c>
      <c r="I108" s="18">
        <f>(I100*H100)+(I101*H101)+(I102*H102)+(I103*H103)+(I104*H104)+(I105*H105)+(I106*H106)+(I107*H107)</f>
        <v>23600</v>
      </c>
      <c r="J108" s="18">
        <v>23519</v>
      </c>
      <c r="K108" s="19"/>
      <c r="L108" s="16"/>
    </row>
    <row r="109" spans="2:12" x14ac:dyDescent="0.35">
      <c r="B109" s="4"/>
      <c r="C109" s="4" t="s">
        <v>181</v>
      </c>
      <c r="D109" s="172" t="s">
        <v>182</v>
      </c>
      <c r="E109" s="172"/>
      <c r="F109" s="172"/>
      <c r="G109" s="172"/>
      <c r="H109" s="172"/>
      <c r="I109" s="172"/>
      <c r="J109" s="173"/>
      <c r="K109" s="173"/>
      <c r="L109" s="172"/>
    </row>
    <row r="110" spans="2:12" ht="46.5" x14ac:dyDescent="0.35">
      <c r="B110" s="5" t="s">
        <v>15</v>
      </c>
      <c r="C110" s="5" t="s">
        <v>183</v>
      </c>
      <c r="D110" s="40" t="s">
        <v>184</v>
      </c>
      <c r="E110" s="24">
        <v>9600</v>
      </c>
      <c r="F110" s="24"/>
      <c r="G110" s="24"/>
      <c r="H110" s="25">
        <f>E110</f>
        <v>9600</v>
      </c>
      <c r="I110" s="26">
        <v>1</v>
      </c>
      <c r="J110" s="24">
        <v>9646</v>
      </c>
      <c r="K110" s="33" t="s">
        <v>185</v>
      </c>
      <c r="L110" s="11"/>
    </row>
    <row r="111" spans="2:12" ht="46.5" x14ac:dyDescent="0.35">
      <c r="B111" s="5" t="s">
        <v>25</v>
      </c>
      <c r="C111" s="5" t="s">
        <v>186</v>
      </c>
      <c r="D111" s="40" t="s">
        <v>187</v>
      </c>
      <c r="E111" s="24">
        <v>53000</v>
      </c>
      <c r="F111" s="24"/>
      <c r="G111" s="24"/>
      <c r="H111" s="25">
        <f t="shared" ref="H111:H117" si="10">E111</f>
        <v>53000</v>
      </c>
      <c r="I111" s="26">
        <v>1</v>
      </c>
      <c r="J111" s="24">
        <v>39400</v>
      </c>
      <c r="K111" s="33" t="s">
        <v>188</v>
      </c>
      <c r="L111" s="11"/>
    </row>
    <row r="112" spans="2:12" x14ac:dyDescent="0.35">
      <c r="B112" s="5"/>
      <c r="C112" s="5" t="s">
        <v>189</v>
      </c>
      <c r="D112" s="6"/>
      <c r="E112" s="7"/>
      <c r="F112" s="7"/>
      <c r="G112" s="7"/>
      <c r="H112" s="8">
        <f t="shared" si="10"/>
        <v>0</v>
      </c>
      <c r="I112" s="9"/>
      <c r="J112" s="7"/>
      <c r="K112" s="7"/>
      <c r="L112" s="11"/>
    </row>
    <row r="113" spans="2:12" x14ac:dyDescent="0.35">
      <c r="B113" s="5"/>
      <c r="C113" s="5" t="s">
        <v>190</v>
      </c>
      <c r="D113" s="6"/>
      <c r="E113" s="7"/>
      <c r="F113" s="7"/>
      <c r="G113" s="7"/>
      <c r="H113" s="8">
        <f t="shared" si="10"/>
        <v>0</v>
      </c>
      <c r="I113" s="9"/>
      <c r="J113" s="7"/>
      <c r="K113" s="7"/>
      <c r="L113" s="11"/>
    </row>
    <row r="114" spans="2:12" x14ac:dyDescent="0.35">
      <c r="B114" s="5"/>
      <c r="C114" s="5" t="s">
        <v>191</v>
      </c>
      <c r="D114" s="6"/>
      <c r="E114" s="7"/>
      <c r="F114" s="7"/>
      <c r="G114" s="7"/>
      <c r="H114" s="8">
        <f t="shared" si="10"/>
        <v>0</v>
      </c>
      <c r="I114" s="9"/>
      <c r="J114" s="7"/>
      <c r="K114" s="7"/>
      <c r="L114" s="11"/>
    </row>
    <row r="115" spans="2:12" x14ac:dyDescent="0.35">
      <c r="B115" s="5"/>
      <c r="C115" s="5" t="s">
        <v>192</v>
      </c>
      <c r="D115" s="6"/>
      <c r="E115" s="7"/>
      <c r="F115" s="7"/>
      <c r="G115" s="7"/>
      <c r="H115" s="8">
        <f t="shared" si="10"/>
        <v>0</v>
      </c>
      <c r="I115" s="9"/>
      <c r="J115" s="7"/>
      <c r="K115" s="7"/>
      <c r="L115" s="11"/>
    </row>
    <row r="116" spans="2:12" x14ac:dyDescent="0.35">
      <c r="B116" s="5"/>
      <c r="C116" s="5" t="s">
        <v>193</v>
      </c>
      <c r="D116" s="13"/>
      <c r="E116" s="14"/>
      <c r="F116" s="14"/>
      <c r="G116" s="14"/>
      <c r="H116" s="8">
        <f t="shared" si="10"/>
        <v>0</v>
      </c>
      <c r="I116" s="15"/>
      <c r="J116" s="14"/>
      <c r="K116" s="14"/>
      <c r="L116" s="16"/>
    </row>
    <row r="117" spans="2:12" x14ac:dyDescent="0.35">
      <c r="B117" s="5"/>
      <c r="C117" s="5" t="s">
        <v>194</v>
      </c>
      <c r="D117" s="13"/>
      <c r="E117" s="14"/>
      <c r="F117" s="14"/>
      <c r="G117" s="14"/>
      <c r="H117" s="8">
        <f t="shared" si="10"/>
        <v>0</v>
      </c>
      <c r="I117" s="15"/>
      <c r="J117" s="14"/>
      <c r="K117" s="14"/>
      <c r="L117" s="16"/>
    </row>
    <row r="118" spans="2:12" x14ac:dyDescent="0.35">
      <c r="B118" s="17"/>
      <c r="C118" s="17"/>
      <c r="D118" s="4" t="s">
        <v>42</v>
      </c>
      <c r="E118" s="18">
        <f>SUM(E110:E117)</f>
        <v>62600</v>
      </c>
      <c r="F118" s="18">
        <f>SUM(F110:F117)</f>
        <v>0</v>
      </c>
      <c r="G118" s="18">
        <f>SUM(G110:G117)</f>
        <v>0</v>
      </c>
      <c r="H118" s="18">
        <f>SUM(H110:H117)</f>
        <v>62600</v>
      </c>
      <c r="I118" s="18">
        <f>(I110*H110)+(I111*H111)+(I112*H112)+(I113*H113)+(I114*H114)+(I115*H115)+(I116*H116)+(I117*H117)</f>
        <v>62600</v>
      </c>
      <c r="J118" s="18">
        <v>49046</v>
      </c>
      <c r="K118" s="19"/>
      <c r="L118" s="16"/>
    </row>
    <row r="119" spans="2:12" x14ac:dyDescent="0.35">
      <c r="B119" s="34"/>
      <c r="C119" s="34"/>
      <c r="D119" s="21"/>
      <c r="E119" s="35"/>
      <c r="F119" s="35"/>
      <c r="G119" s="35"/>
      <c r="H119" s="35"/>
      <c r="I119" s="35"/>
      <c r="J119" s="35"/>
      <c r="K119" s="35"/>
      <c r="L119" s="21"/>
    </row>
    <row r="120" spans="2:12" x14ac:dyDescent="0.35">
      <c r="B120" s="34"/>
      <c r="C120" s="34"/>
      <c r="D120" s="21"/>
      <c r="E120" s="35"/>
      <c r="F120" s="35"/>
      <c r="G120" s="35"/>
      <c r="H120" s="35"/>
      <c r="I120" s="35"/>
      <c r="J120" s="35"/>
      <c r="K120" s="35"/>
      <c r="L120" s="21"/>
    </row>
    <row r="121" spans="2:12" ht="46.5" x14ac:dyDescent="0.35">
      <c r="B121" s="133" t="s">
        <v>195</v>
      </c>
      <c r="C121" s="4" t="s">
        <v>196</v>
      </c>
      <c r="D121" s="42" t="s">
        <v>197</v>
      </c>
      <c r="E121" s="43">
        <v>133852</v>
      </c>
      <c r="F121" s="43"/>
      <c r="G121" s="43"/>
      <c r="H121" s="44">
        <f>E121</f>
        <v>133852</v>
      </c>
      <c r="I121" s="45">
        <v>0.6</v>
      </c>
      <c r="J121" s="43">
        <v>133323.03137981988</v>
      </c>
      <c r="K121" s="43"/>
      <c r="L121" s="46"/>
    </row>
    <row r="122" spans="2:12" ht="46.5" x14ac:dyDescent="0.35">
      <c r="B122" s="133" t="s">
        <v>198</v>
      </c>
      <c r="C122" s="4" t="s">
        <v>199</v>
      </c>
      <c r="D122" s="42" t="s">
        <v>200</v>
      </c>
      <c r="E122" s="43">
        <v>82900</v>
      </c>
      <c r="F122" s="43"/>
      <c r="G122" s="43"/>
      <c r="H122" s="44">
        <f>E122</f>
        <v>82900</v>
      </c>
      <c r="I122" s="45"/>
      <c r="J122" s="43">
        <v>91937.83</v>
      </c>
      <c r="K122" s="43"/>
      <c r="L122" s="46"/>
    </row>
    <row r="123" spans="2:12" ht="46.5" x14ac:dyDescent="0.35">
      <c r="B123" s="124" t="s">
        <v>201</v>
      </c>
      <c r="C123" s="4" t="s">
        <v>202</v>
      </c>
      <c r="D123" s="47" t="s">
        <v>203</v>
      </c>
      <c r="E123" s="43">
        <v>36300</v>
      </c>
      <c r="F123" s="43"/>
      <c r="G123" s="43"/>
      <c r="H123" s="44">
        <f>E123</f>
        <v>36300</v>
      </c>
      <c r="I123" s="45">
        <v>1</v>
      </c>
      <c r="J123" s="43">
        <v>39093.5</v>
      </c>
      <c r="K123" s="31" t="s">
        <v>204</v>
      </c>
      <c r="L123" s="46"/>
    </row>
    <row r="124" spans="2:12" ht="46.5" x14ac:dyDescent="0.35">
      <c r="B124" s="48"/>
      <c r="C124" s="48" t="s">
        <v>205</v>
      </c>
      <c r="D124" s="42" t="s">
        <v>206</v>
      </c>
      <c r="E124" s="43">
        <v>0</v>
      </c>
      <c r="F124" s="43"/>
      <c r="G124" s="43"/>
      <c r="H124" s="44">
        <f>E124</f>
        <v>0</v>
      </c>
      <c r="I124" s="45">
        <v>1</v>
      </c>
      <c r="J124" s="43">
        <v>0</v>
      </c>
      <c r="K124" s="31" t="s">
        <v>207</v>
      </c>
      <c r="L124" s="46"/>
    </row>
    <row r="125" spans="2:12" ht="46.5" x14ac:dyDescent="0.35">
      <c r="B125" s="124" t="s">
        <v>208</v>
      </c>
      <c r="C125" s="4" t="s">
        <v>209</v>
      </c>
      <c r="D125" s="42" t="s">
        <v>210</v>
      </c>
      <c r="E125" s="43">
        <v>20000</v>
      </c>
      <c r="F125" s="43"/>
      <c r="G125" s="43"/>
      <c r="H125" s="44">
        <f>E125</f>
        <v>20000</v>
      </c>
      <c r="I125" s="45">
        <v>1</v>
      </c>
      <c r="J125" s="43">
        <v>20000</v>
      </c>
      <c r="K125" s="43" t="s">
        <v>211</v>
      </c>
      <c r="L125" s="46"/>
    </row>
    <row r="126" spans="2:12" x14ac:dyDescent="0.35">
      <c r="B126" s="34"/>
      <c r="C126" s="34"/>
      <c r="D126" s="49" t="s">
        <v>212</v>
      </c>
      <c r="E126" s="50">
        <f>SUM(E121:E125)</f>
        <v>273052</v>
      </c>
      <c r="F126" s="50">
        <f>SUM(F121:F124)</f>
        <v>0</v>
      </c>
      <c r="G126" s="50">
        <f>SUM(G121:G124)</f>
        <v>0</v>
      </c>
      <c r="H126" s="50">
        <f>SUM(H121:H124)</f>
        <v>253052</v>
      </c>
      <c r="I126" s="18">
        <f>(I121*H121)+(I122*H122)+(I123*H123)+(I124*H124)+(I125*H125)</f>
        <v>136611.20000000001</v>
      </c>
      <c r="J126" s="18">
        <v>284354.36137981986</v>
      </c>
      <c r="K126" s="19"/>
      <c r="L126" s="42"/>
    </row>
    <row r="127" spans="2:12" x14ac:dyDescent="0.35">
      <c r="B127" s="34"/>
      <c r="C127" s="34"/>
      <c r="D127" s="21"/>
      <c r="E127" s="35"/>
      <c r="F127" s="35"/>
      <c r="G127" s="35"/>
      <c r="H127" s="35"/>
      <c r="I127" s="35"/>
      <c r="J127" s="35"/>
      <c r="K127" s="35"/>
      <c r="L127" s="21"/>
    </row>
    <row r="128" spans="2:12" x14ac:dyDescent="0.35">
      <c r="B128" s="34"/>
      <c r="C128" s="34"/>
      <c r="D128" s="21"/>
      <c r="E128" s="35"/>
      <c r="F128" s="35"/>
      <c r="G128" s="35"/>
      <c r="H128" s="35"/>
      <c r="I128" s="35"/>
      <c r="J128" s="35"/>
      <c r="K128" s="35"/>
      <c r="L128" s="21"/>
    </row>
    <row r="129" spans="2:12" x14ac:dyDescent="0.35">
      <c r="B129" s="34"/>
      <c r="C129" s="34"/>
      <c r="D129" s="21"/>
      <c r="E129" s="35"/>
      <c r="F129" s="35"/>
      <c r="G129" s="35"/>
      <c r="H129" s="35"/>
      <c r="I129" s="35"/>
      <c r="J129" s="35"/>
      <c r="K129" s="35"/>
      <c r="L129" s="21"/>
    </row>
    <row r="130" spans="2:12" x14ac:dyDescent="0.35">
      <c r="B130" s="34"/>
      <c r="C130" s="34"/>
      <c r="D130" s="21"/>
      <c r="E130" s="35"/>
      <c r="F130" s="35"/>
      <c r="G130" s="35"/>
      <c r="H130" s="35"/>
      <c r="I130" s="35"/>
      <c r="J130" s="35"/>
      <c r="K130" s="35"/>
      <c r="L130" s="21"/>
    </row>
    <row r="131" spans="2:12" x14ac:dyDescent="0.35">
      <c r="B131" s="34"/>
      <c r="C131" s="34"/>
      <c r="D131" s="21"/>
      <c r="E131" s="35"/>
      <c r="F131" s="35"/>
      <c r="G131" s="35"/>
      <c r="H131" s="35"/>
      <c r="I131" s="35"/>
      <c r="J131" s="35"/>
      <c r="K131" s="35"/>
      <c r="L131" s="21"/>
    </row>
    <row r="132" spans="2:12" x14ac:dyDescent="0.35">
      <c r="B132" s="34"/>
      <c r="C132" s="34"/>
      <c r="D132" s="21"/>
      <c r="E132" s="35"/>
      <c r="F132" s="35"/>
      <c r="G132" s="35"/>
      <c r="H132" s="35"/>
      <c r="I132" s="35"/>
      <c r="J132" s="35"/>
      <c r="K132" s="35"/>
      <c r="L132" s="21"/>
    </row>
    <row r="133" spans="2:12" ht="16" thickBot="1" x14ac:dyDescent="0.4">
      <c r="B133" s="34"/>
      <c r="C133" s="34"/>
      <c r="D133" s="21"/>
      <c r="E133" s="35"/>
      <c r="F133" s="35"/>
      <c r="G133" s="35"/>
      <c r="H133" s="35"/>
      <c r="I133" s="35"/>
      <c r="J133" s="35"/>
      <c r="K133" s="35"/>
      <c r="L133" s="21"/>
    </row>
    <row r="134" spans="2:12" x14ac:dyDescent="0.35">
      <c r="B134" s="34"/>
      <c r="C134" s="34"/>
      <c r="D134" s="176" t="s">
        <v>213</v>
      </c>
      <c r="E134" s="177"/>
      <c r="F134" s="51"/>
      <c r="G134" s="51"/>
      <c r="H134" s="52"/>
      <c r="I134" s="53"/>
      <c r="J134" s="54"/>
      <c r="K134" s="54"/>
      <c r="L134" s="53"/>
    </row>
    <row r="135" spans="2:12" x14ac:dyDescent="0.35">
      <c r="B135" s="34"/>
      <c r="C135" s="34"/>
      <c r="D135" s="178"/>
      <c r="E135" s="180" t="str">
        <f>E3</f>
        <v>Recipient Organization</v>
      </c>
      <c r="F135" s="55" t="s">
        <v>214</v>
      </c>
      <c r="G135" s="18" t="s">
        <v>215</v>
      </c>
      <c r="H135" s="182" t="s">
        <v>6</v>
      </c>
      <c r="I135" s="21"/>
      <c r="J135" s="35"/>
      <c r="K135" s="35"/>
      <c r="L135" s="53"/>
    </row>
    <row r="136" spans="2:12" x14ac:dyDescent="0.35">
      <c r="B136" s="34"/>
      <c r="C136" s="34"/>
      <c r="D136" s="179"/>
      <c r="E136" s="181"/>
      <c r="F136" s="56"/>
      <c r="G136" s="57"/>
      <c r="H136" s="183"/>
      <c r="I136" s="21"/>
      <c r="J136" s="35"/>
      <c r="K136" s="35"/>
      <c r="L136" s="53"/>
    </row>
    <row r="137" spans="2:12" x14ac:dyDescent="0.35">
      <c r="B137" s="58"/>
      <c r="C137" s="58"/>
      <c r="D137" s="59" t="s">
        <v>216</v>
      </c>
      <c r="E137" s="60">
        <f>SUM(E14,E24,E34,E44,E56,E66,E76,E86,E98,E108,E118,E121,E122,E123,E124,E125)</f>
        <v>1121495.325</v>
      </c>
      <c r="F137" s="60">
        <f>SUM(F14,F24,F34,F44,F56,F66,F76,F86,F98,F108,F118,F121,F122,F123,F124,F125)</f>
        <v>0</v>
      </c>
      <c r="G137" s="60">
        <f>SUM(G14,G24,G34,G44,G56,G66,G76,G86,G98,G108,G118,G121,G122,G123,G124,G125)</f>
        <v>0</v>
      </c>
      <c r="H137" s="60">
        <f>SUM(E137:G137)</f>
        <v>1121495.325</v>
      </c>
      <c r="I137" s="21"/>
      <c r="J137" s="35"/>
      <c r="K137" s="35"/>
      <c r="L137" s="58"/>
    </row>
    <row r="138" spans="2:12" x14ac:dyDescent="0.35">
      <c r="B138" s="61"/>
      <c r="C138" s="61"/>
      <c r="D138" s="59" t="s">
        <v>217</v>
      </c>
      <c r="E138" s="60">
        <f>E137*0.07</f>
        <v>78504.672749999998</v>
      </c>
      <c r="F138" s="62">
        <f>F137*0.07</f>
        <v>0</v>
      </c>
      <c r="G138" s="63">
        <f>G137*0.07</f>
        <v>0</v>
      </c>
      <c r="H138" s="60">
        <f>H137*0.07</f>
        <v>78504.672749999998</v>
      </c>
      <c r="I138" s="61"/>
      <c r="J138" s="64"/>
      <c r="K138" s="64"/>
      <c r="L138" s="65"/>
    </row>
    <row r="139" spans="2:12" ht="16" thickBot="1" x14ac:dyDescent="0.4">
      <c r="B139" s="61"/>
      <c r="C139" s="61"/>
      <c r="D139" s="66" t="s">
        <v>6</v>
      </c>
      <c r="E139" s="67">
        <f>SUM(E137:E138)</f>
        <v>1199999.9977499999</v>
      </c>
      <c r="F139" s="68">
        <f>SUM(F137:F138)</f>
        <v>0</v>
      </c>
      <c r="G139" s="69">
        <f>SUM(G137:G138)</f>
        <v>0</v>
      </c>
      <c r="H139" s="67">
        <f>SUM(H137:H138)</f>
        <v>1199999.9977499999</v>
      </c>
      <c r="I139" s="61"/>
      <c r="J139" s="64"/>
      <c r="K139" s="64"/>
      <c r="L139" s="65"/>
    </row>
    <row r="140" spans="2:12" x14ac:dyDescent="0.35">
      <c r="B140" s="61"/>
      <c r="C140" s="61"/>
      <c r="D140" s="17"/>
      <c r="E140" s="17"/>
      <c r="F140" s="17"/>
      <c r="G140" s="17"/>
      <c r="H140" s="17"/>
      <c r="I140" s="17"/>
      <c r="J140" s="70"/>
      <c r="K140" s="70"/>
      <c r="L140" s="71"/>
    </row>
    <row r="141" spans="2:12" ht="16" thickBot="1" x14ac:dyDescent="0.4">
      <c r="B141" s="21"/>
      <c r="C141" s="21"/>
      <c r="D141" s="34"/>
      <c r="E141" s="72"/>
      <c r="F141" s="72"/>
      <c r="G141" s="72"/>
      <c r="H141" s="72"/>
      <c r="I141" s="72"/>
      <c r="J141" s="73"/>
      <c r="K141" s="73"/>
      <c r="L141" s="53"/>
    </row>
    <row r="142" spans="2:12" x14ac:dyDescent="0.35">
      <c r="B142" s="65"/>
      <c r="C142" s="65"/>
      <c r="D142" s="185" t="s">
        <v>218</v>
      </c>
      <c r="E142" s="186"/>
      <c r="F142" s="187"/>
      <c r="G142" s="187"/>
      <c r="H142" s="187"/>
      <c r="I142" s="188"/>
      <c r="J142" s="74"/>
      <c r="K142" s="74"/>
      <c r="L142" s="65"/>
    </row>
    <row r="143" spans="2:12" x14ac:dyDescent="0.35">
      <c r="B143" s="65"/>
      <c r="C143" s="65"/>
      <c r="D143" s="75"/>
      <c r="E143" s="189" t="str">
        <f>E3</f>
        <v>Recipient Organization</v>
      </c>
      <c r="F143" s="76" t="s">
        <v>214</v>
      </c>
      <c r="G143" s="76" t="s">
        <v>215</v>
      </c>
      <c r="H143" s="191" t="s">
        <v>6</v>
      </c>
      <c r="I143" s="193" t="s">
        <v>219</v>
      </c>
      <c r="J143" s="74"/>
      <c r="K143" s="74"/>
      <c r="L143" s="65"/>
    </row>
    <row r="144" spans="2:12" x14ac:dyDescent="0.35">
      <c r="B144" s="65"/>
      <c r="C144" s="65"/>
      <c r="D144" s="75"/>
      <c r="E144" s="190"/>
      <c r="F144" s="76"/>
      <c r="G144" s="76"/>
      <c r="H144" s="192"/>
      <c r="I144" s="194"/>
      <c r="J144" s="74"/>
      <c r="K144" s="74"/>
      <c r="L144" s="65"/>
    </row>
    <row r="145" spans="2:12" x14ac:dyDescent="0.35">
      <c r="B145" s="65"/>
      <c r="C145" s="65"/>
      <c r="D145" s="77" t="s">
        <v>220</v>
      </c>
      <c r="E145" s="78">
        <f>E139*I145</f>
        <v>419999.99921249994</v>
      </c>
      <c r="F145" s="79">
        <f>SUM(F137:F138)*0.7</f>
        <v>0</v>
      </c>
      <c r="G145" s="79">
        <f>SUM(G137:G138)*0.7</f>
        <v>0</v>
      </c>
      <c r="H145" s="79"/>
      <c r="I145" s="80">
        <v>0.35</v>
      </c>
      <c r="J145" s="54"/>
      <c r="K145" s="54"/>
      <c r="L145" s="65"/>
    </row>
    <row r="146" spans="2:12" x14ac:dyDescent="0.35">
      <c r="B146" s="184"/>
      <c r="C146" s="184"/>
      <c r="D146" s="81" t="s">
        <v>221</v>
      </c>
      <c r="E146" s="82">
        <f>E139*I146</f>
        <v>419999.99921249994</v>
      </c>
      <c r="F146" s="83">
        <f>SUM(F137:F138)*0.3</f>
        <v>0</v>
      </c>
      <c r="G146" s="83">
        <f>SUM(G137:G138)*0.3</f>
        <v>0</v>
      </c>
      <c r="H146" s="83"/>
      <c r="I146" s="84">
        <v>0.35</v>
      </c>
      <c r="J146" s="54"/>
      <c r="K146" s="54"/>
      <c r="L146" s="17"/>
    </row>
    <row r="147" spans="2:12" x14ac:dyDescent="0.35">
      <c r="B147" s="184"/>
      <c r="C147" s="184"/>
      <c r="D147" s="81" t="s">
        <v>222</v>
      </c>
      <c r="E147" s="82">
        <f>E139*I147</f>
        <v>359999.99932499992</v>
      </c>
      <c r="F147" s="83"/>
      <c r="G147" s="83"/>
      <c r="H147" s="83"/>
      <c r="I147" s="84">
        <v>0.3</v>
      </c>
      <c r="J147" s="54"/>
      <c r="K147" s="54"/>
      <c r="L147" s="17"/>
    </row>
    <row r="148" spans="2:12" ht="16" thickBot="1" x14ac:dyDescent="0.4">
      <c r="B148" s="184"/>
      <c r="C148" s="184"/>
      <c r="D148" s="66" t="s">
        <v>223</v>
      </c>
      <c r="E148" s="69">
        <f>SUM(E145:E147)</f>
        <v>1199999.9977499999</v>
      </c>
      <c r="F148" s="69">
        <f>SUM(F145:F146)</f>
        <v>0</v>
      </c>
      <c r="G148" s="69">
        <f>SUM(G145:G146)</f>
        <v>0</v>
      </c>
      <c r="H148" s="85"/>
      <c r="I148" s="86"/>
      <c r="J148" s="87"/>
      <c r="K148" s="87"/>
      <c r="L148" s="17"/>
    </row>
    <row r="149" spans="2:12" ht="16" thickBot="1" x14ac:dyDescent="0.4">
      <c r="B149" s="184"/>
      <c r="C149" s="184"/>
      <c r="D149" s="88"/>
      <c r="E149" s="89"/>
      <c r="F149" s="89"/>
      <c r="G149" s="89"/>
      <c r="H149" s="89"/>
      <c r="I149" s="89"/>
      <c r="J149" s="90"/>
      <c r="K149" s="90"/>
      <c r="L149" s="17"/>
    </row>
    <row r="150" spans="2:12" x14ac:dyDescent="0.35">
      <c r="B150" s="184"/>
      <c r="C150" s="184"/>
      <c r="D150" s="91" t="s">
        <v>224</v>
      </c>
      <c r="E150" s="92">
        <f>SUM(I14,I24,I34,I44,I56,I66,I76,I86,I98,I108,I118,I126)*1.07</f>
        <v>1053537.5417499999</v>
      </c>
      <c r="F150" s="72"/>
      <c r="G150" s="72"/>
      <c r="H150" s="72"/>
      <c r="I150" s="93" t="s">
        <v>225</v>
      </c>
      <c r="J150" s="94">
        <f>J126+J118+J108+J98+J86+J76+J66+J56+J24+J14+78529</f>
        <v>1200375.2413798198</v>
      </c>
      <c r="K150" s="95"/>
      <c r="L150" s="17"/>
    </row>
    <row r="151" spans="2:12" ht="16" thickBot="1" x14ac:dyDescent="0.4">
      <c r="B151" s="184"/>
      <c r="C151" s="184"/>
      <c r="D151" s="96" t="s">
        <v>226</v>
      </c>
      <c r="E151" s="97">
        <f>E150/E139</f>
        <v>0.8779479531044857</v>
      </c>
      <c r="F151" s="98"/>
      <c r="G151" s="98"/>
      <c r="H151" s="98"/>
      <c r="I151" s="99" t="s">
        <v>227</v>
      </c>
      <c r="J151" s="100">
        <v>1.0003129004392595</v>
      </c>
      <c r="K151" s="101"/>
      <c r="L151" s="17"/>
    </row>
    <row r="152" spans="2:12" x14ac:dyDescent="0.35">
      <c r="B152" s="184"/>
      <c r="C152" s="184"/>
      <c r="D152" s="195"/>
      <c r="E152" s="196"/>
      <c r="F152" s="102"/>
      <c r="G152" s="102"/>
      <c r="H152" s="102"/>
      <c r="I152" s="17"/>
      <c r="J152" s="70"/>
      <c r="K152" s="70"/>
      <c r="L152" s="17"/>
    </row>
    <row r="153" spans="2:12" x14ac:dyDescent="0.35">
      <c r="B153" s="184"/>
      <c r="C153" s="184"/>
      <c r="D153" s="96" t="s">
        <v>228</v>
      </c>
      <c r="E153" s="103">
        <f>SUM(E123:G125)*1.07</f>
        <v>60241</v>
      </c>
      <c r="F153" s="104"/>
      <c r="G153" s="104"/>
      <c r="H153" s="104"/>
      <c r="I153" s="17"/>
      <c r="J153" s="70"/>
      <c r="K153" s="70"/>
      <c r="L153" s="17"/>
    </row>
    <row r="154" spans="2:12" x14ac:dyDescent="0.35">
      <c r="B154" s="184"/>
      <c r="C154" s="184"/>
      <c r="D154" s="96" t="s">
        <v>229</v>
      </c>
      <c r="E154" s="97">
        <f>E153/E139</f>
        <v>5.0200833427459901E-2</v>
      </c>
      <c r="F154" s="104"/>
      <c r="G154" s="104"/>
      <c r="H154" s="104"/>
      <c r="I154" s="17"/>
      <c r="J154" s="70"/>
      <c r="K154" s="70"/>
      <c r="L154" s="17"/>
    </row>
    <row r="155" spans="2:12" ht="16" thickBot="1" x14ac:dyDescent="0.4">
      <c r="B155" s="184"/>
      <c r="C155" s="184"/>
      <c r="D155" s="197" t="s">
        <v>230</v>
      </c>
      <c r="E155" s="198"/>
      <c r="F155" s="105"/>
      <c r="G155" s="105"/>
      <c r="H155" s="105"/>
      <c r="I155" s="17"/>
      <c r="J155" s="106"/>
      <c r="K155" s="106"/>
      <c r="L155" s="17"/>
    </row>
    <row r="156" spans="2:12" x14ac:dyDescent="0.35">
      <c r="B156" s="184"/>
      <c r="C156" s="184"/>
      <c r="D156" s="17"/>
      <c r="E156" s="17"/>
      <c r="F156" s="17"/>
      <c r="G156" s="17"/>
      <c r="H156" s="17"/>
      <c r="I156" s="17"/>
      <c r="J156" s="70"/>
      <c r="K156" s="70"/>
      <c r="L156" s="17"/>
    </row>
    <row r="157" spans="2:12" x14ac:dyDescent="0.35">
      <c r="B157" s="184"/>
      <c r="C157" s="184"/>
      <c r="D157" s="17"/>
      <c r="E157" s="17"/>
      <c r="F157" s="17"/>
      <c r="G157" s="17"/>
      <c r="H157" s="17"/>
      <c r="I157" s="17"/>
      <c r="J157" s="70"/>
      <c r="K157" s="70"/>
      <c r="L157" s="17"/>
    </row>
    <row r="158" spans="2:12" x14ac:dyDescent="0.35">
      <c r="B158" s="184"/>
      <c r="C158" s="184"/>
      <c r="D158" s="17"/>
      <c r="E158" s="17"/>
      <c r="F158" s="17"/>
      <c r="G158" s="17"/>
      <c r="H158" s="17"/>
      <c r="I158" s="17"/>
      <c r="J158" s="70"/>
      <c r="K158" s="70"/>
      <c r="L158" s="17"/>
    </row>
    <row r="159" spans="2:12" x14ac:dyDescent="0.35">
      <c r="B159" s="184"/>
      <c r="C159" s="184"/>
      <c r="D159" s="17"/>
      <c r="E159" s="17"/>
      <c r="F159" s="17"/>
      <c r="G159" s="17"/>
      <c r="H159" s="17"/>
      <c r="I159" s="17"/>
      <c r="J159" s="70"/>
      <c r="K159" s="70"/>
      <c r="L159" s="17"/>
    </row>
    <row r="160" spans="2:12" x14ac:dyDescent="0.35">
      <c r="B160" s="184"/>
      <c r="C160" s="184"/>
      <c r="D160" s="17"/>
      <c r="E160" s="17"/>
      <c r="F160" s="17"/>
      <c r="G160" s="17"/>
      <c r="H160" s="17"/>
      <c r="I160" s="17"/>
      <c r="J160" s="70"/>
      <c r="K160" s="70"/>
      <c r="L160" s="17"/>
    </row>
  </sheetData>
  <autoFilter ref="C3:L44" xr:uid="{00000000-0009-0000-0000-000005000000}"/>
  <mergeCells count="26">
    <mergeCell ref="B146:B160"/>
    <mergeCell ref="D142:I142"/>
    <mergeCell ref="E143:E144"/>
    <mergeCell ref="H143:H144"/>
    <mergeCell ref="I143:I144"/>
    <mergeCell ref="C146:C160"/>
    <mergeCell ref="D152:E152"/>
    <mergeCell ref="D155:E155"/>
    <mergeCell ref="D99:L99"/>
    <mergeCell ref="D109:L109"/>
    <mergeCell ref="D134:E134"/>
    <mergeCell ref="D135:D136"/>
    <mergeCell ref="E135:E136"/>
    <mergeCell ref="H135:H136"/>
    <mergeCell ref="D89:L89"/>
    <mergeCell ref="D4:L4"/>
    <mergeCell ref="D5:L5"/>
    <mergeCell ref="D15:L15"/>
    <mergeCell ref="D25:L25"/>
    <mergeCell ref="D35:L35"/>
    <mergeCell ref="D46:L46"/>
    <mergeCell ref="D47:L47"/>
    <mergeCell ref="D57:L57"/>
    <mergeCell ref="D67:L67"/>
    <mergeCell ref="D77:L77"/>
    <mergeCell ref="D88:L88"/>
  </mergeCells>
  <conditionalFormatting sqref="E151">
    <cfRule type="cellIs" dxfId="1" priority="2" operator="lessThan">
      <formula>0.15</formula>
    </cfRule>
  </conditionalFormatting>
  <conditionalFormatting sqref="E154">
    <cfRule type="cellIs" dxfId="0" priority="1" operator="lessThan">
      <formula>0.05</formula>
    </cfRule>
  </conditionalFormatting>
  <dataValidations count="6">
    <dataValidation allowBlank="1" showErrorMessage="1" prompt="% Towards Gender Equality and Women's Empowerment Must be Higher than 15%_x000a_" sqref="E153:H153" xr:uid="{477441CF-40F0-4CB5-A4D6-182D4C013931}"/>
    <dataValidation allowBlank="1" showInputMessage="1" showErrorMessage="1" prompt="Insert *text* description of Activity here" sqref="D6 D16 D26 D36 D48 D58 D68 D78 D90 D110" xr:uid="{58F6E55A-0422-4208-8A0D-A8B28C5BC987}"/>
    <dataValidation allowBlank="1" showInputMessage="1" showErrorMessage="1" prompt="Insert *text* description of Output here" sqref="D5 D15 D25 D35 D47 D57 D67 D77 D89 D99 D109" xr:uid="{E3B228B2-3F71-4686-82F3-C669E29A31AE}"/>
    <dataValidation allowBlank="1" showInputMessage="1" showErrorMessage="1" prompt="Insert *text* description of Outcome here" sqref="D4:L4 D46:L46 D88:L88" xr:uid="{B9BE2EAC-E674-4DD2-9FAD-114649D0D4C6}"/>
    <dataValidation allowBlank="1" showInputMessage="1" showErrorMessage="1" prompt="M&amp;E Budget Cannot be Less than 5%_x000a_" sqref="E154:H154" xr:uid="{85019A6A-F120-4CB5-8EE0-7D35133DC37F}"/>
    <dataValidation allowBlank="1" showInputMessage="1" showErrorMessage="1" prompt="% Towards Gender Equality and Women's Empowerment Must be Higher than 15%_x000a_" sqref="E151:H151" xr:uid="{850E05D3-2340-4376-99EB-2DA3C29B8EEE}"/>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51EA7-1452-4EAF-8ABB-DE87E0E70501}">
  <sheetPr>
    <tabColor theme="6"/>
  </sheetPr>
  <dimension ref="B1:U22"/>
  <sheetViews>
    <sheetView topLeftCell="C1" zoomScale="40" zoomScaleNormal="40" workbookViewId="0">
      <selection activeCell="H15" sqref="H15"/>
    </sheetView>
  </sheetViews>
  <sheetFormatPr defaultRowHeight="15.5" x14ac:dyDescent="0.35"/>
  <cols>
    <col min="2" max="2" width="29.83203125" customWidth="1"/>
    <col min="3" max="3" width="60.25" customWidth="1"/>
    <col min="4" max="4" width="23.83203125" customWidth="1"/>
    <col min="5" max="5" width="18.33203125" customWidth="1"/>
    <col min="6" max="6" width="17.75" customWidth="1"/>
    <col min="7" max="7" width="19.33203125" customWidth="1"/>
    <col min="8" max="8" width="20.33203125" customWidth="1"/>
    <col min="9" max="9" width="21.5" style="107" customWidth="1"/>
    <col min="10" max="10" width="23.08203125" customWidth="1"/>
    <col min="11" max="13" width="23.58203125" customWidth="1"/>
    <col min="14" max="15" width="14.58203125" hidden="1" customWidth="1"/>
    <col min="16" max="16" width="14.25" hidden="1" customWidth="1"/>
    <col min="17" max="17" width="21.58203125" hidden="1" customWidth="1"/>
    <col min="18" max="18" width="28.83203125" hidden="1" customWidth="1"/>
    <col min="19" max="19" width="34.83203125" hidden="1" customWidth="1"/>
    <col min="20" max="20" width="47" hidden="1" customWidth="1"/>
    <col min="21" max="21" width="54" hidden="1" customWidth="1"/>
  </cols>
  <sheetData>
    <row r="1" spans="2:21" x14ac:dyDescent="0.35">
      <c r="P1" s="199" t="s">
        <v>231</v>
      </c>
      <c r="Q1" s="199" t="s">
        <v>231</v>
      </c>
      <c r="R1" s="199" t="s">
        <v>231</v>
      </c>
      <c r="S1" s="199" t="s">
        <v>231</v>
      </c>
      <c r="T1" s="199" t="s">
        <v>231</v>
      </c>
      <c r="U1" s="199" t="s">
        <v>231</v>
      </c>
    </row>
    <row r="2" spans="2:21" x14ac:dyDescent="0.35">
      <c r="B2" s="108"/>
      <c r="C2" s="108"/>
      <c r="D2" s="147" t="s">
        <v>232</v>
      </c>
      <c r="E2" s="109" t="s">
        <v>233</v>
      </c>
      <c r="F2" s="109" t="s">
        <v>234</v>
      </c>
      <c r="G2" s="109" t="s">
        <v>235</v>
      </c>
      <c r="H2" s="109" t="s">
        <v>236</v>
      </c>
      <c r="I2" s="110" t="s">
        <v>237</v>
      </c>
      <c r="J2" s="109" t="s">
        <v>238</v>
      </c>
      <c r="K2" s="111" t="s">
        <v>239</v>
      </c>
      <c r="L2" s="200" t="s">
        <v>240</v>
      </c>
      <c r="M2" s="200"/>
      <c r="O2" t="s">
        <v>241</v>
      </c>
      <c r="P2" s="199"/>
      <c r="Q2" s="199"/>
      <c r="R2" s="199"/>
      <c r="S2" s="199"/>
      <c r="T2" s="199"/>
      <c r="U2" s="199"/>
    </row>
    <row r="3" spans="2:21" ht="46.5" x14ac:dyDescent="0.35">
      <c r="B3" s="148" t="s">
        <v>38</v>
      </c>
      <c r="C3" s="112" t="s">
        <v>242</v>
      </c>
      <c r="D3" s="149">
        <v>108000</v>
      </c>
      <c r="E3" s="113">
        <v>11611.320093995701</v>
      </c>
      <c r="F3" s="113">
        <v>18817.560099225808</v>
      </c>
      <c r="G3" s="113">
        <v>18802.631333977421</v>
      </c>
      <c r="H3" s="113">
        <v>14713.69985262097</v>
      </c>
      <c r="I3" s="113">
        <v>12230.680000000002</v>
      </c>
      <c r="J3" s="113">
        <v>29856.720000000001</v>
      </c>
      <c r="K3" s="114">
        <v>106032.61137981991</v>
      </c>
      <c r="L3" s="115">
        <v>1967.3886201800924</v>
      </c>
      <c r="M3" s="150">
        <v>0.98178343870203622</v>
      </c>
      <c r="N3" s="116" t="e">
        <f>#REF!-K3</f>
        <v>#REF!</v>
      </c>
      <c r="O3" s="117" t="e">
        <f>K3/#REF!</f>
        <v>#REF!</v>
      </c>
      <c r="P3" s="118">
        <f>SUMIF('[2]Summary - do not edit'!B$6:B$102,'Cost categories'!B3,'[2]Summary - do not edit'!T$6:T$102)</f>
        <v>11611.320093995701</v>
      </c>
      <c r="Q3" s="118" t="e">
        <f>SUMIF('[2]Summary - do not edit'!B$6:B$104,'Cost categories'!B3,'[2]Summary - do not edit'!U$6:U$102)</f>
        <v>#VALUE!</v>
      </c>
      <c r="R3" s="118" t="e">
        <f>SUMIF('[2]Summary - do not edit'!B$6:B$104,'Cost categories'!B3,'[2]Summary - do not edit'!V$6:V$102)</f>
        <v>#VALUE!</v>
      </c>
      <c r="S3" s="118" t="e">
        <f>SUMIF('[2]Summary - do not edit'!B$6:B$104,'Cost categories'!B3,'[2]Summary - do not edit'!W$6:W$102)</f>
        <v>#VALUE!</v>
      </c>
      <c r="T3" s="118" t="e">
        <f>SUMIF('[2]Summary - do not edit'!B$6:B$104,'Cost categories'!B3,'[2]Summary - do not edit'!X$6:X$102)</f>
        <v>#VALUE!</v>
      </c>
      <c r="U3" s="118" t="e">
        <f>SUMIF('[2]Summary - do not edit'!B$6:B$104,'Cost categories'!B3,'[2]Summary - do not edit'!Y$6:Y$102)</f>
        <v>#VALUE!</v>
      </c>
    </row>
    <row r="4" spans="2:21" ht="85" customHeight="1" x14ac:dyDescent="0.35">
      <c r="B4" s="148" t="s">
        <v>77</v>
      </c>
      <c r="C4" s="112" t="s">
        <v>243</v>
      </c>
      <c r="D4" s="149">
        <v>49700</v>
      </c>
      <c r="E4" s="113">
        <v>0</v>
      </c>
      <c r="F4" s="113">
        <v>0</v>
      </c>
      <c r="G4" s="113">
        <v>0</v>
      </c>
      <c r="H4" s="113">
        <v>3420</v>
      </c>
      <c r="I4" s="113">
        <v>1445</v>
      </c>
      <c r="J4" s="113">
        <v>46285.65</v>
      </c>
      <c r="K4" s="114">
        <v>51150.65</v>
      </c>
      <c r="L4" s="115">
        <v>-1450.6500000000015</v>
      </c>
      <c r="M4" s="150">
        <v>1.0291881287726359</v>
      </c>
      <c r="N4" s="116" t="e">
        <f>#REF!-K4</f>
        <v>#REF!</v>
      </c>
      <c r="O4" s="117" t="e">
        <f>K4/#REF!</f>
        <v>#REF!</v>
      </c>
      <c r="P4" s="118">
        <f>SUMIF('[2]Summary - do not edit'!B$6:B$102,'Cost categories'!B4,'[2]Summary - do not edit'!T$6:T$102)</f>
        <v>0</v>
      </c>
      <c r="Q4" s="118" t="e">
        <f>SUMIF('[2]Summary - do not edit'!B$6:B$104,'Cost categories'!B4,'[2]Summary - do not edit'!U$6:U$102)</f>
        <v>#VALUE!</v>
      </c>
      <c r="R4" s="118" t="e">
        <f>SUMIF('[2]Summary - do not edit'!B$6:B$104,'Cost categories'!B4,'[2]Summary - do not edit'!V$6:V$102)</f>
        <v>#VALUE!</v>
      </c>
      <c r="S4" s="118" t="e">
        <f>SUMIF('[2]Summary - do not edit'!B$6:B$104,'Cost categories'!B4,'[2]Summary - do not edit'!W$6:W$102)</f>
        <v>#VALUE!</v>
      </c>
      <c r="T4" s="118" t="e">
        <f>SUMIF('[2]Summary - do not edit'!B$6:B$104,'Cost categories'!B4,'[2]Summary - do not edit'!X$6:X$102)</f>
        <v>#VALUE!</v>
      </c>
      <c r="U4" s="118" t="e">
        <f>SUMIF('[2]Summary - do not edit'!B$6:B$104,'Cost categories'!B4,'[2]Summary - do not edit'!Y$6:Y$102)</f>
        <v>#VALUE!</v>
      </c>
    </row>
    <row r="5" spans="2:21" ht="94" customHeight="1" x14ac:dyDescent="0.35">
      <c r="B5" s="148" t="s">
        <v>244</v>
      </c>
      <c r="C5" s="112" t="s">
        <v>245</v>
      </c>
      <c r="D5" s="149">
        <v>2295.33</v>
      </c>
      <c r="E5" s="113">
        <v>0</v>
      </c>
      <c r="F5" s="113">
        <v>1325</v>
      </c>
      <c r="G5" s="113">
        <v>705</v>
      </c>
      <c r="H5" s="113">
        <v>0</v>
      </c>
      <c r="I5" s="113">
        <v>0</v>
      </c>
      <c r="J5" s="113">
        <v>0</v>
      </c>
      <c r="K5" s="119">
        <v>2030</v>
      </c>
      <c r="L5" s="120">
        <v>265.32999999999993</v>
      </c>
      <c r="M5" s="151">
        <v>0.88440442115077134</v>
      </c>
      <c r="N5" s="116" t="e">
        <f>#REF!-K5</f>
        <v>#REF!</v>
      </c>
      <c r="O5" s="117" t="e">
        <f>K5/#REF!</f>
        <v>#REF!</v>
      </c>
      <c r="P5" s="118">
        <f>SUMIF('[2]Summary - do not edit'!B$6:B$102,'Cost categories'!B5,'[2]Summary - do not edit'!T$6:T$102)</f>
        <v>0</v>
      </c>
      <c r="Q5" s="118" t="e">
        <f>SUMIF('[2]Summary - do not edit'!B$6:B$104,'Cost categories'!B5,'[2]Summary - do not edit'!U$6:U$102)</f>
        <v>#VALUE!</v>
      </c>
      <c r="R5" s="118" t="e">
        <f>SUMIF('[2]Summary - do not edit'!B$6:B$104,'Cost categories'!B5,'[2]Summary - do not edit'!V$6:V$102)</f>
        <v>#VALUE!</v>
      </c>
      <c r="S5" s="118" t="e">
        <f>SUMIF('[2]Summary - do not edit'!B$6:B$104,'Cost categories'!B5,'[2]Summary - do not edit'!W$6:W$102)</f>
        <v>#VALUE!</v>
      </c>
      <c r="T5" s="118" t="e">
        <f>SUMIF('[2]Summary - do not edit'!B$6:B$104,'Cost categories'!B5,'[2]Summary - do not edit'!X$6:X$102)</f>
        <v>#VALUE!</v>
      </c>
      <c r="U5" s="118" t="e">
        <f>SUMIF('[2]Summary - do not edit'!B$6:B$104,'Cost categories'!B5,'[2]Summary - do not edit'!Y$6:Y$102)</f>
        <v>#VALUE!</v>
      </c>
    </row>
    <row r="6" spans="2:21" ht="92.5" customHeight="1" x14ac:dyDescent="0.35">
      <c r="B6" s="152" t="s">
        <v>208</v>
      </c>
      <c r="C6" s="112" t="s">
        <v>246</v>
      </c>
      <c r="D6" s="149">
        <v>20000</v>
      </c>
      <c r="E6" s="113">
        <v>0</v>
      </c>
      <c r="F6" s="113">
        <v>0</v>
      </c>
      <c r="G6" s="113">
        <v>0</v>
      </c>
      <c r="H6" s="113">
        <v>0</v>
      </c>
      <c r="I6" s="113">
        <v>0</v>
      </c>
      <c r="J6" s="113">
        <v>20000</v>
      </c>
      <c r="K6" s="121">
        <v>20000</v>
      </c>
      <c r="L6" s="115">
        <v>0</v>
      </c>
      <c r="M6" s="150">
        <v>1</v>
      </c>
      <c r="N6" s="116" t="e">
        <f>#REF!-K6</f>
        <v>#REF!</v>
      </c>
      <c r="O6" s="117" t="e">
        <f>K6/#REF!</f>
        <v>#REF!</v>
      </c>
      <c r="P6" s="118">
        <f>SUMIF('[2]Summary - do not edit'!B$6:B$102,'Cost categories'!B6,'[2]Summary - do not edit'!T$6:T$102)</f>
        <v>0</v>
      </c>
      <c r="Q6" s="118" t="e">
        <f>SUMIF('[2]Summary - do not edit'!B$6:B$104,'Cost categories'!B6,'[2]Summary - do not edit'!U$6:U$102)</f>
        <v>#VALUE!</v>
      </c>
      <c r="R6" s="118" t="e">
        <f>SUMIF('[2]Summary - do not edit'!B$6:B$104,'Cost categories'!B6,'[2]Summary - do not edit'!V$6:V$102)</f>
        <v>#VALUE!</v>
      </c>
      <c r="S6" s="118" t="e">
        <f>SUMIF('[2]Summary - do not edit'!B$6:B$104,'Cost categories'!B6,'[2]Summary - do not edit'!W$6:W$102)</f>
        <v>#VALUE!</v>
      </c>
      <c r="T6" s="118" t="e">
        <f>SUMIF('[2]Summary - do not edit'!B$6:B$104,'Cost categories'!B6,'[2]Summary - do not edit'!X$6:X$102)</f>
        <v>#VALUE!</v>
      </c>
      <c r="U6" s="118" t="e">
        <f>SUMIF('[2]Summary - do not edit'!B$6:B$104,'Cost categories'!B6,'[2]Summary - do not edit'!Y$6:Y$102)</f>
        <v>#VALUE!</v>
      </c>
    </row>
    <row r="7" spans="2:21" ht="31" x14ac:dyDescent="0.35">
      <c r="B7" s="148" t="s">
        <v>247</v>
      </c>
      <c r="C7" s="112" t="s">
        <v>248</v>
      </c>
      <c r="D7" s="149">
        <v>9500</v>
      </c>
      <c r="E7" s="113">
        <v>0</v>
      </c>
      <c r="F7" s="113">
        <v>500</v>
      </c>
      <c r="G7" s="113">
        <v>0</v>
      </c>
      <c r="H7" s="113">
        <v>2717</v>
      </c>
      <c r="I7" s="113">
        <v>0</v>
      </c>
      <c r="J7" s="113">
        <v>6173</v>
      </c>
      <c r="K7" s="121">
        <v>9390</v>
      </c>
      <c r="L7" s="115">
        <v>110</v>
      </c>
      <c r="M7" s="150">
        <v>0.98842105263157898</v>
      </c>
      <c r="N7" s="116" t="e">
        <f>#REF!-K7</f>
        <v>#REF!</v>
      </c>
      <c r="O7" s="117" t="e">
        <f>K7/#REF!</f>
        <v>#REF!</v>
      </c>
      <c r="P7" s="118">
        <f>SUMIF('[2]Summary - do not edit'!B$6:B$102,'Cost categories'!B7,'[2]Summary - do not edit'!T$6:T$102)</f>
        <v>0</v>
      </c>
      <c r="Q7" s="118" t="e">
        <f>SUMIF('[2]Summary - do not edit'!B$6:B$104,'Cost categories'!B7,'[2]Summary - do not edit'!U$6:U$102)</f>
        <v>#VALUE!</v>
      </c>
      <c r="R7" s="118" t="e">
        <f>SUMIF('[2]Summary - do not edit'!B$6:B$104,'Cost categories'!B7,'[2]Summary - do not edit'!V$6:V$102)</f>
        <v>#VALUE!</v>
      </c>
      <c r="S7" s="118" t="e">
        <f>SUMIF('[2]Summary - do not edit'!B$6:B$104,'Cost categories'!B7,'[2]Summary - do not edit'!W$6:W$102)</f>
        <v>#VALUE!</v>
      </c>
      <c r="T7" s="118" t="e">
        <f>SUMIF('[2]Summary - do not edit'!B$6:B$104,'Cost categories'!B7,'[2]Summary - do not edit'!X$6:X$102)</f>
        <v>#VALUE!</v>
      </c>
      <c r="U7" s="118" t="e">
        <f>SUMIF('[2]Summary - do not edit'!B$6:B$104,'Cost categories'!B7,'[2]Summary - do not edit'!Y$6:Y$102)</f>
        <v>#VALUE!</v>
      </c>
    </row>
    <row r="8" spans="2:21" ht="101.5" customHeight="1" x14ac:dyDescent="0.35">
      <c r="B8" s="148" t="s">
        <v>25</v>
      </c>
      <c r="C8" s="112" t="s">
        <v>249</v>
      </c>
      <c r="D8" s="149">
        <v>694600</v>
      </c>
      <c r="E8" s="113">
        <v>82067.98</v>
      </c>
      <c r="F8" s="113">
        <v>185868.19</v>
      </c>
      <c r="G8" s="113">
        <v>933.5</v>
      </c>
      <c r="H8" s="113">
        <v>215608.86</v>
      </c>
      <c r="I8" s="113">
        <v>53900</v>
      </c>
      <c r="J8" s="113">
        <v>155967.5</v>
      </c>
      <c r="K8" s="121">
        <v>694346.03</v>
      </c>
      <c r="L8" s="115">
        <v>253.96999999997206</v>
      </c>
      <c r="M8" s="150">
        <v>0.99963436510221715</v>
      </c>
      <c r="N8" s="116" t="e">
        <f>#REF!-K8</f>
        <v>#REF!</v>
      </c>
      <c r="O8" s="117" t="e">
        <f>K8/#REF!</f>
        <v>#REF!</v>
      </c>
      <c r="P8" s="118">
        <f>SUMIF('[2]Summary - do not edit'!B$6:B$102,'Cost categories'!B8,'[2]Summary - do not edit'!T$6:T$102)</f>
        <v>82067.98</v>
      </c>
      <c r="Q8" s="118" t="e">
        <f>SUMIF('[2]Summary - do not edit'!B$6:B$104,'Cost categories'!B8,'[2]Summary - do not edit'!U$6:U$102)</f>
        <v>#VALUE!</v>
      </c>
      <c r="R8" s="118" t="e">
        <f>SUMIF('[2]Summary - do not edit'!B$6:B$104,'Cost categories'!B8,'[2]Summary - do not edit'!V$6:V$102)</f>
        <v>#VALUE!</v>
      </c>
      <c r="S8" s="118" t="e">
        <f>SUMIF('[2]Summary - do not edit'!B$6:B$104,'Cost categories'!B8,'[2]Summary - do not edit'!W$6:W$102)</f>
        <v>#VALUE!</v>
      </c>
      <c r="T8" s="118" t="e">
        <f>SUMIF('[2]Summary - do not edit'!B$6:B$104,'Cost categories'!B8,'[2]Summary - do not edit'!X$6:X$102)</f>
        <v>#VALUE!</v>
      </c>
      <c r="U8" s="118" t="e">
        <f>SUMIF('[2]Summary - do not edit'!B$6:B$104,'Cost categories'!B8,'[2]Summary - do not edit'!Y$6:Y$102)</f>
        <v>#VALUE!</v>
      </c>
    </row>
    <row r="9" spans="2:21" ht="62" x14ac:dyDescent="0.35">
      <c r="B9" s="148" t="s">
        <v>15</v>
      </c>
      <c r="C9" s="112" t="s">
        <v>250</v>
      </c>
      <c r="D9" s="149">
        <v>237400</v>
      </c>
      <c r="E9" s="113">
        <v>670</v>
      </c>
      <c r="F9" s="113">
        <v>18645.72</v>
      </c>
      <c r="G9" s="113">
        <v>49851.76</v>
      </c>
      <c r="H9" s="113">
        <v>12041</v>
      </c>
      <c r="I9" s="113">
        <v>22795</v>
      </c>
      <c r="J9" s="113">
        <v>134893.47</v>
      </c>
      <c r="K9" s="121">
        <v>238896.95</v>
      </c>
      <c r="L9" s="115">
        <v>-1496.9500000000116</v>
      </c>
      <c r="M9" s="150">
        <v>1.0063056023588881</v>
      </c>
      <c r="N9" s="116" t="e">
        <f>#REF!-K9</f>
        <v>#REF!</v>
      </c>
      <c r="O9" s="117" t="e">
        <f>K9/#REF!</f>
        <v>#REF!</v>
      </c>
      <c r="P9" s="118">
        <f>SUMIF('[2]Summary - do not edit'!B$6:B$102,'Cost categories'!B9,'[2]Summary - do not edit'!T$6:T$102)</f>
        <v>670</v>
      </c>
      <c r="Q9" s="118" t="e">
        <f>SUMIF('[2]Summary - do not edit'!B$6:B$104,'Cost categories'!B9,'[2]Summary - do not edit'!U$6:U$102)</f>
        <v>#VALUE!</v>
      </c>
      <c r="R9" s="118" t="e">
        <f>SUMIF('[2]Summary - do not edit'!B$6:B$104,'Cost categories'!B9,'[2]Summary - do not edit'!V$6:V$102)</f>
        <v>#VALUE!</v>
      </c>
      <c r="S9" s="118" t="e">
        <f>SUMIF('[2]Summary - do not edit'!B$6:B$104,'Cost categories'!B9,'[2]Summary - do not edit'!W$6:W$102)</f>
        <v>#VALUE!</v>
      </c>
      <c r="T9" s="118" t="e">
        <f>SUMIF('[2]Summary - do not edit'!B$6:B$104,'Cost categories'!B9,'[2]Summary - do not edit'!X$6:X$102)</f>
        <v>#VALUE!</v>
      </c>
      <c r="U9" s="118" t="e">
        <f>SUMIF('[2]Summary - do not edit'!B$6:B$104,'Cost categories'!B9,'[2]Summary - do not edit'!Y$6:Y$102)</f>
        <v>#VALUE!</v>
      </c>
    </row>
    <row r="10" spans="2:21" x14ac:dyDescent="0.35">
      <c r="B10" s="148" t="s">
        <v>251</v>
      </c>
      <c r="C10" s="112"/>
      <c r="D10" s="149">
        <v>78504.69620000002</v>
      </c>
      <c r="E10" s="113">
        <v>6604.4510065796994</v>
      </c>
      <c r="F10" s="113">
        <v>15760.952906945808</v>
      </c>
      <c r="G10" s="113">
        <v>4920.5023933784205</v>
      </c>
      <c r="H10" s="113">
        <v>17395.03918968347</v>
      </c>
      <c r="I10" s="113">
        <v>6325.9476000000004</v>
      </c>
      <c r="J10" s="113">
        <v>27522.343800000002</v>
      </c>
      <c r="K10" s="121">
        <v>78529.236896587405</v>
      </c>
      <c r="L10" s="115">
        <v>-24.540696587384446</v>
      </c>
      <c r="M10" s="115"/>
      <c r="N10" s="116" t="e">
        <f>#REF!-K10</f>
        <v>#REF!</v>
      </c>
      <c r="O10" s="116"/>
      <c r="P10" s="118">
        <f>SUMIF('[2]Summary - do not edit'!B$6:B$102,'Cost categories'!B10,'[2]Summary - do not edit'!T$6:T$102)</f>
        <v>6604.4510065796994</v>
      </c>
      <c r="Q10" s="118" t="e">
        <f>SUMIF('[2]Summary - do not edit'!B$6:B$104,'Cost categories'!B10,'[2]Summary - do not edit'!U$6:U$102)</f>
        <v>#VALUE!</v>
      </c>
      <c r="R10" s="118" t="e">
        <f>SUMIF('[2]Summary - do not edit'!B$6:B$104,'Cost categories'!B10,'[2]Summary - do not edit'!V$6:V$102)</f>
        <v>#VALUE!</v>
      </c>
      <c r="S10" s="118" t="e">
        <f>SUMIF('[2]Summary - do not edit'!B$6:B$104,'Cost categories'!B10,'[2]Summary - do not edit'!W$6:W$102)</f>
        <v>#VALUE!</v>
      </c>
      <c r="T10" s="118" t="e">
        <f>SUMIF('[2]Summary - do not edit'!B$6:B$104,'Cost categories'!B10,'[2]Summary - do not edit'!X$6:X$102)</f>
        <v>#VALUE!</v>
      </c>
      <c r="U10" s="118" t="e">
        <f>SUMIF('[2]Summary - do not edit'!B$6:B$104,'Cost categories'!B10,'[2]Summary - do not edit'!Y$6:Y$102)</f>
        <v>#VALUE!</v>
      </c>
    </row>
    <row r="11" spans="2:21" x14ac:dyDescent="0.35">
      <c r="B11" s="148" t="s">
        <v>252</v>
      </c>
      <c r="C11" s="112"/>
      <c r="D11" s="149">
        <v>1200000</v>
      </c>
      <c r="E11" s="113">
        <v>420000</v>
      </c>
      <c r="F11" s="113"/>
      <c r="G11" s="113">
        <v>420000</v>
      </c>
      <c r="H11" s="113"/>
      <c r="I11" s="113">
        <v>360000</v>
      </c>
      <c r="J11" s="113"/>
      <c r="K11" s="121">
        <v>1200000</v>
      </c>
      <c r="L11" s="122">
        <v>0</v>
      </c>
      <c r="M11" s="115"/>
      <c r="N11" s="116" t="e">
        <f>#REF!-K11</f>
        <v>#REF!</v>
      </c>
      <c r="O11" s="116"/>
    </row>
    <row r="12" spans="2:21" ht="31" x14ac:dyDescent="0.35">
      <c r="B12" s="148" t="s">
        <v>253</v>
      </c>
      <c r="C12" s="112"/>
      <c r="D12" s="149"/>
      <c r="E12" s="113"/>
      <c r="F12" s="113"/>
      <c r="G12" s="113"/>
      <c r="H12" s="113"/>
      <c r="I12" s="123"/>
      <c r="J12" s="113"/>
      <c r="K12" s="121">
        <v>0</v>
      </c>
      <c r="L12" s="115">
        <v>0</v>
      </c>
      <c r="M12" s="115"/>
      <c r="N12" s="116"/>
      <c r="O12" s="116"/>
    </row>
    <row r="13" spans="2:21" x14ac:dyDescent="0.35">
      <c r="B13" s="148" t="s">
        <v>254</v>
      </c>
      <c r="C13" s="112"/>
      <c r="D13" s="149"/>
      <c r="E13" s="113"/>
      <c r="F13" s="113"/>
      <c r="G13" s="113"/>
      <c r="H13" s="113"/>
      <c r="I13" s="123"/>
      <c r="J13" s="113"/>
      <c r="K13" s="121">
        <v>0</v>
      </c>
      <c r="L13" s="124"/>
      <c r="M13" s="124"/>
      <c r="P13" s="125">
        <f t="shared" ref="P13:U13" si="0">SUM(P3:P12)</f>
        <v>100953.75110057539</v>
      </c>
      <c r="Q13" s="125" t="e">
        <f t="shared" si="0"/>
        <v>#VALUE!</v>
      </c>
      <c r="R13" s="125" t="e">
        <f t="shared" si="0"/>
        <v>#VALUE!</v>
      </c>
      <c r="S13" s="125" t="e">
        <f t="shared" si="0"/>
        <v>#VALUE!</v>
      </c>
      <c r="T13" s="125" t="e">
        <f t="shared" si="0"/>
        <v>#VALUE!</v>
      </c>
      <c r="U13" s="125" t="e">
        <f t="shared" si="0"/>
        <v>#VALUE!</v>
      </c>
    </row>
    <row r="14" spans="2:21" x14ac:dyDescent="0.35">
      <c r="C14" s="17"/>
      <c r="D14" s="17"/>
      <c r="E14" s="17"/>
      <c r="F14" s="17"/>
      <c r="G14" s="17"/>
      <c r="H14" s="17"/>
      <c r="I14" s="126"/>
      <c r="J14" s="17"/>
      <c r="P14" s="108"/>
      <c r="Q14" s="108"/>
      <c r="R14" s="108"/>
      <c r="S14" s="108"/>
      <c r="T14" s="108"/>
      <c r="U14" s="108"/>
    </row>
    <row r="15" spans="2:21" x14ac:dyDescent="0.35">
      <c r="E15" s="127"/>
      <c r="F15" s="127"/>
      <c r="G15" s="127"/>
      <c r="H15" s="127"/>
      <c r="I15" s="127"/>
      <c r="J15" s="127"/>
      <c r="P15" s="108"/>
      <c r="Q15" s="108"/>
      <c r="R15" s="108"/>
      <c r="S15" s="108"/>
      <c r="T15" s="108"/>
      <c r="U15" s="108"/>
    </row>
    <row r="16" spans="2:21" x14ac:dyDescent="0.35">
      <c r="C16" s="17"/>
      <c r="D16" s="17"/>
      <c r="E16" s="128"/>
      <c r="F16" s="128"/>
      <c r="G16" s="127"/>
      <c r="H16" s="129"/>
      <c r="I16" s="128"/>
      <c r="J16" s="128"/>
      <c r="P16" s="130">
        <f>'[2]UK Transaction lists'!L17+'[2]Transaction lists Q1'!F188+'[2]Summary - do not edit'!T101</f>
        <v>100953.75110057541</v>
      </c>
      <c r="Q16" s="130">
        <f>'[2]Transaction lists Q2'!F365+'[2]Summary - do not edit'!U101+'[2]UK Transaction lists'!L50</f>
        <v>240917.42300617165</v>
      </c>
      <c r="R16" s="130">
        <f>'[2]Transaction lists Q3'!F142+'[2]UK Transaction lists'!L80+'[2]Summary - do not edit'!V101</f>
        <v>75213.39372735584</v>
      </c>
      <c r="S16" s="130">
        <f>'[2]Transaction lists Q4'!F302+'[2]Summary - do not edit'!W101+'[2]UK Transaction lists'!L110</f>
        <v>265895.5990423045</v>
      </c>
      <c r="T16" s="130" t="e">
        <f>'[2]Transaction lists Q5'!F209+'[2]Summary - do not edit'!X101+'[2]UK Transaction lists'!#REF!</f>
        <v>#REF!</v>
      </c>
      <c r="U16" s="130">
        <f>'[2]Transaction lists Q6'!F639+'[2]Summary - do not edit'!Y101+'[2]UK Transaction lists'!L169</f>
        <v>420698.68678419368</v>
      </c>
    </row>
    <row r="17" spans="3:21" x14ac:dyDescent="0.35">
      <c r="E17" s="127"/>
      <c r="F17" s="127"/>
      <c r="G17" s="127"/>
      <c r="H17" s="127"/>
      <c r="I17" s="127"/>
      <c r="J17" s="127"/>
      <c r="P17" s="108"/>
      <c r="Q17" s="108"/>
      <c r="R17" s="108"/>
      <c r="S17" s="108"/>
      <c r="T17" s="108"/>
      <c r="U17" s="108"/>
    </row>
    <row r="18" spans="3:21" ht="16" customHeight="1" x14ac:dyDescent="0.35">
      <c r="C18" s="138" t="s">
        <v>255</v>
      </c>
      <c r="D18" s="139"/>
      <c r="E18" s="139"/>
      <c r="F18" s="140"/>
      <c r="G18" s="144"/>
      <c r="H18" s="131"/>
      <c r="I18" s="127"/>
      <c r="J18" s="127"/>
      <c r="P18" s="125">
        <f t="shared" ref="P18:U18" si="1">P13-P16</f>
        <v>0</v>
      </c>
      <c r="Q18" s="125" t="e">
        <f t="shared" si="1"/>
        <v>#VALUE!</v>
      </c>
      <c r="R18" s="125" t="e">
        <f t="shared" si="1"/>
        <v>#VALUE!</v>
      </c>
      <c r="S18" s="125" t="e">
        <f t="shared" si="1"/>
        <v>#VALUE!</v>
      </c>
      <c r="T18" s="125" t="e">
        <f t="shared" si="1"/>
        <v>#VALUE!</v>
      </c>
      <c r="U18" s="125" t="e">
        <f t="shared" si="1"/>
        <v>#VALUE!</v>
      </c>
    </row>
    <row r="19" spans="3:21" x14ac:dyDescent="0.35">
      <c r="C19" s="134" t="s">
        <v>256</v>
      </c>
      <c r="D19" s="141" t="s">
        <v>257</v>
      </c>
      <c r="E19" s="142"/>
      <c r="F19" s="143"/>
      <c r="G19" s="145"/>
      <c r="H19" s="132"/>
      <c r="I19" s="127"/>
      <c r="J19" s="127"/>
    </row>
    <row r="20" spans="3:21" ht="112" customHeight="1" x14ac:dyDescent="0.35">
      <c r="C20" s="135" t="s">
        <v>258</v>
      </c>
      <c r="D20" s="112" t="s">
        <v>259</v>
      </c>
      <c r="E20" s="112" t="s">
        <v>260</v>
      </c>
      <c r="F20" s="108"/>
      <c r="I20" s="131"/>
    </row>
    <row r="21" spans="3:21" ht="93" x14ac:dyDescent="0.35">
      <c r="C21" s="109" t="s">
        <v>196</v>
      </c>
      <c r="D21" s="136" t="s">
        <v>261</v>
      </c>
      <c r="E21" s="136" t="s">
        <v>262</v>
      </c>
      <c r="F21" s="137"/>
    </row>
    <row r="22" spans="3:21" ht="108.5" x14ac:dyDescent="0.35">
      <c r="C22" s="109" t="s">
        <v>199</v>
      </c>
      <c r="D22" s="136" t="s">
        <v>263</v>
      </c>
      <c r="E22" s="136" t="s">
        <v>264</v>
      </c>
      <c r="F22" s="136" t="s">
        <v>265</v>
      </c>
      <c r="G22" s="146"/>
    </row>
  </sheetData>
  <mergeCells count="7">
    <mergeCell ref="T1:T2"/>
    <mergeCell ref="U1:U2"/>
    <mergeCell ref="L2:M2"/>
    <mergeCell ref="P1:P2"/>
    <mergeCell ref="Q1:Q2"/>
    <mergeCell ref="R1:R2"/>
    <mergeCell ref="S1:S2"/>
  </mergeCells>
  <dataValidations count="7">
    <dataValidation allowBlank="1" showInputMessage="1" showErrorMessage="1" prompt="Includes all related staff and temporary staff costs including base salary, post adjustment and all staff entitlements." sqref="B3" xr:uid="{C57226C3-EDAA-42D0-9F3A-B7B7E6296612}"/>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4" xr:uid="{DD7678D2-AD85-42CA-86B0-454D8A837E1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5" xr:uid="{5A0B2217-58E3-40B5-A3FB-F28D18B36387}"/>
    <dataValidation allowBlank="1" showInputMessage="1" showErrorMessage="1" prompt="Includes staff and non-staff travel paid for by the organization directly related to a project." sqref="B7" xr:uid="{0547D7A4-0621-42B2-8790-693FEEFDB2F5}"/>
    <dataValidation allowBlank="1" showInputMessage="1" showErrorMessage="1" prompt="Services contracted by an organization which follow the normal procurement processes." sqref="B6" xr:uid="{26CDFF26-3BF9-4193-B970-1824B85DED7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8" xr:uid="{614E8491-86D0-48F3-898D-70D47859B173}"/>
    <dataValidation allowBlank="1" showInputMessage="1" showErrorMessage="1" prompt=" Includes all general operating costs for running an office. Examples include telecommunication, rents, finance charges and other costs which cannot be mapped to other expense categories." sqref="B9" xr:uid="{9010AD32-2E6D-4B28-A97F-930258E5413A}"/>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1528a4b-5ccb-40f7-a09e-43427183cd95">
      <Terms xmlns="http://schemas.microsoft.com/office/infopath/2007/PartnerControls"/>
    </lcf76f155ced4ddcb4097134ff3c332f>
    <TaxCatchAll xmlns="cb759e4c-f0d7-4feb-bda3-ed2800574e06" xsi:nil="true"/>
    <DocumentType xmlns="f9695bc1-6109-4dcd-a27a-f8a0370b00e2">Final narrative report</DocumentType>
    <UploadedBy xmlns="b1528a4b-5ccb-40f7-a09e-43427183cd95">john.dennis@undp.org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MPTF_00006_00913</ProjectId>
    <FundCode xmlns="f9695bc1-6109-4dcd-a27a-f8a0370b00e2">MPTF_00006</FundCode>
    <Comments xmlns="f9695bc1-6109-4dcd-a27a-f8a0370b00e2">Final Financial Report</Comments>
    <Active xmlns="f9695bc1-6109-4dcd-a27a-f8a0370b00e2">Yes</Active>
    <DocumentDate xmlns="b1528a4b-5ccb-40f7-a09e-43427183cd95">2024-06-26T07:00:00+00:00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2" ma:contentTypeDescription="Create a new document." ma:contentTypeScope="" ma:versionID="cea61b834f8ee701850a84e4d098b1dc">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b7c69fab125bdb54e21c4307976656df"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A771D1-8C68-43BF-8174-F59795A8FAC8}">
  <ds:schemaRefs>
    <ds:schemaRef ds:uri="http://schemas.microsoft.com/office/2006/metadata/properties"/>
    <ds:schemaRef ds:uri="http://schemas.microsoft.com/office/infopath/2007/PartnerControls"/>
    <ds:schemaRef ds:uri="2829cae1-fcca-49b0-b4a0-65ab0935daf5"/>
    <ds:schemaRef ds:uri="785f9efe-3a56-4bf9-bb83-9b56089e8e00"/>
  </ds:schemaRefs>
</ds:datastoreItem>
</file>

<file path=customXml/itemProps2.xml><?xml version="1.0" encoding="utf-8"?>
<ds:datastoreItem xmlns:ds="http://schemas.openxmlformats.org/officeDocument/2006/customXml" ds:itemID="{3BB13918-8A33-41E9-A32D-9E8E320EEE3E}">
  <ds:schemaRefs>
    <ds:schemaRef ds:uri="http://schemas.microsoft.com/sharepoint/v3/contenttype/forms"/>
  </ds:schemaRefs>
</ds:datastoreItem>
</file>

<file path=customXml/itemProps3.xml><?xml version="1.0" encoding="utf-8"?>
<ds:datastoreItem xmlns:ds="http://schemas.openxmlformats.org/officeDocument/2006/customXml" ds:itemID="{54712A6D-C3DE-410B-B821-71B76209DE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Donor budget template</vt:lpstr>
      <vt:lpstr>Cost categories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UNBPF Final Financial Report 240124_.xlsx</dc:title>
  <dc:subject/>
  <dc:creator>Ellie Shillito</dc:creator>
  <cp:keywords/>
  <dc:description/>
  <cp:lastModifiedBy>John Dennis</cp:lastModifiedBy>
  <cp:revision/>
  <dcterms:created xsi:type="dcterms:W3CDTF">2024-01-24T13:06:31Z</dcterms:created>
  <dcterms:modified xsi:type="dcterms:W3CDTF">2024-06-26T14:38:38Z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ies>
</file>