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C:\Users\HERNANDI\Downloads\"/>
    </mc:Choice>
  </mc:AlternateContent>
  <xr:revisionPtr revIDLastSave="6" documentId="13_ncr:1_{DDE67B2E-F7FC-4CA7-A6FB-B4640BC04B5E}" xr6:coauthVersionLast="47" xr6:coauthVersionMax="47" xr10:uidLastSave="{B2711999-FD4E-4081-A3F7-1C331A7AD201}"/>
  <bookViews>
    <workbookView xWindow="-110" yWindow="-110" windowWidth="19420" windowHeight="10300" firstSheet="2" activeTab="2"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D176" i="1"/>
  <c r="D205" i="1"/>
  <c r="D178" i="1"/>
  <c r="D174" i="1"/>
  <c r="G25" i="1"/>
  <c r="D59" i="1"/>
  <c r="D8" i="1"/>
  <c r="D10" i="1"/>
  <c r="D19" i="1"/>
  <c r="D22" i="1"/>
  <c r="D7" i="1"/>
  <c r="D18" i="1"/>
  <c r="D17" i="1"/>
  <c r="D9" i="1"/>
  <c r="D28" i="1"/>
  <c r="E191" i="1" l="1"/>
  <c r="E15" i="1"/>
  <c r="I60" i="1"/>
  <c r="E29" i="1"/>
  <c r="I175" i="1"/>
  <c r="I176" i="1"/>
  <c r="I177" i="1"/>
  <c r="I174" i="1"/>
  <c r="I61" i="1"/>
  <c r="I62" i="1"/>
  <c r="I63" i="1"/>
  <c r="I64" i="1"/>
  <c r="I65" i="1"/>
  <c r="I66" i="1"/>
  <c r="I59" i="1"/>
  <c r="I50" i="1"/>
  <c r="I51" i="1"/>
  <c r="I52" i="1"/>
  <c r="I53" i="1"/>
  <c r="I54" i="1"/>
  <c r="I55" i="1"/>
  <c r="I56" i="1"/>
  <c r="I49" i="1"/>
  <c r="I38" i="1"/>
  <c r="I39" i="1"/>
  <c r="I40" i="1"/>
  <c r="I41" i="1"/>
  <c r="I42" i="1"/>
  <c r="I43" i="1"/>
  <c r="I44" i="1"/>
  <c r="I37" i="1"/>
  <c r="I28" i="1"/>
  <c r="I29" i="1"/>
  <c r="I30" i="1"/>
  <c r="I31" i="1"/>
  <c r="I32" i="1"/>
  <c r="I33" i="1"/>
  <c r="I34" i="1"/>
  <c r="I27" i="1"/>
  <c r="I18" i="1"/>
  <c r="I19" i="1"/>
  <c r="I20" i="1"/>
  <c r="I21" i="1"/>
  <c r="I22" i="1"/>
  <c r="I23" i="1"/>
  <c r="I24" i="1"/>
  <c r="I17" i="1"/>
  <c r="I8" i="1"/>
  <c r="I9" i="1"/>
  <c r="I10" i="1"/>
  <c r="I11" i="1"/>
  <c r="I12" i="1"/>
  <c r="I13" i="1"/>
  <c r="I14" i="1"/>
  <c r="I7" i="1"/>
  <c r="D60" i="5"/>
  <c r="G20" i="5"/>
  <c r="D20" i="4"/>
  <c r="E20" i="4"/>
  <c r="C20" i="4"/>
  <c r="D6" i="4"/>
  <c r="E6" i="4"/>
  <c r="C6" i="4"/>
  <c r="E198" i="5"/>
  <c r="F198" i="5"/>
  <c r="D198" i="5"/>
  <c r="F4" i="5"/>
  <c r="D4" i="5"/>
  <c r="F195" i="1"/>
  <c r="E195" i="1"/>
  <c r="D195" i="1"/>
  <c r="D187" i="1"/>
  <c r="F187" i="1"/>
  <c r="E187" i="1"/>
  <c r="G24" i="4"/>
  <c r="G23" i="4"/>
  <c r="G22" i="4"/>
  <c r="I77" i="1"/>
  <c r="I87" i="1"/>
  <c r="I99" i="1"/>
  <c r="I109" i="1"/>
  <c r="I119" i="1"/>
  <c r="I129" i="1"/>
  <c r="I141" i="1"/>
  <c r="I151" i="1"/>
  <c r="I161" i="1"/>
  <c r="I171" i="1"/>
  <c r="I178" i="1"/>
  <c r="D206" i="1"/>
  <c r="G174" i="1"/>
  <c r="H200" i="1"/>
  <c r="D200" i="5"/>
  <c r="E206" i="5"/>
  <c r="F206" i="5"/>
  <c r="E205" i="5"/>
  <c r="F205" i="5"/>
  <c r="E204" i="5"/>
  <c r="F204" i="5"/>
  <c r="E203" i="5"/>
  <c r="F203" i="5"/>
  <c r="E202" i="5"/>
  <c r="F202" i="5"/>
  <c r="E201" i="5"/>
  <c r="F201" i="5"/>
  <c r="D202" i="5"/>
  <c r="D203" i="5"/>
  <c r="C11" i="4" s="1"/>
  <c r="D204" i="5"/>
  <c r="D205" i="5"/>
  <c r="G205" i="5"/>
  <c r="D206" i="5"/>
  <c r="E200" i="5"/>
  <c r="F200" i="5"/>
  <c r="D151" i="1"/>
  <c r="E151" i="1"/>
  <c r="G175" i="1"/>
  <c r="G176" i="1"/>
  <c r="G177" i="1"/>
  <c r="G167" i="1"/>
  <c r="G170" i="1"/>
  <c r="G169" i="1"/>
  <c r="G168" i="1"/>
  <c r="G166" i="1"/>
  <c r="G165" i="1"/>
  <c r="G164" i="1"/>
  <c r="G163" i="1"/>
  <c r="H171" i="1"/>
  <c r="G160" i="1"/>
  <c r="G159" i="1"/>
  <c r="G158" i="1"/>
  <c r="G157" i="1"/>
  <c r="G156" i="1"/>
  <c r="G155" i="1"/>
  <c r="G154" i="1"/>
  <c r="G153" i="1"/>
  <c r="G161" i="1"/>
  <c r="G150" i="1"/>
  <c r="G149" i="1"/>
  <c r="G148" i="1"/>
  <c r="G147" i="1"/>
  <c r="G146" i="1"/>
  <c r="G145" i="1"/>
  <c r="G144" i="1"/>
  <c r="G143" i="1"/>
  <c r="H151" i="1"/>
  <c r="G140" i="1"/>
  <c r="G139" i="1"/>
  <c r="G138" i="1"/>
  <c r="G137" i="1"/>
  <c r="G136" i="1"/>
  <c r="G135" i="1"/>
  <c r="G134" i="1"/>
  <c r="G133" i="1"/>
  <c r="G128" i="1"/>
  <c r="G127" i="1"/>
  <c r="G126" i="1"/>
  <c r="G125" i="1"/>
  <c r="G124" i="1"/>
  <c r="G123" i="1"/>
  <c r="G122" i="1"/>
  <c r="G121" i="1"/>
  <c r="H129" i="1"/>
  <c r="G118" i="1"/>
  <c r="G117" i="1"/>
  <c r="G116" i="1"/>
  <c r="G115" i="1"/>
  <c r="G114" i="1"/>
  <c r="G113" i="1"/>
  <c r="G112" i="1"/>
  <c r="G111" i="1"/>
  <c r="G119" i="1"/>
  <c r="G108" i="1"/>
  <c r="G107" i="1"/>
  <c r="G106" i="1"/>
  <c r="G105" i="1"/>
  <c r="G104" i="1"/>
  <c r="G103" i="1"/>
  <c r="G102" i="1"/>
  <c r="G101" i="1"/>
  <c r="G109" i="1"/>
  <c r="G98" i="1"/>
  <c r="G97" i="1"/>
  <c r="G96" i="1"/>
  <c r="G95" i="1"/>
  <c r="G94" i="1"/>
  <c r="G93" i="1"/>
  <c r="G92" i="1"/>
  <c r="G91" i="1"/>
  <c r="G99" i="1"/>
  <c r="G86" i="1"/>
  <c r="G85" i="1"/>
  <c r="G84" i="1"/>
  <c r="G83" i="1"/>
  <c r="G82" i="1"/>
  <c r="G81" i="1"/>
  <c r="G80" i="1"/>
  <c r="G79" i="1"/>
  <c r="G87" i="1"/>
  <c r="G76" i="1"/>
  <c r="G75" i="1"/>
  <c r="G74" i="1"/>
  <c r="G73" i="1"/>
  <c r="G72" i="1"/>
  <c r="G71" i="1"/>
  <c r="G70" i="1"/>
  <c r="G69" i="1"/>
  <c r="G66" i="1"/>
  <c r="G65" i="1"/>
  <c r="G64" i="1"/>
  <c r="G63" i="1"/>
  <c r="G62" i="1"/>
  <c r="G61" i="1"/>
  <c r="G60" i="1"/>
  <c r="G59" i="1"/>
  <c r="H67" i="1" s="1"/>
  <c r="G56" i="1"/>
  <c r="G55" i="1"/>
  <c r="G54" i="1"/>
  <c r="G53" i="1"/>
  <c r="G52" i="1"/>
  <c r="G51" i="1"/>
  <c r="G50" i="1"/>
  <c r="G49" i="1"/>
  <c r="G57" i="1"/>
  <c r="G44" i="1"/>
  <c r="G43" i="1"/>
  <c r="G42" i="1"/>
  <c r="G41" i="1"/>
  <c r="G40" i="1"/>
  <c r="G39" i="1"/>
  <c r="G38" i="1"/>
  <c r="G37" i="1"/>
  <c r="H45" i="1"/>
  <c r="G34" i="1"/>
  <c r="G33" i="1"/>
  <c r="G32" i="1"/>
  <c r="G31" i="1"/>
  <c r="G30" i="1"/>
  <c r="G29" i="1"/>
  <c r="G28" i="1"/>
  <c r="G27" i="1"/>
  <c r="G18" i="1"/>
  <c r="G19" i="1"/>
  <c r="G20" i="1"/>
  <c r="G21" i="1"/>
  <c r="G22" i="1"/>
  <c r="G23" i="1"/>
  <c r="G24" i="1"/>
  <c r="G17" i="1"/>
  <c r="H25" i="1" s="1"/>
  <c r="G8" i="1"/>
  <c r="G9" i="1"/>
  <c r="G10" i="1"/>
  <c r="G11" i="1"/>
  <c r="G12" i="1"/>
  <c r="G13" i="1"/>
  <c r="G14" i="1"/>
  <c r="G7" i="1"/>
  <c r="G15" i="1" s="1"/>
  <c r="F195" i="5"/>
  <c r="E195" i="5"/>
  <c r="D195" i="5"/>
  <c r="G194" i="5"/>
  <c r="G193" i="5"/>
  <c r="G192" i="5"/>
  <c r="G191" i="5"/>
  <c r="G190" i="5"/>
  <c r="G189" i="5"/>
  <c r="G188" i="5"/>
  <c r="E178" i="1"/>
  <c r="E187" i="5"/>
  <c r="F178" i="1"/>
  <c r="F187" i="5"/>
  <c r="D187" i="5"/>
  <c r="G187" i="5" s="1"/>
  <c r="G195" i="5"/>
  <c r="G129" i="1"/>
  <c r="G151" i="1"/>
  <c r="G45" i="1"/>
  <c r="G77" i="1"/>
  <c r="H161" i="1"/>
  <c r="G141" i="1"/>
  <c r="H87" i="1"/>
  <c r="H99" i="1"/>
  <c r="H119" i="1"/>
  <c r="H141" i="1"/>
  <c r="H109" i="1"/>
  <c r="H77" i="1"/>
  <c r="G171" i="1"/>
  <c r="D14" i="4"/>
  <c r="E14" i="4"/>
  <c r="E13" i="4"/>
  <c r="D12" i="4"/>
  <c r="E12" i="4"/>
  <c r="D11" i="4"/>
  <c r="E11" i="4"/>
  <c r="D10" i="4"/>
  <c r="E10" i="4"/>
  <c r="D9" i="4"/>
  <c r="E9" i="4"/>
  <c r="C14" i="4"/>
  <c r="C10" i="4"/>
  <c r="C12" i="4"/>
  <c r="D8" i="4"/>
  <c r="E8" i="4"/>
  <c r="G155" i="5"/>
  <c r="G156" i="5"/>
  <c r="G157" i="5"/>
  <c r="G158" i="5"/>
  <c r="G159" i="5"/>
  <c r="G160" i="5"/>
  <c r="G161" i="5"/>
  <c r="D162" i="5"/>
  <c r="E162" i="5"/>
  <c r="F162" i="5"/>
  <c r="G166" i="5"/>
  <c r="G167" i="5"/>
  <c r="G168" i="5"/>
  <c r="G169" i="5"/>
  <c r="G170" i="5"/>
  <c r="G171" i="5"/>
  <c r="G172" i="5"/>
  <c r="D173" i="5"/>
  <c r="E173" i="5"/>
  <c r="F173" i="5"/>
  <c r="G177" i="5"/>
  <c r="G178" i="5"/>
  <c r="G179" i="5"/>
  <c r="G180" i="5"/>
  <c r="G181" i="5"/>
  <c r="G182" i="5"/>
  <c r="G183" i="5"/>
  <c r="D184" i="5"/>
  <c r="E184" i="5"/>
  <c r="F184" i="5"/>
  <c r="F151" i="5"/>
  <c r="E151" i="5"/>
  <c r="D151" i="5"/>
  <c r="G150" i="5"/>
  <c r="G149" i="5"/>
  <c r="G148" i="5"/>
  <c r="G147" i="5"/>
  <c r="G146" i="5"/>
  <c r="G145" i="5"/>
  <c r="G144" i="5"/>
  <c r="G110" i="5"/>
  <c r="G111" i="5"/>
  <c r="G112" i="5"/>
  <c r="G113" i="5"/>
  <c r="G114" i="5"/>
  <c r="G115" i="5"/>
  <c r="G116" i="5"/>
  <c r="D117" i="5"/>
  <c r="E117" i="5"/>
  <c r="F117" i="5"/>
  <c r="G121" i="5"/>
  <c r="G122" i="5"/>
  <c r="G123" i="5"/>
  <c r="G124" i="5"/>
  <c r="G125" i="5"/>
  <c r="G126" i="5"/>
  <c r="G127" i="5"/>
  <c r="D128" i="5"/>
  <c r="E128" i="5"/>
  <c r="F128" i="5"/>
  <c r="G132" i="5"/>
  <c r="G133" i="5"/>
  <c r="G134" i="5"/>
  <c r="G135" i="5"/>
  <c r="G136" i="5"/>
  <c r="G137" i="5"/>
  <c r="G138" i="5"/>
  <c r="D139" i="5"/>
  <c r="E139" i="5"/>
  <c r="F139" i="5"/>
  <c r="F106" i="5"/>
  <c r="E106" i="5"/>
  <c r="D106" i="5"/>
  <c r="G105" i="5"/>
  <c r="G104" i="5"/>
  <c r="G103" i="5"/>
  <c r="G102" i="5"/>
  <c r="G101" i="5"/>
  <c r="G100" i="5"/>
  <c r="G99"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E60" i="5"/>
  <c r="F60" i="5"/>
  <c r="G19" i="5"/>
  <c r="G21" i="5"/>
  <c r="G22" i="5"/>
  <c r="G23" i="5"/>
  <c r="G24" i="5"/>
  <c r="G25" i="5"/>
  <c r="D26" i="5"/>
  <c r="E26" i="5"/>
  <c r="F26" i="5"/>
  <c r="G30" i="5"/>
  <c r="G31" i="5"/>
  <c r="G32" i="5"/>
  <c r="G33" i="5"/>
  <c r="G34" i="5"/>
  <c r="G35" i="5"/>
  <c r="G36" i="5"/>
  <c r="D37" i="5"/>
  <c r="G37" i="5" s="1"/>
  <c r="E37" i="5"/>
  <c r="F37" i="5"/>
  <c r="G41" i="5"/>
  <c r="G42" i="5"/>
  <c r="G43" i="5"/>
  <c r="G44" i="5"/>
  <c r="G45" i="5"/>
  <c r="G46" i="5"/>
  <c r="G47" i="5"/>
  <c r="D48" i="5"/>
  <c r="E48" i="5"/>
  <c r="F48" i="5"/>
  <c r="E15" i="5"/>
  <c r="F15" i="5"/>
  <c r="G8" i="5"/>
  <c r="G10" i="5"/>
  <c r="G11" i="5"/>
  <c r="G12" i="5"/>
  <c r="G13" i="5"/>
  <c r="G14" i="5"/>
  <c r="G128" i="5"/>
  <c r="G173" i="5"/>
  <c r="D13" i="4"/>
  <c r="G203" i="5"/>
  <c r="F10" i="4"/>
  <c r="F14" i="4"/>
  <c r="F12" i="4"/>
  <c r="E15" i="4"/>
  <c r="G206" i="5"/>
  <c r="G204" i="5"/>
  <c r="G202" i="5"/>
  <c r="F207" i="5"/>
  <c r="E207" i="5"/>
  <c r="G117" i="5"/>
  <c r="G151" i="5"/>
  <c r="G162" i="5"/>
  <c r="G139" i="5"/>
  <c r="G184" i="5"/>
  <c r="G71" i="5"/>
  <c r="G106" i="5"/>
  <c r="G93" i="5"/>
  <c r="G82" i="5"/>
  <c r="G48" i="5"/>
  <c r="E171" i="1"/>
  <c r="E176" i="5"/>
  <c r="F171" i="1"/>
  <c r="F176" i="5"/>
  <c r="E161" i="1"/>
  <c r="E165" i="5"/>
  <c r="F161" i="1"/>
  <c r="F165" i="5"/>
  <c r="E154" i="5"/>
  <c r="F151" i="1"/>
  <c r="F154" i="5"/>
  <c r="E141" i="1"/>
  <c r="E143" i="5"/>
  <c r="F141" i="1"/>
  <c r="F143" i="5"/>
  <c r="E129" i="1"/>
  <c r="E131" i="5"/>
  <c r="F129" i="1"/>
  <c r="F131" i="5"/>
  <c r="E119" i="1"/>
  <c r="E120" i="5"/>
  <c r="F119" i="1"/>
  <c r="F120" i="5"/>
  <c r="E109" i="1"/>
  <c r="E109" i="5"/>
  <c r="F109" i="1"/>
  <c r="F109" i="5"/>
  <c r="E99" i="1"/>
  <c r="F99" i="1"/>
  <c r="F98" i="5"/>
  <c r="E87" i="1"/>
  <c r="E85" i="5"/>
  <c r="F87" i="1"/>
  <c r="E77" i="1"/>
  <c r="E74" i="5"/>
  <c r="F77" i="1"/>
  <c r="F74" i="5"/>
  <c r="E67" i="1"/>
  <c r="E63" i="5"/>
  <c r="F67" i="1"/>
  <c r="F63" i="5"/>
  <c r="E57" i="1"/>
  <c r="E52" i="5"/>
  <c r="F57" i="1"/>
  <c r="F52" i="5"/>
  <c r="E45" i="1"/>
  <c r="E40" i="5"/>
  <c r="F45" i="1"/>
  <c r="F40" i="5"/>
  <c r="G40" i="5"/>
  <c r="E35" i="1"/>
  <c r="F35" i="1"/>
  <c r="F29" i="5"/>
  <c r="E25" i="1"/>
  <c r="E18" i="5"/>
  <c r="F25" i="1"/>
  <c r="F18" i="5"/>
  <c r="D25" i="1"/>
  <c r="D18" i="5" s="1"/>
  <c r="G18" i="5" s="1"/>
  <c r="F15" i="1"/>
  <c r="F7" i="5"/>
  <c r="E7" i="5"/>
  <c r="E16" i="4"/>
  <c r="E17" i="4"/>
  <c r="E208" i="5"/>
  <c r="E209" i="5"/>
  <c r="F208" i="5"/>
  <c r="F209" i="5"/>
  <c r="D15" i="4"/>
  <c r="E98" i="5"/>
  <c r="F85" i="5"/>
  <c r="E29" i="5"/>
  <c r="D16" i="4"/>
  <c r="D17" i="4"/>
  <c r="D171" i="1"/>
  <c r="D176" i="5"/>
  <c r="G176" i="5"/>
  <c r="D161" i="1"/>
  <c r="D165" i="5"/>
  <c r="D154" i="5"/>
  <c r="D141" i="1"/>
  <c r="D129" i="1"/>
  <c r="D131" i="5"/>
  <c r="D119" i="1"/>
  <c r="D120" i="5"/>
  <c r="D109" i="1"/>
  <c r="C29" i="6"/>
  <c r="D109" i="5"/>
  <c r="D99" i="1"/>
  <c r="D87" i="1"/>
  <c r="D85" i="5"/>
  <c r="G85" i="5"/>
  <c r="D77" i="1"/>
  <c r="D74" i="5"/>
  <c r="G74" i="5"/>
  <c r="D67" i="1"/>
  <c r="D63" i="5" s="1"/>
  <c r="G63" i="5" s="1"/>
  <c r="D57" i="1"/>
  <c r="D45" i="1"/>
  <c r="D40" i="5"/>
  <c r="D35" i="1"/>
  <c r="D29" i="5" s="1"/>
  <c r="G29" i="5" s="1"/>
  <c r="D15" i="1"/>
  <c r="D98" i="5"/>
  <c r="G98" i="5"/>
  <c r="D143" i="5"/>
  <c r="D52" i="5"/>
  <c r="I67" i="1"/>
  <c r="I57" i="1"/>
  <c r="D34" i="6"/>
  <c r="D36" i="6"/>
  <c r="D32" i="6"/>
  <c r="C30" i="6"/>
  <c r="D33" i="6"/>
  <c r="D35" i="6"/>
  <c r="G131" i="5"/>
  <c r="G120" i="5"/>
  <c r="G52" i="5"/>
  <c r="C40" i="6"/>
  <c r="G109" i="5"/>
  <c r="G165" i="5"/>
  <c r="G143" i="5"/>
  <c r="H57" i="1"/>
  <c r="H15" i="1"/>
  <c r="G154" i="5"/>
  <c r="D45" i="6"/>
  <c r="I45" i="1"/>
  <c r="I15" i="1"/>
  <c r="G200" i="5"/>
  <c r="G60" i="5"/>
  <c r="G26" i="5"/>
  <c r="C8" i="4"/>
  <c r="F8" i="4"/>
  <c r="C13" i="4"/>
  <c r="F13" i="4"/>
  <c r="D15" i="5"/>
  <c r="G15" i="5"/>
  <c r="G9" i="5"/>
  <c r="D201" i="5"/>
  <c r="C9" i="4" s="1"/>
  <c r="D43" i="6"/>
  <c r="D46" i="6"/>
  <c r="D44" i="6"/>
  <c r="D47" i="6"/>
  <c r="F199" i="1"/>
  <c r="E24" i="4"/>
  <c r="F198" i="1"/>
  <c r="E23" i="4"/>
  <c r="F197" i="1"/>
  <c r="E199" i="1"/>
  <c r="D24" i="4"/>
  <c r="E198" i="1"/>
  <c r="G198" i="1" s="1"/>
  <c r="D23" i="4"/>
  <c r="E197" i="1"/>
  <c r="C41" i="6"/>
  <c r="E22" i="4"/>
  <c r="F200" i="1"/>
  <c r="E25" i="4"/>
  <c r="D22" i="4"/>
  <c r="E200" i="1"/>
  <c r="D25" i="4"/>
  <c r="D199" i="1"/>
  <c r="D198" i="1"/>
  <c r="D197" i="1"/>
  <c r="C22" i="4"/>
  <c r="G197" i="1"/>
  <c r="D200" i="1"/>
  <c r="C25" i="4"/>
  <c r="C23" i="4"/>
  <c r="F23" i="4"/>
  <c r="C24" i="4"/>
  <c r="G199" i="1"/>
  <c r="F24" i="4"/>
  <c r="F22" i="4"/>
  <c r="G200" i="1"/>
  <c r="F25" i="4"/>
  <c r="H178" i="1" l="1"/>
  <c r="F11" i="4"/>
  <c r="G201" i="5"/>
  <c r="G35" i="1"/>
  <c r="I25" i="1"/>
  <c r="C7" i="6"/>
  <c r="D12" i="6" s="1"/>
  <c r="I35" i="1"/>
  <c r="H35" i="1"/>
  <c r="C15" i="4"/>
  <c r="F9" i="4"/>
  <c r="D7" i="5"/>
  <c r="G7" i="5" s="1"/>
  <c r="D207" i="5"/>
  <c r="G67" i="1"/>
  <c r="C18" i="6"/>
  <c r="D202" i="1"/>
  <c r="D203" i="1" s="1"/>
  <c r="G178" i="1"/>
  <c r="I203" i="1" l="1"/>
  <c r="D10" i="6"/>
  <c r="D11" i="6"/>
  <c r="D13" i="6"/>
  <c r="D14" i="6"/>
  <c r="C8" i="6" s="1"/>
  <c r="D22" i="6"/>
  <c r="D25" i="6"/>
  <c r="D21" i="6"/>
  <c r="D23" i="6"/>
  <c r="D24" i="6"/>
  <c r="C16" i="4"/>
  <c r="F16" i="4" s="1"/>
  <c r="F15" i="4"/>
  <c r="F17" i="4" s="1"/>
  <c r="D208" i="5"/>
  <c r="G208" i="5" s="1"/>
  <c r="G207" i="5"/>
  <c r="C19" i="6" l="1"/>
  <c r="D209" i="5"/>
  <c r="C17" i="4"/>
  <c r="G20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Aguilar</author>
    <author>tc={D8CE87E7-BEC7-451E-8130-23E46FC30129}</author>
  </authors>
  <commentList>
    <comment ref="D190" authorId="0" shapeId="0" xr:uid="{34060FF7-74C9-43D1-B0F5-DB4E99F2EAB1}">
      <text>
        <r>
          <rPr>
            <sz val="11"/>
            <color theme="1"/>
            <rFont val="Calibri"/>
            <family val="2"/>
            <scheme val="minor"/>
          </rPr>
          <t xml:space="preserve">ACNUR repercute solo 6.5% ISC
</t>
        </r>
      </text>
    </comment>
    <comment ref="D206" authorId="1" shapeId="0" xr:uid="{D8CE87E7-BEC7-451E-8130-23E46FC30129}">
      <text>
        <t>[Threaded comment]
Your version of Excel allows you to read this threaded comment; however, any edits to it will get removed if the file is opened in a newer version of Excel. Learn more: https://go.microsoft.com/fwlink/?linkid=870924
Comment:
    Monto aparece destacado por tener una ejecución menor al 5% debe decidirse si los salarios de Gabriela, Marisol y kimberly serán asignados como monitoreo y evaluación.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tc={CE5F0FC6-8808-4AE0-BBE9-4E6352C87272}</author>
  </authors>
  <commentList>
    <comment ref="D208" authorId="0" shapeId="0" xr:uid="{CE5F0FC6-8808-4AE0-BBE9-4E6352C87272}">
      <text>
        <t xml:space="preserve">[Threaded comment]
Your version of Excel allows you to read this threaded comment; however, any edits to it will get removed if the file is opened in a newer version of Excel. Learn more: https://go.microsoft.com/fwlink/?linkid=870924
Comment:
    ACNUR repercute 6.5%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tc={ED70AA2A-DEEA-422E-9061-0DE2D393EA42}</author>
  </authors>
  <commentList>
    <comment ref="C16" authorId="0" shapeId="0" xr:uid="{ED70AA2A-DEEA-422E-9061-0DE2D393EA42}">
      <text>
        <t>[Threaded comment]
Your version of Excel allows you to read this threaded comment; however, any edits to it will get removed if the file is opened in a newer version of Excel. Learn more: https://go.microsoft.com/fwlink/?linkid=870924
Comment:
    El monto debería multiplicarse por 6.5% y no por 7 % la celda esta bloqueada, pero haciendo ese cambio el saldo total es de $662,864.83.</t>
      </text>
    </comment>
  </commentList>
</comments>
</file>

<file path=xl/sharedStrings.xml><?xml version="1.0" encoding="utf-8"?>
<sst xmlns="http://schemas.openxmlformats.org/spreadsheetml/2006/main" count="818" uniqueCount="602">
  <si>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</si>
  <si>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</si>
  <si>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</si>
  <si>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</si>
  <si>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</si>
  <si>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ACNUR</t>
  </si>
  <si>
    <t>OIT</t>
  </si>
  <si>
    <t>PNUD</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</si>
  <si>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</si>
  <si>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</si>
  <si>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</si>
  <si>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</si>
  <si>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</si>
  <si>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</si>
  <si>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Personas jóvenes desplazadas y en riesgo de desplazamiento, especialmente mujeres y población LGBTIQ+, junto a actores y asociaciones comunitarias, son empoderadas en sus capacidades individuales y colectivas para promover y acceder a oportunidades y fortalecer su rol como agentes de cambio para la consolidación de la paz</t>
  </si>
  <si>
    <t>Output 1.1:</t>
  </si>
  <si>
    <t>Activity 1.1.1:</t>
  </si>
  <si>
    <t xml:space="preserve">Transferencia metodológica a participantes para la promoción y el fortalecimiento de emprendimientos locales. </t>
  </si>
  <si>
    <t>Activity 1.1.2:</t>
  </si>
  <si>
    <t>Fortalecimiento de capacidades y habilidades para la mejora de la empleabilidad.</t>
  </si>
  <si>
    <t>Activity 1.1.3:</t>
  </si>
  <si>
    <t>Apoyo directo para mejorar la capacidad productiva y la gestión empresarial de mypes de la zona para fomentar el empleo joven.</t>
  </si>
  <si>
    <t>Activity 1.1.4</t>
  </si>
  <si>
    <t>Remisión de participantes a programas de formación técnica, vocacional, profesional y de aprendizaje en el lugar de trabajo.</t>
  </si>
  <si>
    <t>Activity 1.1.5</t>
  </si>
  <si>
    <t>Activity 1.1.6</t>
  </si>
  <si>
    <t>Activity 1.1.7</t>
  </si>
  <si>
    <t>Activity 1.1.8</t>
  </si>
  <si>
    <t>Output Total</t>
  </si>
  <si>
    <t>Output 1.2:</t>
  </si>
  <si>
    <t xml:space="preserve">Personas jóvenes desplazadas y en riesgo de desplazamiento, en especial mujeres y población LGBTIQ+, en comunidades afectadas por la violencia han fortalecido sus capacidades para el liderazgo, la participación, el ejercicio de la ciudadanía basada en derechos humanos y la promoción de la paz y la integración social como mecanismos para la prevención del desplazamiento causado por la violencia.  </t>
  </si>
  <si>
    <t>Activity 1.2.1</t>
  </si>
  <si>
    <t xml:space="preserve">Apoyo emocional individual y grupal ofrecido por los Centros Integrales de Inteligencia Emocional. </t>
  </si>
  <si>
    <t>Activity 1.2.2</t>
  </si>
  <si>
    <t xml:space="preserve">Capacitaciones a personas y colectivos en derechos humanos, acceso a derechos, liderazgo y ciudadanía con enfoque de género y promoción de la integración. </t>
  </si>
  <si>
    <t>Activity 1.2.3</t>
  </si>
  <si>
    <t xml:space="preserve">Diagnósticos participativos desarrollados en comunidades para identificar necesidades, riesgos de protección, capacidades y acciones como respuesta comunitaria y la búsqueda de oportunidades. </t>
  </si>
  <si>
    <t>Activity 1.2.4</t>
  </si>
  <si>
    <t xml:space="preserve">Mapeos de estructuras comunitarias. </t>
  </si>
  <si>
    <t>Activity 1.2.5</t>
  </si>
  <si>
    <t>Desarrollo de planes de trabajo comunitarios que promuevan oportunidades, solidaridad e integración.</t>
  </si>
  <si>
    <t>Activity 1.2.6</t>
  </si>
  <si>
    <t xml:space="preserve">Despliegue de promotores comunitarios que ofrecen información, asesoría y orientación sobre acceso a derechos. </t>
  </si>
  <si>
    <t>Activity 1.2.7</t>
  </si>
  <si>
    <t>Activity 1.2.8</t>
  </si>
  <si>
    <t>Output 1.3:</t>
  </si>
  <si>
    <t xml:space="preserve">Actores/asociaciones comunitarias han establecido espacios de participación y diálogo, y promueven el involucramiento directo de la juventud desplazada o en riesgo de desplazamiento a través de grupos juveniles y actividades para la prevención de la violencia, la integración local y promoción de la paz, con protagonismo e involucramiento activo de todos ellos.  
 </t>
  </si>
  <si>
    <t>Activity 1.3.1</t>
  </si>
  <si>
    <t>Apoyo provisto a organizaciones juveniles para su fortalecimiento y sostenibilidad.</t>
  </si>
  <si>
    <t>Activity 1.3.2</t>
  </si>
  <si>
    <t xml:space="preserve">Apoyo a iniciativas comunitarias, eventos y campañas organizadas por grupos juveniles para la promoción de la convivencia, la recuperación de espacios y la integración. </t>
  </si>
  <si>
    <t>Activity 1.3.3</t>
  </si>
  <si>
    <t>Ferias de emprendimiento y rutas de empleo gestionadas por organizaciones juveniles que involucran a otros actores comunitarios y externos.</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</si>
  <si>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</si>
  <si>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</si>
  <si>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</si>
  <si>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</si>
  <si>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</si>
  <si>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</si>
  <si>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</si>
  <si>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</si>
  <si>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</si>
  <si>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</si>
  <si>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</si>
  <si>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</si>
  <si>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</si>
  <si>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</si>
  <si>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</si>
  <si>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Instituciones del Estado presentes en los territorios priorizados han mejorado sus capacidades locales de atención y protección integral a personas jóvenes desplazadas y en riesgo de desplazamiento, especialmente mujeres y población LGBTIQ+, y sus comunidades para la promoción de la paz. </t>
  </si>
  <si>
    <t>Outcome 2.1</t>
  </si>
  <si>
    <t>Instituciones del Estado presentes en los territorios priorizados desarrollan capacidades técnicas basadas en derechos humanos para la promoción de la participación de las juventudes en procesos locales de prevención de violencia y promoción de paz</t>
  </si>
  <si>
    <t>Activity 2.1.1</t>
  </si>
  <si>
    <t xml:space="preserve">Transferencia de metodologías a actores institucionales sobre trabajo juvenil, desplazamiento forzado y generación de oportunidades. </t>
  </si>
  <si>
    <t>Activity 2.1.2</t>
  </si>
  <si>
    <t xml:space="preserve">Actividades formativas en administración, liderazgo, masculinidades, género, inclusión y resolución de conflictos para referentes de los espacios juveniles comunitarios.  </t>
  </si>
  <si>
    <t>Activity 2.1.3</t>
  </si>
  <si>
    <t>Transferencia de metodologías y conocimiento a Docentes de escuelas en inclusión en su curricula en temas de cultura de paz. Para  Alcaldías e INJUVE,  en temas en: empleo juvenil, inclusión y construcción de paz</t>
  </si>
  <si>
    <t>Activity 2.1.4</t>
  </si>
  <si>
    <t>Ejecución de las metodologías por los referentes institucionales.</t>
  </si>
  <si>
    <t>Activity 2.1.5</t>
  </si>
  <si>
    <t xml:space="preserve">Intercambios intermunicipales que generen diálogos intergeneracionales, intersectoriales e interinstitucionales para reducir estigmas y promover acciones concretas para abrir oportunidades.
</t>
  </si>
  <si>
    <t>Activity 2.1.6</t>
  </si>
  <si>
    <t>Activity 2.1.7</t>
  </si>
  <si>
    <t>Activity 2.1.8</t>
  </si>
  <si>
    <t>Output 2.2</t>
  </si>
  <si>
    <t>Fortalecida la atención y respuesta a las necesidades e intereses de la población joven a través de espacios localizados en sus territorios.</t>
  </si>
  <si>
    <t>Activity 2.2.1</t>
  </si>
  <si>
    <t xml:space="preserve">Apoyo a CUBOs, Centro de Integración Comunitaria y otros espacios colectivos mediante transferencia de metodologías, insumos o capacidades técnicas. </t>
  </si>
  <si>
    <t>Activity 2.2.2</t>
  </si>
  <si>
    <t>Fortalecimiento del funcionamiento y la presencia territorial del Servicio Público de Empleo, así como de los servicios públicos de apoyo a la promoción de la empleabilidad</t>
  </si>
  <si>
    <t>Activity 2.2.3</t>
  </si>
  <si>
    <t xml:space="preserve">Generadas capacidades en las oficinas departamentales del MINED, para promover la información y el acceso a oportunidades de educación formal, con especial énfasis en promoción de la educación a mujeres adultas jóvenes. </t>
  </si>
  <si>
    <t>Activity 2.2.4</t>
  </si>
  <si>
    <t>Fortalecer las Unidad Municipal de la Mujer y Juventud con conocimiento y herramientas de atención psicosocial</t>
  </si>
  <si>
    <t>Activity 2.2.5</t>
  </si>
  <si>
    <t xml:space="preserve">Fortalecer las iniciativas locales y al INJUVE en sus programas de atención a jóvenes vulnerables. </t>
  </si>
  <si>
    <t>Activity 2.2.6</t>
  </si>
  <si>
    <t>Espacios de coordinación multi-actor al nivel municipal fortalecidos en sus capacidades de dialogo y articulación de actividades.</t>
  </si>
  <si>
    <t>Activity 2.2.7</t>
  </si>
  <si>
    <t>Mapeo de instituciones y programas que atienden jóvenes en territorio. Apoyar acciones de acercar servicios de atención a jóvenes a los territorios</t>
  </si>
  <si>
    <t>Activity 2.2.8</t>
  </si>
  <si>
    <t>Fortalecer con herramientas, equipamiento y materiales enfocados en derechos humanos, para la PNC División de Seguridad Publica, presentes en territorios priorizados</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</si>
  <si>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</si>
  <si>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</si>
  <si>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</si>
  <si>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</si>
  <si>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</si>
  <si>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</si>
  <si>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</si>
  <si>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</si>
  <si>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</si>
  <si>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</si>
  <si>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</si>
  <si>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</si>
  <si>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</si>
  <si>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</si>
  <si>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</si>
  <si>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</si>
  <si>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</si>
  <si>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</si>
  <si>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</si>
  <si>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</si>
  <si>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</si>
  <si>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</si>
  <si>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</si>
  <si>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</si>
  <si>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</si>
  <si>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</si>
  <si>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</si>
  <si>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</si>
  <si>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</si>
  <si>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</si>
  <si>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</si>
  <si>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</si>
  <si>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</si>
  <si>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</si>
  <si>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</si>
  <si>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</si>
  <si>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</si>
  <si>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</si>
  <si>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</si>
  <si>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</si>
  <si>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</si>
  <si>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</si>
  <si>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</si>
  <si>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</si>
  <si>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</si>
  <si>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</si>
  <si>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</si>
  <si>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</si>
  <si>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</si>
  <si>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</si>
  <si>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</si>
  <si>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</si>
  <si>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</si>
  <si>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</si>
  <si>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</si>
  <si>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</si>
  <si>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</si>
  <si>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</si>
  <si>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</si>
  <si>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</si>
  <si>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</si>
  <si>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</si>
  <si>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</si>
  <si>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</si>
  <si>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</si>
  <si>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</si>
  <si>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</si>
  <si>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</si>
  <si>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</si>
  <si>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</si>
  <si>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</si>
  <si>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</si>
  <si>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</si>
  <si>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</si>
  <si>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</si>
  <si>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</si>
  <si>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</si>
  <si>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</si>
  <si>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</si>
  <si>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</si>
  <si>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</si>
  <si>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</si>
  <si>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</si>
  <si>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</si>
  <si>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</si>
  <si>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</si>
  <si>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</si>
  <si>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</si>
  <si>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</si>
  <si>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</si>
  <si>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</si>
  <si>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</si>
  <si>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</si>
  <si>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</si>
  <si>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</si>
  <si>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M&amp;E y Visibilidad</t>
  </si>
  <si>
    <t>Budget for independent final evaluation</t>
  </si>
  <si>
    <t>Total Additional Costs</t>
  </si>
  <si>
    <t>Totals</t>
  </si>
  <si>
    <t>Sub-Total Project Budget</t>
  </si>
  <si>
    <t>Indirect support costs (7%) and (6,5% UNHCR):</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</si>
  <si>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</si>
  <si>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</si>
  <si>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</si>
  <si>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</si>
  <si>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</si>
  <si>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</si>
  <si>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</si>
  <si>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</si>
  <si>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</si>
  <si>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</si>
  <si>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</si>
  <si>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</si>
  <si>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</si>
  <si>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</si>
  <si>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</si>
  <si>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</si>
  <si>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</si>
  <si>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</si>
  <si>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</si>
  <si>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</si>
  <si>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</si>
  <si>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</si>
  <si>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</si>
  <si>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</si>
  <si>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</si>
  <si>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</si>
  <si>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</si>
  <si>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</si>
  <si>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</si>
  <si>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</si>
  <si>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</si>
  <si>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</si>
  <si>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</si>
  <si>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</si>
  <si>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</si>
  <si>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</si>
  <si>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 and (6,5% UNHCR)</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</si>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</sst>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409]* #,##0.00_);_([$$-409]* \(#,##0.00\);_([$$-409]* &quot;-&quot;??_);_(@_)"/>
  </numFmts>
  <fonts count="2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1"/>
      <color rgb="FF444444"/>
      <name val="Calibri"/>
      <family val="2"/>
      <charset val="1"/>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
      <patternFill patternType="solid">
        <fgColor theme="2" tint="-9.9978637043366805E-2"/>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9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0" fontId="0" fillId="2" borderId="12" xfId="0"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 fillId="0" borderId="3" xfId="1" applyFont="1" applyFill="1" applyBorder="1" applyAlignment="1" applyProtection="1">
      <alignment horizontal="center" vertical="center" wrapText="1"/>
      <protection locked="0"/>
    </xf>
    <xf numFmtId="164" fontId="14" fillId="0" borderId="0" xfId="1" applyNumberFormat="1" applyFont="1" applyFill="1" applyBorder="1" applyAlignment="1">
      <alignment wrapText="1"/>
    </xf>
    <xf numFmtId="164" fontId="12" fillId="0" borderId="0" xfId="1" applyNumberFormat="1" applyFont="1" applyFill="1" applyBorder="1" applyAlignment="1">
      <alignment horizontal="left" wrapText="1"/>
    </xf>
    <xf numFmtId="164" fontId="1" fillId="0" borderId="3" xfId="1" applyNumberFormat="1" applyFont="1" applyFill="1" applyBorder="1" applyAlignment="1" applyProtection="1">
      <alignment horizontal="center" vertical="center" wrapText="1"/>
      <protection locked="0"/>
    </xf>
    <xf numFmtId="164" fontId="2" fillId="0" borderId="3"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protection locked="0"/>
    </xf>
    <xf numFmtId="164" fontId="17" fillId="0" borderId="3" xfId="0" applyNumberFormat="1" applyFont="1" applyBorder="1" applyAlignment="1">
      <alignment horizontal="center" vertical="center" wrapText="1"/>
    </xf>
    <xf numFmtId="164" fontId="1" fillId="0" borderId="0" xfId="1" applyNumberFormat="1" applyFont="1" applyFill="1" applyBorder="1" applyAlignment="1" applyProtection="1">
      <alignment vertical="center" wrapText="1"/>
      <protection locked="0"/>
    </xf>
    <xf numFmtId="164" fontId="1" fillId="0" borderId="3" xfId="1" applyNumberFormat="1" applyFont="1" applyFill="1" applyBorder="1" applyAlignment="1" applyProtection="1">
      <alignment vertical="center" wrapText="1"/>
      <protection locked="0"/>
    </xf>
    <xf numFmtId="164" fontId="0" fillId="0" borderId="0" xfId="1" applyNumberFormat="1" applyFont="1" applyFill="1" applyBorder="1" applyAlignment="1">
      <alignment wrapText="1"/>
    </xf>
    <xf numFmtId="164" fontId="2" fillId="0" borderId="0" xfId="1" applyNumberFormat="1" applyFont="1" applyFill="1" applyBorder="1" applyAlignment="1">
      <alignment vertical="center" wrapText="1"/>
    </xf>
    <xf numFmtId="164" fontId="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vertical="center" wrapText="1"/>
      <protection locked="0"/>
    </xf>
    <xf numFmtId="164" fontId="2" fillId="0" borderId="0" xfId="1" applyNumberFormat="1" applyFont="1" applyFill="1" applyBorder="1" applyAlignment="1" applyProtection="1">
      <alignment horizontal="right" vertical="center" wrapText="1"/>
      <protection locked="0"/>
    </xf>
    <xf numFmtId="164" fontId="2" fillId="0" borderId="0" xfId="1" applyNumberFormat="1" applyFont="1" applyFill="1" applyBorder="1" applyAlignment="1" applyProtection="1">
      <alignment vertical="center" wrapText="1"/>
    </xf>
    <xf numFmtId="164" fontId="0" fillId="0" borderId="16" xfId="1" applyNumberFormat="1" applyFont="1" applyFill="1" applyBorder="1" applyAlignment="1">
      <alignment vertical="center" wrapText="1"/>
    </xf>
    <xf numFmtId="164" fontId="23" fillId="0" borderId="3" xfId="0" applyNumberFormat="1" applyFont="1" applyBorder="1" applyAlignment="1" applyProtection="1">
      <alignment vertical="center" wrapText="1"/>
      <protection locked="0"/>
    </xf>
    <xf numFmtId="164" fontId="23" fillId="0" borderId="39" xfId="0" applyNumberFormat="1" applyFont="1" applyBorder="1" applyAlignment="1" applyProtection="1">
      <alignment vertical="center" wrapText="1"/>
      <protection locked="0"/>
    </xf>
    <xf numFmtId="9" fontId="23" fillId="0" borderId="3" xfId="0" applyNumberFormat="1" applyFont="1" applyBorder="1" applyAlignment="1" applyProtection="1">
      <alignment horizontal="center" vertical="center" wrapText="1"/>
      <protection locked="0"/>
    </xf>
    <xf numFmtId="9" fontId="23" fillId="0" borderId="39" xfId="0" applyNumberFormat="1" applyFont="1" applyBorder="1" applyAlignment="1" applyProtection="1">
      <alignment horizontal="center" vertical="center" wrapText="1"/>
      <protection locked="0"/>
    </xf>
    <xf numFmtId="9" fontId="23" fillId="9" borderId="39" xfId="0" applyNumberFormat="1" applyFont="1" applyFill="1" applyBorder="1" applyAlignment="1" applyProtection="1">
      <alignment horizontal="center" vertical="center" wrapText="1"/>
      <protection locked="0"/>
    </xf>
    <xf numFmtId="44" fontId="24" fillId="0" borderId="3" xfId="0" applyNumberFormat="1" applyFont="1" applyBorder="1" applyAlignment="1" applyProtection="1">
      <alignment wrapText="1"/>
      <protection locked="0"/>
    </xf>
    <xf numFmtId="44" fontId="2" fillId="4" borderId="0" xfId="1" applyFont="1" applyFill="1" applyBorder="1" applyAlignment="1" applyProtection="1">
      <alignment wrapText="1"/>
    </xf>
    <xf numFmtId="44" fontId="2" fillId="4" borderId="0" xfId="1" applyFont="1" applyFill="1" applyBorder="1" applyAlignment="1">
      <alignment wrapText="1"/>
    </xf>
    <xf numFmtId="44" fontId="2" fillId="2" borderId="0" xfId="0" applyNumberFormat="1" applyFont="1" applyFill="1" applyAlignment="1">
      <alignment wrapText="1"/>
    </xf>
    <xf numFmtId="44" fontId="2" fillId="2" borderId="33" xfId="1" applyFont="1" applyFill="1" applyBorder="1" applyAlignment="1">
      <alignment wrapText="1"/>
    </xf>
    <xf numFmtId="44" fontId="2" fillId="2" borderId="56" xfId="0" applyNumberFormat="1" applyFont="1" applyFill="1" applyBorder="1" applyAlignment="1">
      <alignment wrapText="1"/>
    </xf>
    <xf numFmtId="9" fontId="1" fillId="3" borderId="3" xfId="2" applyFont="1" applyFill="1" applyBorder="1" applyAlignment="1" applyProtection="1">
      <alignment vertical="center" wrapText="1"/>
      <protection locked="0"/>
    </xf>
    <xf numFmtId="9" fontId="0" fillId="0" borderId="14" xfId="2" applyFont="1" applyFill="1" applyBorder="1" applyAlignment="1">
      <alignment wrapText="1"/>
    </xf>
    <xf numFmtId="0" fontId="1" fillId="4" borderId="8" xfId="0" applyFont="1" applyFill="1" applyBorder="1" applyAlignment="1">
      <alignment vertical="center" wrapText="1"/>
    </xf>
    <xf numFmtId="8" fontId="25" fillId="10" borderId="3" xfId="0" applyNumberFormat="1" applyFont="1" applyFill="1" applyBorder="1" applyAlignment="1">
      <alignment vertical="center" wrapText="1"/>
    </xf>
    <xf numFmtId="0" fontId="2" fillId="4" borderId="12" xfId="0" applyFont="1" applyFill="1" applyBorder="1" applyAlignment="1">
      <alignment vertical="center" wrapText="1"/>
    </xf>
    <xf numFmtId="8" fontId="17" fillId="10" borderId="13" xfId="0" applyNumberFormat="1" applyFont="1" applyFill="1" applyBorder="1" applyAlignment="1">
      <alignment vertical="center" wrapText="1"/>
    </xf>
    <xf numFmtId="8" fontId="17" fillId="10" borderId="14" xfId="0" applyNumberFormat="1" applyFont="1" applyFill="1" applyBorder="1" applyAlignment="1">
      <alignment vertical="center" wrapText="1"/>
    </xf>
    <xf numFmtId="44" fontId="25" fillId="10" borderId="3" xfId="0" applyNumberFormat="1" applyFont="1" applyFill="1" applyBorder="1" applyAlignment="1">
      <alignment vertical="center" wrapText="1"/>
    </xf>
    <xf numFmtId="44" fontId="17" fillId="10" borderId="13" xfId="0" applyNumberFormat="1" applyFont="1" applyFill="1" applyBorder="1" applyAlignment="1">
      <alignment vertical="center" wrapText="1"/>
    </xf>
    <xf numFmtId="44" fontId="1" fillId="0" borderId="3" xfId="1" applyFont="1" applyFill="1" applyBorder="1" applyAlignment="1" applyProtection="1">
      <alignment vertical="center" wrapText="1"/>
      <protection locked="0"/>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10" xfId="0" applyFont="1" applyFill="1" applyBorder="1" applyAlignment="1">
      <alignment horizontal="center" vertical="center" wrapText="1"/>
    </xf>
    <xf numFmtId="44" fontId="2" fillId="4" borderId="31" xfId="1" applyFont="1" applyFill="1" applyBorder="1" applyAlignment="1" applyProtection="1">
      <alignment horizontal="center" vertical="center" wrapText="1"/>
    </xf>
    <xf numFmtId="44" fontId="2" fillId="4"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4" borderId="5" xfId="1" applyFont="1" applyFill="1" applyBorder="1" applyAlignment="1" applyProtection="1">
      <alignment horizontal="center" vertical="center" wrapText="1"/>
      <protection locked="0"/>
    </xf>
    <xf numFmtId="44" fontId="2" fillId="4"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0" borderId="4"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7"/>
      <color rgb="FFFF979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onia Aguilar" id="{FF1CD82C-E6AB-4E26-9E95-50279D4C023E}" userId="S::aguilars@unhcr.org::a83cfb34-b90a-45bc-8067-d382a44b1596" providerId="AD"/>
  <person displayName="Irma Hernandez" id="{5EAA77D5-FC13-4516-83D9-3991E731568A}" userId="S::hernandi@unhcr.org::7040cb55-f50b-46c6-b1ed-6ea5c7ac941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06" dT="2024-06-06T19:19:16.06" personId="{5EAA77D5-FC13-4516-83D9-3991E731568A}" id="{D8CE87E7-BEC7-451E-8130-23E46FC30129}">
    <text>Monto aparece destacado por tener una ejecución menor al 5% debe decidirse si los salarios de Gabriela, Marisol y kimberly serán asignados como monitoreo y evaluación.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208" dT="2023-10-26T15:15:52.15" personId="{FF1CD82C-E6AB-4E26-9E95-50279D4C023E}" id="{CE5F0FC6-8808-4AE0-BBE9-4E6352C87272}">
    <text xml:space="preserve">ACNUR repercute 6.5%
</text>
  </threadedComment>
</ThreadedComments>
</file>

<file path=xl/threadedComments/threadedComment3.xml><?xml version="1.0" encoding="utf-8"?>
<ThreadedComments xmlns="http://schemas.microsoft.com/office/spreadsheetml/2018/threadedcomments" xmlns:x="http://schemas.openxmlformats.org/spreadsheetml/2006/main">
  <threadedComment ref="C16" dT="2023-11-06T13:52:51.59" personId="{5EAA77D5-FC13-4516-83D9-3991E731568A}" id="{ED70AA2A-DEEA-422E-9061-0DE2D393EA42}">
    <text>El monto debería multiplicarse por 6.5% y no por 7 % la celda esta bloqueada, pero haciendo ese cambio el saldo total es de $662,864.83.</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45"/>
  <cols>
    <col min="2" max="2" width="127.28515625" customWidth="1"/>
  </cols>
  <sheetData>
    <row r="2" spans="2:5" ht="36.75" customHeight="1" thickBot="1">
      <c r="B2" s="218" t="s">
        <v>0</v>
      </c>
      <c r="C2" s="218"/>
      <c r="D2" s="218"/>
      <c r="E2" s="218"/>
    </row>
    <row r="3" spans="2:5" ht="295.5" customHeight="1" thickBot="1">
      <c r="B3" s="133"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opLeftCell="B1" zoomScale="60" zoomScaleNormal="60" workbookViewId="0">
      <pane ySplit="4" topLeftCell="A61" activePane="bottomLeft" state="frozen"/>
      <selection pane="bottomLeft" activeCell="C67" sqref="C67"/>
    </sheetView>
  </sheetViews>
  <sheetFormatPr defaultColWidth="9.140625" defaultRowHeight="14.45"/>
  <cols>
    <col min="1" max="1" width="9.140625" style="20"/>
    <col min="2" max="2" width="30.7109375" style="20" customWidth="1"/>
    <col min="3" max="3" width="32.42578125" style="20" customWidth="1"/>
    <col min="4" max="4" width="25.140625" style="20" customWidth="1"/>
    <col min="5" max="6" width="25.7109375" style="20" customWidth="1"/>
    <col min="7" max="7" width="23.140625" style="20" customWidth="1"/>
    <col min="8" max="8" width="22.42578125" style="20" customWidth="1"/>
    <col min="9" max="9" width="22.42578125" style="190" customWidth="1"/>
    <col min="10" max="10" width="25.7109375" style="126" customWidth="1"/>
    <col min="11" max="11" width="30.28515625" style="20" customWidth="1"/>
    <col min="12" max="12" width="18.85546875" style="20" customWidth="1"/>
    <col min="13" max="13" width="9.140625" style="20"/>
    <col min="14" max="14" width="17.7109375" style="20" customWidth="1"/>
    <col min="15" max="15" width="26.42578125" style="20" customWidth="1"/>
    <col min="16" max="16" width="22.42578125" style="20" customWidth="1"/>
    <col min="17" max="17" width="29.7109375" style="20" customWidth="1"/>
    <col min="18" max="18" width="23.42578125" style="20" customWidth="1"/>
    <col min="19" max="19" width="18.42578125" style="20" customWidth="1"/>
    <col min="20" max="20" width="17.42578125" style="20" customWidth="1"/>
    <col min="21" max="21" width="25.140625" style="20" customWidth="1"/>
    <col min="22" max="16384" width="9.140625" style="20"/>
  </cols>
  <sheetData>
    <row r="1" spans="1:12" ht="30.75" customHeight="1">
      <c r="B1" s="218" t="s">
        <v>0</v>
      </c>
      <c r="C1" s="218"/>
      <c r="D1" s="218"/>
      <c r="E1" s="218"/>
      <c r="F1" s="18"/>
      <c r="G1" s="18"/>
      <c r="H1" s="19"/>
      <c r="I1" s="182"/>
      <c r="J1" s="125"/>
      <c r="K1" s="19"/>
    </row>
    <row r="2" spans="1:12" ht="16.5" customHeight="1">
      <c r="B2" s="248" t="s">
        <v>2</v>
      </c>
      <c r="C2" s="248"/>
      <c r="D2" s="248"/>
      <c r="E2" s="248"/>
      <c r="F2" s="134"/>
      <c r="G2" s="134"/>
      <c r="H2" s="134"/>
      <c r="I2" s="183"/>
      <c r="J2" s="117"/>
    </row>
    <row r="4" spans="1:12" ht="10.5" customHeight="1">
      <c r="B4" s="131" t="s">
        <v>3</v>
      </c>
      <c r="C4" s="131" t="s">
        <v>4</v>
      </c>
      <c r="D4" s="51" t="s">
        <v>5</v>
      </c>
      <c r="E4" s="51" t="s">
        <v>6</v>
      </c>
      <c r="F4" s="51" t="s">
        <v>7</v>
      </c>
      <c r="G4" s="75" t="s">
        <v>8</v>
      </c>
      <c r="H4" s="131" t="s">
        <v>9</v>
      </c>
      <c r="I4" s="131" t="s">
        <v>10</v>
      </c>
      <c r="J4" s="131" t="s">
        <v>11</v>
      </c>
      <c r="K4" s="131" t="s">
        <v>12</v>
      </c>
      <c r="L4" s="26"/>
    </row>
    <row r="5" spans="1:12" ht="51" customHeight="1">
      <c r="B5" s="73" t="s">
        <v>13</v>
      </c>
      <c r="C5" s="252" t="s">
        <v>14</v>
      </c>
      <c r="D5" s="253"/>
      <c r="E5" s="253"/>
      <c r="F5" s="253"/>
      <c r="G5" s="253"/>
      <c r="H5" s="253"/>
      <c r="I5" s="253"/>
      <c r="J5" s="253"/>
      <c r="K5" s="254"/>
      <c r="L5" s="9"/>
    </row>
    <row r="6" spans="1:12" ht="51" customHeight="1">
      <c r="B6" s="73" t="s">
        <v>15</v>
      </c>
      <c r="C6" s="245"/>
      <c r="D6" s="246"/>
      <c r="E6" s="246"/>
      <c r="F6" s="246"/>
      <c r="G6" s="246"/>
      <c r="H6" s="246"/>
      <c r="I6" s="246"/>
      <c r="J6" s="246"/>
      <c r="K6" s="247"/>
      <c r="L6" s="28"/>
    </row>
    <row r="7" spans="1:12" ht="62.1">
      <c r="B7" s="136" t="s">
        <v>16</v>
      </c>
      <c r="C7" s="137" t="s">
        <v>17</v>
      </c>
      <c r="D7" s="189">
        <f>57785.45+15671.5+16953</f>
        <v>90409.95</v>
      </c>
      <c r="E7" s="197">
        <v>43198.1</v>
      </c>
      <c r="F7" s="138"/>
      <c r="G7" s="139">
        <f>SUM(D7:F7)</f>
        <v>133608.04999999999</v>
      </c>
      <c r="H7" s="140">
        <v>0.3</v>
      </c>
      <c r="I7" s="184">
        <f>D7+E7+F7</f>
        <v>133608.04999999999</v>
      </c>
      <c r="J7" s="141"/>
      <c r="K7" s="142"/>
      <c r="L7" s="143"/>
    </row>
    <row r="8" spans="1:12" ht="46.5">
      <c r="B8" s="136" t="s">
        <v>18</v>
      </c>
      <c r="C8" s="137" t="s">
        <v>19</v>
      </c>
      <c r="D8" s="189">
        <f>57785.44+15671.5+19135</f>
        <v>92591.94</v>
      </c>
      <c r="E8" s="198">
        <v>20797.900000000001</v>
      </c>
      <c r="F8" s="138"/>
      <c r="G8" s="139">
        <f t="shared" ref="G8:G14" si="0">SUM(D8:F8)</f>
        <v>113389.84</v>
      </c>
      <c r="H8" s="140">
        <v>0.3</v>
      </c>
      <c r="I8" s="184">
        <f t="shared" ref="I8:I14" si="1">D8+E8+F8</f>
        <v>113389.84</v>
      </c>
      <c r="J8" s="141"/>
      <c r="K8" s="142"/>
      <c r="L8" s="143"/>
    </row>
    <row r="9" spans="1:12" ht="62.1">
      <c r="B9" s="136" t="s">
        <v>20</v>
      </c>
      <c r="C9" s="137" t="s">
        <v>21</v>
      </c>
      <c r="D9" s="189">
        <f>7759</f>
        <v>7759</v>
      </c>
      <c r="E9" s="198">
        <v>46543</v>
      </c>
      <c r="F9" s="138"/>
      <c r="G9" s="139">
        <f t="shared" si="0"/>
        <v>54302</v>
      </c>
      <c r="H9" s="140">
        <v>0.3</v>
      </c>
      <c r="I9" s="184">
        <f t="shared" si="1"/>
        <v>54302</v>
      </c>
      <c r="J9" s="141"/>
      <c r="K9" s="142"/>
      <c r="L9" s="143"/>
    </row>
    <row r="10" spans="1:12" ht="62.1">
      <c r="B10" s="136" t="s">
        <v>22</v>
      </c>
      <c r="C10" s="137" t="s">
        <v>23</v>
      </c>
      <c r="D10" s="189">
        <f>57785.45</f>
        <v>57785.45</v>
      </c>
      <c r="E10" s="198">
        <v>29600</v>
      </c>
      <c r="F10" s="138"/>
      <c r="G10" s="139">
        <f t="shared" si="0"/>
        <v>87385.45</v>
      </c>
      <c r="H10" s="140">
        <v>0.3</v>
      </c>
      <c r="I10" s="184">
        <f t="shared" si="1"/>
        <v>87385.45</v>
      </c>
      <c r="J10" s="141"/>
      <c r="K10" s="142"/>
      <c r="L10" s="143"/>
    </row>
    <row r="11" spans="1:12" ht="15.6">
      <c r="B11" s="136" t="s">
        <v>24</v>
      </c>
      <c r="C11" s="137"/>
      <c r="D11" s="138"/>
      <c r="E11" s="138"/>
      <c r="F11" s="138"/>
      <c r="G11" s="139">
        <f t="shared" si="0"/>
        <v>0</v>
      </c>
      <c r="H11" s="140"/>
      <c r="I11" s="184">
        <f t="shared" si="1"/>
        <v>0</v>
      </c>
      <c r="J11" s="141"/>
      <c r="K11" s="142"/>
      <c r="L11" s="143"/>
    </row>
    <row r="12" spans="1:12" ht="15.6">
      <c r="B12" s="136" t="s">
        <v>25</v>
      </c>
      <c r="C12" s="137"/>
      <c r="D12" s="138"/>
      <c r="E12" s="138"/>
      <c r="F12" s="138"/>
      <c r="G12" s="139">
        <f t="shared" si="0"/>
        <v>0</v>
      </c>
      <c r="H12" s="140"/>
      <c r="I12" s="184">
        <f t="shared" si="1"/>
        <v>0</v>
      </c>
      <c r="J12" s="141"/>
      <c r="K12" s="142"/>
      <c r="L12" s="143"/>
    </row>
    <row r="13" spans="1:12" ht="15.6">
      <c r="B13" s="136" t="s">
        <v>26</v>
      </c>
      <c r="C13" s="144"/>
      <c r="D13" s="141"/>
      <c r="E13" s="141"/>
      <c r="F13" s="141"/>
      <c r="G13" s="139">
        <f t="shared" si="0"/>
        <v>0</v>
      </c>
      <c r="H13" s="145"/>
      <c r="I13" s="184">
        <f t="shared" si="1"/>
        <v>0</v>
      </c>
      <c r="J13" s="141"/>
      <c r="K13" s="146"/>
      <c r="L13" s="143"/>
    </row>
    <row r="14" spans="1:12" ht="15.95" thickBot="1">
      <c r="A14" s="21"/>
      <c r="B14" s="136" t="s">
        <v>27</v>
      </c>
      <c r="C14" s="144"/>
      <c r="D14" s="141"/>
      <c r="E14" s="141"/>
      <c r="F14" s="141"/>
      <c r="G14" s="139">
        <f t="shared" si="0"/>
        <v>0</v>
      </c>
      <c r="H14" s="145"/>
      <c r="I14" s="184">
        <f t="shared" si="1"/>
        <v>0</v>
      </c>
      <c r="J14" s="141"/>
      <c r="K14" s="146"/>
    </row>
    <row r="15" spans="1:12" ht="15.6">
      <c r="A15" s="21"/>
      <c r="C15" s="73" t="s">
        <v>28</v>
      </c>
      <c r="D15" s="10">
        <f>SUM(D7:D14)</f>
        <v>248546.34000000003</v>
      </c>
      <c r="E15" s="10">
        <f>SUM(E7:E14)</f>
        <v>140139</v>
      </c>
      <c r="F15" s="10">
        <f>SUM(F7:F14)</f>
        <v>0</v>
      </c>
      <c r="G15" s="10">
        <f>SUM(G7:G14)</f>
        <v>388685.34</v>
      </c>
      <c r="H15" s="10">
        <f>(H7*G7)+(H8*G8)+(H9*G9)+(H10*G10)+(H11*G11)+(H12*G12)+(H13*G13)+(H14*G14)</f>
        <v>116605.602</v>
      </c>
      <c r="I15" s="185">
        <f>SUM(I7:I14)</f>
        <v>388685.34</v>
      </c>
      <c r="J15" s="127"/>
      <c r="K15" s="146"/>
      <c r="L15" s="29"/>
    </row>
    <row r="16" spans="1:12" ht="51" customHeight="1">
      <c r="A16" s="21"/>
      <c r="B16" s="73" t="s">
        <v>29</v>
      </c>
      <c r="C16" s="219" t="s">
        <v>30</v>
      </c>
      <c r="D16" s="220"/>
      <c r="E16" s="220"/>
      <c r="F16" s="220"/>
      <c r="G16" s="220"/>
      <c r="H16" s="220"/>
      <c r="I16" s="220"/>
      <c r="J16" s="220"/>
      <c r="K16" s="221"/>
      <c r="L16" s="28"/>
    </row>
    <row r="17" spans="1:12" ht="62.1">
      <c r="A17" s="21"/>
      <c r="B17" s="136" t="s">
        <v>31</v>
      </c>
      <c r="C17" s="137" t="s">
        <v>32</v>
      </c>
      <c r="D17" s="181">
        <f>62500+13939</f>
        <v>76439</v>
      </c>
      <c r="E17" s="138"/>
      <c r="F17" s="138"/>
      <c r="G17" s="139">
        <f>SUM(D17:F17)</f>
        <v>76439</v>
      </c>
      <c r="H17" s="140">
        <v>0.5</v>
      </c>
      <c r="I17" s="184">
        <f>D17+E17+F17</f>
        <v>76439</v>
      </c>
      <c r="J17" s="141"/>
      <c r="K17" s="142"/>
      <c r="L17" s="143"/>
    </row>
    <row r="18" spans="1:12" ht="77.45">
      <c r="A18" s="21"/>
      <c r="B18" s="136" t="s">
        <v>33</v>
      </c>
      <c r="C18" s="137" t="s">
        <v>34</v>
      </c>
      <c r="D18" s="181">
        <f>20884.99+14983</f>
        <v>35867.990000000005</v>
      </c>
      <c r="E18" s="138">
        <v>20000</v>
      </c>
      <c r="F18" s="138"/>
      <c r="G18" s="139">
        <f t="shared" ref="G18:G24" si="2">SUM(D18:F18)</f>
        <v>55867.990000000005</v>
      </c>
      <c r="H18" s="140">
        <v>0.3</v>
      </c>
      <c r="I18" s="184">
        <f t="shared" ref="I18:I24" si="3">D18+E18+F18</f>
        <v>55867.990000000005</v>
      </c>
      <c r="J18" s="141"/>
      <c r="K18" s="142"/>
      <c r="L18" s="143"/>
    </row>
    <row r="19" spans="1:12" ht="108.6">
      <c r="A19" s="21"/>
      <c r="B19" s="136" t="s">
        <v>35</v>
      </c>
      <c r="C19" s="137" t="s">
        <v>36</v>
      </c>
      <c r="D19" s="181">
        <f>28892.72+8791.1+24240.94</f>
        <v>61924.759999999995</v>
      </c>
      <c r="E19" s="138"/>
      <c r="F19" s="138"/>
      <c r="G19" s="139">
        <f t="shared" si="2"/>
        <v>61924.759999999995</v>
      </c>
      <c r="H19" s="140">
        <v>0.5</v>
      </c>
      <c r="I19" s="184">
        <f t="shared" si="3"/>
        <v>61924.759999999995</v>
      </c>
      <c r="J19" s="141"/>
      <c r="K19" s="142"/>
      <c r="L19" s="143"/>
    </row>
    <row r="20" spans="1:12" ht="30.95">
      <c r="A20" s="21"/>
      <c r="B20" s="136" t="s">
        <v>37</v>
      </c>
      <c r="C20" s="137" t="s">
        <v>38</v>
      </c>
      <c r="D20" s="138"/>
      <c r="E20" s="138"/>
      <c r="F20" s="138"/>
      <c r="G20" s="139">
        <f t="shared" si="2"/>
        <v>0</v>
      </c>
      <c r="H20" s="140"/>
      <c r="I20" s="184">
        <f t="shared" si="3"/>
        <v>0</v>
      </c>
      <c r="J20" s="141"/>
      <c r="K20" s="142"/>
      <c r="L20" s="143"/>
    </row>
    <row r="21" spans="1:12" ht="62.1">
      <c r="A21" s="21"/>
      <c r="B21" s="136" t="s">
        <v>39</v>
      </c>
      <c r="C21" s="137" t="s">
        <v>40</v>
      </c>
      <c r="D21" s="138"/>
      <c r="E21" s="138"/>
      <c r="F21" s="138"/>
      <c r="G21" s="139">
        <f t="shared" si="2"/>
        <v>0</v>
      </c>
      <c r="H21" s="140"/>
      <c r="I21" s="184">
        <f t="shared" si="3"/>
        <v>0</v>
      </c>
      <c r="J21" s="141"/>
      <c r="K21" s="142"/>
      <c r="L21" s="143"/>
    </row>
    <row r="22" spans="1:12" ht="77.45">
      <c r="A22" s="21"/>
      <c r="B22" s="136" t="s">
        <v>41</v>
      </c>
      <c r="C22" s="137" t="s">
        <v>42</v>
      </c>
      <c r="D22" s="181">
        <f>1766.88+28892.73</f>
        <v>30659.61</v>
      </c>
      <c r="E22" s="138"/>
      <c r="F22" s="138"/>
      <c r="G22" s="139">
        <f t="shared" si="2"/>
        <v>30659.61</v>
      </c>
      <c r="H22" s="140">
        <v>0.5</v>
      </c>
      <c r="I22" s="184">
        <f t="shared" si="3"/>
        <v>30659.61</v>
      </c>
      <c r="J22" s="141"/>
      <c r="K22" s="142"/>
      <c r="L22" s="143"/>
    </row>
    <row r="23" spans="1:12" ht="15.6">
      <c r="A23" s="21"/>
      <c r="B23" s="136" t="s">
        <v>43</v>
      </c>
      <c r="C23" s="144"/>
      <c r="D23" s="141"/>
      <c r="E23" s="141"/>
      <c r="F23" s="141"/>
      <c r="G23" s="139">
        <f t="shared" si="2"/>
        <v>0</v>
      </c>
      <c r="H23" s="145"/>
      <c r="I23" s="184">
        <f t="shared" si="3"/>
        <v>0</v>
      </c>
      <c r="J23" s="141"/>
      <c r="K23" s="146"/>
      <c r="L23" s="143"/>
    </row>
    <row r="24" spans="1:12" ht="15.6">
      <c r="A24" s="21"/>
      <c r="B24" s="136" t="s">
        <v>44</v>
      </c>
      <c r="C24" s="144"/>
      <c r="D24" s="141"/>
      <c r="E24" s="141"/>
      <c r="F24" s="141"/>
      <c r="G24" s="139">
        <f t="shared" si="2"/>
        <v>0</v>
      </c>
      <c r="H24" s="145"/>
      <c r="I24" s="184">
        <f t="shared" si="3"/>
        <v>0</v>
      </c>
      <c r="J24" s="141"/>
      <c r="K24" s="146"/>
      <c r="L24" s="143"/>
    </row>
    <row r="25" spans="1:12" ht="15.6">
      <c r="A25" s="21"/>
      <c r="C25" s="73" t="s">
        <v>28</v>
      </c>
      <c r="D25" s="13">
        <f>SUM(D17:D24)</f>
        <v>204891.36</v>
      </c>
      <c r="E25" s="13">
        <f>SUM(E17:E24)</f>
        <v>20000</v>
      </c>
      <c r="F25" s="13">
        <f>SUM(F17:F24)</f>
        <v>0</v>
      </c>
      <c r="G25" s="13">
        <f>SUM(G17:G24)</f>
        <v>224891.36</v>
      </c>
      <c r="H25" s="10">
        <f>(H17*G17)+(H18*G18)+(H19*G19)+(H20*G20)+(H21*G21)+(H22*G22)+(H23*G23)+(H24*G24)</f>
        <v>101272.08199999999</v>
      </c>
      <c r="I25" s="185">
        <f>SUM(I17:I24)</f>
        <v>224891.36</v>
      </c>
      <c r="J25" s="127"/>
      <c r="K25" s="146"/>
      <c r="L25" s="29"/>
    </row>
    <row r="26" spans="1:12" ht="51" customHeight="1">
      <c r="A26" s="21"/>
      <c r="B26" s="73" t="s">
        <v>45</v>
      </c>
      <c r="C26" s="219" t="s">
        <v>46</v>
      </c>
      <c r="D26" s="220"/>
      <c r="E26" s="220"/>
      <c r="F26" s="220"/>
      <c r="G26" s="220"/>
      <c r="H26" s="220"/>
      <c r="I26" s="220"/>
      <c r="J26" s="220"/>
      <c r="K26" s="221"/>
      <c r="L26" s="28"/>
    </row>
    <row r="27" spans="1:12" ht="46.5">
      <c r="A27" s="21"/>
      <c r="B27" s="136" t="s">
        <v>47</v>
      </c>
      <c r="C27" s="137" t="s">
        <v>48</v>
      </c>
      <c r="D27" s="181">
        <v>5000</v>
      </c>
      <c r="E27" s="138"/>
      <c r="F27" s="138">
        <v>12445</v>
      </c>
      <c r="G27" s="139">
        <f>SUM(D27:F27)</f>
        <v>17445</v>
      </c>
      <c r="H27" s="140">
        <v>0.3</v>
      </c>
      <c r="I27" s="184">
        <f>D27+E27+F27</f>
        <v>17445</v>
      </c>
      <c r="J27" s="141"/>
      <c r="K27" s="142"/>
      <c r="L27" s="143"/>
    </row>
    <row r="28" spans="1:12" ht="93">
      <c r="A28" s="21"/>
      <c r="B28" s="136" t="s">
        <v>49</v>
      </c>
      <c r="C28" s="137" t="s">
        <v>50</v>
      </c>
      <c r="D28" s="181">
        <f>8700</f>
        <v>8700</v>
      </c>
      <c r="E28" s="138"/>
      <c r="F28" s="138">
        <v>45000</v>
      </c>
      <c r="G28" s="139">
        <f t="shared" ref="G28:G34" si="4">SUM(D28:F28)</f>
        <v>53700</v>
      </c>
      <c r="H28" s="140">
        <v>0.3</v>
      </c>
      <c r="I28" s="184">
        <f t="shared" ref="I28:I34" si="5">D28+E28+F28</f>
        <v>53700</v>
      </c>
      <c r="J28" s="141"/>
      <c r="K28" s="142"/>
      <c r="L28" s="143"/>
    </row>
    <row r="29" spans="1:12" ht="77.45">
      <c r="A29" s="21"/>
      <c r="B29" s="136" t="s">
        <v>51</v>
      </c>
      <c r="C29" s="137" t="s">
        <v>52</v>
      </c>
      <c r="D29" s="138"/>
      <c r="E29" s="138">
        <f>2717.5+27500</f>
        <v>30217.5</v>
      </c>
      <c r="F29" s="138"/>
      <c r="G29" s="139">
        <f t="shared" si="4"/>
        <v>30217.5</v>
      </c>
      <c r="H29" s="140">
        <v>0.3</v>
      </c>
      <c r="I29" s="184">
        <f t="shared" si="5"/>
        <v>30217.5</v>
      </c>
      <c r="J29" s="141"/>
      <c r="K29" s="142"/>
      <c r="L29" s="143"/>
    </row>
    <row r="30" spans="1:12" ht="15.6">
      <c r="A30" s="21"/>
      <c r="B30" s="136" t="s">
        <v>53</v>
      </c>
      <c r="C30" s="137"/>
      <c r="D30" s="138"/>
      <c r="E30" s="138"/>
      <c r="F30" s="138"/>
      <c r="G30" s="139">
        <f t="shared" si="4"/>
        <v>0</v>
      </c>
      <c r="H30" s="140"/>
      <c r="I30" s="184">
        <f t="shared" si="5"/>
        <v>0</v>
      </c>
      <c r="J30" s="141"/>
      <c r="K30" s="142"/>
      <c r="L30" s="143"/>
    </row>
    <row r="31" spans="1:12" s="21" customFormat="1" ht="15.6">
      <c r="B31" s="136" t="s">
        <v>54</v>
      </c>
      <c r="C31" s="137"/>
      <c r="D31" s="138"/>
      <c r="E31" s="138"/>
      <c r="F31" s="138"/>
      <c r="G31" s="139">
        <f t="shared" si="4"/>
        <v>0</v>
      </c>
      <c r="H31" s="140"/>
      <c r="I31" s="184">
        <f t="shared" si="5"/>
        <v>0</v>
      </c>
      <c r="J31" s="141"/>
      <c r="K31" s="142"/>
      <c r="L31" s="143"/>
    </row>
    <row r="32" spans="1:12" s="21" customFormat="1" ht="15.6">
      <c r="B32" s="136" t="s">
        <v>55</v>
      </c>
      <c r="C32" s="137"/>
      <c r="D32" s="138"/>
      <c r="E32" s="138"/>
      <c r="F32" s="138"/>
      <c r="G32" s="139">
        <f t="shared" si="4"/>
        <v>0</v>
      </c>
      <c r="H32" s="140"/>
      <c r="I32" s="184">
        <f t="shared" si="5"/>
        <v>0</v>
      </c>
      <c r="J32" s="141"/>
      <c r="K32" s="142"/>
      <c r="L32" s="143"/>
    </row>
    <row r="33" spans="1:12" s="21" customFormat="1" ht="15.6">
      <c r="A33" s="20"/>
      <c r="B33" s="136" t="s">
        <v>56</v>
      </c>
      <c r="C33" s="144"/>
      <c r="D33" s="141"/>
      <c r="E33" s="141"/>
      <c r="F33" s="141"/>
      <c r="G33" s="139">
        <f t="shared" si="4"/>
        <v>0</v>
      </c>
      <c r="H33" s="145"/>
      <c r="I33" s="184">
        <f t="shared" si="5"/>
        <v>0</v>
      </c>
      <c r="J33" s="141"/>
      <c r="K33" s="146"/>
      <c r="L33" s="143"/>
    </row>
    <row r="34" spans="1:12" ht="15.6">
      <c r="B34" s="136" t="s">
        <v>57</v>
      </c>
      <c r="C34" s="144"/>
      <c r="D34" s="141"/>
      <c r="E34" s="141"/>
      <c r="F34" s="141"/>
      <c r="G34" s="139">
        <f t="shared" si="4"/>
        <v>0</v>
      </c>
      <c r="H34" s="145"/>
      <c r="I34" s="184">
        <f t="shared" si="5"/>
        <v>0</v>
      </c>
      <c r="J34" s="141"/>
      <c r="K34" s="146"/>
      <c r="L34" s="143"/>
    </row>
    <row r="35" spans="1:12" ht="15.6">
      <c r="C35" s="73" t="s">
        <v>28</v>
      </c>
      <c r="D35" s="13">
        <f>SUM(D27:D34)</f>
        <v>13700</v>
      </c>
      <c r="E35" s="13">
        <f>SUM(E27:E34)</f>
        <v>30217.5</v>
      </c>
      <c r="F35" s="13">
        <f>SUM(F27:F34)</f>
        <v>57445</v>
      </c>
      <c r="G35" s="13">
        <f>SUM(G27:G34)</f>
        <v>101362.5</v>
      </c>
      <c r="H35" s="10">
        <f>(H27*G27)+(H28*G28)+(H29*G29)+(H30*G30)+(H31*G31)+(H32*G32)+(H33*G33)+(H34*G34)</f>
        <v>30408.75</v>
      </c>
      <c r="I35" s="185">
        <f>SUM(I27:I34)</f>
        <v>101362.5</v>
      </c>
      <c r="J35" s="127"/>
      <c r="K35" s="146"/>
      <c r="L35" s="29"/>
    </row>
    <row r="36" spans="1:12" ht="51" customHeight="1">
      <c r="B36" s="73" t="s">
        <v>58</v>
      </c>
      <c r="C36" s="219"/>
      <c r="D36" s="220"/>
      <c r="E36" s="220"/>
      <c r="F36" s="220"/>
      <c r="G36" s="220"/>
      <c r="H36" s="220"/>
      <c r="I36" s="220"/>
      <c r="J36" s="220"/>
      <c r="K36" s="221"/>
      <c r="L36" s="28"/>
    </row>
    <row r="37" spans="1:12" ht="15.6">
      <c r="B37" s="136" t="s">
        <v>59</v>
      </c>
      <c r="C37" s="137"/>
      <c r="D37" s="138"/>
      <c r="E37" s="138"/>
      <c r="F37" s="138"/>
      <c r="G37" s="139">
        <f>SUM(D37:F37)</f>
        <v>0</v>
      </c>
      <c r="H37" s="140"/>
      <c r="I37" s="184">
        <f t="shared" ref="I37:I44" si="6">C37+D37+E37</f>
        <v>0</v>
      </c>
      <c r="J37" s="141"/>
      <c r="K37" s="142"/>
      <c r="L37" s="143"/>
    </row>
    <row r="38" spans="1:12" ht="15.6">
      <c r="B38" s="136" t="s">
        <v>60</v>
      </c>
      <c r="C38" s="137"/>
      <c r="D38" s="138"/>
      <c r="E38" s="138"/>
      <c r="F38" s="138"/>
      <c r="G38" s="139">
        <f t="shared" ref="G38:G44" si="7">SUM(D38:F38)</f>
        <v>0</v>
      </c>
      <c r="H38" s="140"/>
      <c r="I38" s="184">
        <f t="shared" si="6"/>
        <v>0</v>
      </c>
      <c r="J38" s="141"/>
      <c r="K38" s="142"/>
      <c r="L38" s="143"/>
    </row>
    <row r="39" spans="1:12" ht="15.6">
      <c r="B39" s="136" t="s">
        <v>61</v>
      </c>
      <c r="C39" s="137"/>
      <c r="D39" s="138"/>
      <c r="E39" s="138"/>
      <c r="F39" s="138"/>
      <c r="G39" s="139">
        <f t="shared" si="7"/>
        <v>0</v>
      </c>
      <c r="H39" s="140"/>
      <c r="I39" s="184">
        <f t="shared" si="6"/>
        <v>0</v>
      </c>
      <c r="J39" s="141"/>
      <c r="K39" s="142"/>
      <c r="L39" s="143"/>
    </row>
    <row r="40" spans="1:12" ht="15.6">
      <c r="B40" s="136" t="s">
        <v>62</v>
      </c>
      <c r="C40" s="137"/>
      <c r="D40" s="138"/>
      <c r="E40" s="138"/>
      <c r="F40" s="138"/>
      <c r="G40" s="139">
        <f t="shared" si="7"/>
        <v>0</v>
      </c>
      <c r="H40" s="140"/>
      <c r="I40" s="184">
        <f t="shared" si="6"/>
        <v>0</v>
      </c>
      <c r="J40" s="141"/>
      <c r="K40" s="142"/>
      <c r="L40" s="143"/>
    </row>
    <row r="41" spans="1:12" ht="15.6">
      <c r="B41" s="136" t="s">
        <v>63</v>
      </c>
      <c r="C41" s="137"/>
      <c r="D41" s="138"/>
      <c r="E41" s="138"/>
      <c r="F41" s="138"/>
      <c r="G41" s="139">
        <f t="shared" si="7"/>
        <v>0</v>
      </c>
      <c r="H41" s="140"/>
      <c r="I41" s="184">
        <f t="shared" si="6"/>
        <v>0</v>
      </c>
      <c r="J41" s="141"/>
      <c r="K41" s="142"/>
      <c r="L41" s="143"/>
    </row>
    <row r="42" spans="1:12" ht="15.6">
      <c r="A42" s="21"/>
      <c r="B42" s="136" t="s">
        <v>64</v>
      </c>
      <c r="C42" s="137"/>
      <c r="D42" s="138"/>
      <c r="E42" s="138"/>
      <c r="F42" s="138"/>
      <c r="G42" s="139">
        <f t="shared" si="7"/>
        <v>0</v>
      </c>
      <c r="H42" s="140"/>
      <c r="I42" s="184">
        <f t="shared" si="6"/>
        <v>0</v>
      </c>
      <c r="J42" s="141"/>
      <c r="K42" s="142"/>
      <c r="L42" s="143"/>
    </row>
    <row r="43" spans="1:12" s="21" customFormat="1" ht="15.6">
      <c r="A43" s="20"/>
      <c r="B43" s="136" t="s">
        <v>65</v>
      </c>
      <c r="C43" s="144"/>
      <c r="D43" s="141"/>
      <c r="E43" s="141"/>
      <c r="F43" s="141"/>
      <c r="G43" s="139">
        <f t="shared" si="7"/>
        <v>0</v>
      </c>
      <c r="H43" s="145"/>
      <c r="I43" s="184">
        <f t="shared" si="6"/>
        <v>0</v>
      </c>
      <c r="J43" s="141"/>
      <c r="K43" s="146"/>
      <c r="L43" s="143"/>
    </row>
    <row r="44" spans="1:12" ht="15.6">
      <c r="B44" s="136" t="s">
        <v>66</v>
      </c>
      <c r="C44" s="144"/>
      <c r="D44" s="141"/>
      <c r="E44" s="141"/>
      <c r="F44" s="141"/>
      <c r="G44" s="139">
        <f t="shared" si="7"/>
        <v>0</v>
      </c>
      <c r="H44" s="145"/>
      <c r="I44" s="184">
        <f t="shared" si="6"/>
        <v>0</v>
      </c>
      <c r="J44" s="141"/>
      <c r="K44" s="146"/>
      <c r="L44" s="143"/>
    </row>
    <row r="45" spans="1:12" ht="15.6">
      <c r="C45" s="73" t="s">
        <v>28</v>
      </c>
      <c r="D45" s="10">
        <f>SUM(D37:D44)</f>
        <v>0</v>
      </c>
      <c r="E45" s="10">
        <f>SUM(E37:E44)</f>
        <v>0</v>
      </c>
      <c r="F45" s="10">
        <f>SUM(F37:F44)</f>
        <v>0</v>
      </c>
      <c r="G45" s="10">
        <f>SUM(G37:G44)</f>
        <v>0</v>
      </c>
      <c r="H45" s="10">
        <f>(H37*G37)+(H38*G38)+(H39*G39)+(H40*G40)+(H41*G41)+(H42*G42)+(H43*G43)+(H44*G44)</f>
        <v>0</v>
      </c>
      <c r="I45" s="185">
        <f>SUM(I37:I44)</f>
        <v>0</v>
      </c>
      <c r="J45" s="127"/>
      <c r="K45" s="146"/>
      <c r="L45" s="29"/>
    </row>
    <row r="46" spans="1:12" ht="15.6">
      <c r="B46" s="147"/>
      <c r="C46" s="148"/>
      <c r="D46" s="149"/>
      <c r="E46" s="149"/>
      <c r="F46" s="149"/>
      <c r="G46" s="149"/>
      <c r="H46" s="149"/>
      <c r="I46" s="186"/>
      <c r="J46" s="149"/>
      <c r="K46" s="149"/>
      <c r="L46" s="143"/>
    </row>
    <row r="47" spans="1:12" ht="51" customHeight="1">
      <c r="B47" s="73" t="s">
        <v>67</v>
      </c>
      <c r="C47" s="249" t="s">
        <v>68</v>
      </c>
      <c r="D47" s="250"/>
      <c r="E47" s="250"/>
      <c r="F47" s="250"/>
      <c r="G47" s="250"/>
      <c r="H47" s="250"/>
      <c r="I47" s="250"/>
      <c r="J47" s="250"/>
      <c r="K47" s="251"/>
      <c r="L47" s="9"/>
    </row>
    <row r="48" spans="1:12" ht="51" customHeight="1">
      <c r="B48" s="73" t="s">
        <v>69</v>
      </c>
      <c r="C48" s="219" t="s">
        <v>70</v>
      </c>
      <c r="D48" s="220"/>
      <c r="E48" s="220"/>
      <c r="F48" s="220"/>
      <c r="G48" s="220"/>
      <c r="H48" s="220"/>
      <c r="I48" s="220"/>
      <c r="J48" s="220"/>
      <c r="K48" s="221"/>
      <c r="L48" s="28"/>
    </row>
    <row r="49" spans="1:12" ht="77.45">
      <c r="B49" s="136" t="s">
        <v>71</v>
      </c>
      <c r="C49" s="137" t="s">
        <v>72</v>
      </c>
      <c r="D49" s="138"/>
      <c r="E49" s="138"/>
      <c r="F49" s="138"/>
      <c r="G49" s="139">
        <f>SUM(D49:F49)</f>
        <v>0</v>
      </c>
      <c r="H49" s="140"/>
      <c r="I49" s="184">
        <f>D49+E49+F49</f>
        <v>0</v>
      </c>
      <c r="J49" s="141"/>
      <c r="K49" s="142"/>
      <c r="L49" s="143"/>
    </row>
    <row r="50" spans="1:12" ht="93">
      <c r="B50" s="136" t="s">
        <v>73</v>
      </c>
      <c r="C50" s="137" t="s">
        <v>74</v>
      </c>
      <c r="D50" s="138"/>
      <c r="E50" s="138"/>
      <c r="F50" s="138">
        <v>8844.2999999999993</v>
      </c>
      <c r="G50" s="139">
        <f t="shared" ref="G50:G56" si="8">SUM(D50:F50)</f>
        <v>8844.2999999999993</v>
      </c>
      <c r="H50" s="140"/>
      <c r="I50" s="184">
        <f t="shared" ref="I50:I56" si="9">D50+E50+F50</f>
        <v>8844.2999999999993</v>
      </c>
      <c r="J50" s="141"/>
      <c r="K50" s="142"/>
      <c r="L50" s="143"/>
    </row>
    <row r="51" spans="1:12" ht="108.6">
      <c r="B51" s="136" t="s">
        <v>75</v>
      </c>
      <c r="C51" s="137" t="s">
        <v>76</v>
      </c>
      <c r="D51" s="138"/>
      <c r="E51" s="138">
        <v>22500</v>
      </c>
      <c r="F51" s="138">
        <v>1147.5</v>
      </c>
      <c r="G51" s="139">
        <f t="shared" si="8"/>
        <v>23647.5</v>
      </c>
      <c r="H51" s="140"/>
      <c r="I51" s="184">
        <f t="shared" si="9"/>
        <v>23647.5</v>
      </c>
      <c r="J51" s="141"/>
      <c r="K51" s="142"/>
      <c r="L51" s="143"/>
    </row>
    <row r="52" spans="1:12" ht="30.95">
      <c r="B52" s="136" t="s">
        <v>77</v>
      </c>
      <c r="C52" s="137" t="s">
        <v>78</v>
      </c>
      <c r="D52" s="138"/>
      <c r="E52" s="138"/>
      <c r="F52" s="138">
        <v>8976.41</v>
      </c>
      <c r="G52" s="139">
        <f t="shared" si="8"/>
        <v>8976.41</v>
      </c>
      <c r="H52" s="140"/>
      <c r="I52" s="184">
        <f t="shared" si="9"/>
        <v>8976.41</v>
      </c>
      <c r="J52" s="141"/>
      <c r="K52" s="142"/>
      <c r="L52" s="143"/>
    </row>
    <row r="53" spans="1:12" ht="139.5">
      <c r="B53" s="136" t="s">
        <v>79</v>
      </c>
      <c r="C53" s="137" t="s">
        <v>80</v>
      </c>
      <c r="D53" s="138"/>
      <c r="E53" s="138"/>
      <c r="F53" s="138">
        <v>1268.7</v>
      </c>
      <c r="G53" s="139">
        <f t="shared" si="8"/>
        <v>1268.7</v>
      </c>
      <c r="H53" s="140"/>
      <c r="I53" s="184">
        <f t="shared" si="9"/>
        <v>1268.7</v>
      </c>
      <c r="J53" s="141"/>
      <c r="K53" s="142"/>
      <c r="L53" s="143"/>
    </row>
    <row r="54" spans="1:12" ht="15.6">
      <c r="B54" s="136" t="s">
        <v>81</v>
      </c>
      <c r="C54" s="137"/>
      <c r="D54" s="138"/>
      <c r="E54" s="138"/>
      <c r="F54" s="138"/>
      <c r="G54" s="139">
        <f t="shared" si="8"/>
        <v>0</v>
      </c>
      <c r="H54" s="140"/>
      <c r="I54" s="184">
        <f t="shared" si="9"/>
        <v>0</v>
      </c>
      <c r="J54" s="141"/>
      <c r="K54" s="142"/>
      <c r="L54" s="143"/>
    </row>
    <row r="55" spans="1:12" ht="15.6">
      <c r="A55" s="21"/>
      <c r="B55" s="136" t="s">
        <v>82</v>
      </c>
      <c r="C55" s="144"/>
      <c r="D55" s="141"/>
      <c r="E55" s="141"/>
      <c r="F55" s="141"/>
      <c r="G55" s="139">
        <f t="shared" si="8"/>
        <v>0</v>
      </c>
      <c r="H55" s="145"/>
      <c r="I55" s="184">
        <f t="shared" si="9"/>
        <v>0</v>
      </c>
      <c r="J55" s="141"/>
      <c r="K55" s="146"/>
      <c r="L55" s="143"/>
    </row>
    <row r="56" spans="1:12" s="21" customFormat="1" ht="15.6">
      <c r="B56" s="136" t="s">
        <v>83</v>
      </c>
      <c r="C56" s="144"/>
      <c r="D56" s="141"/>
      <c r="E56" s="141"/>
      <c r="F56" s="141"/>
      <c r="G56" s="139">
        <f t="shared" si="8"/>
        <v>0</v>
      </c>
      <c r="H56" s="145"/>
      <c r="I56" s="184">
        <f t="shared" si="9"/>
        <v>0</v>
      </c>
      <c r="J56" s="141"/>
      <c r="K56" s="146"/>
      <c r="L56" s="143"/>
    </row>
    <row r="57" spans="1:12" s="21" customFormat="1" ht="15.6">
      <c r="A57" s="20"/>
      <c r="B57" s="20"/>
      <c r="C57" s="73" t="s">
        <v>28</v>
      </c>
      <c r="D57" s="10">
        <f>SUM(D49:D56)</f>
        <v>0</v>
      </c>
      <c r="E57" s="10">
        <f>SUM(E49:E56)</f>
        <v>22500</v>
      </c>
      <c r="F57" s="10">
        <f>SUM(F49:F56)</f>
        <v>20236.91</v>
      </c>
      <c r="G57" s="13">
        <f>SUM(G49:G56)</f>
        <v>42736.909999999996</v>
      </c>
      <c r="H57" s="10">
        <f>(H49*G49)+(H50*G50)+(H51*G51)+(H52*G52)+(H53*G53)+(H54*G54)+(H55*G55)+(H56*G56)</f>
        <v>0</v>
      </c>
      <c r="I57" s="185">
        <f>SUM(I49:I56)</f>
        <v>42736.909999999996</v>
      </c>
      <c r="J57" s="127"/>
      <c r="K57" s="146"/>
      <c r="L57" s="29"/>
    </row>
    <row r="58" spans="1:12" ht="51" customHeight="1">
      <c r="B58" s="73" t="s">
        <v>84</v>
      </c>
      <c r="C58" s="219" t="s">
        <v>85</v>
      </c>
      <c r="D58" s="220"/>
      <c r="E58" s="220"/>
      <c r="F58" s="220"/>
      <c r="G58" s="220"/>
      <c r="H58" s="220"/>
      <c r="I58" s="220"/>
      <c r="J58" s="220"/>
      <c r="K58" s="221"/>
      <c r="L58" s="28"/>
    </row>
    <row r="59" spans="1:12" ht="77.45">
      <c r="B59" s="136" t="s">
        <v>86</v>
      </c>
      <c r="C59" s="137" t="s">
        <v>87</v>
      </c>
      <c r="D59" s="181">
        <f>97100.39+1300</f>
        <v>98400.39</v>
      </c>
      <c r="E59" s="138"/>
      <c r="F59" s="138"/>
      <c r="G59" s="139">
        <f>SUM(D59:F59)</f>
        <v>98400.39</v>
      </c>
      <c r="H59" s="199">
        <v>0.3</v>
      </c>
      <c r="I59" s="184">
        <f>D59+E59+F59</f>
        <v>98400.39</v>
      </c>
      <c r="J59" s="141"/>
      <c r="K59" s="142"/>
      <c r="L59" s="143"/>
    </row>
    <row r="60" spans="1:12" ht="93">
      <c r="B60" s="136" t="s">
        <v>88</v>
      </c>
      <c r="C60" s="137" t="s">
        <v>89</v>
      </c>
      <c r="D60" s="181"/>
      <c r="E60" s="138">
        <v>8384.7000000000007</v>
      </c>
      <c r="F60" s="138">
        <v>0</v>
      </c>
      <c r="G60" s="139">
        <f t="shared" ref="G60:G66" si="10">SUM(D60:F60)</f>
        <v>8384.7000000000007</v>
      </c>
      <c r="H60" s="200">
        <v>0.3</v>
      </c>
      <c r="I60" s="184">
        <f>D60+E60+F60</f>
        <v>8384.7000000000007</v>
      </c>
      <c r="J60" s="141"/>
      <c r="K60" s="142"/>
      <c r="L60" s="143"/>
    </row>
    <row r="61" spans="1:12" ht="123.95">
      <c r="B61" s="136" t="s">
        <v>90</v>
      </c>
      <c r="C61" s="137" t="s">
        <v>91</v>
      </c>
      <c r="D61" s="138"/>
      <c r="E61" s="138"/>
      <c r="F61" s="138">
        <v>100011</v>
      </c>
      <c r="G61" s="139">
        <f t="shared" si="10"/>
        <v>100011</v>
      </c>
      <c r="H61" s="200">
        <v>0.3</v>
      </c>
      <c r="I61" s="184">
        <f t="shared" ref="I61:I66" si="11">D61+E61+F61</f>
        <v>100011</v>
      </c>
      <c r="J61" s="141"/>
      <c r="K61" s="142"/>
      <c r="L61" s="143"/>
    </row>
    <row r="62" spans="1:12" ht="62.1">
      <c r="B62" s="136" t="s">
        <v>92</v>
      </c>
      <c r="C62" s="137" t="s">
        <v>93</v>
      </c>
      <c r="D62" s="138"/>
      <c r="E62" s="138"/>
      <c r="F62" s="138">
        <v>0</v>
      </c>
      <c r="G62" s="139">
        <f t="shared" si="10"/>
        <v>0</v>
      </c>
      <c r="H62" s="200">
        <v>0.8</v>
      </c>
      <c r="I62" s="184">
        <f t="shared" si="11"/>
        <v>0</v>
      </c>
      <c r="J62" s="141"/>
      <c r="K62" s="142"/>
      <c r="L62" s="143"/>
    </row>
    <row r="63" spans="1:12" ht="46.5">
      <c r="B63" s="136" t="s">
        <v>94</v>
      </c>
      <c r="C63" s="137" t="s">
        <v>95</v>
      </c>
      <c r="D63" s="138"/>
      <c r="E63" s="138"/>
      <c r="F63" s="138">
        <v>5944</v>
      </c>
      <c r="G63" s="139">
        <f t="shared" si="10"/>
        <v>5944</v>
      </c>
      <c r="H63" s="200">
        <v>0.3</v>
      </c>
      <c r="I63" s="184">
        <f t="shared" si="11"/>
        <v>5944</v>
      </c>
      <c r="J63" s="141"/>
      <c r="K63" s="142"/>
      <c r="L63" s="143"/>
    </row>
    <row r="64" spans="1:12" ht="77.45">
      <c r="B64" s="136" t="s">
        <v>96</v>
      </c>
      <c r="C64" s="137" t="s">
        <v>97</v>
      </c>
      <c r="D64" s="138"/>
      <c r="E64" s="138"/>
      <c r="F64" s="138"/>
      <c r="G64" s="139">
        <f t="shared" si="10"/>
        <v>0</v>
      </c>
      <c r="H64" s="200"/>
      <c r="I64" s="184">
        <f t="shared" si="11"/>
        <v>0</v>
      </c>
      <c r="J64" s="141"/>
      <c r="K64" s="142"/>
      <c r="L64" s="143"/>
    </row>
    <row r="65" spans="1:12" ht="77.45">
      <c r="B65" s="136" t="s">
        <v>98</v>
      </c>
      <c r="C65" s="144" t="s">
        <v>99</v>
      </c>
      <c r="D65" s="141"/>
      <c r="E65" s="141"/>
      <c r="F65" s="141">
        <v>21737.5</v>
      </c>
      <c r="G65" s="139">
        <f t="shared" si="10"/>
        <v>21737.5</v>
      </c>
      <c r="H65" s="200">
        <v>0.4</v>
      </c>
      <c r="I65" s="184">
        <f t="shared" si="11"/>
        <v>21737.5</v>
      </c>
      <c r="J65" s="141"/>
      <c r="K65" s="146"/>
      <c r="L65" s="143"/>
    </row>
    <row r="66" spans="1:12" ht="93">
      <c r="B66" s="136" t="s">
        <v>100</v>
      </c>
      <c r="C66" s="144" t="s">
        <v>101</v>
      </c>
      <c r="D66" s="141"/>
      <c r="E66" s="141"/>
      <c r="F66" s="181"/>
      <c r="G66" s="139">
        <f t="shared" si="10"/>
        <v>0</v>
      </c>
      <c r="H66" s="201"/>
      <c r="I66" s="184">
        <f t="shared" si="11"/>
        <v>0</v>
      </c>
      <c r="J66" s="141"/>
      <c r="K66" s="146"/>
      <c r="L66" s="143"/>
    </row>
    <row r="67" spans="1:12" ht="15.6">
      <c r="C67" s="73" t="s">
        <v>28</v>
      </c>
      <c r="D67" s="13">
        <f>SUM(D59:D66)</f>
        <v>98400.39</v>
      </c>
      <c r="E67" s="13">
        <f>SUM(E59:E66)</f>
        <v>8384.7000000000007</v>
      </c>
      <c r="F67" s="13">
        <f>SUM(F59:F66)</f>
        <v>127692.5</v>
      </c>
      <c r="G67" s="13">
        <f>SUM(G59:G66)</f>
        <v>234477.59</v>
      </c>
      <c r="H67" s="10">
        <f>(H59*G59)+(H60*G60)+(H61*G61)+(H62*G62)+(H63*G63)+(H64*G64)+(H65*G65)+(H66*G66)</f>
        <v>72517.027000000002</v>
      </c>
      <c r="I67" s="187">
        <f>SUM(I59:I66)</f>
        <v>234477.59</v>
      </c>
      <c r="J67" s="128"/>
      <c r="K67" s="146"/>
      <c r="L67" s="29"/>
    </row>
    <row r="68" spans="1:12" ht="51" hidden="1" customHeight="1">
      <c r="B68" s="73" t="s">
        <v>102</v>
      </c>
      <c r="C68" s="219"/>
      <c r="D68" s="220"/>
      <c r="E68" s="220"/>
      <c r="F68" s="220"/>
      <c r="G68" s="220"/>
      <c r="H68" s="220"/>
      <c r="I68" s="220"/>
      <c r="J68" s="220"/>
      <c r="K68" s="221"/>
      <c r="L68" s="28"/>
    </row>
    <row r="69" spans="1:12" ht="15.6" hidden="1">
      <c r="B69" s="136" t="s">
        <v>103</v>
      </c>
      <c r="C69" s="137"/>
      <c r="D69" s="138"/>
      <c r="E69" s="138"/>
      <c r="F69" s="138"/>
      <c r="G69" s="139">
        <f>SUM(D69:F69)</f>
        <v>0</v>
      </c>
      <c r="H69" s="140"/>
      <c r="I69" s="184"/>
      <c r="J69" s="141"/>
      <c r="K69" s="142"/>
      <c r="L69" s="143"/>
    </row>
    <row r="70" spans="1:12" ht="15.6" hidden="1">
      <c r="B70" s="136" t="s">
        <v>104</v>
      </c>
      <c r="C70" s="137"/>
      <c r="D70" s="138"/>
      <c r="E70" s="138"/>
      <c r="F70" s="138"/>
      <c r="G70" s="139">
        <f t="shared" ref="G70:G76" si="12">SUM(D70:F70)</f>
        <v>0</v>
      </c>
      <c r="H70" s="140"/>
      <c r="I70" s="184"/>
      <c r="J70" s="141"/>
      <c r="K70" s="142"/>
      <c r="L70" s="143"/>
    </row>
    <row r="71" spans="1:12" ht="15.6" hidden="1">
      <c r="B71" s="136" t="s">
        <v>105</v>
      </c>
      <c r="C71" s="137"/>
      <c r="D71" s="138"/>
      <c r="E71" s="138"/>
      <c r="F71" s="138"/>
      <c r="G71" s="139">
        <f t="shared" si="12"/>
        <v>0</v>
      </c>
      <c r="H71" s="140"/>
      <c r="I71" s="184"/>
      <c r="J71" s="141"/>
      <c r="K71" s="142"/>
      <c r="L71" s="143"/>
    </row>
    <row r="72" spans="1:12" ht="15.6" hidden="1">
      <c r="A72" s="21"/>
      <c r="B72" s="136" t="s">
        <v>106</v>
      </c>
      <c r="C72" s="137"/>
      <c r="D72" s="138"/>
      <c r="E72" s="138"/>
      <c r="F72" s="138"/>
      <c r="G72" s="139">
        <f t="shared" si="12"/>
        <v>0</v>
      </c>
      <c r="H72" s="140"/>
      <c r="I72" s="184"/>
      <c r="J72" s="141"/>
      <c r="K72" s="142"/>
      <c r="L72" s="143"/>
    </row>
    <row r="73" spans="1:12" s="21" customFormat="1" ht="15.6" hidden="1">
      <c r="A73" s="20"/>
      <c r="B73" s="136" t="s">
        <v>107</v>
      </c>
      <c r="C73" s="137"/>
      <c r="D73" s="138"/>
      <c r="E73" s="138"/>
      <c r="F73" s="138"/>
      <c r="G73" s="139">
        <f t="shared" si="12"/>
        <v>0</v>
      </c>
      <c r="H73" s="140"/>
      <c r="I73" s="184"/>
      <c r="J73" s="141"/>
      <c r="K73" s="142"/>
      <c r="L73" s="143"/>
    </row>
    <row r="74" spans="1:12" ht="15.6" hidden="1">
      <c r="B74" s="136" t="s">
        <v>108</v>
      </c>
      <c r="C74" s="137"/>
      <c r="D74" s="138"/>
      <c r="E74" s="138"/>
      <c r="F74" s="138"/>
      <c r="G74" s="139">
        <f t="shared" si="12"/>
        <v>0</v>
      </c>
      <c r="H74" s="140"/>
      <c r="I74" s="184"/>
      <c r="J74" s="141"/>
      <c r="K74" s="142"/>
      <c r="L74" s="143"/>
    </row>
    <row r="75" spans="1:12" ht="15.6" hidden="1">
      <c r="B75" s="136" t="s">
        <v>109</v>
      </c>
      <c r="C75" s="144"/>
      <c r="D75" s="141"/>
      <c r="E75" s="141"/>
      <c r="F75" s="141"/>
      <c r="G75" s="139">
        <f t="shared" si="12"/>
        <v>0</v>
      </c>
      <c r="H75" s="145"/>
      <c r="I75" s="184"/>
      <c r="J75" s="141"/>
      <c r="K75" s="146"/>
      <c r="L75" s="143"/>
    </row>
    <row r="76" spans="1:12" ht="15.6" hidden="1">
      <c r="B76" s="136" t="s">
        <v>110</v>
      </c>
      <c r="C76" s="144"/>
      <c r="D76" s="141"/>
      <c r="E76" s="141"/>
      <c r="F76" s="141"/>
      <c r="G76" s="139">
        <f t="shared" si="12"/>
        <v>0</v>
      </c>
      <c r="H76" s="145"/>
      <c r="I76" s="184"/>
      <c r="J76" s="141"/>
      <c r="K76" s="146"/>
      <c r="L76" s="143"/>
    </row>
    <row r="77" spans="1:12" ht="15.6" hidden="1">
      <c r="C77" s="73" t="s">
        <v>28</v>
      </c>
      <c r="D77" s="13">
        <f>SUM(D69:D76)</f>
        <v>0</v>
      </c>
      <c r="E77" s="13">
        <f>SUM(E69:E76)</f>
        <v>0</v>
      </c>
      <c r="F77" s="13">
        <f>SUM(F69:F76)</f>
        <v>0</v>
      </c>
      <c r="G77" s="13">
        <f>SUM(G69:G76)</f>
        <v>0</v>
      </c>
      <c r="H77" s="10">
        <f>(H69*G69)+(H70*G70)+(H71*G71)+(H72*G72)+(H73*G73)+(H74*G74)+(H75*G75)+(H76*G76)</f>
        <v>0</v>
      </c>
      <c r="I77" s="187">
        <f>SUM(I69:I76)</f>
        <v>0</v>
      </c>
      <c r="J77" s="128"/>
      <c r="K77" s="146"/>
      <c r="L77" s="29"/>
    </row>
    <row r="78" spans="1:12" ht="51" hidden="1" customHeight="1">
      <c r="B78" s="73" t="s">
        <v>111</v>
      </c>
      <c r="C78" s="219"/>
      <c r="D78" s="220"/>
      <c r="E78" s="220"/>
      <c r="F78" s="220"/>
      <c r="G78" s="220"/>
      <c r="H78" s="220"/>
      <c r="I78" s="220"/>
      <c r="J78" s="220"/>
      <c r="K78" s="221"/>
      <c r="L78" s="28"/>
    </row>
    <row r="79" spans="1:12" ht="15.6" hidden="1">
      <c r="B79" s="136" t="s">
        <v>112</v>
      </c>
      <c r="C79" s="137"/>
      <c r="D79" s="138"/>
      <c r="E79" s="138"/>
      <c r="F79" s="138"/>
      <c r="G79" s="139">
        <f>SUM(D79:F79)</f>
        <v>0</v>
      </c>
      <c r="H79" s="140"/>
      <c r="I79" s="184"/>
      <c r="J79" s="141"/>
      <c r="K79" s="142"/>
      <c r="L79" s="143"/>
    </row>
    <row r="80" spans="1:12" ht="15.6" hidden="1">
      <c r="B80" s="136" t="s">
        <v>113</v>
      </c>
      <c r="C80" s="137"/>
      <c r="D80" s="138"/>
      <c r="E80" s="138"/>
      <c r="F80" s="138"/>
      <c r="G80" s="139">
        <f t="shared" ref="G80:G86" si="13">SUM(D80:F80)</f>
        <v>0</v>
      </c>
      <c r="H80" s="140"/>
      <c r="I80" s="184"/>
      <c r="J80" s="141"/>
      <c r="K80" s="142"/>
      <c r="L80" s="143"/>
    </row>
    <row r="81" spans="2:12" ht="15.6" hidden="1">
      <c r="B81" s="136" t="s">
        <v>114</v>
      </c>
      <c r="C81" s="137"/>
      <c r="D81" s="138"/>
      <c r="E81" s="138"/>
      <c r="F81" s="138"/>
      <c r="G81" s="139">
        <f t="shared" si="13"/>
        <v>0</v>
      </c>
      <c r="H81" s="140"/>
      <c r="I81" s="184"/>
      <c r="J81" s="141"/>
      <c r="K81" s="142"/>
      <c r="L81" s="143"/>
    </row>
    <row r="82" spans="2:12" ht="15.6" hidden="1">
      <c r="B82" s="136" t="s">
        <v>115</v>
      </c>
      <c r="C82" s="137"/>
      <c r="D82" s="138"/>
      <c r="E82" s="138"/>
      <c r="F82" s="138"/>
      <c r="G82" s="139">
        <f t="shared" si="13"/>
        <v>0</v>
      </c>
      <c r="H82" s="140"/>
      <c r="I82" s="184"/>
      <c r="J82" s="141"/>
      <c r="K82" s="142"/>
      <c r="L82" s="143"/>
    </row>
    <row r="83" spans="2:12" ht="15.6" hidden="1">
      <c r="B83" s="136" t="s">
        <v>116</v>
      </c>
      <c r="C83" s="137"/>
      <c r="D83" s="138"/>
      <c r="E83" s="138"/>
      <c r="F83" s="138"/>
      <c r="G83" s="139">
        <f t="shared" si="13"/>
        <v>0</v>
      </c>
      <c r="H83" s="140"/>
      <c r="I83" s="184"/>
      <c r="J83" s="141"/>
      <c r="K83" s="142"/>
      <c r="L83" s="143"/>
    </row>
    <row r="84" spans="2:12" ht="15.6" hidden="1">
      <c r="B84" s="136" t="s">
        <v>117</v>
      </c>
      <c r="C84" s="137"/>
      <c r="D84" s="138"/>
      <c r="E84" s="138"/>
      <c r="F84" s="138"/>
      <c r="G84" s="139">
        <f t="shared" si="13"/>
        <v>0</v>
      </c>
      <c r="H84" s="140"/>
      <c r="I84" s="184"/>
      <c r="J84" s="141"/>
      <c r="K84" s="142"/>
      <c r="L84" s="143"/>
    </row>
    <row r="85" spans="2:12" ht="15.6" hidden="1">
      <c r="B85" s="136" t="s">
        <v>118</v>
      </c>
      <c r="C85" s="144"/>
      <c r="D85" s="141"/>
      <c r="E85" s="141"/>
      <c r="F85" s="141"/>
      <c r="G85" s="139">
        <f t="shared" si="13"/>
        <v>0</v>
      </c>
      <c r="H85" s="145"/>
      <c r="I85" s="184"/>
      <c r="J85" s="141"/>
      <c r="K85" s="146"/>
      <c r="L85" s="143"/>
    </row>
    <row r="86" spans="2:12" ht="15.6" hidden="1">
      <c r="B86" s="136" t="s">
        <v>119</v>
      </c>
      <c r="C86" s="144"/>
      <c r="D86" s="141"/>
      <c r="E86" s="141"/>
      <c r="F86" s="141"/>
      <c r="G86" s="139">
        <f t="shared" si="13"/>
        <v>0</v>
      </c>
      <c r="H86" s="145"/>
      <c r="I86" s="184"/>
      <c r="J86" s="141"/>
      <c r="K86" s="146"/>
      <c r="L86" s="143"/>
    </row>
    <row r="87" spans="2:12" ht="15.6" hidden="1">
      <c r="C87" s="73" t="s">
        <v>28</v>
      </c>
      <c r="D87" s="10">
        <f>SUM(D79:D86)</f>
        <v>0</v>
      </c>
      <c r="E87" s="10">
        <f>SUM(E79:E86)</f>
        <v>0</v>
      </c>
      <c r="F87" s="10">
        <f>SUM(F79:F86)</f>
        <v>0</v>
      </c>
      <c r="G87" s="10">
        <f>SUM(G79:G86)</f>
        <v>0</v>
      </c>
      <c r="H87" s="10">
        <f>(H79*G79)+(H80*G80)+(H81*G81)+(H82*G82)+(H83*G83)+(H84*G84)+(H85*G85)+(H86*G86)</f>
        <v>0</v>
      </c>
      <c r="I87" s="187">
        <f>SUM(I79:I86)</f>
        <v>0</v>
      </c>
      <c r="J87" s="128"/>
      <c r="K87" s="146"/>
      <c r="L87" s="29"/>
    </row>
    <row r="88" spans="2:12" ht="15.75" hidden="1" customHeight="1">
      <c r="B88" s="4"/>
      <c r="C88" s="147"/>
      <c r="D88" s="150"/>
      <c r="E88" s="150"/>
      <c r="F88" s="150"/>
      <c r="G88" s="150"/>
      <c r="H88" s="150"/>
      <c r="I88" s="188"/>
      <c r="J88" s="150"/>
      <c r="K88" s="147"/>
      <c r="L88" s="2"/>
    </row>
    <row r="89" spans="2:12" ht="51" hidden="1" customHeight="1">
      <c r="B89" s="73" t="s">
        <v>120</v>
      </c>
      <c r="C89" s="249"/>
      <c r="D89" s="250"/>
      <c r="E89" s="250"/>
      <c r="F89" s="250"/>
      <c r="G89" s="250"/>
      <c r="H89" s="250"/>
      <c r="I89" s="250"/>
      <c r="J89" s="250"/>
      <c r="K89" s="251"/>
      <c r="L89" s="9"/>
    </row>
    <row r="90" spans="2:12" ht="51" hidden="1" customHeight="1">
      <c r="B90" s="73" t="s">
        <v>121</v>
      </c>
      <c r="C90" s="219"/>
      <c r="D90" s="220"/>
      <c r="E90" s="220"/>
      <c r="F90" s="220"/>
      <c r="G90" s="220"/>
      <c r="H90" s="220"/>
      <c r="I90" s="220"/>
      <c r="J90" s="220"/>
      <c r="K90" s="221"/>
      <c r="L90" s="28"/>
    </row>
    <row r="91" spans="2:12" ht="15.6" hidden="1">
      <c r="B91" s="136" t="s">
        <v>122</v>
      </c>
      <c r="C91" s="137"/>
      <c r="D91" s="138"/>
      <c r="E91" s="138"/>
      <c r="F91" s="138"/>
      <c r="G91" s="139">
        <f>SUM(D91:F91)</f>
        <v>0</v>
      </c>
      <c r="H91" s="140"/>
      <c r="I91" s="184"/>
      <c r="J91" s="141"/>
      <c r="K91" s="142"/>
      <c r="L91" s="143"/>
    </row>
    <row r="92" spans="2:12" ht="15.6" hidden="1">
      <c r="B92" s="136" t="s">
        <v>123</v>
      </c>
      <c r="C92" s="137"/>
      <c r="D92" s="138"/>
      <c r="E92" s="138"/>
      <c r="F92" s="138"/>
      <c r="G92" s="139">
        <f t="shared" ref="G92:G98" si="14">SUM(D92:F92)</f>
        <v>0</v>
      </c>
      <c r="H92" s="140"/>
      <c r="I92" s="184"/>
      <c r="J92" s="141"/>
      <c r="K92" s="142"/>
      <c r="L92" s="143"/>
    </row>
    <row r="93" spans="2:12" ht="15.6" hidden="1">
      <c r="B93" s="136" t="s">
        <v>124</v>
      </c>
      <c r="C93" s="137"/>
      <c r="D93" s="138"/>
      <c r="E93" s="138"/>
      <c r="F93" s="138"/>
      <c r="G93" s="139">
        <f t="shared" si="14"/>
        <v>0</v>
      </c>
      <c r="H93" s="140"/>
      <c r="I93" s="184"/>
      <c r="J93" s="141"/>
      <c r="K93" s="142"/>
      <c r="L93" s="143"/>
    </row>
    <row r="94" spans="2:12" ht="15.6" hidden="1">
      <c r="B94" s="136" t="s">
        <v>125</v>
      </c>
      <c r="C94" s="137"/>
      <c r="D94" s="138"/>
      <c r="E94" s="138"/>
      <c r="F94" s="138"/>
      <c r="G94" s="139">
        <f t="shared" si="14"/>
        <v>0</v>
      </c>
      <c r="H94" s="140"/>
      <c r="I94" s="184"/>
      <c r="J94" s="141"/>
      <c r="K94" s="142"/>
      <c r="L94" s="143"/>
    </row>
    <row r="95" spans="2:12" ht="15.6" hidden="1">
      <c r="B95" s="136" t="s">
        <v>126</v>
      </c>
      <c r="C95" s="137"/>
      <c r="D95" s="138"/>
      <c r="E95" s="138"/>
      <c r="F95" s="138"/>
      <c r="G95" s="139">
        <f t="shared" si="14"/>
        <v>0</v>
      </c>
      <c r="H95" s="140"/>
      <c r="I95" s="184"/>
      <c r="J95" s="141"/>
      <c r="K95" s="142"/>
      <c r="L95" s="143"/>
    </row>
    <row r="96" spans="2:12" ht="15.6" hidden="1">
      <c r="B96" s="136" t="s">
        <v>127</v>
      </c>
      <c r="C96" s="137"/>
      <c r="D96" s="138"/>
      <c r="E96" s="138"/>
      <c r="F96" s="138"/>
      <c r="G96" s="139">
        <f t="shared" si="14"/>
        <v>0</v>
      </c>
      <c r="H96" s="140"/>
      <c r="I96" s="184"/>
      <c r="J96" s="141"/>
      <c r="K96" s="142"/>
      <c r="L96" s="143"/>
    </row>
    <row r="97" spans="2:12" ht="15.6" hidden="1">
      <c r="B97" s="136" t="s">
        <v>128</v>
      </c>
      <c r="C97" s="144"/>
      <c r="D97" s="141"/>
      <c r="E97" s="141"/>
      <c r="F97" s="141"/>
      <c r="G97" s="139">
        <f t="shared" si="14"/>
        <v>0</v>
      </c>
      <c r="H97" s="145"/>
      <c r="I97" s="184"/>
      <c r="J97" s="141"/>
      <c r="K97" s="146"/>
      <c r="L97" s="143"/>
    </row>
    <row r="98" spans="2:12" ht="15.6" hidden="1">
      <c r="B98" s="136" t="s">
        <v>129</v>
      </c>
      <c r="C98" s="144"/>
      <c r="D98" s="141"/>
      <c r="E98" s="141"/>
      <c r="F98" s="141"/>
      <c r="G98" s="139">
        <f t="shared" si="14"/>
        <v>0</v>
      </c>
      <c r="H98" s="145"/>
      <c r="I98" s="184"/>
      <c r="J98" s="141"/>
      <c r="K98" s="146"/>
      <c r="L98" s="143"/>
    </row>
    <row r="99" spans="2:12" ht="15.6" hidden="1">
      <c r="C99" s="73" t="s">
        <v>28</v>
      </c>
      <c r="D99" s="10">
        <f>SUM(D91:D98)</f>
        <v>0</v>
      </c>
      <c r="E99" s="10">
        <f>SUM(E91:E98)</f>
        <v>0</v>
      </c>
      <c r="F99" s="10">
        <f>SUM(F91:F98)</f>
        <v>0</v>
      </c>
      <c r="G99" s="13">
        <f>SUM(G91:G98)</f>
        <v>0</v>
      </c>
      <c r="H99" s="10">
        <f>(H91*G91)+(H92*G92)+(H93*G93)+(H94*G94)+(H95*G95)+(H96*G96)+(H97*G97)+(H98*G98)</f>
        <v>0</v>
      </c>
      <c r="I99" s="187">
        <f>SUM(I91:I98)</f>
        <v>0</v>
      </c>
      <c r="J99" s="128"/>
      <c r="K99" s="146"/>
      <c r="L99" s="29"/>
    </row>
    <row r="100" spans="2:12" ht="51" hidden="1" customHeight="1">
      <c r="B100" s="73" t="s">
        <v>130</v>
      </c>
      <c r="C100" s="219"/>
      <c r="D100" s="220"/>
      <c r="E100" s="220"/>
      <c r="F100" s="220"/>
      <c r="G100" s="220"/>
      <c r="H100" s="220"/>
      <c r="I100" s="220"/>
      <c r="J100" s="220"/>
      <c r="K100" s="221"/>
      <c r="L100" s="28"/>
    </row>
    <row r="101" spans="2:12" ht="15.6" hidden="1">
      <c r="B101" s="136" t="s">
        <v>131</v>
      </c>
      <c r="C101" s="137"/>
      <c r="D101" s="138"/>
      <c r="E101" s="138"/>
      <c r="F101" s="138"/>
      <c r="G101" s="139">
        <f>SUM(D101:F101)</f>
        <v>0</v>
      </c>
      <c r="H101" s="140"/>
      <c r="I101" s="184"/>
      <c r="J101" s="141"/>
      <c r="K101" s="142"/>
      <c r="L101" s="143"/>
    </row>
    <row r="102" spans="2:12" ht="15.6" hidden="1">
      <c r="B102" s="136" t="s">
        <v>132</v>
      </c>
      <c r="C102" s="137"/>
      <c r="D102" s="138"/>
      <c r="E102" s="138"/>
      <c r="F102" s="138"/>
      <c r="G102" s="139">
        <f t="shared" ref="G102:G108" si="15">SUM(D102:F102)</f>
        <v>0</v>
      </c>
      <c r="H102" s="140"/>
      <c r="I102" s="184"/>
      <c r="J102" s="141"/>
      <c r="K102" s="142"/>
      <c r="L102" s="143"/>
    </row>
    <row r="103" spans="2:12" ht="15.6" hidden="1">
      <c r="B103" s="136" t="s">
        <v>133</v>
      </c>
      <c r="C103" s="137"/>
      <c r="D103" s="138"/>
      <c r="E103" s="138"/>
      <c r="F103" s="138"/>
      <c r="G103" s="139">
        <f t="shared" si="15"/>
        <v>0</v>
      </c>
      <c r="H103" s="140"/>
      <c r="I103" s="184"/>
      <c r="J103" s="141"/>
      <c r="K103" s="142"/>
      <c r="L103" s="143"/>
    </row>
    <row r="104" spans="2:12" ht="15.6" hidden="1">
      <c r="B104" s="136" t="s">
        <v>134</v>
      </c>
      <c r="C104" s="137"/>
      <c r="D104" s="138"/>
      <c r="E104" s="138"/>
      <c r="F104" s="138"/>
      <c r="G104" s="139">
        <f t="shared" si="15"/>
        <v>0</v>
      </c>
      <c r="H104" s="140"/>
      <c r="I104" s="184"/>
      <c r="J104" s="141"/>
      <c r="K104" s="142"/>
      <c r="L104" s="143"/>
    </row>
    <row r="105" spans="2:12" ht="15.6" hidden="1">
      <c r="B105" s="136" t="s">
        <v>135</v>
      </c>
      <c r="C105" s="137"/>
      <c r="D105" s="138"/>
      <c r="E105" s="138"/>
      <c r="F105" s="138"/>
      <c r="G105" s="139">
        <f t="shared" si="15"/>
        <v>0</v>
      </c>
      <c r="H105" s="140"/>
      <c r="I105" s="184"/>
      <c r="J105" s="141"/>
      <c r="K105" s="142"/>
      <c r="L105" s="143"/>
    </row>
    <row r="106" spans="2:12" ht="15.6" hidden="1">
      <c r="B106" s="136" t="s">
        <v>136</v>
      </c>
      <c r="C106" s="137"/>
      <c r="D106" s="138"/>
      <c r="E106" s="138"/>
      <c r="F106" s="138"/>
      <c r="G106" s="139">
        <f t="shared" si="15"/>
        <v>0</v>
      </c>
      <c r="H106" s="140"/>
      <c r="I106" s="184"/>
      <c r="J106" s="141"/>
      <c r="K106" s="142"/>
      <c r="L106" s="143"/>
    </row>
    <row r="107" spans="2:12" ht="15.6" hidden="1">
      <c r="B107" s="136" t="s">
        <v>137</v>
      </c>
      <c r="C107" s="144"/>
      <c r="D107" s="141"/>
      <c r="E107" s="141"/>
      <c r="F107" s="141"/>
      <c r="G107" s="139">
        <f t="shared" si="15"/>
        <v>0</v>
      </c>
      <c r="H107" s="145"/>
      <c r="I107" s="184"/>
      <c r="J107" s="141"/>
      <c r="K107" s="146"/>
      <c r="L107" s="143"/>
    </row>
    <row r="108" spans="2:12" ht="15.6" hidden="1">
      <c r="B108" s="136" t="s">
        <v>138</v>
      </c>
      <c r="C108" s="144"/>
      <c r="D108" s="141"/>
      <c r="E108" s="141"/>
      <c r="F108" s="141"/>
      <c r="G108" s="139">
        <f t="shared" si="15"/>
        <v>0</v>
      </c>
      <c r="H108" s="145"/>
      <c r="I108" s="184"/>
      <c r="J108" s="141"/>
      <c r="K108" s="146"/>
      <c r="L108" s="143"/>
    </row>
    <row r="109" spans="2:12" ht="15.6" hidden="1">
      <c r="C109" s="73" t="s">
        <v>28</v>
      </c>
      <c r="D109" s="13">
        <f>SUM(D101:D108)</f>
        <v>0</v>
      </c>
      <c r="E109" s="13">
        <f>SUM(E101:E108)</f>
        <v>0</v>
      </c>
      <c r="F109" s="13">
        <f>SUM(F101:F108)</f>
        <v>0</v>
      </c>
      <c r="G109" s="13">
        <f>SUM(G101:G108)</f>
        <v>0</v>
      </c>
      <c r="H109" s="10">
        <f>(H101*G101)+(H102*G102)+(H103*G103)+(H104*G104)+(H105*G105)+(H106*G106)+(H107*G107)+(H108*G108)</f>
        <v>0</v>
      </c>
      <c r="I109" s="187">
        <f>SUM(I101:I108)</f>
        <v>0</v>
      </c>
      <c r="J109" s="128"/>
      <c r="K109" s="146"/>
      <c r="L109" s="29"/>
    </row>
    <row r="110" spans="2:12" ht="51" hidden="1" customHeight="1">
      <c r="B110" s="73" t="s">
        <v>139</v>
      </c>
      <c r="C110" s="219"/>
      <c r="D110" s="220"/>
      <c r="E110" s="220"/>
      <c r="F110" s="220"/>
      <c r="G110" s="220"/>
      <c r="H110" s="220"/>
      <c r="I110" s="220"/>
      <c r="J110" s="220"/>
      <c r="K110" s="221"/>
      <c r="L110" s="28"/>
    </row>
    <row r="111" spans="2:12" ht="15.6" hidden="1">
      <c r="B111" s="136" t="s">
        <v>140</v>
      </c>
      <c r="C111" s="137"/>
      <c r="D111" s="138"/>
      <c r="E111" s="138"/>
      <c r="F111" s="138"/>
      <c r="G111" s="139">
        <f>SUM(D111:F111)</f>
        <v>0</v>
      </c>
      <c r="H111" s="140"/>
      <c r="I111" s="184"/>
      <c r="J111" s="141"/>
      <c r="K111" s="142"/>
      <c r="L111" s="143"/>
    </row>
    <row r="112" spans="2:12" ht="15.6" hidden="1">
      <c r="B112" s="136" t="s">
        <v>141</v>
      </c>
      <c r="C112" s="137"/>
      <c r="D112" s="138"/>
      <c r="E112" s="138"/>
      <c r="F112" s="138"/>
      <c r="G112" s="139">
        <f t="shared" ref="G112:G118" si="16">SUM(D112:F112)</f>
        <v>0</v>
      </c>
      <c r="H112" s="140"/>
      <c r="I112" s="184"/>
      <c r="J112" s="141"/>
      <c r="K112" s="142"/>
      <c r="L112" s="143"/>
    </row>
    <row r="113" spans="2:12" ht="15.6" hidden="1">
      <c r="B113" s="136" t="s">
        <v>142</v>
      </c>
      <c r="C113" s="137"/>
      <c r="D113" s="138"/>
      <c r="E113" s="138"/>
      <c r="F113" s="138"/>
      <c r="G113" s="139">
        <f t="shared" si="16"/>
        <v>0</v>
      </c>
      <c r="H113" s="140"/>
      <c r="I113" s="184"/>
      <c r="J113" s="141"/>
      <c r="K113" s="142"/>
      <c r="L113" s="143"/>
    </row>
    <row r="114" spans="2:12" ht="15.6" hidden="1">
      <c r="B114" s="136" t="s">
        <v>143</v>
      </c>
      <c r="C114" s="137"/>
      <c r="D114" s="138"/>
      <c r="E114" s="138"/>
      <c r="F114" s="138"/>
      <c r="G114" s="139">
        <f t="shared" si="16"/>
        <v>0</v>
      </c>
      <c r="H114" s="140"/>
      <c r="I114" s="184"/>
      <c r="J114" s="141"/>
      <c r="K114" s="142"/>
      <c r="L114" s="143"/>
    </row>
    <row r="115" spans="2:12" ht="15.6" hidden="1">
      <c r="B115" s="136" t="s">
        <v>144</v>
      </c>
      <c r="C115" s="137"/>
      <c r="D115" s="138"/>
      <c r="E115" s="138"/>
      <c r="F115" s="138"/>
      <c r="G115" s="139">
        <f t="shared" si="16"/>
        <v>0</v>
      </c>
      <c r="H115" s="140"/>
      <c r="I115" s="184"/>
      <c r="J115" s="141"/>
      <c r="K115" s="142"/>
      <c r="L115" s="143"/>
    </row>
    <row r="116" spans="2:12" ht="15.6" hidden="1">
      <c r="B116" s="136" t="s">
        <v>145</v>
      </c>
      <c r="C116" s="137"/>
      <c r="D116" s="138"/>
      <c r="E116" s="138"/>
      <c r="F116" s="138"/>
      <c r="G116" s="139">
        <f t="shared" si="16"/>
        <v>0</v>
      </c>
      <c r="H116" s="140"/>
      <c r="I116" s="184"/>
      <c r="J116" s="141"/>
      <c r="K116" s="142"/>
      <c r="L116" s="143"/>
    </row>
    <row r="117" spans="2:12" ht="15.6" hidden="1">
      <c r="B117" s="136" t="s">
        <v>146</v>
      </c>
      <c r="C117" s="144"/>
      <c r="D117" s="141"/>
      <c r="E117" s="141"/>
      <c r="F117" s="141"/>
      <c r="G117" s="139">
        <f t="shared" si="16"/>
        <v>0</v>
      </c>
      <c r="H117" s="145"/>
      <c r="I117" s="184"/>
      <c r="J117" s="141"/>
      <c r="K117" s="146"/>
      <c r="L117" s="143"/>
    </row>
    <row r="118" spans="2:12" ht="15.6" hidden="1">
      <c r="B118" s="136" t="s">
        <v>147</v>
      </c>
      <c r="C118" s="144"/>
      <c r="D118" s="141"/>
      <c r="E118" s="141"/>
      <c r="F118" s="141"/>
      <c r="G118" s="139">
        <f t="shared" si="16"/>
        <v>0</v>
      </c>
      <c r="H118" s="145"/>
      <c r="I118" s="184"/>
      <c r="J118" s="141"/>
      <c r="K118" s="146"/>
      <c r="L118" s="143"/>
    </row>
    <row r="119" spans="2:12" ht="15.6" hidden="1">
      <c r="C119" s="73" t="s">
        <v>28</v>
      </c>
      <c r="D119" s="13">
        <f>SUM(D111:D118)</f>
        <v>0</v>
      </c>
      <c r="E119" s="13">
        <f>SUM(E111:E118)</f>
        <v>0</v>
      </c>
      <c r="F119" s="13">
        <f>SUM(F111:F118)</f>
        <v>0</v>
      </c>
      <c r="G119" s="13">
        <f>SUM(G111:G118)</f>
        <v>0</v>
      </c>
      <c r="H119" s="10">
        <f>(H111*G111)+(H112*G112)+(H113*G113)+(H114*G114)+(H115*G115)+(H116*G116)+(H117*G117)+(H118*G118)</f>
        <v>0</v>
      </c>
      <c r="I119" s="187">
        <f>SUM(I111:I118)</f>
        <v>0</v>
      </c>
      <c r="J119" s="128"/>
      <c r="K119" s="146"/>
      <c r="L119" s="29"/>
    </row>
    <row r="120" spans="2:12" ht="51" hidden="1" customHeight="1">
      <c r="B120" s="73" t="s">
        <v>148</v>
      </c>
      <c r="C120" s="219"/>
      <c r="D120" s="220"/>
      <c r="E120" s="220"/>
      <c r="F120" s="220"/>
      <c r="G120" s="220"/>
      <c r="H120" s="220"/>
      <c r="I120" s="220"/>
      <c r="J120" s="220"/>
      <c r="K120" s="221"/>
      <c r="L120" s="28"/>
    </row>
    <row r="121" spans="2:12" ht="15.6" hidden="1">
      <c r="B121" s="136" t="s">
        <v>149</v>
      </c>
      <c r="C121" s="137"/>
      <c r="D121" s="138"/>
      <c r="E121" s="138"/>
      <c r="F121" s="138"/>
      <c r="G121" s="139">
        <f>SUM(D121:F121)</f>
        <v>0</v>
      </c>
      <c r="H121" s="140"/>
      <c r="I121" s="184"/>
      <c r="J121" s="141"/>
      <c r="K121" s="142"/>
      <c r="L121" s="143"/>
    </row>
    <row r="122" spans="2:12" ht="15.6" hidden="1">
      <c r="B122" s="136" t="s">
        <v>150</v>
      </c>
      <c r="C122" s="137"/>
      <c r="D122" s="138"/>
      <c r="E122" s="138"/>
      <c r="F122" s="138"/>
      <c r="G122" s="139">
        <f t="shared" ref="G122:G128" si="17">SUM(D122:F122)</f>
        <v>0</v>
      </c>
      <c r="H122" s="140"/>
      <c r="I122" s="184"/>
      <c r="J122" s="141"/>
      <c r="K122" s="142"/>
      <c r="L122" s="143"/>
    </row>
    <row r="123" spans="2:12" ht="15.6" hidden="1">
      <c r="B123" s="136" t="s">
        <v>151</v>
      </c>
      <c r="C123" s="137"/>
      <c r="D123" s="138"/>
      <c r="E123" s="138"/>
      <c r="F123" s="138"/>
      <c r="G123" s="139">
        <f t="shared" si="17"/>
        <v>0</v>
      </c>
      <c r="H123" s="140"/>
      <c r="I123" s="184"/>
      <c r="J123" s="141"/>
      <c r="K123" s="142"/>
      <c r="L123" s="143"/>
    </row>
    <row r="124" spans="2:12" ht="15.6" hidden="1">
      <c r="B124" s="136" t="s">
        <v>152</v>
      </c>
      <c r="C124" s="137"/>
      <c r="D124" s="138"/>
      <c r="E124" s="138"/>
      <c r="F124" s="138"/>
      <c r="G124" s="139">
        <f t="shared" si="17"/>
        <v>0</v>
      </c>
      <c r="H124" s="140"/>
      <c r="I124" s="184"/>
      <c r="J124" s="141"/>
      <c r="K124" s="142"/>
      <c r="L124" s="143"/>
    </row>
    <row r="125" spans="2:12" ht="15.6" hidden="1">
      <c r="B125" s="136" t="s">
        <v>153</v>
      </c>
      <c r="C125" s="137"/>
      <c r="D125" s="138"/>
      <c r="E125" s="138"/>
      <c r="F125" s="138"/>
      <c r="G125" s="139">
        <f t="shared" si="17"/>
        <v>0</v>
      </c>
      <c r="H125" s="140"/>
      <c r="I125" s="184"/>
      <c r="J125" s="141"/>
      <c r="K125" s="142"/>
      <c r="L125" s="143"/>
    </row>
    <row r="126" spans="2:12" ht="15.6" hidden="1">
      <c r="B126" s="136" t="s">
        <v>154</v>
      </c>
      <c r="C126" s="137"/>
      <c r="D126" s="138"/>
      <c r="E126" s="138"/>
      <c r="F126" s="138"/>
      <c r="G126" s="139">
        <f t="shared" si="17"/>
        <v>0</v>
      </c>
      <c r="H126" s="140"/>
      <c r="I126" s="184"/>
      <c r="J126" s="141"/>
      <c r="K126" s="142"/>
      <c r="L126" s="143"/>
    </row>
    <row r="127" spans="2:12" ht="15.6" hidden="1">
      <c r="B127" s="136" t="s">
        <v>155</v>
      </c>
      <c r="C127" s="144"/>
      <c r="D127" s="141"/>
      <c r="E127" s="141"/>
      <c r="F127" s="141"/>
      <c r="G127" s="139">
        <f t="shared" si="17"/>
        <v>0</v>
      </c>
      <c r="H127" s="145"/>
      <c r="I127" s="184"/>
      <c r="J127" s="141"/>
      <c r="K127" s="146"/>
      <c r="L127" s="143"/>
    </row>
    <row r="128" spans="2:12" ht="15.6" hidden="1">
      <c r="B128" s="136" t="s">
        <v>156</v>
      </c>
      <c r="C128" s="144"/>
      <c r="D128" s="141"/>
      <c r="E128" s="141"/>
      <c r="F128" s="141"/>
      <c r="G128" s="139">
        <f t="shared" si="17"/>
        <v>0</v>
      </c>
      <c r="H128" s="145"/>
      <c r="I128" s="184"/>
      <c r="J128" s="141"/>
      <c r="K128" s="146"/>
      <c r="L128" s="143"/>
    </row>
    <row r="129" spans="2:12" ht="15.6" hidden="1">
      <c r="C129" s="73" t="s">
        <v>28</v>
      </c>
      <c r="D129" s="10">
        <f>SUM(D121:D128)</f>
        <v>0</v>
      </c>
      <c r="E129" s="10">
        <f>SUM(E121:E128)</f>
        <v>0</v>
      </c>
      <c r="F129" s="10">
        <f>SUM(F121:F128)</f>
        <v>0</v>
      </c>
      <c r="G129" s="10">
        <f>SUM(G121:G128)</f>
        <v>0</v>
      </c>
      <c r="H129" s="10">
        <f>(H121*G121)+(H122*G122)+(H123*G123)+(H124*G124)+(H125*G125)+(H126*G126)+(H127*G127)+(H128*G128)</f>
        <v>0</v>
      </c>
      <c r="I129" s="187">
        <f>SUM(I121:I128)</f>
        <v>0</v>
      </c>
      <c r="J129" s="128"/>
      <c r="K129" s="146"/>
      <c r="L129" s="29"/>
    </row>
    <row r="130" spans="2:12" ht="15.75" hidden="1" customHeight="1">
      <c r="B130" s="4"/>
      <c r="C130" s="147"/>
      <c r="D130" s="150"/>
      <c r="E130" s="150"/>
      <c r="F130" s="150"/>
      <c r="G130" s="150"/>
      <c r="H130" s="150"/>
      <c r="I130" s="188"/>
      <c r="J130" s="150"/>
      <c r="K130" s="151"/>
      <c r="L130" s="2"/>
    </row>
    <row r="131" spans="2:12" ht="51" hidden="1" customHeight="1">
      <c r="B131" s="73" t="s">
        <v>157</v>
      </c>
      <c r="C131" s="249"/>
      <c r="D131" s="250"/>
      <c r="E131" s="250"/>
      <c r="F131" s="250"/>
      <c r="G131" s="250"/>
      <c r="H131" s="250"/>
      <c r="I131" s="250"/>
      <c r="J131" s="250"/>
      <c r="K131" s="251"/>
      <c r="L131" s="9"/>
    </row>
    <row r="132" spans="2:12" ht="51" hidden="1" customHeight="1">
      <c r="B132" s="73" t="s">
        <v>158</v>
      </c>
      <c r="C132" s="219"/>
      <c r="D132" s="220"/>
      <c r="E132" s="220"/>
      <c r="F132" s="220"/>
      <c r="G132" s="220"/>
      <c r="H132" s="220"/>
      <c r="I132" s="220"/>
      <c r="J132" s="220"/>
      <c r="K132" s="221"/>
      <c r="L132" s="28"/>
    </row>
    <row r="133" spans="2:12" ht="15.6" hidden="1">
      <c r="B133" s="136" t="s">
        <v>159</v>
      </c>
      <c r="C133" s="137"/>
      <c r="D133" s="138"/>
      <c r="E133" s="138"/>
      <c r="F133" s="138"/>
      <c r="G133" s="139">
        <f>SUM(D133:F133)</f>
        <v>0</v>
      </c>
      <c r="H133" s="140"/>
      <c r="I133" s="184"/>
      <c r="J133" s="141"/>
      <c r="K133" s="142"/>
      <c r="L133" s="143"/>
    </row>
    <row r="134" spans="2:12" ht="15.6" hidden="1">
      <c r="B134" s="136" t="s">
        <v>160</v>
      </c>
      <c r="C134" s="137"/>
      <c r="D134" s="138"/>
      <c r="E134" s="138"/>
      <c r="F134" s="138"/>
      <c r="G134" s="139">
        <f t="shared" ref="G134:G140" si="18">SUM(D134:F134)</f>
        <v>0</v>
      </c>
      <c r="H134" s="140"/>
      <c r="I134" s="184"/>
      <c r="J134" s="141"/>
      <c r="K134" s="142"/>
      <c r="L134" s="143"/>
    </row>
    <row r="135" spans="2:12" ht="15.6" hidden="1">
      <c r="B135" s="136" t="s">
        <v>161</v>
      </c>
      <c r="C135" s="137"/>
      <c r="D135" s="138"/>
      <c r="E135" s="138"/>
      <c r="F135" s="138"/>
      <c r="G135" s="139">
        <f t="shared" si="18"/>
        <v>0</v>
      </c>
      <c r="H135" s="140"/>
      <c r="I135" s="184"/>
      <c r="J135" s="141"/>
      <c r="K135" s="142"/>
      <c r="L135" s="143"/>
    </row>
    <row r="136" spans="2:12" ht="15.6" hidden="1">
      <c r="B136" s="136" t="s">
        <v>162</v>
      </c>
      <c r="C136" s="137"/>
      <c r="D136" s="138"/>
      <c r="E136" s="138"/>
      <c r="F136" s="138"/>
      <c r="G136" s="139">
        <f t="shared" si="18"/>
        <v>0</v>
      </c>
      <c r="H136" s="140"/>
      <c r="I136" s="184"/>
      <c r="J136" s="141"/>
      <c r="K136" s="142"/>
      <c r="L136" s="143"/>
    </row>
    <row r="137" spans="2:12" ht="15.6" hidden="1">
      <c r="B137" s="136" t="s">
        <v>163</v>
      </c>
      <c r="C137" s="137"/>
      <c r="D137" s="138"/>
      <c r="E137" s="138"/>
      <c r="F137" s="138"/>
      <c r="G137" s="139">
        <f t="shared" si="18"/>
        <v>0</v>
      </c>
      <c r="H137" s="140"/>
      <c r="I137" s="184"/>
      <c r="J137" s="141"/>
      <c r="K137" s="142"/>
      <c r="L137" s="143"/>
    </row>
    <row r="138" spans="2:12" ht="15.6" hidden="1">
      <c r="B138" s="136" t="s">
        <v>164</v>
      </c>
      <c r="C138" s="137"/>
      <c r="D138" s="138"/>
      <c r="E138" s="138"/>
      <c r="F138" s="138"/>
      <c r="G138" s="139">
        <f t="shared" si="18"/>
        <v>0</v>
      </c>
      <c r="H138" s="140"/>
      <c r="I138" s="184"/>
      <c r="J138" s="141"/>
      <c r="K138" s="142"/>
      <c r="L138" s="143"/>
    </row>
    <row r="139" spans="2:12" ht="15.6" hidden="1">
      <c r="B139" s="136" t="s">
        <v>165</v>
      </c>
      <c r="C139" s="144"/>
      <c r="D139" s="141"/>
      <c r="E139" s="141"/>
      <c r="F139" s="141"/>
      <c r="G139" s="139">
        <f t="shared" si="18"/>
        <v>0</v>
      </c>
      <c r="H139" s="145"/>
      <c r="I139" s="184"/>
      <c r="J139" s="141"/>
      <c r="K139" s="146"/>
      <c r="L139" s="143"/>
    </row>
    <row r="140" spans="2:12" ht="15.6" hidden="1">
      <c r="B140" s="136" t="s">
        <v>166</v>
      </c>
      <c r="C140" s="144"/>
      <c r="D140" s="141"/>
      <c r="E140" s="141"/>
      <c r="F140" s="141"/>
      <c r="G140" s="139">
        <f t="shared" si="18"/>
        <v>0</v>
      </c>
      <c r="H140" s="145"/>
      <c r="I140" s="184"/>
      <c r="J140" s="141"/>
      <c r="K140" s="146"/>
      <c r="L140" s="143"/>
    </row>
    <row r="141" spans="2:12" ht="15.6" hidden="1">
      <c r="C141" s="73" t="s">
        <v>28</v>
      </c>
      <c r="D141" s="10">
        <f>SUM(D133:D140)</f>
        <v>0</v>
      </c>
      <c r="E141" s="10">
        <f>SUM(E133:E140)</f>
        <v>0</v>
      </c>
      <c r="F141" s="10">
        <f>SUM(F133:F140)</f>
        <v>0</v>
      </c>
      <c r="G141" s="13">
        <f>SUM(G133:G140)</f>
        <v>0</v>
      </c>
      <c r="H141" s="10">
        <f>(H133*G133)+(H134*G134)+(H135*G135)+(H136*G136)+(H137*G137)+(H138*G138)+(H139*G139)+(H140*G140)</f>
        <v>0</v>
      </c>
      <c r="I141" s="187">
        <f>SUM(I133:I140)</f>
        <v>0</v>
      </c>
      <c r="J141" s="128"/>
      <c r="K141" s="146"/>
      <c r="L141" s="29"/>
    </row>
    <row r="142" spans="2:12" ht="51" hidden="1" customHeight="1">
      <c r="B142" s="73" t="s">
        <v>167</v>
      </c>
      <c r="C142" s="219"/>
      <c r="D142" s="220"/>
      <c r="E142" s="220"/>
      <c r="F142" s="220"/>
      <c r="G142" s="220"/>
      <c r="H142" s="220"/>
      <c r="I142" s="220"/>
      <c r="J142" s="220"/>
      <c r="K142" s="221"/>
      <c r="L142" s="28"/>
    </row>
    <row r="143" spans="2:12" ht="15.6" hidden="1">
      <c r="B143" s="136" t="s">
        <v>168</v>
      </c>
      <c r="C143" s="137"/>
      <c r="D143" s="138"/>
      <c r="E143" s="138"/>
      <c r="F143" s="138"/>
      <c r="G143" s="139">
        <f>SUM(D143:F143)</f>
        <v>0</v>
      </c>
      <c r="H143" s="140"/>
      <c r="I143" s="184"/>
      <c r="J143" s="141"/>
      <c r="K143" s="142"/>
      <c r="L143" s="143"/>
    </row>
    <row r="144" spans="2:12" ht="15.6" hidden="1">
      <c r="B144" s="136" t="s">
        <v>169</v>
      </c>
      <c r="C144" s="137"/>
      <c r="D144" s="138"/>
      <c r="E144" s="138"/>
      <c r="F144" s="138"/>
      <c r="G144" s="139">
        <f t="shared" ref="G144:G150" si="19">SUM(D144:F144)</f>
        <v>0</v>
      </c>
      <c r="H144" s="140"/>
      <c r="I144" s="184"/>
      <c r="J144" s="141"/>
      <c r="K144" s="142"/>
      <c r="L144" s="143"/>
    </row>
    <row r="145" spans="2:12" ht="15.6" hidden="1">
      <c r="B145" s="136" t="s">
        <v>170</v>
      </c>
      <c r="C145" s="137"/>
      <c r="D145" s="138"/>
      <c r="E145" s="138"/>
      <c r="F145" s="138"/>
      <c r="G145" s="139">
        <f t="shared" si="19"/>
        <v>0</v>
      </c>
      <c r="H145" s="140"/>
      <c r="I145" s="184"/>
      <c r="J145" s="141"/>
      <c r="K145" s="142"/>
      <c r="L145" s="143"/>
    </row>
    <row r="146" spans="2:12" ht="15.6" hidden="1">
      <c r="B146" s="136" t="s">
        <v>171</v>
      </c>
      <c r="C146" s="137"/>
      <c r="D146" s="138"/>
      <c r="E146" s="138"/>
      <c r="F146" s="138"/>
      <c r="G146" s="139">
        <f t="shared" si="19"/>
        <v>0</v>
      </c>
      <c r="H146" s="140"/>
      <c r="I146" s="184"/>
      <c r="J146" s="141"/>
      <c r="K146" s="142"/>
      <c r="L146" s="143"/>
    </row>
    <row r="147" spans="2:12" ht="15.6" hidden="1">
      <c r="B147" s="136" t="s">
        <v>172</v>
      </c>
      <c r="C147" s="137"/>
      <c r="D147" s="138"/>
      <c r="E147" s="138"/>
      <c r="F147" s="138"/>
      <c r="G147" s="139">
        <f t="shared" si="19"/>
        <v>0</v>
      </c>
      <c r="H147" s="140"/>
      <c r="I147" s="184"/>
      <c r="J147" s="141"/>
      <c r="K147" s="142"/>
      <c r="L147" s="143"/>
    </row>
    <row r="148" spans="2:12" ht="15.6" hidden="1">
      <c r="B148" s="136" t="s">
        <v>173</v>
      </c>
      <c r="C148" s="137"/>
      <c r="D148" s="138"/>
      <c r="E148" s="138"/>
      <c r="F148" s="138"/>
      <c r="G148" s="139">
        <f t="shared" si="19"/>
        <v>0</v>
      </c>
      <c r="H148" s="140"/>
      <c r="I148" s="184"/>
      <c r="J148" s="141"/>
      <c r="K148" s="142"/>
      <c r="L148" s="143"/>
    </row>
    <row r="149" spans="2:12" ht="15.6" hidden="1">
      <c r="B149" s="136" t="s">
        <v>174</v>
      </c>
      <c r="C149" s="144"/>
      <c r="D149" s="141"/>
      <c r="E149" s="141"/>
      <c r="F149" s="141"/>
      <c r="G149" s="139">
        <f t="shared" si="19"/>
        <v>0</v>
      </c>
      <c r="H149" s="145"/>
      <c r="I149" s="184"/>
      <c r="J149" s="141"/>
      <c r="K149" s="146"/>
      <c r="L149" s="143"/>
    </row>
    <row r="150" spans="2:12" ht="15.6" hidden="1">
      <c r="B150" s="136" t="s">
        <v>175</v>
      </c>
      <c r="C150" s="144"/>
      <c r="D150" s="141"/>
      <c r="E150" s="141"/>
      <c r="F150" s="141"/>
      <c r="G150" s="139">
        <f t="shared" si="19"/>
        <v>0</v>
      </c>
      <c r="H150" s="145"/>
      <c r="I150" s="184"/>
      <c r="J150" s="141"/>
      <c r="K150" s="146"/>
      <c r="L150" s="143"/>
    </row>
    <row r="151" spans="2:12" ht="15.6" hidden="1">
      <c r="C151" s="73" t="s">
        <v>28</v>
      </c>
      <c r="D151" s="13">
        <f>SUM(D143:D150)</f>
        <v>0</v>
      </c>
      <c r="E151" s="13">
        <f>SUM(E143:E150)</f>
        <v>0</v>
      </c>
      <c r="F151" s="13">
        <f>SUM(F143:F150)</f>
        <v>0</v>
      </c>
      <c r="G151" s="13">
        <f>SUM(G143:G150)</f>
        <v>0</v>
      </c>
      <c r="H151" s="10">
        <f>(H143*G143)+(H144*G144)+(H145*G145)+(H146*G146)+(H147*G147)+(H148*G148)+(H149*G149)+(H150*G150)</f>
        <v>0</v>
      </c>
      <c r="I151" s="187">
        <f>SUM(I143:I150)</f>
        <v>0</v>
      </c>
      <c r="J151" s="128"/>
      <c r="K151" s="146"/>
      <c r="L151" s="29"/>
    </row>
    <row r="152" spans="2:12" ht="51" hidden="1" customHeight="1">
      <c r="B152" s="73" t="s">
        <v>176</v>
      </c>
      <c r="C152" s="219"/>
      <c r="D152" s="220"/>
      <c r="E152" s="220"/>
      <c r="F152" s="220"/>
      <c r="G152" s="220"/>
      <c r="H152" s="220"/>
      <c r="I152" s="220"/>
      <c r="J152" s="220"/>
      <c r="K152" s="221"/>
      <c r="L152" s="28"/>
    </row>
    <row r="153" spans="2:12" ht="15.6" hidden="1">
      <c r="B153" s="136" t="s">
        <v>177</v>
      </c>
      <c r="C153" s="137"/>
      <c r="D153" s="138"/>
      <c r="E153" s="138"/>
      <c r="F153" s="138"/>
      <c r="G153" s="139">
        <f>SUM(D153:F153)</f>
        <v>0</v>
      </c>
      <c r="H153" s="140"/>
      <c r="I153" s="184"/>
      <c r="J153" s="141"/>
      <c r="K153" s="142"/>
      <c r="L153" s="143"/>
    </row>
    <row r="154" spans="2:12" ht="15.6" hidden="1">
      <c r="B154" s="136" t="s">
        <v>178</v>
      </c>
      <c r="C154" s="137"/>
      <c r="D154" s="138"/>
      <c r="E154" s="138"/>
      <c r="F154" s="138"/>
      <c r="G154" s="139">
        <f t="shared" ref="G154:G160" si="20">SUM(D154:F154)</f>
        <v>0</v>
      </c>
      <c r="H154" s="140"/>
      <c r="I154" s="184"/>
      <c r="J154" s="141"/>
      <c r="K154" s="142"/>
      <c r="L154" s="143"/>
    </row>
    <row r="155" spans="2:12" ht="15.6" hidden="1">
      <c r="B155" s="136" t="s">
        <v>179</v>
      </c>
      <c r="C155" s="137"/>
      <c r="D155" s="138"/>
      <c r="E155" s="138"/>
      <c r="F155" s="138"/>
      <c r="G155" s="139">
        <f t="shared" si="20"/>
        <v>0</v>
      </c>
      <c r="H155" s="140"/>
      <c r="I155" s="184"/>
      <c r="J155" s="141"/>
      <c r="K155" s="142"/>
      <c r="L155" s="143"/>
    </row>
    <row r="156" spans="2:12" ht="15.6" hidden="1">
      <c r="B156" s="136" t="s">
        <v>180</v>
      </c>
      <c r="C156" s="137"/>
      <c r="D156" s="138"/>
      <c r="E156" s="138"/>
      <c r="F156" s="138"/>
      <c r="G156" s="139">
        <f t="shared" si="20"/>
        <v>0</v>
      </c>
      <c r="H156" s="140"/>
      <c r="I156" s="184"/>
      <c r="J156" s="141"/>
      <c r="K156" s="142"/>
      <c r="L156" s="143"/>
    </row>
    <row r="157" spans="2:12" ht="15.6" hidden="1">
      <c r="B157" s="136" t="s">
        <v>181</v>
      </c>
      <c r="C157" s="137"/>
      <c r="D157" s="138"/>
      <c r="E157" s="138"/>
      <c r="F157" s="138"/>
      <c r="G157" s="139">
        <f t="shared" si="20"/>
        <v>0</v>
      </c>
      <c r="H157" s="140"/>
      <c r="I157" s="184"/>
      <c r="J157" s="141"/>
      <c r="K157" s="142"/>
      <c r="L157" s="143"/>
    </row>
    <row r="158" spans="2:12" ht="15.6" hidden="1">
      <c r="B158" s="136" t="s">
        <v>182</v>
      </c>
      <c r="C158" s="137"/>
      <c r="D158" s="138"/>
      <c r="E158" s="138"/>
      <c r="F158" s="138"/>
      <c r="G158" s="139">
        <f t="shared" si="20"/>
        <v>0</v>
      </c>
      <c r="H158" s="140"/>
      <c r="I158" s="184"/>
      <c r="J158" s="141"/>
      <c r="K158" s="142"/>
      <c r="L158" s="143"/>
    </row>
    <row r="159" spans="2:12" ht="15.6" hidden="1">
      <c r="B159" s="136" t="s">
        <v>183</v>
      </c>
      <c r="C159" s="144"/>
      <c r="D159" s="141"/>
      <c r="E159" s="141"/>
      <c r="F159" s="141"/>
      <c r="G159" s="139">
        <f t="shared" si="20"/>
        <v>0</v>
      </c>
      <c r="H159" s="145"/>
      <c r="I159" s="184"/>
      <c r="J159" s="141"/>
      <c r="K159" s="146"/>
      <c r="L159" s="143"/>
    </row>
    <row r="160" spans="2:12" ht="15.6" hidden="1">
      <c r="B160" s="136" t="s">
        <v>184</v>
      </c>
      <c r="C160" s="144"/>
      <c r="D160" s="141"/>
      <c r="E160" s="141"/>
      <c r="F160" s="141"/>
      <c r="G160" s="139">
        <f t="shared" si="20"/>
        <v>0</v>
      </c>
      <c r="H160" s="145"/>
      <c r="I160" s="184"/>
      <c r="J160" s="141"/>
      <c r="K160" s="146"/>
      <c r="L160" s="143"/>
    </row>
    <row r="161" spans="2:12" ht="15.6" hidden="1">
      <c r="C161" s="73" t="s">
        <v>28</v>
      </c>
      <c r="D161" s="13">
        <f>SUM(D153:D160)</f>
        <v>0</v>
      </c>
      <c r="E161" s="13">
        <f>SUM(E153:E160)</f>
        <v>0</v>
      </c>
      <c r="F161" s="13">
        <f>SUM(F153:F160)</f>
        <v>0</v>
      </c>
      <c r="G161" s="13">
        <f>SUM(G153:G160)</f>
        <v>0</v>
      </c>
      <c r="H161" s="10">
        <f>(H153*G153)+(H154*G154)+(H155*G155)+(H156*G156)+(H157*G157)+(H158*G158)+(H159*G159)+(H160*G160)</f>
        <v>0</v>
      </c>
      <c r="I161" s="187">
        <f>SUM(I153:I160)</f>
        <v>0</v>
      </c>
      <c r="J161" s="128"/>
      <c r="K161" s="146"/>
      <c r="L161" s="29"/>
    </row>
    <row r="162" spans="2:12" ht="51" hidden="1" customHeight="1">
      <c r="B162" s="73" t="s">
        <v>185</v>
      </c>
      <c r="C162" s="219"/>
      <c r="D162" s="220"/>
      <c r="E162" s="220"/>
      <c r="F162" s="220"/>
      <c r="G162" s="220"/>
      <c r="H162" s="220"/>
      <c r="I162" s="220"/>
      <c r="J162" s="220"/>
      <c r="K162" s="221"/>
      <c r="L162" s="28"/>
    </row>
    <row r="163" spans="2:12" ht="15.6" hidden="1">
      <c r="B163" s="136" t="s">
        <v>186</v>
      </c>
      <c r="C163" s="137"/>
      <c r="D163" s="138"/>
      <c r="E163" s="138"/>
      <c r="F163" s="138"/>
      <c r="G163" s="139">
        <f>SUM(D163:F163)</f>
        <v>0</v>
      </c>
      <c r="H163" s="140"/>
      <c r="I163" s="184"/>
      <c r="J163" s="141"/>
      <c r="K163" s="142"/>
      <c r="L163" s="143"/>
    </row>
    <row r="164" spans="2:12" ht="15.6" hidden="1">
      <c r="B164" s="136" t="s">
        <v>187</v>
      </c>
      <c r="C164" s="137"/>
      <c r="D164" s="138"/>
      <c r="E164" s="138"/>
      <c r="F164" s="138"/>
      <c r="G164" s="139">
        <f t="shared" ref="G164:G170" si="21">SUM(D164:F164)</f>
        <v>0</v>
      </c>
      <c r="H164" s="140"/>
      <c r="I164" s="184"/>
      <c r="J164" s="141"/>
      <c r="K164" s="142"/>
      <c r="L164" s="143"/>
    </row>
    <row r="165" spans="2:12" ht="15.6" hidden="1">
      <c r="B165" s="136" t="s">
        <v>188</v>
      </c>
      <c r="C165" s="137"/>
      <c r="D165" s="138"/>
      <c r="E165" s="138"/>
      <c r="F165" s="138"/>
      <c r="G165" s="139">
        <f t="shared" si="21"/>
        <v>0</v>
      </c>
      <c r="H165" s="140"/>
      <c r="I165" s="184"/>
      <c r="J165" s="141"/>
      <c r="K165" s="142"/>
      <c r="L165" s="143"/>
    </row>
    <row r="166" spans="2:12" ht="15.6" hidden="1">
      <c r="B166" s="136" t="s">
        <v>189</v>
      </c>
      <c r="C166" s="137"/>
      <c r="D166" s="138"/>
      <c r="E166" s="138"/>
      <c r="F166" s="138"/>
      <c r="G166" s="139">
        <f t="shared" si="21"/>
        <v>0</v>
      </c>
      <c r="H166" s="140"/>
      <c r="I166" s="184"/>
      <c r="J166" s="141"/>
      <c r="K166" s="142"/>
      <c r="L166" s="143"/>
    </row>
    <row r="167" spans="2:12" ht="15.6" hidden="1">
      <c r="B167" s="136" t="s">
        <v>190</v>
      </c>
      <c r="C167" s="137"/>
      <c r="D167" s="138"/>
      <c r="E167" s="138"/>
      <c r="F167" s="138"/>
      <c r="G167" s="139">
        <f>SUM(D167:F167)</f>
        <v>0</v>
      </c>
      <c r="H167" s="140"/>
      <c r="I167" s="184"/>
      <c r="J167" s="141"/>
      <c r="K167" s="142"/>
      <c r="L167" s="143"/>
    </row>
    <row r="168" spans="2:12" ht="15.6" hidden="1">
      <c r="B168" s="136" t="s">
        <v>191</v>
      </c>
      <c r="C168" s="137"/>
      <c r="D168" s="138"/>
      <c r="E168" s="138"/>
      <c r="F168" s="138"/>
      <c r="G168" s="139">
        <f t="shared" si="21"/>
        <v>0</v>
      </c>
      <c r="H168" s="140"/>
      <c r="I168" s="184"/>
      <c r="J168" s="141"/>
      <c r="K168" s="142"/>
      <c r="L168" s="143"/>
    </row>
    <row r="169" spans="2:12" ht="15.6" hidden="1">
      <c r="B169" s="136" t="s">
        <v>192</v>
      </c>
      <c r="C169" s="144"/>
      <c r="D169" s="141"/>
      <c r="E169" s="141"/>
      <c r="F169" s="141"/>
      <c r="G169" s="139">
        <f t="shared" si="21"/>
        <v>0</v>
      </c>
      <c r="H169" s="145"/>
      <c r="I169" s="184"/>
      <c r="J169" s="141"/>
      <c r="K169" s="146"/>
      <c r="L169" s="143"/>
    </row>
    <row r="170" spans="2:12" ht="15.6" hidden="1">
      <c r="B170" s="136" t="s">
        <v>193</v>
      </c>
      <c r="C170" s="144"/>
      <c r="D170" s="141"/>
      <c r="E170" s="141"/>
      <c r="F170" s="141"/>
      <c r="G170" s="139">
        <f t="shared" si="21"/>
        <v>0</v>
      </c>
      <c r="H170" s="145"/>
      <c r="I170" s="184"/>
      <c r="J170" s="141"/>
      <c r="K170" s="146"/>
      <c r="L170" s="143"/>
    </row>
    <row r="171" spans="2:12" ht="15.6" hidden="1">
      <c r="C171" s="73" t="s">
        <v>28</v>
      </c>
      <c r="D171" s="10">
        <f>SUM(D163:D170)</f>
        <v>0</v>
      </c>
      <c r="E171" s="10">
        <f>SUM(E163:E170)</f>
        <v>0</v>
      </c>
      <c r="F171" s="10">
        <f>SUM(F163:F170)</f>
        <v>0</v>
      </c>
      <c r="G171" s="10">
        <f>SUM(G163:G170)</f>
        <v>0</v>
      </c>
      <c r="H171" s="10">
        <f>(H163*G163)+(H164*G164)+(H165*G165)+(H166*G166)+(H167*G167)+(H168*G168)+(H169*G169)+(H170*G170)</f>
        <v>0</v>
      </c>
      <c r="I171" s="187">
        <f>SUM(I163:I170)</f>
        <v>0</v>
      </c>
      <c r="J171" s="128"/>
      <c r="K171" s="146"/>
      <c r="L171" s="29"/>
    </row>
    <row r="172" spans="2:12" ht="15.75" customHeight="1">
      <c r="B172" s="4"/>
      <c r="C172" s="147"/>
      <c r="D172" s="150"/>
      <c r="E172" s="150"/>
      <c r="F172" s="150"/>
      <c r="G172" s="150"/>
      <c r="H172" s="150"/>
      <c r="I172" s="188"/>
      <c r="J172" s="150"/>
      <c r="K172" s="147"/>
      <c r="L172" s="2"/>
    </row>
    <row r="173" spans="2:12" ht="15.75" customHeight="1">
      <c r="B173" s="4"/>
      <c r="C173" s="147"/>
      <c r="D173" s="150"/>
      <c r="E173" s="150"/>
      <c r="F173" s="150"/>
      <c r="G173" s="150"/>
      <c r="H173" s="150"/>
      <c r="I173" s="188"/>
      <c r="J173" s="150"/>
      <c r="K173" s="147"/>
      <c r="L173" s="2"/>
    </row>
    <row r="174" spans="2:12" ht="63.75" customHeight="1">
      <c r="B174" s="73" t="s">
        <v>194</v>
      </c>
      <c r="C174" s="152"/>
      <c r="D174" s="153">
        <f>112105.3+45676</f>
        <v>157781.29999999999</v>
      </c>
      <c r="E174" s="153">
        <v>60859.5</v>
      </c>
      <c r="F174" s="153">
        <v>61826.68</v>
      </c>
      <c r="G174" s="154">
        <f>SUM(D174:F174)</f>
        <v>280467.48</v>
      </c>
      <c r="H174" s="155">
        <v>1</v>
      </c>
      <c r="I174" s="189">
        <f>D174+E174+F174</f>
        <v>280467.48</v>
      </c>
      <c r="J174" s="156"/>
      <c r="K174" s="157"/>
      <c r="L174" s="29"/>
    </row>
    <row r="175" spans="2:12" ht="69.75" customHeight="1">
      <c r="B175" s="73" t="s">
        <v>195</v>
      </c>
      <c r="C175" s="152"/>
      <c r="D175" s="189">
        <v>96123.14</v>
      </c>
      <c r="E175" s="153">
        <v>19910.21</v>
      </c>
      <c r="F175" s="153">
        <v>42381.48</v>
      </c>
      <c r="G175" s="154">
        <f>SUM(D175:F175)</f>
        <v>158414.83000000002</v>
      </c>
      <c r="H175" s="208">
        <v>0.3</v>
      </c>
      <c r="I175" s="189">
        <f t="shared" ref="I175:I177" si="22">D175+E175+F175</f>
        <v>158414.83000000002</v>
      </c>
      <c r="J175" s="156"/>
      <c r="K175" s="157"/>
      <c r="L175" s="29"/>
    </row>
    <row r="176" spans="2:12" ht="57" customHeight="1">
      <c r="B176" s="73" t="s">
        <v>196</v>
      </c>
      <c r="C176" s="158" t="s">
        <v>197</v>
      </c>
      <c r="D176" s="217">
        <f>44223.09</f>
        <v>44223.09</v>
      </c>
      <c r="E176" s="153"/>
      <c r="F176" s="153"/>
      <c r="G176" s="154">
        <f>SUM(D176:F176)</f>
        <v>44223.09</v>
      </c>
      <c r="H176" s="208">
        <v>0.5</v>
      </c>
      <c r="I176" s="189">
        <f t="shared" si="22"/>
        <v>44223.09</v>
      </c>
      <c r="J176" s="156"/>
      <c r="K176" s="157"/>
      <c r="L176" s="29"/>
    </row>
    <row r="177" spans="2:12" ht="65.25" customHeight="1">
      <c r="B177" s="87" t="s">
        <v>198</v>
      </c>
      <c r="C177" s="152"/>
      <c r="D177" s="153"/>
      <c r="E177" s="153"/>
      <c r="F177" s="153"/>
      <c r="G177" s="154">
        <f>SUM(D177:F177)</f>
        <v>0</v>
      </c>
      <c r="H177" s="155"/>
      <c r="I177" s="189">
        <f t="shared" si="22"/>
        <v>0</v>
      </c>
      <c r="J177" s="156"/>
      <c r="K177" s="157"/>
      <c r="L177" s="29"/>
    </row>
    <row r="178" spans="2:12" ht="21.75" customHeight="1">
      <c r="B178" s="4"/>
      <c r="C178" s="88" t="s">
        <v>199</v>
      </c>
      <c r="D178" s="91">
        <f>SUM(D174:D177)</f>
        <v>298127.53000000003</v>
      </c>
      <c r="E178" s="91">
        <f>SUM(E174:E177)</f>
        <v>80769.709999999992</v>
      </c>
      <c r="F178" s="91">
        <f>SUM(F174:F177)</f>
        <v>104208.16</v>
      </c>
      <c r="G178" s="91">
        <f>SUM(G174:G177)</f>
        <v>483105.4</v>
      </c>
      <c r="H178" s="10">
        <f>(H174*G174)+(H175*G175)+(H176*G176)+(H177*G177)</f>
        <v>350103.47399999999</v>
      </c>
      <c r="I178" s="187">
        <f>SUM(I174:I177)</f>
        <v>483105.4</v>
      </c>
      <c r="J178" s="128"/>
      <c r="K178" s="152"/>
      <c r="L178" s="8"/>
    </row>
    <row r="179" spans="2:12" ht="15.75" customHeight="1">
      <c r="B179" s="4"/>
      <c r="C179" s="147"/>
      <c r="D179" s="150"/>
      <c r="E179" s="150"/>
      <c r="F179" s="150"/>
      <c r="G179" s="150"/>
      <c r="H179" s="150"/>
      <c r="I179" s="188"/>
      <c r="J179" s="150"/>
      <c r="K179" s="147"/>
      <c r="L179" s="8"/>
    </row>
    <row r="180" spans="2:12" ht="15.75" customHeight="1">
      <c r="B180" s="4"/>
      <c r="C180" s="147"/>
      <c r="D180" s="150"/>
      <c r="E180" s="150"/>
      <c r="F180" s="150"/>
      <c r="G180" s="150"/>
      <c r="H180" s="150"/>
      <c r="I180" s="188"/>
      <c r="J180" s="150"/>
      <c r="K180" s="147"/>
      <c r="L180" s="8"/>
    </row>
    <row r="181" spans="2:12" ht="15.75" customHeight="1">
      <c r="B181" s="4"/>
      <c r="C181" s="147"/>
      <c r="D181" s="150"/>
      <c r="E181" s="150"/>
      <c r="F181" s="150"/>
      <c r="G181" s="150"/>
      <c r="H181" s="150"/>
      <c r="I181" s="188"/>
      <c r="J181" s="150"/>
      <c r="K181" s="147"/>
      <c r="L181" s="8"/>
    </row>
    <row r="182" spans="2:12" ht="15.75" customHeight="1">
      <c r="B182" s="4"/>
      <c r="C182" s="147"/>
      <c r="D182" s="150"/>
      <c r="E182" s="150"/>
      <c r="F182" s="150"/>
      <c r="G182" s="150"/>
      <c r="H182" s="150"/>
      <c r="I182" s="188"/>
      <c r="J182" s="150"/>
      <c r="K182" s="147"/>
      <c r="L182" s="8"/>
    </row>
    <row r="183" spans="2:12" ht="15.75" customHeight="1">
      <c r="B183" s="4"/>
      <c r="C183" s="147"/>
      <c r="D183" s="150"/>
      <c r="E183" s="150"/>
      <c r="F183" s="150"/>
      <c r="G183" s="150"/>
      <c r="H183" s="150"/>
      <c r="I183" s="188"/>
      <c r="J183" s="150"/>
      <c r="K183" s="147"/>
      <c r="L183" s="8"/>
    </row>
    <row r="184" spans="2:12" ht="15.75" customHeight="1">
      <c r="B184" s="4"/>
      <c r="C184" s="147"/>
      <c r="D184" s="150"/>
      <c r="E184" s="150"/>
      <c r="F184" s="150"/>
      <c r="G184" s="150"/>
      <c r="H184" s="150"/>
      <c r="I184" s="188"/>
      <c r="J184" s="150"/>
      <c r="K184" s="147"/>
      <c r="L184" s="8"/>
    </row>
    <row r="185" spans="2:12" ht="15.75" customHeight="1" thickBot="1">
      <c r="B185" s="4"/>
      <c r="C185" s="147"/>
      <c r="D185" s="150"/>
      <c r="E185" s="150"/>
      <c r="F185" s="150"/>
      <c r="G185" s="150"/>
      <c r="H185" s="150"/>
      <c r="I185" s="188"/>
      <c r="J185" s="150"/>
      <c r="K185" s="147"/>
      <c r="L185" s="8"/>
    </row>
    <row r="186" spans="2:12" ht="15.6">
      <c r="B186" s="4"/>
      <c r="C186" s="238" t="s">
        <v>200</v>
      </c>
      <c r="D186" s="239"/>
      <c r="E186" s="239"/>
      <c r="F186" s="239"/>
      <c r="G186" s="240"/>
      <c r="H186" s="8"/>
      <c r="I186" s="188"/>
      <c r="J186" s="150"/>
      <c r="K186" s="8"/>
    </row>
    <row r="187" spans="2:12" ht="40.5" customHeight="1">
      <c r="B187" s="4"/>
      <c r="C187" s="228"/>
      <c r="D187" s="241" t="str">
        <f>D4</f>
        <v>ACNUR</v>
      </c>
      <c r="E187" s="241" t="str">
        <f>E4</f>
        <v>OIT</v>
      </c>
      <c r="F187" s="241" t="str">
        <f>F4</f>
        <v>PNUD</v>
      </c>
      <c r="G187" s="230" t="s">
        <v>8</v>
      </c>
      <c r="H187" s="147"/>
      <c r="I187" s="188"/>
      <c r="J187" s="150"/>
      <c r="K187" s="8"/>
    </row>
    <row r="188" spans="2:12" ht="24.75" customHeight="1">
      <c r="B188" s="4"/>
      <c r="C188" s="229"/>
      <c r="D188" s="242"/>
      <c r="E188" s="242"/>
      <c r="F188" s="242"/>
      <c r="G188" s="231"/>
      <c r="H188" s="147"/>
      <c r="I188" s="188"/>
      <c r="J188" s="150"/>
      <c r="K188" s="8"/>
    </row>
    <row r="189" spans="2:12" ht="41.25" customHeight="1">
      <c r="B189" s="159"/>
      <c r="C189" s="210" t="s">
        <v>201</v>
      </c>
      <c r="D189" s="211">
        <v>1314553.99</v>
      </c>
      <c r="E189" s="215">
        <v>607476.64</v>
      </c>
      <c r="F189" s="211">
        <v>887850.47</v>
      </c>
      <c r="G189" s="214">
        <v>2809881.1</v>
      </c>
      <c r="H189" s="147"/>
      <c r="I189" s="188"/>
      <c r="J189" s="150"/>
      <c r="K189" s="159"/>
    </row>
    <row r="190" spans="2:12" ht="51.75" customHeight="1">
      <c r="B190" s="160"/>
      <c r="C190" s="210" t="s">
        <v>202</v>
      </c>
      <c r="D190" s="211">
        <v>85446.01</v>
      </c>
      <c r="E190" s="211">
        <v>42523.360000000001</v>
      </c>
      <c r="F190" s="211">
        <v>62149.53</v>
      </c>
      <c r="G190" s="214">
        <v>190118.91</v>
      </c>
      <c r="H190" s="160"/>
      <c r="I190" s="188"/>
      <c r="J190" s="150"/>
      <c r="K190" s="161"/>
    </row>
    <row r="191" spans="2:12" ht="51.75" customHeight="1">
      <c r="B191" s="160"/>
      <c r="C191" s="212" t="s">
        <v>8</v>
      </c>
      <c r="D191" s="213">
        <v>1400000</v>
      </c>
      <c r="E191" s="216">
        <f>SUM(E189:E190)</f>
        <v>650000</v>
      </c>
      <c r="F191" s="213">
        <v>950000</v>
      </c>
      <c r="G191" s="214">
        <v>3000000.01</v>
      </c>
      <c r="H191" s="160"/>
      <c r="K191" s="161"/>
    </row>
    <row r="192" spans="2:12" ht="42" customHeight="1">
      <c r="B192" s="160"/>
      <c r="I192" s="191"/>
      <c r="J192" s="113"/>
      <c r="K192" s="2"/>
      <c r="L192" s="161"/>
    </row>
    <row r="193" spans="2:12" s="21" customFormat="1" ht="29.25" customHeight="1">
      <c r="B193" s="147"/>
      <c r="C193" s="4"/>
      <c r="D193" s="16"/>
      <c r="E193" s="16"/>
      <c r="F193" s="16"/>
      <c r="G193" s="16"/>
      <c r="H193" s="16"/>
      <c r="I193" s="192"/>
      <c r="J193" s="115"/>
      <c r="K193" s="8"/>
      <c r="L193" s="159"/>
    </row>
    <row r="194" spans="2:12" ht="23.25" customHeight="1">
      <c r="B194" s="161"/>
      <c r="C194" s="223" t="s">
        <v>203</v>
      </c>
      <c r="D194" s="224"/>
      <c r="E194" s="224"/>
      <c r="F194" s="224"/>
      <c r="G194" s="224"/>
      <c r="H194" s="225"/>
      <c r="I194" s="192"/>
      <c r="J194" s="115"/>
      <c r="K194" s="161"/>
    </row>
    <row r="195" spans="2:12" ht="41.25" customHeight="1">
      <c r="B195" s="161"/>
      <c r="C195" s="74"/>
      <c r="D195" s="243" t="str">
        <f>D4</f>
        <v>ACNUR</v>
      </c>
      <c r="E195" s="243" t="str">
        <f>E4</f>
        <v>OIT</v>
      </c>
      <c r="F195" s="243" t="str">
        <f>F4</f>
        <v>PNUD</v>
      </c>
      <c r="G195" s="232" t="s">
        <v>8</v>
      </c>
      <c r="H195" s="234" t="s">
        <v>204</v>
      </c>
      <c r="I195" s="192"/>
      <c r="J195" s="115"/>
      <c r="K195" s="161"/>
    </row>
    <row r="196" spans="2:12" ht="27.75" customHeight="1">
      <c r="B196" s="161"/>
      <c r="C196" s="74"/>
      <c r="D196" s="244"/>
      <c r="E196" s="244"/>
      <c r="F196" s="244"/>
      <c r="G196" s="233"/>
      <c r="H196" s="235"/>
      <c r="I196" s="193"/>
      <c r="J196" s="112"/>
      <c r="K196" s="161"/>
    </row>
    <row r="197" spans="2:12" ht="55.5" customHeight="1">
      <c r="B197" s="161"/>
      <c r="C197" s="14" t="s">
        <v>205</v>
      </c>
      <c r="D197" s="76">
        <f>$D$191*H197</f>
        <v>979999.99999999988</v>
      </c>
      <c r="E197" s="77">
        <f>$E$191*H197</f>
        <v>455000</v>
      </c>
      <c r="F197" s="77">
        <f>$F$191*H197</f>
        <v>665000</v>
      </c>
      <c r="G197" s="77">
        <f>SUM(D197:F197)</f>
        <v>2100000</v>
      </c>
      <c r="H197" s="96">
        <v>0.7</v>
      </c>
      <c r="I197" s="193"/>
      <c r="J197" s="112"/>
      <c r="K197" s="161"/>
    </row>
    <row r="198" spans="2:12" ht="57.75" customHeight="1">
      <c r="B198" s="222"/>
      <c r="C198" s="89" t="s">
        <v>206</v>
      </c>
      <c r="D198" s="76">
        <f>$D$191*H198</f>
        <v>420000</v>
      </c>
      <c r="E198" s="77">
        <f>$E$191*H198</f>
        <v>195000</v>
      </c>
      <c r="F198" s="77">
        <f>$F$191*H198</f>
        <v>285000</v>
      </c>
      <c r="G198" s="90">
        <f>SUM(D198:F198)</f>
        <v>900000</v>
      </c>
      <c r="H198" s="97">
        <v>0.3</v>
      </c>
      <c r="I198" s="194"/>
      <c r="J198" s="114"/>
    </row>
    <row r="199" spans="2:12" ht="57.75" customHeight="1">
      <c r="B199" s="222"/>
      <c r="C199" s="89" t="s">
        <v>207</v>
      </c>
      <c r="D199" s="76">
        <f>$D$191*H199</f>
        <v>0</v>
      </c>
      <c r="E199" s="77">
        <f>$E$191*H199</f>
        <v>0</v>
      </c>
      <c r="F199" s="77">
        <f>$F$191*H199</f>
        <v>0</v>
      </c>
      <c r="G199" s="90">
        <f>SUM(D199:F199)</f>
        <v>0</v>
      </c>
      <c r="H199" s="98">
        <v>0</v>
      </c>
      <c r="I199" s="195"/>
      <c r="J199" s="116"/>
    </row>
    <row r="200" spans="2:12" ht="38.25" customHeight="1" thickBot="1">
      <c r="B200" s="222"/>
      <c r="C200" s="7" t="s">
        <v>208</v>
      </c>
      <c r="D200" s="78">
        <f>SUM(D197:D199)</f>
        <v>1400000</v>
      </c>
      <c r="E200" s="78">
        <f>SUM(E197:E199)</f>
        <v>650000</v>
      </c>
      <c r="F200" s="78">
        <f>SUM(F197:F199)</f>
        <v>950000</v>
      </c>
      <c r="G200" s="78">
        <f>SUM(G197:G199)</f>
        <v>3000000</v>
      </c>
      <c r="H200" s="79">
        <f>SUM(H197:H199)</f>
        <v>1</v>
      </c>
      <c r="I200" s="191"/>
      <c r="J200" s="113"/>
    </row>
    <row r="201" spans="2:12" ht="21.75" customHeight="1" thickBot="1">
      <c r="B201" s="222"/>
      <c r="C201" s="1"/>
      <c r="D201" s="5"/>
      <c r="E201" s="5"/>
      <c r="F201" s="5"/>
      <c r="G201" s="5"/>
      <c r="H201" s="5"/>
      <c r="I201" s="191"/>
      <c r="J201" s="113"/>
    </row>
    <row r="202" spans="2:12" ht="49.5" customHeight="1">
      <c r="B202" s="222"/>
      <c r="C202" s="80" t="s">
        <v>209</v>
      </c>
      <c r="D202" s="81">
        <f>SUM(H15,H25,H35,H45,H57,H67,H77,H87,H99,H109,H119,H129,H141,H151,H161,H171,H178)*1.07</f>
        <v>717870.42045000009</v>
      </c>
      <c r="E202" s="16"/>
      <c r="F202" s="16"/>
      <c r="G202" s="16"/>
      <c r="H202" s="118" t="s">
        <v>210</v>
      </c>
      <c r="I202" s="196">
        <f>SUM(I178,I171,I161,I151,I141,I129,I119,I109,I99,I87,I77,I67,I57,I45,I35,I25,I15)</f>
        <v>1475259.1</v>
      </c>
      <c r="J202" s="129"/>
    </row>
    <row r="203" spans="2:12" ht="28.5" customHeight="1" thickBot="1">
      <c r="B203" s="222"/>
      <c r="C203" s="82" t="s">
        <v>211</v>
      </c>
      <c r="D203" s="111">
        <f>D202/G191</f>
        <v>0.23929013935236626</v>
      </c>
      <c r="E203" s="23"/>
      <c r="F203" s="23"/>
      <c r="G203" s="23"/>
      <c r="H203" s="119" t="s">
        <v>212</v>
      </c>
      <c r="I203" s="209">
        <f>I202/G189</f>
        <v>0.52502545392401123</v>
      </c>
      <c r="J203" s="130"/>
    </row>
    <row r="204" spans="2:12" ht="28.5" customHeight="1">
      <c r="B204" s="222"/>
      <c r="C204" s="236"/>
      <c r="D204" s="237"/>
      <c r="E204" s="24"/>
      <c r="F204" s="24"/>
      <c r="G204" s="24"/>
    </row>
    <row r="205" spans="2:12" ht="32.25" customHeight="1">
      <c r="B205" s="222"/>
      <c r="C205" s="82" t="s">
        <v>213</v>
      </c>
      <c r="D205" s="83">
        <f>SUM(D176:F177)*1.07</f>
        <v>47318.706299999998</v>
      </c>
      <c r="E205" s="25"/>
      <c r="F205" s="25"/>
      <c r="G205" s="25"/>
    </row>
    <row r="206" spans="2:12" ht="23.25" customHeight="1">
      <c r="B206" s="222"/>
      <c r="C206" s="82" t="s">
        <v>214</v>
      </c>
      <c r="D206" s="111">
        <f>D205/G191</f>
        <v>1.5772902047423661E-2</v>
      </c>
      <c r="E206" s="25"/>
      <c r="F206" s="25"/>
      <c r="G206" s="25"/>
    </row>
    <row r="207" spans="2:12" ht="66.75" customHeight="1" thickBot="1">
      <c r="B207" s="222"/>
      <c r="C207" s="226" t="s">
        <v>215</v>
      </c>
      <c r="D207" s="227"/>
      <c r="E207" s="17"/>
      <c r="F207" s="17"/>
      <c r="G207" s="17"/>
    </row>
    <row r="208" spans="2:12" ht="55.5" customHeight="1">
      <c r="B208" s="222"/>
      <c r="L208" s="21"/>
    </row>
    <row r="209" spans="2:2" ht="42.75" customHeight="1">
      <c r="B209" s="222"/>
    </row>
    <row r="210" spans="2:2" ht="21.75" customHeight="1">
      <c r="B210" s="222"/>
    </row>
    <row r="211" spans="2:2" ht="21.75" customHeight="1">
      <c r="B211" s="222"/>
    </row>
    <row r="212" spans="2:2" ht="23.25" customHeight="1">
      <c r="B212" s="222"/>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I7 I8:I14 I17:I24 I27 I28:I35 I37:I44 I49:I56 I59 I61:I66 I174:I17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A1:AE246"/>
  <sheetViews>
    <sheetView showGridLines="0" showZeros="0" tabSelected="1" zoomScale="80" zoomScaleNormal="80" workbookViewId="0">
      <pane ySplit="4" topLeftCell="A191" activePane="bottomLeft" state="frozen"/>
      <selection pane="bottomLeft" activeCell="D192" sqref="D192"/>
    </sheetView>
  </sheetViews>
  <sheetFormatPr defaultColWidth="9.140625" defaultRowHeight="15.6"/>
  <cols>
    <col min="1" max="1" width="4.42578125" style="32" customWidth="1"/>
    <col min="2" max="2" width="3.28515625" style="32" customWidth="1"/>
    <col min="3" max="3" width="51.42578125" style="32" customWidth="1"/>
    <col min="4" max="4" width="34.28515625" style="33" customWidth="1"/>
    <col min="5" max="5" width="35" style="33" customWidth="1"/>
    <col min="6" max="6" width="36.5703125" style="33" customWidth="1"/>
    <col min="7" max="7" width="25.710937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28515625" style="32" customWidth="1"/>
    <col min="16" max="16" width="26.42578125" style="32" customWidth="1"/>
    <col min="17" max="17" width="30.140625" style="32" customWidth="1"/>
    <col min="18" max="18" width="33" style="32" customWidth="1"/>
    <col min="19" max="20" width="22.7109375" style="32" customWidth="1"/>
    <col min="21" max="21" width="23.42578125" style="32" customWidth="1"/>
    <col min="22" max="22" width="32.140625" style="32" customWidth="1"/>
    <col min="23" max="23" width="9.140625" style="32"/>
    <col min="24" max="24" width="17.7109375" style="32" customWidth="1"/>
    <col min="25" max="25" width="26.42578125" style="32" customWidth="1"/>
    <col min="26" max="26" width="22.42578125" style="32" customWidth="1"/>
    <col min="27" max="27" width="29.710937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4" ht="31.5" customHeight="1">
      <c r="B1" s="162"/>
      <c r="C1" s="218" t="s">
        <v>0</v>
      </c>
      <c r="D1" s="218"/>
      <c r="E1" s="218"/>
      <c r="F1" s="218"/>
      <c r="G1" s="18"/>
      <c r="H1" s="19"/>
      <c r="I1" s="19"/>
      <c r="J1" s="162"/>
      <c r="K1" s="162"/>
      <c r="L1" s="12"/>
      <c r="M1" s="3"/>
      <c r="N1" s="162"/>
    </row>
    <row r="2" spans="2:14" ht="24" customHeight="1">
      <c r="B2" s="162"/>
      <c r="C2" s="248" t="s">
        <v>216</v>
      </c>
      <c r="D2" s="248"/>
      <c r="E2" s="248"/>
      <c r="F2" s="135"/>
      <c r="G2" s="162"/>
      <c r="H2" s="162"/>
      <c r="I2" s="162"/>
      <c r="J2" s="162"/>
      <c r="K2" s="162"/>
      <c r="L2" s="12"/>
      <c r="M2" s="3"/>
      <c r="N2" s="162"/>
    </row>
    <row r="3" spans="2:14" ht="24" customHeight="1">
      <c r="B3" s="162"/>
      <c r="C3" s="27"/>
      <c r="D3" s="27"/>
      <c r="E3" s="27"/>
      <c r="F3" s="27"/>
      <c r="G3" s="162"/>
      <c r="H3" s="162"/>
      <c r="I3" s="162"/>
      <c r="J3" s="162"/>
      <c r="K3" s="162"/>
      <c r="L3" s="12"/>
      <c r="M3" s="3"/>
      <c r="N3" s="162"/>
    </row>
    <row r="4" spans="2:14" ht="24" customHeight="1">
      <c r="B4" s="162"/>
      <c r="C4" s="27"/>
      <c r="D4" s="132" t="str">
        <f>'1) Budget Table'!D4</f>
        <v>ACNUR</v>
      </c>
      <c r="E4" s="132" t="s">
        <v>6</v>
      </c>
      <c r="F4" s="132" t="str">
        <f>'1) Budget Table'!F4</f>
        <v>PNUD</v>
      </c>
      <c r="G4" s="124" t="s">
        <v>8</v>
      </c>
      <c r="H4" s="162"/>
      <c r="I4" s="162"/>
      <c r="J4" s="162"/>
      <c r="K4" s="162"/>
      <c r="L4" s="12"/>
      <c r="M4" s="3"/>
      <c r="N4" s="162"/>
    </row>
    <row r="5" spans="2:14" ht="24" customHeight="1">
      <c r="B5" s="255" t="s">
        <v>217</v>
      </c>
      <c r="C5" s="256"/>
      <c r="D5" s="256"/>
      <c r="E5" s="256"/>
      <c r="F5" s="256"/>
      <c r="G5" s="257"/>
      <c r="H5" s="162"/>
      <c r="I5" s="162"/>
      <c r="J5" s="162"/>
      <c r="K5" s="162"/>
      <c r="L5" s="12"/>
      <c r="M5" s="3"/>
      <c r="N5" s="162"/>
    </row>
    <row r="6" spans="2:14" ht="22.5" customHeight="1">
      <c r="B6" s="162"/>
      <c r="C6" s="255" t="s">
        <v>218</v>
      </c>
      <c r="D6" s="256"/>
      <c r="E6" s="256"/>
      <c r="F6" s="256"/>
      <c r="G6" s="257"/>
      <c r="H6" s="162"/>
      <c r="I6" s="162"/>
      <c r="J6" s="162"/>
      <c r="K6" s="162"/>
      <c r="L6" s="12"/>
      <c r="M6" s="3"/>
      <c r="N6" s="162"/>
    </row>
    <row r="7" spans="2:14" ht="24.75" customHeight="1" thickBot="1">
      <c r="B7" s="162"/>
      <c r="C7" s="40" t="s">
        <v>219</v>
      </c>
      <c r="D7" s="41">
        <f>'1) Budget Table'!D15</f>
        <v>248546.34000000003</v>
      </c>
      <c r="E7" s="41">
        <f>'1) Budget Table'!E15</f>
        <v>140139</v>
      </c>
      <c r="F7" s="41">
        <f>'1) Budget Table'!F15</f>
        <v>0</v>
      </c>
      <c r="G7" s="42">
        <f>SUM(D7:F7)</f>
        <v>388685.34</v>
      </c>
      <c r="H7" s="162"/>
      <c r="I7" s="162"/>
      <c r="J7" s="162"/>
      <c r="K7" s="162"/>
      <c r="L7" s="12"/>
      <c r="M7" s="3"/>
      <c r="N7" s="162"/>
    </row>
    <row r="8" spans="2:14" ht="21.75" customHeight="1">
      <c r="B8" s="162"/>
      <c r="C8" s="38" t="s">
        <v>220</v>
      </c>
      <c r="D8" s="163"/>
      <c r="E8" s="164"/>
      <c r="F8" s="164"/>
      <c r="G8" s="39">
        <f t="shared" ref="G8:G15" si="0">SUM(D8:F8)</f>
        <v>0</v>
      </c>
      <c r="H8" s="162"/>
      <c r="I8" s="162"/>
      <c r="J8" s="162"/>
      <c r="K8" s="162"/>
      <c r="L8" s="162"/>
      <c r="M8" s="162"/>
      <c r="N8" s="162"/>
    </row>
    <row r="9" spans="2:14">
      <c r="B9" s="162"/>
      <c r="C9" s="30" t="s">
        <v>221</v>
      </c>
      <c r="D9" s="165">
        <v>7759</v>
      </c>
      <c r="E9" s="141"/>
      <c r="F9" s="141"/>
      <c r="G9" s="37">
        <f t="shared" si="0"/>
        <v>7759</v>
      </c>
      <c r="H9" s="162"/>
      <c r="I9" s="162"/>
      <c r="J9" s="162"/>
      <c r="K9" s="162"/>
      <c r="L9" s="162"/>
      <c r="M9" s="162"/>
      <c r="N9" s="162"/>
    </row>
    <row r="10" spans="2:14" ht="15.75" customHeight="1">
      <c r="B10" s="162"/>
      <c r="C10" s="30" t="s">
        <v>222</v>
      </c>
      <c r="D10" s="165"/>
      <c r="E10" s="165"/>
      <c r="F10" s="165"/>
      <c r="G10" s="37">
        <f t="shared" si="0"/>
        <v>0</v>
      </c>
      <c r="H10" s="162"/>
      <c r="I10" s="162"/>
      <c r="J10" s="162"/>
      <c r="K10" s="162"/>
      <c r="L10" s="162"/>
      <c r="M10" s="162"/>
      <c r="N10" s="162"/>
    </row>
    <row r="11" spans="2:14">
      <c r="B11" s="162"/>
      <c r="C11" s="31" t="s">
        <v>223</v>
      </c>
      <c r="D11" s="165"/>
      <c r="E11" s="165">
        <v>20139</v>
      </c>
      <c r="F11" s="165"/>
      <c r="G11" s="37">
        <f t="shared" si="0"/>
        <v>20139</v>
      </c>
      <c r="H11" s="162"/>
      <c r="I11" s="162"/>
      <c r="J11" s="162"/>
      <c r="K11" s="162"/>
      <c r="L11" s="162"/>
      <c r="M11" s="162"/>
      <c r="N11" s="162"/>
    </row>
    <row r="12" spans="2:14">
      <c r="B12" s="162"/>
      <c r="C12" s="30" t="s">
        <v>224</v>
      </c>
      <c r="D12" s="165"/>
      <c r="E12" s="165"/>
      <c r="F12" s="165"/>
      <c r="G12" s="37">
        <f t="shared" si="0"/>
        <v>0</v>
      </c>
      <c r="H12" s="162"/>
      <c r="I12" s="162"/>
      <c r="J12" s="162"/>
      <c r="K12" s="162"/>
      <c r="L12" s="162"/>
      <c r="M12" s="162"/>
      <c r="N12" s="162"/>
    </row>
    <row r="13" spans="2:14" ht="21.75" customHeight="1">
      <c r="B13" s="162"/>
      <c r="C13" s="30" t="s">
        <v>225</v>
      </c>
      <c r="D13" s="165">
        <v>240787.34</v>
      </c>
      <c r="E13" s="165">
        <v>120000</v>
      </c>
      <c r="F13" s="165"/>
      <c r="G13" s="37">
        <f t="shared" si="0"/>
        <v>360787.33999999997</v>
      </c>
      <c r="H13" s="162"/>
      <c r="I13" s="162"/>
      <c r="J13" s="162"/>
      <c r="K13" s="162"/>
      <c r="L13" s="162"/>
      <c r="M13" s="162"/>
      <c r="N13" s="162"/>
    </row>
    <row r="14" spans="2:14" ht="21.75" customHeight="1">
      <c r="B14" s="162"/>
      <c r="C14" s="30" t="s">
        <v>226</v>
      </c>
      <c r="D14" s="165"/>
      <c r="E14" s="165"/>
      <c r="F14" s="165"/>
      <c r="G14" s="37">
        <f t="shared" si="0"/>
        <v>0</v>
      </c>
      <c r="H14" s="162"/>
      <c r="I14" s="162"/>
      <c r="J14" s="162"/>
      <c r="K14" s="162"/>
      <c r="L14" s="162"/>
      <c r="M14" s="162"/>
      <c r="N14" s="162"/>
    </row>
    <row r="15" spans="2:14" ht="15.75" customHeight="1">
      <c r="B15" s="162"/>
      <c r="C15" s="34" t="s">
        <v>227</v>
      </c>
      <c r="D15" s="43">
        <f>SUM(D8:D14)</f>
        <v>248546.34</v>
      </c>
      <c r="E15" s="43">
        <f>SUM(E8:E14)</f>
        <v>140139</v>
      </c>
      <c r="F15" s="43">
        <f>SUM(F8:F14)</f>
        <v>0</v>
      </c>
      <c r="G15" s="92">
        <f t="shared" si="0"/>
        <v>388685.33999999997</v>
      </c>
      <c r="H15" s="162"/>
      <c r="I15" s="162"/>
      <c r="J15" s="162"/>
      <c r="K15" s="162"/>
      <c r="L15" s="162"/>
      <c r="M15" s="162"/>
      <c r="N15" s="162"/>
    </row>
    <row r="16" spans="2:14" s="33" customFormat="1">
      <c r="B16" s="166"/>
      <c r="C16" s="47"/>
      <c r="D16" s="48"/>
      <c r="E16" s="48"/>
      <c r="F16" s="48"/>
      <c r="G16" s="93"/>
      <c r="H16" s="166"/>
      <c r="I16" s="166"/>
      <c r="J16" s="166"/>
      <c r="K16" s="166"/>
      <c r="L16" s="166"/>
      <c r="M16" s="166"/>
      <c r="N16" s="166"/>
    </row>
    <row r="17" spans="3:14">
      <c r="C17" s="255" t="s">
        <v>228</v>
      </c>
      <c r="D17" s="256"/>
      <c r="E17" s="256"/>
      <c r="F17" s="256"/>
      <c r="G17" s="257"/>
      <c r="H17" s="162"/>
      <c r="I17" s="162"/>
      <c r="J17" s="162"/>
      <c r="K17" s="162"/>
      <c r="L17" s="162"/>
      <c r="M17" s="162"/>
      <c r="N17" s="162"/>
    </row>
    <row r="18" spans="3:14" ht="27" customHeight="1" thickBot="1">
      <c r="C18" s="40" t="s">
        <v>219</v>
      </c>
      <c r="D18" s="41">
        <f>'1) Budget Table'!D25</f>
        <v>204891.36</v>
      </c>
      <c r="E18" s="41">
        <f>'1) Budget Table'!E25</f>
        <v>20000</v>
      </c>
      <c r="F18" s="41">
        <f>'1) Budget Table'!F25</f>
        <v>0</v>
      </c>
      <c r="G18" s="42">
        <f t="shared" ref="G18:G26" si="1">SUM(D18:F18)</f>
        <v>224891.36</v>
      </c>
      <c r="H18" s="162"/>
      <c r="I18" s="162"/>
      <c r="J18" s="162"/>
      <c r="K18" s="162"/>
      <c r="L18" s="162"/>
      <c r="M18" s="162"/>
      <c r="N18" s="162"/>
    </row>
    <row r="19" spans="3:14">
      <c r="C19" s="38" t="s">
        <v>220</v>
      </c>
      <c r="D19" s="163">
        <v>0</v>
      </c>
      <c r="E19" s="164">
        <v>0</v>
      </c>
      <c r="F19" s="164"/>
      <c r="G19" s="39">
        <f t="shared" si="1"/>
        <v>0</v>
      </c>
      <c r="H19" s="162"/>
      <c r="I19" s="162"/>
      <c r="J19" s="162"/>
      <c r="K19" s="162"/>
      <c r="L19" s="162"/>
      <c r="M19" s="162"/>
      <c r="N19" s="162"/>
    </row>
    <row r="20" spans="3:14">
      <c r="C20" s="30" t="s">
        <v>221</v>
      </c>
      <c r="D20" s="165">
        <v>19940.330000000002</v>
      </c>
      <c r="E20" s="141">
        <v>0</v>
      </c>
      <c r="F20" s="141"/>
      <c r="G20" s="37">
        <f t="shared" si="1"/>
        <v>19940.330000000002</v>
      </c>
      <c r="H20" s="162"/>
      <c r="I20" s="162"/>
      <c r="J20" s="162"/>
      <c r="K20" s="162"/>
      <c r="L20" s="162"/>
      <c r="M20" s="162"/>
      <c r="N20" s="162"/>
    </row>
    <row r="21" spans="3:14" ht="30.95">
      <c r="C21" s="30" t="s">
        <v>222</v>
      </c>
      <c r="D21" s="165">
        <v>0</v>
      </c>
      <c r="E21" s="165">
        <v>0</v>
      </c>
      <c r="F21" s="165"/>
      <c r="G21" s="37">
        <f t="shared" si="1"/>
        <v>0</v>
      </c>
      <c r="H21" s="162"/>
      <c r="I21" s="162"/>
      <c r="J21" s="162"/>
      <c r="K21" s="162"/>
      <c r="L21" s="162"/>
      <c r="M21" s="162"/>
      <c r="N21" s="162"/>
    </row>
    <row r="22" spans="3:14">
      <c r="C22" s="31" t="s">
        <v>223</v>
      </c>
      <c r="D22" s="165">
        <v>0</v>
      </c>
      <c r="E22" s="165">
        <v>0</v>
      </c>
      <c r="F22" s="165"/>
      <c r="G22" s="37">
        <f t="shared" si="1"/>
        <v>0</v>
      </c>
      <c r="H22" s="162"/>
      <c r="I22" s="162"/>
      <c r="J22" s="162"/>
      <c r="K22" s="162"/>
      <c r="L22" s="162"/>
      <c r="M22" s="162"/>
      <c r="N22" s="162"/>
    </row>
    <row r="23" spans="3:14">
      <c r="C23" s="30" t="s">
        <v>224</v>
      </c>
      <c r="D23" s="165">
        <v>0</v>
      </c>
      <c r="E23" s="165">
        <v>0</v>
      </c>
      <c r="F23" s="165"/>
      <c r="G23" s="37">
        <f t="shared" si="1"/>
        <v>0</v>
      </c>
      <c r="H23" s="162"/>
      <c r="I23" s="162"/>
      <c r="J23" s="162"/>
      <c r="K23" s="162"/>
      <c r="L23" s="162"/>
      <c r="M23" s="162"/>
      <c r="N23" s="162"/>
    </row>
    <row r="24" spans="3:14">
      <c r="C24" s="30" t="s">
        <v>225</v>
      </c>
      <c r="D24" s="165">
        <v>184951.03</v>
      </c>
      <c r="E24" s="165">
        <v>20000</v>
      </c>
      <c r="F24" s="165"/>
      <c r="G24" s="37">
        <f t="shared" si="1"/>
        <v>204951.03</v>
      </c>
      <c r="H24" s="162"/>
      <c r="I24" s="162"/>
      <c r="J24" s="162"/>
      <c r="K24" s="162"/>
      <c r="L24" s="162"/>
      <c r="M24" s="162"/>
      <c r="N24" s="162"/>
    </row>
    <row r="25" spans="3:14">
      <c r="C25" s="30" t="s">
        <v>226</v>
      </c>
      <c r="D25" s="165">
        <v>0</v>
      </c>
      <c r="E25" s="165">
        <v>0</v>
      </c>
      <c r="F25" s="165"/>
      <c r="G25" s="37">
        <f t="shared" si="1"/>
        <v>0</v>
      </c>
      <c r="H25" s="162"/>
      <c r="I25" s="162"/>
      <c r="J25" s="162"/>
      <c r="K25" s="162"/>
      <c r="L25" s="162"/>
      <c r="M25" s="162"/>
      <c r="N25" s="162"/>
    </row>
    <row r="26" spans="3:14">
      <c r="C26" s="34" t="s">
        <v>227</v>
      </c>
      <c r="D26" s="43">
        <f>SUM(D19:D25)</f>
        <v>204891.36</v>
      </c>
      <c r="E26" s="43">
        <f>SUM(E19:E25)</f>
        <v>20000</v>
      </c>
      <c r="F26" s="43">
        <f>SUM(F19:F25)</f>
        <v>0</v>
      </c>
      <c r="G26" s="37">
        <f t="shared" si="1"/>
        <v>224891.36</v>
      </c>
      <c r="H26" s="162"/>
      <c r="I26" s="162"/>
      <c r="J26" s="162"/>
      <c r="K26" s="162"/>
      <c r="L26" s="162"/>
      <c r="M26" s="162"/>
      <c r="N26" s="162"/>
    </row>
    <row r="27" spans="3:14" s="33" customFormat="1">
      <c r="C27" s="47"/>
      <c r="D27" s="48"/>
      <c r="E27" s="48"/>
      <c r="F27" s="48"/>
      <c r="G27" s="49"/>
      <c r="H27" s="166"/>
      <c r="I27" s="166"/>
      <c r="J27" s="166"/>
      <c r="K27" s="166"/>
      <c r="L27" s="166"/>
      <c r="M27" s="166"/>
      <c r="N27" s="166"/>
    </row>
    <row r="28" spans="3:14">
      <c r="C28" s="255" t="s">
        <v>229</v>
      </c>
      <c r="D28" s="256"/>
      <c r="E28" s="256"/>
      <c r="F28" s="256"/>
      <c r="G28" s="257"/>
      <c r="H28" s="162"/>
      <c r="I28" s="162"/>
      <c r="J28" s="162"/>
      <c r="K28" s="162"/>
      <c r="L28" s="162"/>
      <c r="M28" s="162"/>
      <c r="N28" s="162"/>
    </row>
    <row r="29" spans="3:14" ht="21.75" customHeight="1" thickBot="1">
      <c r="C29" s="40" t="s">
        <v>219</v>
      </c>
      <c r="D29" s="41">
        <f>'1) Budget Table'!D35</f>
        <v>13700</v>
      </c>
      <c r="E29" s="41">
        <f>'1) Budget Table'!E35</f>
        <v>30217.5</v>
      </c>
      <c r="F29" s="41">
        <f>'1) Budget Table'!F35</f>
        <v>57445</v>
      </c>
      <c r="G29" s="42">
        <f t="shared" ref="G29:G37" si="2">SUM(D29:F29)</f>
        <v>101362.5</v>
      </c>
      <c r="H29" s="162"/>
      <c r="I29" s="162"/>
      <c r="J29" s="162"/>
      <c r="K29" s="162"/>
      <c r="L29" s="162"/>
      <c r="M29" s="162"/>
      <c r="N29" s="162"/>
    </row>
    <row r="30" spans="3:14">
      <c r="C30" s="38" t="s">
        <v>220</v>
      </c>
      <c r="D30" s="163"/>
      <c r="E30" s="164"/>
      <c r="F30" s="164"/>
      <c r="G30" s="39">
        <f t="shared" si="2"/>
        <v>0</v>
      </c>
      <c r="H30" s="162"/>
      <c r="I30" s="162"/>
      <c r="J30" s="162"/>
      <c r="K30" s="162"/>
      <c r="L30" s="162"/>
      <c r="M30" s="162"/>
      <c r="N30" s="162"/>
    </row>
    <row r="31" spans="3:14" s="33" customFormat="1" ht="15.75" customHeight="1">
      <c r="C31" s="30" t="s">
        <v>221</v>
      </c>
      <c r="D31" s="165">
        <v>13700</v>
      </c>
      <c r="E31" s="141"/>
      <c r="F31" s="141">
        <v>2820</v>
      </c>
      <c r="G31" s="37">
        <f t="shared" si="2"/>
        <v>16520</v>
      </c>
      <c r="H31" s="166"/>
      <c r="I31" s="166"/>
      <c r="J31" s="166"/>
      <c r="K31" s="166"/>
      <c r="L31" s="166"/>
      <c r="M31" s="166"/>
      <c r="N31" s="166"/>
    </row>
    <row r="32" spans="3:14" s="33" customFormat="1" ht="30.95">
      <c r="C32" s="30" t="s">
        <v>222</v>
      </c>
      <c r="D32" s="165"/>
      <c r="E32" s="165"/>
      <c r="F32" s="165"/>
      <c r="G32" s="37">
        <f t="shared" si="2"/>
        <v>0</v>
      </c>
      <c r="H32" s="166"/>
      <c r="I32" s="166"/>
      <c r="J32" s="166"/>
      <c r="K32" s="166"/>
      <c r="L32" s="166"/>
      <c r="M32" s="166"/>
      <c r="N32" s="166"/>
    </row>
    <row r="33" spans="3:14" s="33" customFormat="1">
      <c r="C33" s="31" t="s">
        <v>223</v>
      </c>
      <c r="D33" s="165">
        <v>0</v>
      </c>
      <c r="E33" s="165">
        <v>8217.5</v>
      </c>
      <c r="F33" s="165">
        <v>54625</v>
      </c>
      <c r="G33" s="37">
        <f t="shared" si="2"/>
        <v>62842.5</v>
      </c>
      <c r="H33" s="166"/>
      <c r="I33" s="166"/>
      <c r="J33" s="166"/>
      <c r="K33" s="166"/>
      <c r="L33" s="166"/>
      <c r="M33" s="166"/>
      <c r="N33" s="166"/>
    </row>
    <row r="34" spans="3:14">
      <c r="C34" s="30" t="s">
        <v>224</v>
      </c>
      <c r="D34" s="165">
        <v>0</v>
      </c>
      <c r="E34" s="165">
        <v>4000</v>
      </c>
      <c r="F34" s="165"/>
      <c r="G34" s="37">
        <f t="shared" si="2"/>
        <v>4000</v>
      </c>
      <c r="H34" s="162"/>
      <c r="I34" s="162"/>
      <c r="J34" s="162"/>
      <c r="K34" s="162"/>
      <c r="L34" s="162"/>
      <c r="M34" s="162"/>
      <c r="N34" s="162"/>
    </row>
    <row r="35" spans="3:14">
      <c r="C35" s="30" t="s">
        <v>225</v>
      </c>
      <c r="D35" s="165"/>
      <c r="E35" s="165">
        <v>18000</v>
      </c>
      <c r="F35" s="165"/>
      <c r="G35" s="37">
        <f t="shared" si="2"/>
        <v>18000</v>
      </c>
      <c r="H35" s="162"/>
      <c r="I35" s="162"/>
      <c r="J35" s="162"/>
      <c r="K35" s="162"/>
      <c r="L35" s="162"/>
      <c r="M35" s="162"/>
      <c r="N35" s="162"/>
    </row>
    <row r="36" spans="3:14">
      <c r="C36" s="30" t="s">
        <v>226</v>
      </c>
      <c r="D36" s="165"/>
      <c r="E36" s="165"/>
      <c r="F36" s="165"/>
      <c r="G36" s="37">
        <f t="shared" si="2"/>
        <v>0</v>
      </c>
      <c r="H36" s="162"/>
      <c r="I36" s="162"/>
      <c r="J36" s="162"/>
      <c r="K36" s="162"/>
      <c r="L36" s="162"/>
      <c r="M36" s="162"/>
      <c r="N36" s="162"/>
    </row>
    <row r="37" spans="3:14">
      <c r="C37" s="34" t="s">
        <v>227</v>
      </c>
      <c r="D37" s="43">
        <f>SUM(D30:D36)</f>
        <v>13700</v>
      </c>
      <c r="E37" s="43">
        <f>SUM(E30:E36)</f>
        <v>30217.5</v>
      </c>
      <c r="F37" s="43">
        <f>SUM(F30:F36)</f>
        <v>57445</v>
      </c>
      <c r="G37" s="37">
        <f t="shared" si="2"/>
        <v>101362.5</v>
      </c>
      <c r="H37" s="162"/>
      <c r="I37" s="162"/>
      <c r="J37" s="162"/>
      <c r="K37" s="162"/>
      <c r="L37" s="162"/>
      <c r="M37" s="162"/>
      <c r="N37" s="162"/>
    </row>
    <row r="38" spans="3:14">
      <c r="C38" s="255" t="s">
        <v>230</v>
      </c>
      <c r="D38" s="256"/>
      <c r="E38" s="256"/>
      <c r="F38" s="256"/>
      <c r="G38" s="257"/>
      <c r="H38" s="162"/>
      <c r="I38" s="162"/>
      <c r="J38" s="162"/>
      <c r="K38" s="162"/>
      <c r="L38" s="162"/>
      <c r="M38" s="162"/>
      <c r="N38" s="162"/>
    </row>
    <row r="39" spans="3:14" s="33" customFormat="1">
      <c r="C39" s="44"/>
      <c r="D39" s="45"/>
      <c r="E39" s="45"/>
      <c r="F39" s="45"/>
      <c r="G39" s="46"/>
      <c r="H39" s="166"/>
      <c r="I39" s="166"/>
      <c r="J39" s="166"/>
      <c r="K39" s="166"/>
      <c r="L39" s="166"/>
      <c r="M39" s="166"/>
      <c r="N39" s="166"/>
    </row>
    <row r="40" spans="3:14" ht="20.25" customHeight="1" thickBot="1">
      <c r="C40" s="40" t="s">
        <v>219</v>
      </c>
      <c r="D40" s="41">
        <f>'1) Budget Table'!D45</f>
        <v>0</v>
      </c>
      <c r="E40" s="41">
        <f>'1) Budget Table'!E45</f>
        <v>0</v>
      </c>
      <c r="F40" s="41">
        <f>'1) Budget Table'!F45</f>
        <v>0</v>
      </c>
      <c r="G40" s="42">
        <f t="shared" ref="G40:G48" si="3">SUM(D40:F40)</f>
        <v>0</v>
      </c>
      <c r="H40" s="162"/>
      <c r="I40" s="162"/>
      <c r="J40" s="162"/>
      <c r="K40" s="162"/>
      <c r="L40" s="162"/>
      <c r="M40" s="162"/>
      <c r="N40" s="162"/>
    </row>
    <row r="41" spans="3:14">
      <c r="C41" s="38" t="s">
        <v>220</v>
      </c>
      <c r="D41" s="163"/>
      <c r="E41" s="164"/>
      <c r="F41" s="164"/>
      <c r="G41" s="39">
        <f t="shared" si="3"/>
        <v>0</v>
      </c>
      <c r="H41" s="162"/>
      <c r="I41" s="162"/>
      <c r="J41" s="162"/>
      <c r="K41" s="162"/>
      <c r="L41" s="162"/>
      <c r="M41" s="162"/>
      <c r="N41" s="162"/>
    </row>
    <row r="42" spans="3:14" ht="15.75" customHeight="1">
      <c r="C42" s="30" t="s">
        <v>221</v>
      </c>
      <c r="D42" s="165"/>
      <c r="E42" s="141"/>
      <c r="F42" s="141"/>
      <c r="G42" s="37">
        <f t="shared" si="3"/>
        <v>0</v>
      </c>
      <c r="H42" s="162"/>
      <c r="I42" s="162"/>
      <c r="J42" s="162"/>
      <c r="K42" s="162"/>
      <c r="L42" s="162"/>
      <c r="M42" s="162"/>
      <c r="N42" s="162"/>
    </row>
    <row r="43" spans="3:14" ht="32.25" customHeight="1">
      <c r="C43" s="30" t="s">
        <v>222</v>
      </c>
      <c r="D43" s="165"/>
      <c r="E43" s="165"/>
      <c r="F43" s="165"/>
      <c r="G43" s="37">
        <f t="shared" si="3"/>
        <v>0</v>
      </c>
      <c r="H43" s="162"/>
      <c r="I43" s="162"/>
      <c r="J43" s="162"/>
      <c r="K43" s="162"/>
      <c r="L43" s="162"/>
      <c r="M43" s="162"/>
      <c r="N43" s="162"/>
    </row>
    <row r="44" spans="3:14" s="33" customFormat="1">
      <c r="C44" s="31" t="s">
        <v>223</v>
      </c>
      <c r="D44" s="165"/>
      <c r="E44" s="165"/>
      <c r="F44" s="165"/>
      <c r="G44" s="37">
        <f t="shared" si="3"/>
        <v>0</v>
      </c>
      <c r="H44" s="166"/>
      <c r="I44" s="166"/>
      <c r="J44" s="166"/>
      <c r="K44" s="166"/>
      <c r="L44" s="166"/>
      <c r="M44" s="166"/>
      <c r="N44" s="166"/>
    </row>
    <row r="45" spans="3:14">
      <c r="C45" s="30" t="s">
        <v>224</v>
      </c>
      <c r="D45" s="165"/>
      <c r="E45" s="165"/>
      <c r="F45" s="165"/>
      <c r="G45" s="37">
        <f t="shared" si="3"/>
        <v>0</v>
      </c>
      <c r="H45" s="162"/>
      <c r="I45" s="162"/>
      <c r="J45" s="162"/>
      <c r="K45" s="162"/>
      <c r="L45" s="162"/>
      <c r="M45" s="162"/>
      <c r="N45" s="162"/>
    </row>
    <row r="46" spans="3:14">
      <c r="C46" s="30" t="s">
        <v>225</v>
      </c>
      <c r="D46" s="165"/>
      <c r="E46" s="165"/>
      <c r="F46" s="165"/>
      <c r="G46" s="37">
        <f t="shared" si="3"/>
        <v>0</v>
      </c>
      <c r="H46" s="162"/>
      <c r="I46" s="162"/>
      <c r="J46" s="162"/>
      <c r="K46" s="162"/>
      <c r="L46" s="162"/>
      <c r="M46" s="162"/>
      <c r="N46" s="162"/>
    </row>
    <row r="47" spans="3:14">
      <c r="C47" s="30" t="s">
        <v>226</v>
      </c>
      <c r="D47" s="165"/>
      <c r="E47" s="165"/>
      <c r="F47" s="165"/>
      <c r="G47" s="37">
        <f t="shared" si="3"/>
        <v>0</v>
      </c>
      <c r="H47" s="162"/>
      <c r="I47" s="162"/>
      <c r="J47" s="162"/>
      <c r="K47" s="162"/>
      <c r="L47" s="162"/>
      <c r="M47" s="162"/>
      <c r="N47" s="162"/>
    </row>
    <row r="48" spans="3:14" ht="21" customHeight="1">
      <c r="C48" s="34" t="s">
        <v>227</v>
      </c>
      <c r="D48" s="43">
        <f>SUM(D41:D47)</f>
        <v>0</v>
      </c>
      <c r="E48" s="43">
        <f>SUM(E41:E47)</f>
        <v>0</v>
      </c>
      <c r="F48" s="43">
        <f>SUM(F41:F47)</f>
        <v>0</v>
      </c>
      <c r="G48" s="37">
        <f t="shared" si="3"/>
        <v>0</v>
      </c>
      <c r="H48" s="162"/>
      <c r="I48" s="162"/>
      <c r="J48" s="162"/>
      <c r="K48" s="162"/>
      <c r="L48" s="162"/>
      <c r="M48" s="162"/>
      <c r="N48" s="162"/>
    </row>
    <row r="49" spans="2:14" s="33" customFormat="1" ht="22.5" customHeight="1">
      <c r="B49" s="166"/>
      <c r="C49" s="50"/>
      <c r="D49" s="48"/>
      <c r="E49" s="48"/>
      <c r="F49" s="48"/>
      <c r="G49" s="49"/>
      <c r="H49" s="166"/>
      <c r="I49" s="166"/>
      <c r="J49" s="166"/>
      <c r="K49" s="166"/>
      <c r="L49" s="166"/>
      <c r="M49" s="166"/>
      <c r="N49" s="166"/>
    </row>
    <row r="50" spans="2:14">
      <c r="B50" s="255" t="s">
        <v>231</v>
      </c>
      <c r="C50" s="256"/>
      <c r="D50" s="256"/>
      <c r="E50" s="256"/>
      <c r="F50" s="256"/>
      <c r="G50" s="257"/>
      <c r="H50" s="162"/>
      <c r="I50" s="162"/>
      <c r="J50" s="162"/>
      <c r="K50" s="162"/>
      <c r="L50" s="162"/>
      <c r="M50" s="162"/>
      <c r="N50" s="162"/>
    </row>
    <row r="51" spans="2:14">
      <c r="B51" s="162"/>
      <c r="C51" s="255" t="s">
        <v>232</v>
      </c>
      <c r="D51" s="256"/>
      <c r="E51" s="256"/>
      <c r="F51" s="256"/>
      <c r="G51" s="257"/>
      <c r="H51" s="162"/>
      <c r="I51" s="162"/>
      <c r="J51" s="162"/>
      <c r="K51" s="162"/>
      <c r="L51" s="162"/>
      <c r="M51" s="162"/>
      <c r="N51" s="162"/>
    </row>
    <row r="52" spans="2:14" ht="24" customHeight="1" thickBot="1">
      <c r="B52" s="162"/>
      <c r="C52" s="40" t="s">
        <v>219</v>
      </c>
      <c r="D52" s="41">
        <f>'1) Budget Table'!D57</f>
        <v>0</v>
      </c>
      <c r="E52" s="41">
        <f>'1) Budget Table'!E57</f>
        <v>22500</v>
      </c>
      <c r="F52" s="41">
        <f>'1) Budget Table'!F57</f>
        <v>20236.91</v>
      </c>
      <c r="G52" s="42">
        <f>SUM(D52:F52)</f>
        <v>42736.91</v>
      </c>
      <c r="H52" s="162"/>
      <c r="I52" s="162"/>
      <c r="J52" s="162"/>
      <c r="K52" s="162"/>
      <c r="L52" s="162"/>
      <c r="M52" s="162"/>
      <c r="N52" s="162"/>
    </row>
    <row r="53" spans="2:14" ht="15.75" customHeight="1">
      <c r="B53" s="162"/>
      <c r="C53" s="38" t="s">
        <v>220</v>
      </c>
      <c r="D53" s="163"/>
      <c r="E53" s="164"/>
      <c r="F53" s="164"/>
      <c r="G53" s="39">
        <f t="shared" ref="G53:G60" si="4">SUM(D53:F53)</f>
        <v>0</v>
      </c>
      <c r="H53" s="162"/>
      <c r="I53" s="162"/>
      <c r="J53" s="162"/>
      <c r="K53" s="162"/>
      <c r="L53" s="162"/>
      <c r="M53" s="162"/>
      <c r="N53" s="162"/>
    </row>
    <row r="54" spans="2:14" ht="15.75" customHeight="1">
      <c r="B54" s="162"/>
      <c r="C54" s="30" t="s">
        <v>221</v>
      </c>
      <c r="D54" s="165"/>
      <c r="E54" s="141"/>
      <c r="F54" s="141">
        <v>18968.21</v>
      </c>
      <c r="G54" s="37">
        <f t="shared" si="4"/>
        <v>18968.21</v>
      </c>
      <c r="H54" s="162"/>
      <c r="I54" s="162"/>
      <c r="J54" s="162"/>
      <c r="K54" s="162"/>
      <c r="L54" s="162"/>
      <c r="M54" s="162"/>
      <c r="N54" s="162"/>
    </row>
    <row r="55" spans="2:14" ht="15.75" customHeight="1">
      <c r="B55" s="162"/>
      <c r="C55" s="30" t="s">
        <v>222</v>
      </c>
      <c r="D55" s="165"/>
      <c r="E55" s="165"/>
      <c r="F55" s="165"/>
      <c r="G55" s="37">
        <f t="shared" si="4"/>
        <v>0</v>
      </c>
      <c r="H55" s="162"/>
      <c r="I55" s="162"/>
      <c r="J55" s="162"/>
      <c r="K55" s="162"/>
      <c r="L55" s="162"/>
      <c r="M55" s="162"/>
      <c r="N55" s="162"/>
    </row>
    <row r="56" spans="2:14" ht="18.75" customHeight="1">
      <c r="B56" s="162"/>
      <c r="C56" s="31" t="s">
        <v>223</v>
      </c>
      <c r="D56" s="165"/>
      <c r="E56" s="165">
        <v>7500</v>
      </c>
      <c r="F56" s="165">
        <v>1268.7</v>
      </c>
      <c r="G56" s="37">
        <f t="shared" si="4"/>
        <v>8768.7000000000007</v>
      </c>
      <c r="H56" s="162"/>
      <c r="I56" s="162"/>
      <c r="J56" s="162"/>
      <c r="K56" s="162"/>
      <c r="L56" s="162"/>
      <c r="M56" s="162"/>
      <c r="N56" s="162"/>
    </row>
    <row r="57" spans="2:14">
      <c r="B57" s="162"/>
      <c r="C57" s="30" t="s">
        <v>224</v>
      </c>
      <c r="D57" s="165"/>
      <c r="E57" s="165">
        <v>3500</v>
      </c>
      <c r="F57" s="165"/>
      <c r="G57" s="37">
        <f t="shared" si="4"/>
        <v>3500</v>
      </c>
      <c r="H57" s="162"/>
      <c r="I57" s="162"/>
      <c r="J57" s="162"/>
      <c r="K57" s="162"/>
      <c r="L57" s="162"/>
      <c r="M57" s="162"/>
      <c r="N57" s="162"/>
    </row>
    <row r="58" spans="2:14" s="33" customFormat="1" ht="21.75" customHeight="1">
      <c r="B58" s="162"/>
      <c r="C58" s="30" t="s">
        <v>225</v>
      </c>
      <c r="D58" s="165"/>
      <c r="E58" s="165">
        <v>11500</v>
      </c>
      <c r="F58" s="165"/>
      <c r="G58" s="37">
        <f t="shared" si="4"/>
        <v>11500</v>
      </c>
      <c r="H58" s="166"/>
      <c r="I58" s="166"/>
      <c r="J58" s="166"/>
      <c r="K58" s="166"/>
      <c r="L58" s="166"/>
      <c r="M58" s="166"/>
      <c r="N58" s="166"/>
    </row>
    <row r="59" spans="2:14" s="33" customFormat="1">
      <c r="B59" s="162"/>
      <c r="C59" s="30" t="s">
        <v>226</v>
      </c>
      <c r="D59" s="165"/>
      <c r="E59" s="165"/>
      <c r="F59" s="165"/>
      <c r="G59" s="37">
        <f t="shared" si="4"/>
        <v>0</v>
      </c>
      <c r="H59" s="166"/>
      <c r="I59" s="166"/>
      <c r="J59" s="166"/>
      <c r="K59" s="166"/>
      <c r="L59" s="166"/>
      <c r="M59" s="166"/>
      <c r="N59" s="166"/>
    </row>
    <row r="60" spans="2:14">
      <c r="B60" s="162"/>
      <c r="C60" s="34" t="s">
        <v>227</v>
      </c>
      <c r="D60" s="43">
        <f>SUM(D53:D59)</f>
        <v>0</v>
      </c>
      <c r="E60" s="43">
        <f>SUM(E53:E59)</f>
        <v>22500</v>
      </c>
      <c r="F60" s="43">
        <f>SUM(F53:F59)</f>
        <v>20236.91</v>
      </c>
      <c r="G60" s="37">
        <f t="shared" si="4"/>
        <v>42736.91</v>
      </c>
      <c r="H60" s="162"/>
      <c r="I60" s="162"/>
      <c r="J60" s="162"/>
      <c r="K60" s="162"/>
      <c r="L60" s="162"/>
      <c r="M60" s="162"/>
      <c r="N60" s="162"/>
    </row>
    <row r="61" spans="2:14" s="33" customFormat="1">
      <c r="B61" s="166"/>
      <c r="C61" s="47"/>
      <c r="D61" s="48"/>
      <c r="E61" s="48"/>
      <c r="F61" s="48"/>
      <c r="G61" s="49"/>
      <c r="H61" s="166"/>
      <c r="I61" s="166"/>
      <c r="J61" s="166"/>
      <c r="K61" s="166"/>
      <c r="L61" s="166"/>
      <c r="M61" s="166"/>
      <c r="N61" s="166"/>
    </row>
    <row r="62" spans="2:14">
      <c r="B62" s="166"/>
      <c r="C62" s="255" t="s">
        <v>84</v>
      </c>
      <c r="D62" s="256"/>
      <c r="E62" s="256"/>
      <c r="F62" s="256"/>
      <c r="G62" s="257"/>
      <c r="H62" s="162"/>
      <c r="I62" s="162"/>
      <c r="J62" s="162"/>
      <c r="K62" s="162"/>
      <c r="L62" s="162"/>
      <c r="M62" s="162"/>
      <c r="N62" s="162"/>
    </row>
    <row r="63" spans="2:14" ht="21.75" customHeight="1" thickBot="1">
      <c r="B63" s="162"/>
      <c r="C63" s="40" t="s">
        <v>219</v>
      </c>
      <c r="D63" s="41">
        <f>'1) Budget Table'!D67</f>
        <v>98400.39</v>
      </c>
      <c r="E63" s="41">
        <f>'1) Budget Table'!E67</f>
        <v>8384.7000000000007</v>
      </c>
      <c r="F63" s="41">
        <f>'1) Budget Table'!F67</f>
        <v>127692.5</v>
      </c>
      <c r="G63" s="42">
        <f t="shared" ref="G63:G71" si="5">SUM(D63:F63)</f>
        <v>234477.59</v>
      </c>
      <c r="H63" s="162"/>
      <c r="I63" s="162"/>
      <c r="J63" s="162"/>
      <c r="K63" s="162"/>
      <c r="L63" s="162"/>
      <c r="M63" s="162"/>
      <c r="N63" s="162"/>
    </row>
    <row r="64" spans="2:14" ht="15.75" customHeight="1">
      <c r="B64" s="162"/>
      <c r="C64" s="38" t="s">
        <v>220</v>
      </c>
      <c r="D64" s="163"/>
      <c r="E64" s="164"/>
      <c r="F64" s="164"/>
      <c r="G64" s="39">
        <f t="shared" si="5"/>
        <v>0</v>
      </c>
      <c r="H64" s="162"/>
      <c r="I64" s="162"/>
      <c r="J64" s="162"/>
      <c r="K64" s="162"/>
      <c r="L64" s="162"/>
      <c r="M64" s="162"/>
      <c r="N64" s="162"/>
    </row>
    <row r="65" spans="2:14" ht="15.75" customHeight="1">
      <c r="B65" s="162"/>
      <c r="C65" s="30" t="s">
        <v>221</v>
      </c>
      <c r="D65" s="165">
        <v>98400.39</v>
      </c>
      <c r="E65" s="141"/>
      <c r="F65" s="141"/>
      <c r="G65" s="37">
        <f t="shared" si="5"/>
        <v>98400.39</v>
      </c>
      <c r="H65" s="162"/>
      <c r="I65" s="162"/>
      <c r="J65" s="162"/>
      <c r="K65" s="162"/>
      <c r="L65" s="162"/>
      <c r="M65" s="162"/>
      <c r="N65" s="162"/>
    </row>
    <row r="66" spans="2:14" ht="15.75" customHeight="1">
      <c r="B66" s="162"/>
      <c r="C66" s="30" t="s">
        <v>222</v>
      </c>
      <c r="D66" s="165"/>
      <c r="E66" s="165"/>
      <c r="F66" s="165"/>
      <c r="G66" s="37">
        <f t="shared" si="5"/>
        <v>0</v>
      </c>
      <c r="H66" s="162"/>
      <c r="I66" s="162"/>
      <c r="J66" s="162"/>
      <c r="K66" s="162"/>
      <c r="L66" s="162"/>
      <c r="M66" s="162"/>
      <c r="N66" s="162"/>
    </row>
    <row r="67" spans="2:14">
      <c r="B67" s="162"/>
      <c r="C67" s="31" t="s">
        <v>223</v>
      </c>
      <c r="D67" s="165"/>
      <c r="E67" s="165">
        <v>4455.7</v>
      </c>
      <c r="F67" s="165">
        <v>127692.5</v>
      </c>
      <c r="G67" s="37">
        <f t="shared" si="5"/>
        <v>132148.20000000001</v>
      </c>
      <c r="H67" s="162"/>
      <c r="I67" s="162"/>
      <c r="J67" s="162"/>
      <c r="K67" s="162"/>
      <c r="L67" s="162"/>
      <c r="M67" s="162"/>
      <c r="N67" s="162"/>
    </row>
    <row r="68" spans="2:14">
      <c r="B68" s="162"/>
      <c r="C68" s="30" t="s">
        <v>224</v>
      </c>
      <c r="D68" s="165"/>
      <c r="E68" s="165">
        <v>3929</v>
      </c>
      <c r="F68" s="165"/>
      <c r="G68" s="37">
        <f t="shared" si="5"/>
        <v>3929</v>
      </c>
      <c r="H68" s="162"/>
      <c r="I68" s="162"/>
      <c r="J68" s="162"/>
      <c r="K68" s="162"/>
      <c r="L68" s="162"/>
      <c r="M68" s="162"/>
      <c r="N68" s="162"/>
    </row>
    <row r="69" spans="2:14">
      <c r="B69" s="162"/>
      <c r="C69" s="30" t="s">
        <v>225</v>
      </c>
      <c r="D69" s="165"/>
      <c r="E69" s="165"/>
      <c r="F69" s="165"/>
      <c r="G69" s="37">
        <f t="shared" si="5"/>
        <v>0</v>
      </c>
      <c r="H69" s="162"/>
      <c r="I69" s="162"/>
      <c r="J69" s="162"/>
      <c r="K69" s="162"/>
      <c r="L69" s="162"/>
      <c r="M69" s="162"/>
      <c r="N69" s="162"/>
    </row>
    <row r="70" spans="2:14">
      <c r="B70" s="162"/>
      <c r="C70" s="30" t="s">
        <v>226</v>
      </c>
      <c r="D70" s="165"/>
      <c r="E70" s="165"/>
      <c r="F70" s="165"/>
      <c r="G70" s="37">
        <f t="shared" si="5"/>
        <v>0</v>
      </c>
      <c r="H70" s="162"/>
      <c r="I70" s="162"/>
      <c r="J70" s="162"/>
      <c r="K70" s="162"/>
      <c r="L70" s="162"/>
      <c r="M70" s="162"/>
      <c r="N70" s="162"/>
    </row>
    <row r="71" spans="2:14">
      <c r="B71" s="162"/>
      <c r="C71" s="34" t="s">
        <v>227</v>
      </c>
      <c r="D71" s="43">
        <f>SUM(D64:D70)</f>
        <v>98400.39</v>
      </c>
      <c r="E71" s="43">
        <f>SUM(E64:E70)</f>
        <v>8384.7000000000007</v>
      </c>
      <c r="F71" s="43">
        <f>SUM(F64:F70)</f>
        <v>127692.5</v>
      </c>
      <c r="G71" s="37">
        <f t="shared" si="5"/>
        <v>234477.59</v>
      </c>
      <c r="H71" s="162"/>
      <c r="I71" s="162"/>
      <c r="J71" s="162"/>
      <c r="K71" s="162"/>
      <c r="L71" s="162"/>
      <c r="M71" s="162"/>
      <c r="N71" s="162"/>
    </row>
    <row r="72" spans="2:14" s="33" customFormat="1">
      <c r="B72" s="166"/>
      <c r="C72" s="47"/>
      <c r="D72" s="48"/>
      <c r="E72" s="48"/>
      <c r="F72" s="48"/>
      <c r="G72" s="49"/>
      <c r="H72" s="166"/>
      <c r="I72" s="166"/>
      <c r="J72" s="166"/>
      <c r="K72" s="166"/>
      <c r="L72" s="166"/>
      <c r="M72" s="166"/>
      <c r="N72" s="166"/>
    </row>
    <row r="73" spans="2:14">
      <c r="B73" s="162"/>
      <c r="C73" s="255" t="s">
        <v>102</v>
      </c>
      <c r="D73" s="256"/>
      <c r="E73" s="256"/>
      <c r="F73" s="256"/>
      <c r="G73" s="257"/>
      <c r="H73" s="162"/>
      <c r="I73" s="162"/>
      <c r="J73" s="162"/>
      <c r="K73" s="162"/>
      <c r="L73" s="162"/>
      <c r="M73" s="162"/>
      <c r="N73" s="162"/>
    </row>
    <row r="74" spans="2:14" ht="21.75" customHeight="1" thickBot="1">
      <c r="B74" s="166"/>
      <c r="C74" s="40" t="s">
        <v>219</v>
      </c>
      <c r="D74" s="41">
        <f>'1) Budget Table'!D77</f>
        <v>0</v>
      </c>
      <c r="E74" s="41">
        <f>'1) Budget Table'!E77</f>
        <v>0</v>
      </c>
      <c r="F74" s="41">
        <f>'1) Budget Table'!F77</f>
        <v>0</v>
      </c>
      <c r="G74" s="42">
        <f t="shared" ref="G74:G82" si="6">SUM(D74:F74)</f>
        <v>0</v>
      </c>
      <c r="H74" s="162"/>
      <c r="I74" s="162"/>
      <c r="J74" s="162"/>
      <c r="K74" s="162"/>
      <c r="L74" s="162"/>
      <c r="M74" s="162"/>
      <c r="N74" s="162"/>
    </row>
    <row r="75" spans="2:14" ht="18" customHeight="1">
      <c r="B75" s="162"/>
      <c r="C75" s="38" t="s">
        <v>220</v>
      </c>
      <c r="D75" s="163"/>
      <c r="E75" s="164"/>
      <c r="F75" s="164"/>
      <c r="G75" s="39">
        <f t="shared" si="6"/>
        <v>0</v>
      </c>
      <c r="H75" s="162"/>
      <c r="I75" s="162"/>
      <c r="J75" s="162"/>
      <c r="K75" s="162"/>
      <c r="L75" s="162"/>
      <c r="M75" s="162"/>
      <c r="N75" s="162"/>
    </row>
    <row r="76" spans="2:14" ht="15.75" customHeight="1">
      <c r="B76" s="162"/>
      <c r="C76" s="30" t="s">
        <v>221</v>
      </c>
      <c r="D76" s="165"/>
      <c r="E76" s="141"/>
      <c r="F76" s="141"/>
      <c r="G76" s="37">
        <f t="shared" si="6"/>
        <v>0</v>
      </c>
      <c r="H76" s="162"/>
      <c r="I76" s="162"/>
      <c r="J76" s="162"/>
      <c r="K76" s="162"/>
      <c r="L76" s="162"/>
      <c r="M76" s="162"/>
      <c r="N76" s="162"/>
    </row>
    <row r="77" spans="2:14" s="33" customFormat="1" ht="15.75" customHeight="1">
      <c r="B77" s="162"/>
      <c r="C77" s="30" t="s">
        <v>222</v>
      </c>
      <c r="D77" s="165"/>
      <c r="E77" s="165"/>
      <c r="F77" s="165"/>
      <c r="G77" s="37">
        <f t="shared" si="6"/>
        <v>0</v>
      </c>
      <c r="H77" s="166"/>
      <c r="I77" s="166"/>
      <c r="J77" s="166"/>
      <c r="K77" s="166"/>
      <c r="L77" s="166"/>
      <c r="M77" s="166"/>
      <c r="N77" s="166"/>
    </row>
    <row r="78" spans="2:14">
      <c r="B78" s="166"/>
      <c r="C78" s="31" t="s">
        <v>223</v>
      </c>
      <c r="D78" s="165"/>
      <c r="E78" s="165"/>
      <c r="F78" s="165"/>
      <c r="G78" s="37">
        <f t="shared" si="6"/>
        <v>0</v>
      </c>
      <c r="H78" s="162"/>
      <c r="I78" s="162"/>
      <c r="J78" s="162"/>
      <c r="K78" s="162"/>
      <c r="L78" s="162"/>
      <c r="M78" s="162"/>
      <c r="N78" s="162"/>
    </row>
    <row r="79" spans="2:14">
      <c r="B79" s="166"/>
      <c r="C79" s="30" t="s">
        <v>224</v>
      </c>
      <c r="D79" s="165"/>
      <c r="E79" s="165"/>
      <c r="F79" s="165"/>
      <c r="G79" s="37">
        <f t="shared" si="6"/>
        <v>0</v>
      </c>
      <c r="H79" s="162"/>
      <c r="I79" s="162"/>
      <c r="J79" s="162"/>
      <c r="K79" s="162"/>
      <c r="L79" s="162"/>
      <c r="M79" s="162"/>
      <c r="N79" s="162"/>
    </row>
    <row r="80" spans="2:14">
      <c r="B80" s="166"/>
      <c r="C80" s="30" t="s">
        <v>225</v>
      </c>
      <c r="D80" s="165"/>
      <c r="E80" s="165"/>
      <c r="F80" s="165"/>
      <c r="G80" s="37">
        <f t="shared" si="6"/>
        <v>0</v>
      </c>
      <c r="H80" s="162"/>
      <c r="I80" s="162"/>
      <c r="J80" s="162"/>
      <c r="K80" s="162"/>
      <c r="L80" s="162"/>
      <c r="M80" s="162"/>
      <c r="N80" s="162"/>
    </row>
    <row r="81" spans="1:31">
      <c r="A81" s="162"/>
      <c r="B81" s="162"/>
      <c r="C81" s="30" t="s">
        <v>226</v>
      </c>
      <c r="D81" s="165"/>
      <c r="E81" s="165"/>
      <c r="F81" s="165"/>
      <c r="G81" s="37">
        <f t="shared" si="6"/>
        <v>0</v>
      </c>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row>
    <row r="82" spans="1:31">
      <c r="A82" s="162"/>
      <c r="B82" s="162"/>
      <c r="C82" s="34" t="s">
        <v>227</v>
      </c>
      <c r="D82" s="43">
        <f>SUM(D75:D81)</f>
        <v>0</v>
      </c>
      <c r="E82" s="43">
        <f>SUM(E75:E81)</f>
        <v>0</v>
      </c>
      <c r="F82" s="43">
        <f>SUM(F75:F81)</f>
        <v>0</v>
      </c>
      <c r="G82" s="37">
        <f t="shared" si="6"/>
        <v>0</v>
      </c>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row>
    <row r="83" spans="1:31" s="33" customFormat="1">
      <c r="A83" s="166"/>
      <c r="B83" s="166"/>
      <c r="C83" s="47"/>
      <c r="D83" s="48"/>
      <c r="E83" s="48"/>
      <c r="F83" s="48"/>
      <c r="G83" s="49"/>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row>
    <row r="84" spans="1:31">
      <c r="A84" s="162"/>
      <c r="B84" s="162"/>
      <c r="C84" s="255" t="s">
        <v>111</v>
      </c>
      <c r="D84" s="256"/>
      <c r="E84" s="256"/>
      <c r="F84" s="256"/>
      <c r="G84" s="257"/>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row>
    <row r="85" spans="1:31" ht="21.75" customHeight="1" thickBot="1">
      <c r="A85" s="162"/>
      <c r="B85" s="162"/>
      <c r="C85" s="40" t="s">
        <v>219</v>
      </c>
      <c r="D85" s="41">
        <f>'1) Budget Table'!D87</f>
        <v>0</v>
      </c>
      <c r="E85" s="41">
        <f>'1) Budget Table'!E87</f>
        <v>0</v>
      </c>
      <c r="F85" s="41">
        <f>'1) Budget Table'!F87</f>
        <v>0</v>
      </c>
      <c r="G85" s="42">
        <f t="shared" ref="G85:G93" si="7">SUM(D85:F85)</f>
        <v>0</v>
      </c>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row>
    <row r="86" spans="1:31" ht="15.75" customHeight="1">
      <c r="A86" s="162"/>
      <c r="B86" s="162"/>
      <c r="C86" s="38" t="s">
        <v>220</v>
      </c>
      <c r="D86" s="163"/>
      <c r="E86" s="164"/>
      <c r="F86" s="164"/>
      <c r="G86" s="39">
        <f t="shared" si="7"/>
        <v>0</v>
      </c>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row>
    <row r="87" spans="1:31" ht="15.75" customHeight="1">
      <c r="A87" s="162"/>
      <c r="B87" s="166"/>
      <c r="C87" s="30" t="s">
        <v>221</v>
      </c>
      <c r="D87" s="165"/>
      <c r="E87" s="141"/>
      <c r="F87" s="141"/>
      <c r="G87" s="37">
        <f t="shared" si="7"/>
        <v>0</v>
      </c>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row>
    <row r="88" spans="1:31" ht="15.75" customHeight="1">
      <c r="A88" s="162"/>
      <c r="B88" s="162"/>
      <c r="C88" s="30" t="s">
        <v>222</v>
      </c>
      <c r="D88" s="165"/>
      <c r="E88" s="165"/>
      <c r="F88" s="165"/>
      <c r="G88" s="37">
        <f t="shared" si="7"/>
        <v>0</v>
      </c>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row>
    <row r="89" spans="1:31">
      <c r="A89" s="162"/>
      <c r="B89" s="162"/>
      <c r="C89" s="31" t="s">
        <v>223</v>
      </c>
      <c r="D89" s="165"/>
      <c r="E89" s="165"/>
      <c r="F89" s="202"/>
      <c r="G89" s="37">
        <f t="shared" si="7"/>
        <v>0</v>
      </c>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row>
    <row r="90" spans="1:31">
      <c r="A90" s="162"/>
      <c r="B90" s="162"/>
      <c r="C90" s="30" t="s">
        <v>224</v>
      </c>
      <c r="D90" s="165"/>
      <c r="E90" s="165"/>
      <c r="F90" s="165"/>
      <c r="G90" s="37">
        <f t="shared" si="7"/>
        <v>0</v>
      </c>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row>
    <row r="91" spans="1:31" ht="25.5" customHeight="1">
      <c r="A91" s="162"/>
      <c r="B91" s="162"/>
      <c r="C91" s="30" t="s">
        <v>225</v>
      </c>
      <c r="D91" s="165"/>
      <c r="E91" s="165"/>
      <c r="F91" s="165"/>
      <c r="G91" s="37">
        <f t="shared" si="7"/>
        <v>0</v>
      </c>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row>
    <row r="92" spans="1:31">
      <c r="A92" s="162"/>
      <c r="B92" s="166"/>
      <c r="C92" s="30" t="s">
        <v>226</v>
      </c>
      <c r="D92" s="165"/>
      <c r="E92" s="165"/>
      <c r="F92" s="165"/>
      <c r="G92" s="37">
        <f t="shared" si="7"/>
        <v>0</v>
      </c>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row>
    <row r="93" spans="1:31" ht="15.75" customHeight="1">
      <c r="A93" s="162"/>
      <c r="B93" s="162"/>
      <c r="C93" s="34" t="s">
        <v>227</v>
      </c>
      <c r="D93" s="43">
        <f>SUM(D86:D92)</f>
        <v>0</v>
      </c>
      <c r="E93" s="43">
        <f>SUM(E86:E92)</f>
        <v>0</v>
      </c>
      <c r="F93" s="43">
        <f>SUM(F86:F92)</f>
        <v>0</v>
      </c>
      <c r="G93" s="37">
        <f t="shared" si="7"/>
        <v>0</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row>
    <row r="94" spans="1:31" ht="15.75" customHeight="1">
      <c r="A94" s="162"/>
      <c r="B94" s="162"/>
      <c r="C94" s="203"/>
      <c r="D94" s="204"/>
      <c r="E94" s="204"/>
      <c r="F94" s="204"/>
      <c r="G94" s="205"/>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row>
    <row r="95" spans="1:31" ht="25.5" customHeight="1">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row>
    <row r="96" spans="1:31">
      <c r="A96" s="162"/>
      <c r="B96" s="255" t="s">
        <v>233</v>
      </c>
      <c r="C96" s="256"/>
      <c r="D96" s="256"/>
      <c r="E96" s="256"/>
      <c r="F96" s="256"/>
      <c r="G96" s="257"/>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row>
    <row r="97" spans="1:31">
      <c r="A97" s="162"/>
      <c r="B97" s="162"/>
      <c r="C97" s="255" t="s">
        <v>121</v>
      </c>
      <c r="D97" s="256"/>
      <c r="E97" s="256"/>
      <c r="F97" s="256"/>
      <c r="G97" s="257"/>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row>
    <row r="98" spans="1:31" ht="22.5" customHeight="1" thickBot="1">
      <c r="A98" s="162"/>
      <c r="B98" s="162"/>
      <c r="C98" s="40" t="s">
        <v>219</v>
      </c>
      <c r="D98" s="41">
        <f>'1) Budget Table'!D99</f>
        <v>0</v>
      </c>
      <c r="E98" s="41">
        <f>'1) Budget Table'!E99</f>
        <v>0</v>
      </c>
      <c r="F98" s="41">
        <f>'1) Budget Table'!F99</f>
        <v>0</v>
      </c>
      <c r="G98" s="42">
        <f>SUM(D98:F98)</f>
        <v>0</v>
      </c>
      <c r="H98" s="162"/>
      <c r="I98" s="162"/>
      <c r="J98" s="162"/>
      <c r="K98" s="162"/>
      <c r="L98" s="162"/>
      <c r="M98" s="162"/>
      <c r="N98" s="162"/>
      <c r="O98" s="162"/>
      <c r="P98" s="162"/>
      <c r="Q98" s="162"/>
      <c r="R98" s="162"/>
      <c r="S98" s="162"/>
      <c r="T98" s="162"/>
      <c r="U98" s="162"/>
      <c r="V98" s="162"/>
      <c r="W98" s="162"/>
      <c r="X98" s="162"/>
      <c r="Y98" s="162"/>
      <c r="Z98" s="162"/>
      <c r="AA98" s="162"/>
      <c r="AB98" s="162"/>
      <c r="AC98" s="162"/>
      <c r="AD98" s="162"/>
      <c r="AE98" s="162"/>
    </row>
    <row r="99" spans="1:31">
      <c r="A99" s="162"/>
      <c r="B99" s="162"/>
      <c r="C99" s="38" t="s">
        <v>220</v>
      </c>
      <c r="D99" s="163"/>
      <c r="E99" s="164"/>
      <c r="F99" s="164"/>
      <c r="G99" s="39">
        <f t="shared" ref="G99:G106" si="8">SUM(D99:F99)</f>
        <v>0</v>
      </c>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row>
    <row r="100" spans="1:31">
      <c r="A100" s="162"/>
      <c r="B100" s="162"/>
      <c r="C100" s="30" t="s">
        <v>221</v>
      </c>
      <c r="D100" s="165"/>
      <c r="E100" s="141"/>
      <c r="F100" s="141"/>
      <c r="G100" s="37">
        <f t="shared" si="8"/>
        <v>0</v>
      </c>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row>
    <row r="101" spans="1:31" ht="15.75" customHeight="1">
      <c r="A101" s="162"/>
      <c r="B101" s="162"/>
      <c r="C101" s="30" t="s">
        <v>222</v>
      </c>
      <c r="D101" s="165"/>
      <c r="E101" s="165"/>
      <c r="F101" s="165"/>
      <c r="G101" s="37">
        <f t="shared" si="8"/>
        <v>0</v>
      </c>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row>
    <row r="102" spans="1:31">
      <c r="A102" s="162"/>
      <c r="B102" s="162"/>
      <c r="C102" s="31" t="s">
        <v>223</v>
      </c>
      <c r="D102" s="165"/>
      <c r="E102" s="165"/>
      <c r="F102" s="165"/>
      <c r="G102" s="37">
        <f t="shared" si="8"/>
        <v>0</v>
      </c>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row>
    <row r="103" spans="1:31">
      <c r="A103" s="162"/>
      <c r="B103" s="162"/>
      <c r="C103" s="30" t="s">
        <v>224</v>
      </c>
      <c r="D103" s="165"/>
      <c r="E103" s="165"/>
      <c r="F103" s="165"/>
      <c r="G103" s="37">
        <f t="shared" si="8"/>
        <v>0</v>
      </c>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row>
    <row r="104" spans="1:31">
      <c r="A104" s="162"/>
      <c r="B104" s="162"/>
      <c r="C104" s="30" t="s">
        <v>225</v>
      </c>
      <c r="D104" s="165"/>
      <c r="E104" s="165"/>
      <c r="F104" s="165"/>
      <c r="G104" s="37">
        <f t="shared" si="8"/>
        <v>0</v>
      </c>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row>
    <row r="105" spans="1:31">
      <c r="A105" s="162"/>
      <c r="B105" s="162"/>
      <c r="C105" s="30" t="s">
        <v>226</v>
      </c>
      <c r="D105" s="165"/>
      <c r="E105" s="165"/>
      <c r="F105" s="165"/>
      <c r="G105" s="37">
        <f t="shared" si="8"/>
        <v>0</v>
      </c>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row>
    <row r="106" spans="1:31">
      <c r="A106" s="162"/>
      <c r="B106" s="162"/>
      <c r="C106" s="34" t="s">
        <v>227</v>
      </c>
      <c r="D106" s="43">
        <f>SUM(D99:D105)</f>
        <v>0</v>
      </c>
      <c r="E106" s="43">
        <f>SUM(E99:E105)</f>
        <v>0</v>
      </c>
      <c r="F106" s="43">
        <f>SUM(F99:F105)</f>
        <v>0</v>
      </c>
      <c r="G106" s="37">
        <f t="shared" si="8"/>
        <v>0</v>
      </c>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row>
    <row r="107" spans="1:31" s="33" customFormat="1">
      <c r="A107" s="166"/>
      <c r="B107" s="166"/>
      <c r="C107" s="47"/>
      <c r="D107" s="48"/>
      <c r="E107" s="48"/>
      <c r="F107" s="48"/>
      <c r="G107" s="49"/>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row>
    <row r="108" spans="1:31" ht="15.75" customHeight="1">
      <c r="A108" s="162"/>
      <c r="B108" s="162"/>
      <c r="C108" s="255" t="s">
        <v>234</v>
      </c>
      <c r="D108" s="256"/>
      <c r="E108" s="256"/>
      <c r="F108" s="256"/>
      <c r="G108" s="257"/>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row>
    <row r="109" spans="1:31" ht="21.75" customHeight="1" thickBot="1">
      <c r="A109" s="162"/>
      <c r="B109" s="162"/>
      <c r="C109" s="40" t="s">
        <v>219</v>
      </c>
      <c r="D109" s="41">
        <f>'1) Budget Table'!D109</f>
        <v>0</v>
      </c>
      <c r="E109" s="41">
        <f>'1) Budget Table'!E109</f>
        <v>0</v>
      </c>
      <c r="F109" s="41">
        <f>'1) Budget Table'!F109</f>
        <v>0</v>
      </c>
      <c r="G109" s="42">
        <f t="shared" ref="G109:G117" si="9">SUM(D109:F109)</f>
        <v>0</v>
      </c>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row>
    <row r="110" spans="1:31">
      <c r="A110" s="162"/>
      <c r="B110" s="162"/>
      <c r="C110" s="38" t="s">
        <v>220</v>
      </c>
      <c r="D110" s="163"/>
      <c r="E110" s="164"/>
      <c r="F110" s="164"/>
      <c r="G110" s="39">
        <f t="shared" si="9"/>
        <v>0</v>
      </c>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row>
    <row r="111" spans="1:31">
      <c r="A111" s="162"/>
      <c r="B111" s="162"/>
      <c r="C111" s="30" t="s">
        <v>221</v>
      </c>
      <c r="D111" s="165"/>
      <c r="E111" s="141"/>
      <c r="F111" s="141"/>
      <c r="G111" s="37">
        <f t="shared" si="9"/>
        <v>0</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row>
    <row r="112" spans="1:31" ht="30.95">
      <c r="A112" s="162"/>
      <c r="B112" s="162"/>
      <c r="C112" s="30" t="s">
        <v>222</v>
      </c>
      <c r="D112" s="165"/>
      <c r="E112" s="165"/>
      <c r="F112" s="165"/>
      <c r="G112" s="37">
        <f t="shared" si="9"/>
        <v>0</v>
      </c>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row>
    <row r="113" spans="1:31">
      <c r="A113" s="162"/>
      <c r="B113" s="162"/>
      <c r="C113" s="31" t="s">
        <v>223</v>
      </c>
      <c r="D113" s="165"/>
      <c r="E113" s="165"/>
      <c r="F113" s="165"/>
      <c r="G113" s="37">
        <f t="shared" si="9"/>
        <v>0</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row>
    <row r="114" spans="1:31">
      <c r="A114" s="162"/>
      <c r="B114" s="162"/>
      <c r="C114" s="30" t="s">
        <v>224</v>
      </c>
      <c r="D114" s="165"/>
      <c r="E114" s="165"/>
      <c r="F114" s="165"/>
      <c r="G114" s="37">
        <f t="shared" si="9"/>
        <v>0</v>
      </c>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row>
    <row r="115" spans="1:31">
      <c r="A115" s="162"/>
      <c r="B115" s="162"/>
      <c r="C115" s="30" t="s">
        <v>225</v>
      </c>
      <c r="D115" s="165"/>
      <c r="E115" s="165"/>
      <c r="F115" s="165"/>
      <c r="G115" s="37">
        <f t="shared" si="9"/>
        <v>0</v>
      </c>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row>
    <row r="116" spans="1:31">
      <c r="A116" s="162"/>
      <c r="B116" s="162"/>
      <c r="C116" s="30" t="s">
        <v>226</v>
      </c>
      <c r="D116" s="165"/>
      <c r="E116" s="165"/>
      <c r="F116" s="165"/>
      <c r="G116" s="37">
        <f t="shared" si="9"/>
        <v>0</v>
      </c>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row>
    <row r="117" spans="1:31">
      <c r="A117" s="162"/>
      <c r="B117" s="162"/>
      <c r="C117" s="34" t="s">
        <v>227</v>
      </c>
      <c r="D117" s="43">
        <f>SUM(D110:D116)</f>
        <v>0</v>
      </c>
      <c r="E117" s="43">
        <f>SUM(E110:E116)</f>
        <v>0</v>
      </c>
      <c r="F117" s="43">
        <f>SUM(F110:F116)</f>
        <v>0</v>
      </c>
      <c r="G117" s="37">
        <f t="shared" si="9"/>
        <v>0</v>
      </c>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row>
    <row r="118" spans="1:31" s="33" customFormat="1">
      <c r="A118" s="166"/>
      <c r="B118" s="166"/>
      <c r="C118" s="47"/>
      <c r="D118" s="48"/>
      <c r="E118" s="48"/>
      <c r="F118" s="48"/>
      <c r="G118" s="49"/>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row>
    <row r="119" spans="1:31">
      <c r="A119" s="162"/>
      <c r="B119" s="162"/>
      <c r="C119" s="255" t="s">
        <v>139</v>
      </c>
      <c r="D119" s="256"/>
      <c r="E119" s="256"/>
      <c r="F119" s="256"/>
      <c r="G119" s="257"/>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row>
    <row r="120" spans="1:31" ht="21" customHeight="1" thickBot="1">
      <c r="A120" s="162"/>
      <c r="B120" s="162"/>
      <c r="C120" s="40" t="s">
        <v>219</v>
      </c>
      <c r="D120" s="41">
        <f>'1) Budget Table'!D119</f>
        <v>0</v>
      </c>
      <c r="E120" s="41">
        <f>'1) Budget Table'!E119</f>
        <v>0</v>
      </c>
      <c r="F120" s="41">
        <f>'1) Budget Table'!F119</f>
        <v>0</v>
      </c>
      <c r="G120" s="42">
        <f t="shared" ref="G120:G128" si="10">SUM(D120:F120)</f>
        <v>0</v>
      </c>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row>
    <row r="121" spans="1:31">
      <c r="A121" s="162"/>
      <c r="B121" s="162"/>
      <c r="C121" s="38" t="s">
        <v>220</v>
      </c>
      <c r="D121" s="163"/>
      <c r="E121" s="164"/>
      <c r="F121" s="164"/>
      <c r="G121" s="39">
        <f t="shared" si="10"/>
        <v>0</v>
      </c>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row>
    <row r="122" spans="1:31">
      <c r="A122" s="162"/>
      <c r="B122" s="162"/>
      <c r="C122" s="30" t="s">
        <v>221</v>
      </c>
      <c r="D122" s="165"/>
      <c r="E122" s="141"/>
      <c r="F122" s="141"/>
      <c r="G122" s="37">
        <f t="shared" si="10"/>
        <v>0</v>
      </c>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row>
    <row r="123" spans="1:31" ht="30.95">
      <c r="A123" s="162"/>
      <c r="B123" s="162"/>
      <c r="C123" s="30" t="s">
        <v>222</v>
      </c>
      <c r="D123" s="165"/>
      <c r="E123" s="165"/>
      <c r="F123" s="165"/>
      <c r="G123" s="37">
        <f t="shared" si="10"/>
        <v>0</v>
      </c>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row>
    <row r="124" spans="1:31">
      <c r="A124" s="162"/>
      <c r="B124" s="162"/>
      <c r="C124" s="31" t="s">
        <v>223</v>
      </c>
      <c r="D124" s="165"/>
      <c r="E124" s="165"/>
      <c r="F124" s="165"/>
      <c r="G124" s="37">
        <f t="shared" si="10"/>
        <v>0</v>
      </c>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row>
    <row r="125" spans="1:31">
      <c r="A125" s="162"/>
      <c r="B125" s="162"/>
      <c r="C125" s="30" t="s">
        <v>224</v>
      </c>
      <c r="D125" s="165"/>
      <c r="E125" s="165"/>
      <c r="F125" s="165"/>
      <c r="G125" s="37">
        <f t="shared" si="10"/>
        <v>0</v>
      </c>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row>
    <row r="126" spans="1:31">
      <c r="A126" s="162"/>
      <c r="B126" s="162"/>
      <c r="C126" s="30" t="s">
        <v>225</v>
      </c>
      <c r="D126" s="165"/>
      <c r="E126" s="165"/>
      <c r="F126" s="165"/>
      <c r="G126" s="37">
        <f t="shared" si="10"/>
        <v>0</v>
      </c>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row>
    <row r="127" spans="1:31">
      <c r="A127" s="162"/>
      <c r="B127" s="162"/>
      <c r="C127" s="30" t="s">
        <v>226</v>
      </c>
      <c r="D127" s="165"/>
      <c r="E127" s="165"/>
      <c r="F127" s="165"/>
      <c r="G127" s="37">
        <f t="shared" si="10"/>
        <v>0</v>
      </c>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row>
    <row r="128" spans="1:31">
      <c r="A128" s="162"/>
      <c r="B128" s="162"/>
      <c r="C128" s="34" t="s">
        <v>227</v>
      </c>
      <c r="D128" s="43">
        <f>SUM(D121:D127)</f>
        <v>0</v>
      </c>
      <c r="E128" s="43">
        <f>SUM(E121:E127)</f>
        <v>0</v>
      </c>
      <c r="F128" s="43">
        <f>SUM(F121:F127)</f>
        <v>0</v>
      </c>
      <c r="G128" s="37">
        <f t="shared" si="10"/>
        <v>0</v>
      </c>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row>
    <row r="129" spans="1:31" s="33" customFormat="1">
      <c r="A129" s="166"/>
      <c r="B129" s="166"/>
      <c r="C129" s="47"/>
      <c r="D129" s="48"/>
      <c r="E129" s="48"/>
      <c r="F129" s="48"/>
      <c r="G129" s="49"/>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row>
    <row r="130" spans="1:31">
      <c r="A130" s="162"/>
      <c r="B130" s="162"/>
      <c r="C130" s="255" t="s">
        <v>148</v>
      </c>
      <c r="D130" s="256"/>
      <c r="E130" s="256"/>
      <c r="F130" s="256"/>
      <c r="G130" s="257"/>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row>
    <row r="131" spans="1:31" ht="24" customHeight="1" thickBot="1">
      <c r="A131" s="162"/>
      <c r="B131" s="162"/>
      <c r="C131" s="40" t="s">
        <v>219</v>
      </c>
      <c r="D131" s="41">
        <f>'1) Budget Table'!D129</f>
        <v>0</v>
      </c>
      <c r="E131" s="41">
        <f>'1) Budget Table'!E129</f>
        <v>0</v>
      </c>
      <c r="F131" s="41">
        <f>'1) Budget Table'!F129</f>
        <v>0</v>
      </c>
      <c r="G131" s="42">
        <f t="shared" ref="G131:G139" si="11">SUM(D131:F131)</f>
        <v>0</v>
      </c>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row>
    <row r="132" spans="1:31" ht="15.75" customHeight="1">
      <c r="A132" s="162"/>
      <c r="B132" s="162"/>
      <c r="C132" s="38" t="s">
        <v>220</v>
      </c>
      <c r="D132" s="163"/>
      <c r="E132" s="164"/>
      <c r="F132" s="164"/>
      <c r="G132" s="39">
        <f t="shared" si="11"/>
        <v>0</v>
      </c>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row>
    <row r="133" spans="1:31">
      <c r="A133" s="162"/>
      <c r="B133" s="162"/>
      <c r="C133" s="30" t="s">
        <v>221</v>
      </c>
      <c r="D133" s="165"/>
      <c r="E133" s="141"/>
      <c r="F133" s="141"/>
      <c r="G133" s="37">
        <f t="shared" si="11"/>
        <v>0</v>
      </c>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2"/>
    </row>
    <row r="134" spans="1:31" ht="15.75" customHeight="1">
      <c r="A134" s="162"/>
      <c r="B134" s="162"/>
      <c r="C134" s="30" t="s">
        <v>222</v>
      </c>
      <c r="D134" s="165"/>
      <c r="E134" s="165"/>
      <c r="F134" s="165"/>
      <c r="G134" s="37">
        <f t="shared" si="11"/>
        <v>0</v>
      </c>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2"/>
    </row>
    <row r="135" spans="1:31">
      <c r="A135" s="162"/>
      <c r="B135" s="162"/>
      <c r="C135" s="31" t="s">
        <v>223</v>
      </c>
      <c r="D135" s="165"/>
      <c r="E135" s="165"/>
      <c r="F135" s="165"/>
      <c r="G135" s="37">
        <f t="shared" si="11"/>
        <v>0</v>
      </c>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row>
    <row r="136" spans="1:31">
      <c r="A136" s="162"/>
      <c r="B136" s="162"/>
      <c r="C136" s="30" t="s">
        <v>224</v>
      </c>
      <c r="D136" s="165"/>
      <c r="E136" s="165"/>
      <c r="F136" s="165"/>
      <c r="G136" s="37">
        <f t="shared" si="11"/>
        <v>0</v>
      </c>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row>
    <row r="137" spans="1:31" ht="15.75" customHeight="1">
      <c r="A137" s="162"/>
      <c r="B137" s="162"/>
      <c r="C137" s="30" t="s">
        <v>225</v>
      </c>
      <c r="D137" s="165"/>
      <c r="E137" s="165"/>
      <c r="F137" s="165"/>
      <c r="G137" s="37">
        <f t="shared" si="11"/>
        <v>0</v>
      </c>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row>
    <row r="138" spans="1:31">
      <c r="A138" s="162"/>
      <c r="B138" s="162"/>
      <c r="C138" s="30" t="s">
        <v>226</v>
      </c>
      <c r="D138" s="165"/>
      <c r="E138" s="165"/>
      <c r="F138" s="165"/>
      <c r="G138" s="37">
        <f t="shared" si="11"/>
        <v>0</v>
      </c>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row>
    <row r="139" spans="1:31">
      <c r="A139" s="162"/>
      <c r="B139" s="162"/>
      <c r="C139" s="34" t="s">
        <v>227</v>
      </c>
      <c r="D139" s="43">
        <f>SUM(D132:D138)</f>
        <v>0</v>
      </c>
      <c r="E139" s="43">
        <f>SUM(E132:E138)</f>
        <v>0</v>
      </c>
      <c r="F139" s="43">
        <f>SUM(F132:F138)</f>
        <v>0</v>
      </c>
      <c r="G139" s="37">
        <f t="shared" si="11"/>
        <v>0</v>
      </c>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row>
    <row r="140" spans="1:31">
      <c r="A140" s="162"/>
      <c r="B140" s="162"/>
      <c r="C140" s="162"/>
      <c r="D140" s="166"/>
      <c r="E140" s="166"/>
      <c r="F140" s="166"/>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row>
    <row r="141" spans="1:31">
      <c r="A141" s="162"/>
      <c r="B141" s="255" t="s">
        <v>235</v>
      </c>
      <c r="C141" s="256"/>
      <c r="D141" s="256"/>
      <c r="E141" s="256"/>
      <c r="F141" s="256"/>
      <c r="G141" s="257"/>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row>
    <row r="142" spans="1:31">
      <c r="A142" s="162"/>
      <c r="B142" s="162"/>
      <c r="C142" s="255" t="s">
        <v>158</v>
      </c>
      <c r="D142" s="256"/>
      <c r="E142" s="256"/>
      <c r="F142" s="256"/>
      <c r="G142" s="257"/>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row>
    <row r="143" spans="1:31" ht="24" customHeight="1" thickBot="1">
      <c r="A143" s="162"/>
      <c r="B143" s="162"/>
      <c r="C143" s="40" t="s">
        <v>219</v>
      </c>
      <c r="D143" s="41">
        <f>'1) Budget Table'!D141</f>
        <v>0</v>
      </c>
      <c r="E143" s="41">
        <f>'1) Budget Table'!E141</f>
        <v>0</v>
      </c>
      <c r="F143" s="41">
        <f>'1) Budget Table'!F141</f>
        <v>0</v>
      </c>
      <c r="G143" s="42">
        <f>SUM(D143:F143)</f>
        <v>0</v>
      </c>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row>
    <row r="144" spans="1:31" ht="24.75" customHeight="1">
      <c r="A144" s="162"/>
      <c r="B144" s="162"/>
      <c r="C144" s="38" t="s">
        <v>220</v>
      </c>
      <c r="D144" s="163"/>
      <c r="E144" s="164"/>
      <c r="F144" s="164"/>
      <c r="G144" s="39">
        <f t="shared" ref="G144:G151" si="12">SUM(D144:F144)</f>
        <v>0</v>
      </c>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row>
    <row r="145" spans="1:31" ht="15.75" customHeight="1">
      <c r="A145" s="162"/>
      <c r="B145" s="162"/>
      <c r="C145" s="30" t="s">
        <v>221</v>
      </c>
      <c r="D145" s="165"/>
      <c r="E145" s="141"/>
      <c r="F145" s="141"/>
      <c r="G145" s="37">
        <f t="shared" si="12"/>
        <v>0</v>
      </c>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row>
    <row r="146" spans="1:31" ht="15.75" customHeight="1">
      <c r="A146" s="162"/>
      <c r="B146" s="162"/>
      <c r="C146" s="30" t="s">
        <v>222</v>
      </c>
      <c r="D146" s="165"/>
      <c r="E146" s="165"/>
      <c r="F146" s="165"/>
      <c r="G146" s="37">
        <f t="shared" si="12"/>
        <v>0</v>
      </c>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row>
    <row r="147" spans="1:31" ht="15.75" customHeight="1">
      <c r="A147" s="162"/>
      <c r="B147" s="162"/>
      <c r="C147" s="31" t="s">
        <v>223</v>
      </c>
      <c r="D147" s="165"/>
      <c r="E147" s="165"/>
      <c r="F147" s="165"/>
      <c r="G147" s="37">
        <f t="shared" si="12"/>
        <v>0</v>
      </c>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row>
    <row r="148" spans="1:31" ht="15.75" customHeight="1">
      <c r="A148" s="162"/>
      <c r="B148" s="162"/>
      <c r="C148" s="30" t="s">
        <v>224</v>
      </c>
      <c r="D148" s="165"/>
      <c r="E148" s="165"/>
      <c r="F148" s="165"/>
      <c r="G148" s="37">
        <f t="shared" si="12"/>
        <v>0</v>
      </c>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row>
    <row r="149" spans="1:31" ht="15.75" customHeight="1">
      <c r="A149" s="162"/>
      <c r="B149" s="162"/>
      <c r="C149" s="30" t="s">
        <v>225</v>
      </c>
      <c r="D149" s="165"/>
      <c r="E149" s="165"/>
      <c r="F149" s="165"/>
      <c r="G149" s="37">
        <f t="shared" si="12"/>
        <v>0</v>
      </c>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row>
    <row r="150" spans="1:31" ht="15.75" customHeight="1">
      <c r="A150" s="162"/>
      <c r="B150" s="162"/>
      <c r="C150" s="30" t="s">
        <v>226</v>
      </c>
      <c r="D150" s="165"/>
      <c r="E150" s="165"/>
      <c r="F150" s="165"/>
      <c r="G150" s="37">
        <f t="shared" si="12"/>
        <v>0</v>
      </c>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row>
    <row r="151" spans="1:31" ht="15.75" customHeight="1">
      <c r="A151" s="162"/>
      <c r="B151" s="162"/>
      <c r="C151" s="34" t="s">
        <v>227</v>
      </c>
      <c r="D151" s="43">
        <f>SUM(D144:D150)</f>
        <v>0</v>
      </c>
      <c r="E151" s="43">
        <f>SUM(E144:E150)</f>
        <v>0</v>
      </c>
      <c r="F151" s="43">
        <f>SUM(F144:F150)</f>
        <v>0</v>
      </c>
      <c r="G151" s="37">
        <f t="shared" si="12"/>
        <v>0</v>
      </c>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row>
    <row r="152" spans="1:31" s="33" customFormat="1" ht="15.75" customHeight="1">
      <c r="A152" s="166"/>
      <c r="B152" s="166"/>
      <c r="C152" s="47"/>
      <c r="D152" s="48"/>
      <c r="E152" s="48"/>
      <c r="F152" s="48"/>
      <c r="G152" s="49"/>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row>
    <row r="153" spans="1:31" ht="15.75" customHeight="1">
      <c r="A153" s="162"/>
      <c r="B153" s="162"/>
      <c r="C153" s="255" t="s">
        <v>167</v>
      </c>
      <c r="D153" s="256"/>
      <c r="E153" s="256"/>
      <c r="F153" s="256"/>
      <c r="G153" s="257"/>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row>
    <row r="154" spans="1:31" ht="21" customHeight="1" thickBot="1">
      <c r="A154" s="162"/>
      <c r="B154" s="162"/>
      <c r="C154" s="40" t="s">
        <v>219</v>
      </c>
      <c r="D154" s="41">
        <f>'1) Budget Table'!D151</f>
        <v>0</v>
      </c>
      <c r="E154" s="41">
        <f>'1) Budget Table'!E151</f>
        <v>0</v>
      </c>
      <c r="F154" s="41">
        <f>'1) Budget Table'!F151</f>
        <v>0</v>
      </c>
      <c r="G154" s="42">
        <f t="shared" ref="G154:G162" si="13">SUM(D154:F154)</f>
        <v>0</v>
      </c>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row>
    <row r="155" spans="1:31" ht="15.75" customHeight="1">
      <c r="A155" s="162"/>
      <c r="B155" s="162"/>
      <c r="C155" s="38" t="s">
        <v>220</v>
      </c>
      <c r="D155" s="163"/>
      <c r="E155" s="164"/>
      <c r="F155" s="164"/>
      <c r="G155" s="39">
        <f t="shared" si="13"/>
        <v>0</v>
      </c>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row>
    <row r="156" spans="1:31" ht="15.75" customHeight="1">
      <c r="A156" s="162"/>
      <c r="B156" s="162"/>
      <c r="C156" s="30" t="s">
        <v>221</v>
      </c>
      <c r="D156" s="165"/>
      <c r="E156" s="141"/>
      <c r="F156" s="141"/>
      <c r="G156" s="37">
        <f t="shared" si="13"/>
        <v>0</v>
      </c>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row>
    <row r="157" spans="1:31" ht="15.75" customHeight="1">
      <c r="A157" s="162"/>
      <c r="B157" s="162"/>
      <c r="C157" s="30" t="s">
        <v>222</v>
      </c>
      <c r="D157" s="165"/>
      <c r="E157" s="165"/>
      <c r="F157" s="165"/>
      <c r="G157" s="37">
        <f t="shared" si="13"/>
        <v>0</v>
      </c>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row>
    <row r="158" spans="1:31" ht="15.75" customHeight="1">
      <c r="A158" s="162"/>
      <c r="B158" s="162"/>
      <c r="C158" s="31" t="s">
        <v>223</v>
      </c>
      <c r="D158" s="165"/>
      <c r="E158" s="165"/>
      <c r="F158" s="165"/>
      <c r="G158" s="37">
        <f t="shared" si="13"/>
        <v>0</v>
      </c>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row>
    <row r="159" spans="1:31" ht="15.75" customHeight="1">
      <c r="A159" s="162"/>
      <c r="B159" s="162"/>
      <c r="C159" s="30" t="s">
        <v>224</v>
      </c>
      <c r="D159" s="165"/>
      <c r="E159" s="165"/>
      <c r="F159" s="165"/>
      <c r="G159" s="37">
        <f t="shared" si="13"/>
        <v>0</v>
      </c>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row>
    <row r="160" spans="1:31" ht="15.75" customHeight="1">
      <c r="A160" s="162"/>
      <c r="B160" s="162"/>
      <c r="C160" s="30" t="s">
        <v>225</v>
      </c>
      <c r="D160" s="165"/>
      <c r="E160" s="165"/>
      <c r="F160" s="165"/>
      <c r="G160" s="37">
        <f t="shared" si="13"/>
        <v>0</v>
      </c>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row>
    <row r="161" spans="1:31" ht="15.75" customHeight="1">
      <c r="A161" s="162"/>
      <c r="B161" s="162"/>
      <c r="C161" s="30" t="s">
        <v>226</v>
      </c>
      <c r="D161" s="165"/>
      <c r="E161" s="165"/>
      <c r="F161" s="165"/>
      <c r="G161" s="37">
        <f t="shared" si="13"/>
        <v>0</v>
      </c>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row>
    <row r="162" spans="1:31" ht="15.75" customHeight="1">
      <c r="A162" s="162"/>
      <c r="B162" s="162"/>
      <c r="C162" s="34" t="s">
        <v>227</v>
      </c>
      <c r="D162" s="43">
        <f>SUM(D155:D161)</f>
        <v>0</v>
      </c>
      <c r="E162" s="43">
        <f>SUM(E155:E161)</f>
        <v>0</v>
      </c>
      <c r="F162" s="43">
        <f>SUM(F155:F161)</f>
        <v>0</v>
      </c>
      <c r="G162" s="37">
        <f t="shared" si="13"/>
        <v>0</v>
      </c>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row>
    <row r="163" spans="1:31" s="33" customFormat="1" ht="15.75" customHeight="1">
      <c r="A163" s="166"/>
      <c r="B163" s="166"/>
      <c r="C163" s="47"/>
      <c r="D163" s="48"/>
      <c r="E163" s="48"/>
      <c r="F163" s="48"/>
      <c r="G163" s="49"/>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row>
    <row r="164" spans="1:31" ht="15.75" customHeight="1">
      <c r="A164" s="162"/>
      <c r="B164" s="162"/>
      <c r="C164" s="255" t="s">
        <v>176</v>
      </c>
      <c r="D164" s="256"/>
      <c r="E164" s="256"/>
      <c r="F164" s="256"/>
      <c r="G164" s="257"/>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row>
    <row r="165" spans="1:31" ht="19.5" customHeight="1" thickBot="1">
      <c r="A165" s="162"/>
      <c r="B165" s="162"/>
      <c r="C165" s="40" t="s">
        <v>219</v>
      </c>
      <c r="D165" s="41">
        <f>'1) Budget Table'!D161</f>
        <v>0</v>
      </c>
      <c r="E165" s="41">
        <f>'1) Budget Table'!E161</f>
        <v>0</v>
      </c>
      <c r="F165" s="41">
        <f>'1) Budget Table'!F161</f>
        <v>0</v>
      </c>
      <c r="G165" s="42">
        <f t="shared" ref="G165:G173" si="14">SUM(D165:F165)</f>
        <v>0</v>
      </c>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row>
    <row r="166" spans="1:31" ht="15.75" customHeight="1">
      <c r="A166" s="162"/>
      <c r="B166" s="162"/>
      <c r="C166" s="38" t="s">
        <v>220</v>
      </c>
      <c r="D166" s="163"/>
      <c r="E166" s="164"/>
      <c r="F166" s="164"/>
      <c r="G166" s="39">
        <f t="shared" si="14"/>
        <v>0</v>
      </c>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row>
    <row r="167" spans="1:31" ht="15.75" customHeight="1">
      <c r="A167" s="162"/>
      <c r="B167" s="162"/>
      <c r="C167" s="30" t="s">
        <v>221</v>
      </c>
      <c r="D167" s="165"/>
      <c r="E167" s="141"/>
      <c r="F167" s="141"/>
      <c r="G167" s="37">
        <f t="shared" si="14"/>
        <v>0</v>
      </c>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row>
    <row r="168" spans="1:31" ht="15.75" customHeight="1">
      <c r="A168" s="162"/>
      <c r="B168" s="162"/>
      <c r="C168" s="30" t="s">
        <v>222</v>
      </c>
      <c r="D168" s="165"/>
      <c r="E168" s="165"/>
      <c r="F168" s="165"/>
      <c r="G168" s="37">
        <f t="shared" si="14"/>
        <v>0</v>
      </c>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row>
    <row r="169" spans="1:31" ht="15.75" customHeight="1">
      <c r="A169" s="162"/>
      <c r="B169" s="162"/>
      <c r="C169" s="31" t="s">
        <v>223</v>
      </c>
      <c r="D169" s="165"/>
      <c r="E169" s="165"/>
      <c r="F169" s="165"/>
      <c r="G169" s="37">
        <f t="shared" si="14"/>
        <v>0</v>
      </c>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row>
    <row r="170" spans="1:31" ht="15.75" customHeight="1">
      <c r="A170" s="162"/>
      <c r="B170" s="162"/>
      <c r="C170" s="30" t="s">
        <v>224</v>
      </c>
      <c r="D170" s="165"/>
      <c r="E170" s="165"/>
      <c r="F170" s="165"/>
      <c r="G170" s="37">
        <f t="shared" si="14"/>
        <v>0</v>
      </c>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row>
    <row r="171" spans="1:31" ht="15.75" customHeight="1">
      <c r="A171" s="162"/>
      <c r="B171" s="162"/>
      <c r="C171" s="30" t="s">
        <v>225</v>
      </c>
      <c r="D171" s="165"/>
      <c r="E171" s="165"/>
      <c r="F171" s="165"/>
      <c r="G171" s="37">
        <f t="shared" si="14"/>
        <v>0</v>
      </c>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row>
    <row r="172" spans="1:31" ht="15.75" customHeight="1">
      <c r="A172" s="162"/>
      <c r="B172" s="162"/>
      <c r="C172" s="30" t="s">
        <v>226</v>
      </c>
      <c r="D172" s="165"/>
      <c r="E172" s="165"/>
      <c r="F172" s="165"/>
      <c r="G172" s="37">
        <f t="shared" si="14"/>
        <v>0</v>
      </c>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row>
    <row r="173" spans="1:31" ht="15.75" customHeight="1">
      <c r="A173" s="162"/>
      <c r="B173" s="162"/>
      <c r="C173" s="34" t="s">
        <v>227</v>
      </c>
      <c r="D173" s="43">
        <f>SUM(D166:D172)</f>
        <v>0</v>
      </c>
      <c r="E173" s="43">
        <f>SUM(E166:E172)</f>
        <v>0</v>
      </c>
      <c r="F173" s="43">
        <f>SUM(F166:F172)</f>
        <v>0</v>
      </c>
      <c r="G173" s="37">
        <f t="shared" si="14"/>
        <v>0</v>
      </c>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row>
    <row r="174" spans="1:31" s="33" customFormat="1" ht="15.75" customHeight="1">
      <c r="A174" s="166"/>
      <c r="B174" s="166"/>
      <c r="C174" s="47"/>
      <c r="D174" s="48"/>
      <c r="E174" s="48"/>
      <c r="F174" s="48"/>
      <c r="G174" s="49"/>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row>
    <row r="175" spans="1:31" ht="15.75" customHeight="1">
      <c r="A175" s="162"/>
      <c r="B175" s="162"/>
      <c r="C175" s="255" t="s">
        <v>185</v>
      </c>
      <c r="D175" s="256"/>
      <c r="E175" s="256"/>
      <c r="F175" s="256"/>
      <c r="G175" s="257"/>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row>
    <row r="176" spans="1:31" ht="22.5" customHeight="1" thickBot="1">
      <c r="A176" s="162"/>
      <c r="B176" s="162"/>
      <c r="C176" s="40" t="s">
        <v>219</v>
      </c>
      <c r="D176" s="41">
        <f>'1) Budget Table'!D171</f>
        <v>0</v>
      </c>
      <c r="E176" s="41">
        <f>'1) Budget Table'!E171</f>
        <v>0</v>
      </c>
      <c r="F176" s="41">
        <f>'1) Budget Table'!F171</f>
        <v>0</v>
      </c>
      <c r="G176" s="42">
        <f t="shared" ref="G176:G184" si="15">SUM(D176:F176)</f>
        <v>0</v>
      </c>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row>
    <row r="177" spans="1:31" ht="15.75" customHeight="1">
      <c r="A177" s="162"/>
      <c r="B177" s="162"/>
      <c r="C177" s="38" t="s">
        <v>220</v>
      </c>
      <c r="D177" s="163"/>
      <c r="E177" s="164"/>
      <c r="F177" s="164"/>
      <c r="G177" s="39">
        <f t="shared" si="15"/>
        <v>0</v>
      </c>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row>
    <row r="178" spans="1:31" ht="15.75" customHeight="1">
      <c r="A178" s="162"/>
      <c r="B178" s="162"/>
      <c r="C178" s="30" t="s">
        <v>221</v>
      </c>
      <c r="D178" s="165"/>
      <c r="E178" s="141"/>
      <c r="F178" s="141"/>
      <c r="G178" s="37">
        <f t="shared" si="15"/>
        <v>0</v>
      </c>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row>
    <row r="179" spans="1:31" ht="15.75" customHeight="1">
      <c r="A179" s="162"/>
      <c r="B179" s="162"/>
      <c r="C179" s="30" t="s">
        <v>222</v>
      </c>
      <c r="D179" s="165"/>
      <c r="E179" s="165"/>
      <c r="F179" s="165"/>
      <c r="G179" s="37">
        <f t="shared" si="15"/>
        <v>0</v>
      </c>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row>
    <row r="180" spans="1:31" ht="15.75" customHeight="1">
      <c r="A180" s="162"/>
      <c r="B180" s="162"/>
      <c r="C180" s="31" t="s">
        <v>223</v>
      </c>
      <c r="D180" s="165"/>
      <c r="E180" s="165"/>
      <c r="F180" s="165"/>
      <c r="G180" s="37">
        <f t="shared" si="15"/>
        <v>0</v>
      </c>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row>
    <row r="181" spans="1:31" ht="15.75" customHeight="1">
      <c r="A181" s="162"/>
      <c r="B181" s="162"/>
      <c r="C181" s="30" t="s">
        <v>224</v>
      </c>
      <c r="D181" s="165"/>
      <c r="E181" s="165"/>
      <c r="F181" s="165"/>
      <c r="G181" s="37">
        <f t="shared" si="15"/>
        <v>0</v>
      </c>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row>
    <row r="182" spans="1:31" ht="15.75" customHeight="1">
      <c r="A182" s="162"/>
      <c r="B182" s="162"/>
      <c r="C182" s="30" t="s">
        <v>225</v>
      </c>
      <c r="D182" s="165"/>
      <c r="E182" s="165"/>
      <c r="F182" s="165"/>
      <c r="G182" s="37">
        <f t="shared" si="15"/>
        <v>0</v>
      </c>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row>
    <row r="183" spans="1:31" ht="15.75" customHeight="1">
      <c r="A183" s="162"/>
      <c r="B183" s="162"/>
      <c r="C183" s="30" t="s">
        <v>226</v>
      </c>
      <c r="D183" s="165"/>
      <c r="E183" s="165"/>
      <c r="F183" s="165"/>
      <c r="G183" s="37">
        <f t="shared" si="15"/>
        <v>0</v>
      </c>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row>
    <row r="184" spans="1:31" ht="15.75" customHeight="1">
      <c r="A184" s="162"/>
      <c r="B184" s="162"/>
      <c r="C184" s="34" t="s">
        <v>227</v>
      </c>
      <c r="D184" s="43">
        <f>SUM(D177:D183)</f>
        <v>0</v>
      </c>
      <c r="E184" s="43">
        <f>SUM(E177:E183)</f>
        <v>0</v>
      </c>
      <c r="F184" s="43">
        <f>SUM(F177:F183)</f>
        <v>0</v>
      </c>
      <c r="G184" s="37">
        <f t="shared" si="15"/>
        <v>0</v>
      </c>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row>
    <row r="185" spans="1:31" ht="15.75" customHeight="1">
      <c r="A185" s="162"/>
      <c r="B185" s="162"/>
      <c r="C185" s="162"/>
      <c r="D185" s="166"/>
      <c r="E185" s="166"/>
      <c r="F185" s="166"/>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row>
    <row r="186" spans="1:31" ht="15.75" customHeight="1">
      <c r="A186" s="162"/>
      <c r="B186" s="162"/>
      <c r="C186" s="255" t="s">
        <v>236</v>
      </c>
      <c r="D186" s="256"/>
      <c r="E186" s="256"/>
      <c r="F186" s="256"/>
      <c r="G186" s="257"/>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row>
    <row r="187" spans="1:31" ht="19.5" customHeight="1" thickBot="1">
      <c r="A187" s="162"/>
      <c r="B187" s="162"/>
      <c r="C187" s="40" t="s">
        <v>237</v>
      </c>
      <c r="D187" s="41">
        <f>'1) Budget Table'!D178</f>
        <v>298127.53000000003</v>
      </c>
      <c r="E187" s="41">
        <f>'1) Budget Table'!E178</f>
        <v>80769.709999999992</v>
      </c>
      <c r="F187" s="41">
        <f>'1) Budget Table'!F178</f>
        <v>104208.16</v>
      </c>
      <c r="G187" s="42">
        <f t="shared" ref="G187:G195" si="16">SUM(D187:F187)</f>
        <v>483105.4</v>
      </c>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row>
    <row r="188" spans="1:31" ht="15.75" customHeight="1">
      <c r="A188" s="162"/>
      <c r="B188" s="162"/>
      <c r="C188" s="38" t="s">
        <v>220</v>
      </c>
      <c r="D188" s="163">
        <v>157781.29999999999</v>
      </c>
      <c r="E188" s="164">
        <v>60859.5</v>
      </c>
      <c r="F188" s="164">
        <v>79560.06</v>
      </c>
      <c r="G188" s="39">
        <f t="shared" si="16"/>
        <v>298200.86</v>
      </c>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row>
    <row r="189" spans="1:31" ht="15.75" customHeight="1">
      <c r="A189" s="162"/>
      <c r="B189" s="162"/>
      <c r="C189" s="30" t="s">
        <v>221</v>
      </c>
      <c r="D189" s="165">
        <v>44223.09</v>
      </c>
      <c r="E189" s="141"/>
      <c r="F189" s="141">
        <v>6317.5</v>
      </c>
      <c r="G189" s="37">
        <f t="shared" si="16"/>
        <v>50540.59</v>
      </c>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row>
    <row r="190" spans="1:31" ht="15.75" customHeight="1">
      <c r="A190" s="162"/>
      <c r="B190" s="162"/>
      <c r="C190" s="30" t="s">
        <v>222</v>
      </c>
      <c r="D190" s="165"/>
      <c r="E190" s="165">
        <v>2440</v>
      </c>
      <c r="F190" s="165"/>
      <c r="G190" s="37">
        <f t="shared" si="16"/>
        <v>2440</v>
      </c>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row>
    <row r="191" spans="1:31" ht="15.75" customHeight="1">
      <c r="A191" s="162"/>
      <c r="B191" s="162"/>
      <c r="C191" s="31" t="s">
        <v>223</v>
      </c>
      <c r="D191" s="165">
        <v>96123.14</v>
      </c>
      <c r="E191" s="165"/>
      <c r="F191" s="165"/>
      <c r="G191" s="37">
        <f t="shared" si="16"/>
        <v>96123.14</v>
      </c>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row>
    <row r="192" spans="1:31" ht="15.75" customHeight="1">
      <c r="A192" s="162"/>
      <c r="B192" s="162"/>
      <c r="C192" s="30" t="s">
        <v>224</v>
      </c>
      <c r="D192" s="165"/>
      <c r="E192" s="165"/>
      <c r="F192" s="165"/>
      <c r="G192" s="37">
        <f t="shared" si="16"/>
        <v>0</v>
      </c>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row>
    <row r="193" spans="1:31" ht="15.75" customHeight="1">
      <c r="A193" s="162"/>
      <c r="B193" s="162"/>
      <c r="C193" s="30" t="s">
        <v>225</v>
      </c>
      <c r="D193" s="165"/>
      <c r="E193" s="165"/>
      <c r="F193" s="165"/>
      <c r="G193" s="37">
        <f t="shared" si="16"/>
        <v>0</v>
      </c>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row>
    <row r="194" spans="1:31" ht="15.75" customHeight="1">
      <c r="A194" s="162"/>
      <c r="B194" s="162"/>
      <c r="C194" s="30" t="s">
        <v>226</v>
      </c>
      <c r="D194" s="165"/>
      <c r="E194" s="165">
        <v>17470.21</v>
      </c>
      <c r="F194" s="165">
        <v>18330.599999999999</v>
      </c>
      <c r="G194" s="37">
        <f t="shared" si="16"/>
        <v>35800.81</v>
      </c>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row>
    <row r="195" spans="1:31" ht="15.75" customHeight="1">
      <c r="A195" s="162"/>
      <c r="B195" s="162"/>
      <c r="C195" s="34" t="s">
        <v>227</v>
      </c>
      <c r="D195" s="43">
        <f>SUM(D188:D194)</f>
        <v>298127.52999999997</v>
      </c>
      <c r="E195" s="43">
        <f>SUM(E188:E194)</f>
        <v>80769.709999999992</v>
      </c>
      <c r="F195" s="43">
        <f>SUM(F188:F194)</f>
        <v>104208.16</v>
      </c>
      <c r="G195" s="37">
        <f t="shared" si="16"/>
        <v>483105.4</v>
      </c>
      <c r="H195" s="162"/>
      <c r="I195" s="162"/>
      <c r="J195" s="162"/>
      <c r="K195" s="162"/>
      <c r="L195" s="162"/>
      <c r="M195" s="162"/>
      <c r="N195" s="162"/>
      <c r="O195" s="162"/>
      <c r="P195" s="162"/>
      <c r="Q195" s="162"/>
      <c r="R195" s="162"/>
      <c r="S195" s="162"/>
      <c r="T195" s="162"/>
      <c r="U195" s="162"/>
      <c r="V195" s="162"/>
      <c r="W195" s="162"/>
      <c r="X195" s="162"/>
      <c r="Y195" s="162"/>
      <c r="Z195" s="162"/>
      <c r="AA195" s="162"/>
      <c r="AB195" s="162"/>
      <c r="AC195" s="162"/>
      <c r="AD195" s="162"/>
      <c r="AE195" s="162"/>
    </row>
    <row r="196" spans="1:31" ht="15.75" customHeight="1" thickBot="1">
      <c r="A196" s="162"/>
      <c r="B196" s="162"/>
      <c r="C196" s="162"/>
      <c r="D196" s="166"/>
      <c r="E196" s="166"/>
      <c r="F196" s="166"/>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E196" s="162"/>
    </row>
    <row r="197" spans="1:31" ht="19.5" customHeight="1" thickBot="1">
      <c r="A197" s="162"/>
      <c r="B197" s="162"/>
      <c r="C197" s="261" t="s">
        <v>200</v>
      </c>
      <c r="D197" s="262"/>
      <c r="E197" s="262"/>
      <c r="F197" s="262"/>
      <c r="G197" s="263"/>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row>
    <row r="198" spans="1:31" ht="19.5" customHeight="1">
      <c r="A198" s="162"/>
      <c r="B198" s="162"/>
      <c r="C198" s="54"/>
      <c r="D198" s="258" t="str">
        <f>'1) Budget Table'!D4</f>
        <v>ACNUR</v>
      </c>
      <c r="E198" s="258" t="str">
        <f>'1) Budget Table'!E4</f>
        <v>OIT</v>
      </c>
      <c r="F198" s="258" t="str">
        <f>'1) Budget Table'!F4</f>
        <v>PNUD</v>
      </c>
      <c r="G198" s="260" t="s">
        <v>200</v>
      </c>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row>
    <row r="199" spans="1:31" ht="19.5" customHeight="1">
      <c r="A199" s="162"/>
      <c r="B199" s="162"/>
      <c r="C199" s="54"/>
      <c r="D199" s="259"/>
      <c r="E199" s="259"/>
      <c r="F199" s="259"/>
      <c r="G199" s="235"/>
      <c r="H199" s="162"/>
      <c r="I199" s="162"/>
      <c r="J199" s="162"/>
      <c r="K199" s="162"/>
      <c r="L199" s="162"/>
      <c r="M199" s="162"/>
      <c r="N199" s="162"/>
      <c r="O199" s="162"/>
      <c r="P199" s="162"/>
      <c r="Q199" s="162"/>
      <c r="R199" s="162"/>
      <c r="S199" s="162"/>
      <c r="T199" s="162"/>
      <c r="U199" s="162"/>
      <c r="V199" s="162"/>
      <c r="W199" s="162"/>
      <c r="X199" s="162"/>
      <c r="Y199" s="162"/>
      <c r="Z199" s="162"/>
      <c r="AA199" s="162"/>
      <c r="AB199" s="162"/>
      <c r="AC199" s="162"/>
      <c r="AD199" s="162"/>
      <c r="AE199" s="162"/>
    </row>
    <row r="200" spans="1:31" ht="19.5" customHeight="1">
      <c r="A200" s="162"/>
      <c r="B200" s="162"/>
      <c r="C200" s="11" t="s">
        <v>220</v>
      </c>
      <c r="D200" s="167">
        <f t="shared" ref="D200:F206" si="17">SUM(D177,D166,D155,D144,D132,D121,D110,D99,D86,D75,D64,D53,D41,D30,D19,D8,D188)</f>
        <v>157781.29999999999</v>
      </c>
      <c r="E200" s="167">
        <f t="shared" si="17"/>
        <v>60859.5</v>
      </c>
      <c r="F200" s="167">
        <f t="shared" si="17"/>
        <v>79560.06</v>
      </c>
      <c r="G200" s="52">
        <f t="shared" ref="G200:G208" si="18">SUM(D200:F200)</f>
        <v>298200.86</v>
      </c>
      <c r="H200" s="162"/>
      <c r="I200" s="162"/>
      <c r="J200" s="162"/>
      <c r="K200" s="162"/>
      <c r="L200" s="162"/>
      <c r="M200" s="162"/>
      <c r="N200" s="162"/>
      <c r="O200" s="162"/>
      <c r="P200" s="162"/>
      <c r="Q200" s="162"/>
      <c r="R200" s="162"/>
      <c r="S200" s="162"/>
      <c r="T200" s="162"/>
      <c r="U200" s="162"/>
      <c r="V200" s="162"/>
      <c r="W200" s="162"/>
      <c r="X200" s="162"/>
      <c r="Y200" s="162"/>
      <c r="Z200" s="162"/>
      <c r="AA200" s="162"/>
      <c r="AB200" s="162"/>
      <c r="AC200" s="162"/>
      <c r="AD200" s="162"/>
      <c r="AE200" s="162"/>
    </row>
    <row r="201" spans="1:31" ht="34.5" customHeight="1">
      <c r="A201" s="162"/>
      <c r="B201" s="162"/>
      <c r="C201" s="11" t="s">
        <v>221</v>
      </c>
      <c r="D201" s="167">
        <f t="shared" si="17"/>
        <v>184022.81</v>
      </c>
      <c r="E201" s="167">
        <f t="shared" si="17"/>
        <v>0</v>
      </c>
      <c r="F201" s="167">
        <f t="shared" si="17"/>
        <v>28105.71</v>
      </c>
      <c r="G201" s="53">
        <f t="shared" si="18"/>
        <v>212128.52</v>
      </c>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row>
    <row r="202" spans="1:31" ht="48" customHeight="1">
      <c r="A202" s="162"/>
      <c r="B202" s="162"/>
      <c r="C202" s="11" t="s">
        <v>222</v>
      </c>
      <c r="D202" s="167">
        <f t="shared" si="17"/>
        <v>0</v>
      </c>
      <c r="E202" s="167">
        <f t="shared" si="17"/>
        <v>2440</v>
      </c>
      <c r="F202" s="167">
        <f t="shared" si="17"/>
        <v>0</v>
      </c>
      <c r="G202" s="53">
        <f t="shared" si="18"/>
        <v>2440</v>
      </c>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row>
    <row r="203" spans="1:31" ht="33" customHeight="1">
      <c r="A203" s="162"/>
      <c r="B203" s="162"/>
      <c r="C203" s="15" t="s">
        <v>223</v>
      </c>
      <c r="D203" s="167">
        <f t="shared" si="17"/>
        <v>96123.14</v>
      </c>
      <c r="E203" s="167">
        <f t="shared" si="17"/>
        <v>40312.199999999997</v>
      </c>
      <c r="F203" s="167">
        <f t="shared" si="17"/>
        <v>183586.2</v>
      </c>
      <c r="G203" s="53">
        <f t="shared" si="18"/>
        <v>320021.54000000004</v>
      </c>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c r="AE203" s="162"/>
    </row>
    <row r="204" spans="1:31" ht="21" customHeight="1">
      <c r="A204" s="162"/>
      <c r="B204" s="162"/>
      <c r="C204" s="11" t="s">
        <v>224</v>
      </c>
      <c r="D204" s="167">
        <f t="shared" si="17"/>
        <v>0</v>
      </c>
      <c r="E204" s="167">
        <f t="shared" si="17"/>
        <v>11429</v>
      </c>
      <c r="F204" s="167">
        <f t="shared" si="17"/>
        <v>0</v>
      </c>
      <c r="G204" s="53">
        <f t="shared" si="18"/>
        <v>11429</v>
      </c>
      <c r="H204" s="150"/>
      <c r="I204" s="150"/>
      <c r="J204" s="150"/>
      <c r="K204" s="150"/>
      <c r="L204" s="150"/>
      <c r="M204" s="168"/>
      <c r="N204" s="162"/>
      <c r="O204" s="162"/>
      <c r="P204" s="162"/>
      <c r="Q204" s="162"/>
      <c r="R204" s="162"/>
      <c r="S204" s="162"/>
      <c r="T204" s="162"/>
      <c r="U204" s="162"/>
      <c r="V204" s="162"/>
      <c r="W204" s="162"/>
      <c r="X204" s="162"/>
      <c r="Y204" s="162"/>
      <c r="Z204" s="162"/>
      <c r="AA204" s="162"/>
      <c r="AB204" s="162"/>
      <c r="AC204" s="162"/>
      <c r="AD204" s="162"/>
      <c r="AE204" s="162"/>
    </row>
    <row r="205" spans="1:31" ht="39.75" customHeight="1">
      <c r="A205" s="162"/>
      <c r="B205" s="162"/>
      <c r="C205" s="11" t="s">
        <v>225</v>
      </c>
      <c r="D205" s="167">
        <f t="shared" si="17"/>
        <v>425738.37</v>
      </c>
      <c r="E205" s="167">
        <f t="shared" si="17"/>
        <v>169500</v>
      </c>
      <c r="F205" s="167">
        <f t="shared" si="17"/>
        <v>0</v>
      </c>
      <c r="G205" s="53">
        <f t="shared" si="18"/>
        <v>595238.37</v>
      </c>
      <c r="H205" s="150"/>
      <c r="I205" s="150"/>
      <c r="J205" s="150"/>
      <c r="K205" s="150"/>
      <c r="L205" s="150"/>
      <c r="M205" s="168"/>
      <c r="N205" s="162"/>
      <c r="O205" s="162"/>
      <c r="P205" s="162"/>
      <c r="Q205" s="162"/>
      <c r="R205" s="162"/>
      <c r="S205" s="162"/>
      <c r="T205" s="162"/>
      <c r="U205" s="162"/>
      <c r="V205" s="162"/>
      <c r="W205" s="162"/>
      <c r="X205" s="162"/>
      <c r="Y205" s="162"/>
      <c r="Z205" s="162"/>
      <c r="AA205" s="162"/>
      <c r="AB205" s="162"/>
      <c r="AC205" s="162"/>
      <c r="AD205" s="162"/>
      <c r="AE205" s="162"/>
    </row>
    <row r="206" spans="1:31" ht="23.25" customHeight="1">
      <c r="A206" s="162"/>
      <c r="B206" s="162"/>
      <c r="C206" s="11" t="s">
        <v>226</v>
      </c>
      <c r="D206" s="169">
        <f t="shared" si="17"/>
        <v>0</v>
      </c>
      <c r="E206" s="169">
        <f t="shared" si="17"/>
        <v>17470.21</v>
      </c>
      <c r="F206" s="169">
        <f t="shared" si="17"/>
        <v>18330.599999999999</v>
      </c>
      <c r="G206" s="53">
        <f t="shared" si="18"/>
        <v>35800.81</v>
      </c>
      <c r="H206" s="150"/>
      <c r="I206" s="150"/>
      <c r="J206" s="150"/>
      <c r="K206" s="150"/>
      <c r="L206" s="150"/>
      <c r="M206" s="168"/>
      <c r="N206" s="162"/>
      <c r="O206" s="162"/>
      <c r="P206" s="162"/>
      <c r="Q206" s="162"/>
      <c r="R206" s="162"/>
      <c r="S206" s="162"/>
      <c r="T206" s="162"/>
      <c r="U206" s="162"/>
      <c r="V206" s="162"/>
      <c r="W206" s="162"/>
      <c r="X206" s="162"/>
      <c r="Y206" s="162"/>
      <c r="Z206" s="162"/>
      <c r="AA206" s="162"/>
      <c r="AB206" s="162"/>
      <c r="AC206" s="162"/>
      <c r="AD206" s="162"/>
      <c r="AE206" s="162"/>
    </row>
    <row r="207" spans="1:31" ht="22.5" customHeight="1">
      <c r="A207" s="162"/>
      <c r="B207" s="162"/>
      <c r="C207" s="170" t="s">
        <v>238</v>
      </c>
      <c r="D207" s="171">
        <f>SUM(D200:D206)</f>
        <v>863665.62</v>
      </c>
      <c r="E207" s="171">
        <f>SUM(E200:E206)</f>
        <v>302010.91000000003</v>
      </c>
      <c r="F207" s="171">
        <f>SUM(F200:F206)</f>
        <v>309582.56999999995</v>
      </c>
      <c r="G207" s="172">
        <f t="shared" si="18"/>
        <v>1475259.1</v>
      </c>
      <c r="H207" s="150"/>
      <c r="I207" s="150"/>
      <c r="J207" s="150"/>
      <c r="K207" s="150"/>
      <c r="L207" s="150"/>
      <c r="M207" s="168"/>
      <c r="N207" s="162"/>
      <c r="O207" s="162"/>
      <c r="P207" s="162"/>
      <c r="Q207" s="162"/>
      <c r="R207" s="162"/>
      <c r="S207" s="162"/>
      <c r="T207" s="162"/>
      <c r="U207" s="162"/>
      <c r="V207" s="162"/>
      <c r="W207" s="162"/>
      <c r="X207" s="162"/>
      <c r="Y207" s="162"/>
      <c r="Z207" s="162"/>
      <c r="AA207" s="162"/>
      <c r="AB207" s="162"/>
      <c r="AC207" s="162"/>
      <c r="AD207" s="162"/>
      <c r="AE207" s="162"/>
    </row>
    <row r="208" spans="1:31" ht="26.25" customHeight="1">
      <c r="A208" s="162"/>
      <c r="B208" s="162"/>
      <c r="C208" s="173" t="s">
        <v>239</v>
      </c>
      <c r="D208" s="174">
        <f>D207*0.065</f>
        <v>56138.265299999999</v>
      </c>
      <c r="E208" s="174">
        <f t="shared" ref="E208:F208" si="19">E207*0.07</f>
        <v>21140.763700000003</v>
      </c>
      <c r="F208" s="174">
        <f t="shared" si="19"/>
        <v>21670.779899999998</v>
      </c>
      <c r="G208" s="172">
        <f t="shared" si="18"/>
        <v>98949.808900000004</v>
      </c>
      <c r="H208" s="16"/>
      <c r="I208" s="16"/>
      <c r="J208" s="16"/>
      <c r="K208" s="16"/>
      <c r="L208" s="175"/>
      <c r="M208" s="166"/>
      <c r="N208" s="162"/>
      <c r="O208" s="162"/>
      <c r="P208" s="162"/>
      <c r="Q208" s="162"/>
      <c r="R208" s="162"/>
      <c r="S208" s="162"/>
      <c r="T208" s="162"/>
      <c r="U208" s="162"/>
      <c r="V208" s="162"/>
      <c r="W208" s="162"/>
      <c r="X208" s="162"/>
      <c r="Y208" s="162"/>
      <c r="Z208" s="162"/>
      <c r="AA208" s="162"/>
      <c r="AB208" s="162"/>
      <c r="AC208" s="162"/>
      <c r="AD208" s="162"/>
      <c r="AE208" s="162"/>
    </row>
    <row r="209" spans="1:31" ht="23.25" customHeight="1">
      <c r="A209" s="162"/>
      <c r="B209" s="162"/>
      <c r="C209" s="94" t="s">
        <v>240</v>
      </c>
      <c r="D209" s="95">
        <f>SUM(D207:D208)</f>
        <v>919803.88529999997</v>
      </c>
      <c r="E209" s="95">
        <f t="shared" ref="E209:G209" si="20">SUM(E207:E208)</f>
        <v>323151.67370000004</v>
      </c>
      <c r="F209" s="95">
        <f t="shared" si="20"/>
        <v>331253.34989999997</v>
      </c>
      <c r="G209" s="55">
        <f t="shared" si="20"/>
        <v>1574208.9089000002</v>
      </c>
      <c r="H209" s="16"/>
      <c r="I209" s="16"/>
      <c r="J209" s="16"/>
      <c r="K209" s="16"/>
      <c r="L209" s="175"/>
      <c r="M209" s="166"/>
      <c r="N209" s="162"/>
      <c r="O209" s="162"/>
      <c r="P209" s="162"/>
      <c r="Q209" s="162"/>
      <c r="R209" s="162"/>
      <c r="S209" s="162"/>
      <c r="T209" s="162"/>
      <c r="U209" s="162"/>
      <c r="V209" s="162"/>
      <c r="W209" s="162"/>
      <c r="X209" s="162"/>
      <c r="Y209" s="162"/>
      <c r="Z209" s="162"/>
      <c r="AA209" s="162"/>
      <c r="AB209" s="162"/>
      <c r="AC209" s="162"/>
      <c r="AD209" s="162"/>
      <c r="AE209" s="162"/>
    </row>
    <row r="210" spans="1:31" ht="15.75" customHeight="1">
      <c r="A210" s="162"/>
      <c r="B210" s="162"/>
      <c r="C210" s="162"/>
      <c r="D210" s="166"/>
      <c r="E210" s="166"/>
      <c r="F210" s="166"/>
      <c r="G210" s="162"/>
      <c r="H210" s="162"/>
      <c r="I210" s="162"/>
      <c r="J210" s="162"/>
      <c r="K210" s="162"/>
      <c r="L210" s="35"/>
      <c r="M210" s="162"/>
      <c r="N210" s="162"/>
      <c r="O210" s="162"/>
      <c r="P210" s="162"/>
      <c r="Q210" s="162"/>
      <c r="R210" s="162"/>
      <c r="S210" s="162"/>
      <c r="T210" s="162"/>
      <c r="U210" s="162"/>
      <c r="V210" s="162"/>
      <c r="W210" s="162"/>
      <c r="X210" s="162"/>
      <c r="Y210" s="162"/>
      <c r="Z210" s="162"/>
      <c r="AA210" s="162"/>
      <c r="AB210" s="162"/>
      <c r="AC210" s="162"/>
      <c r="AD210" s="162"/>
      <c r="AE210" s="162"/>
    </row>
    <row r="211" spans="1:31" ht="15.75" customHeight="1">
      <c r="A211" s="162"/>
      <c r="B211" s="162"/>
      <c r="C211" s="162"/>
      <c r="D211" s="166"/>
      <c r="E211" s="166"/>
      <c r="F211" s="166"/>
      <c r="G211" s="162"/>
      <c r="H211" s="22"/>
      <c r="I211" s="22"/>
      <c r="J211" s="162"/>
      <c r="K211" s="162"/>
      <c r="L211" s="35"/>
      <c r="M211" s="162"/>
      <c r="N211" s="162"/>
      <c r="O211" s="162"/>
      <c r="P211" s="162"/>
      <c r="Q211" s="162"/>
      <c r="R211" s="162"/>
      <c r="S211" s="162"/>
      <c r="T211" s="162"/>
      <c r="U211" s="162"/>
      <c r="V211" s="162"/>
      <c r="W211" s="162"/>
      <c r="X211" s="162"/>
      <c r="Y211" s="162"/>
      <c r="Z211" s="162"/>
      <c r="AA211" s="162"/>
      <c r="AB211" s="162"/>
      <c r="AC211" s="162"/>
      <c r="AD211" s="162"/>
      <c r="AE211" s="162"/>
    </row>
    <row r="212" spans="1:31" ht="15.75" customHeight="1">
      <c r="A212" s="162"/>
      <c r="B212" s="162"/>
      <c r="C212" s="162"/>
      <c r="D212" s="166"/>
      <c r="E212" s="166"/>
      <c r="F212" s="166"/>
      <c r="G212" s="162"/>
      <c r="H212" s="22"/>
      <c r="I212" s="2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row>
    <row r="213" spans="1:31" ht="40.5" customHeight="1">
      <c r="A213" s="162"/>
      <c r="B213" s="162"/>
      <c r="C213" s="162"/>
      <c r="D213" s="166"/>
      <c r="E213" s="166"/>
      <c r="F213" s="166"/>
      <c r="G213" s="162"/>
      <c r="H213" s="22"/>
      <c r="I213" s="22"/>
      <c r="J213" s="162"/>
      <c r="K213" s="162"/>
      <c r="L213" s="36"/>
      <c r="M213" s="162"/>
      <c r="N213" s="162"/>
      <c r="O213" s="162"/>
      <c r="P213" s="162"/>
      <c r="Q213" s="162"/>
      <c r="R213" s="162"/>
      <c r="S213" s="162"/>
      <c r="T213" s="162"/>
      <c r="U213" s="162"/>
      <c r="V213" s="162"/>
      <c r="W213" s="162"/>
      <c r="X213" s="162"/>
      <c r="Y213" s="162"/>
      <c r="Z213" s="162"/>
      <c r="AA213" s="162"/>
      <c r="AB213" s="162"/>
      <c r="AC213" s="162"/>
      <c r="AD213" s="162"/>
      <c r="AE213" s="162"/>
    </row>
    <row r="214" spans="1:31" ht="24.75" customHeight="1">
      <c r="A214" s="162"/>
      <c r="B214" s="162"/>
      <c r="C214" s="162"/>
      <c r="D214" s="166"/>
      <c r="E214" s="166"/>
      <c r="F214" s="166"/>
      <c r="G214" s="162"/>
      <c r="H214" s="22"/>
      <c r="I214" s="22"/>
      <c r="J214" s="162"/>
      <c r="K214" s="162"/>
      <c r="L214" s="36"/>
      <c r="M214" s="162"/>
      <c r="N214" s="162"/>
      <c r="O214" s="162"/>
      <c r="P214" s="162"/>
      <c r="Q214" s="162"/>
      <c r="R214" s="162"/>
      <c r="S214" s="162"/>
      <c r="T214" s="162"/>
      <c r="U214" s="162"/>
      <c r="V214" s="162"/>
      <c r="W214" s="162"/>
      <c r="X214" s="162"/>
      <c r="Y214" s="162"/>
      <c r="Z214" s="162"/>
      <c r="AA214" s="162"/>
      <c r="AB214" s="162"/>
      <c r="AC214" s="162"/>
      <c r="AD214" s="162"/>
      <c r="AE214" s="162"/>
    </row>
    <row r="215" spans="1:31" ht="41.25" customHeight="1">
      <c r="A215" s="162"/>
      <c r="B215" s="162"/>
      <c r="C215" s="162"/>
      <c r="D215" s="166"/>
      <c r="E215" s="166"/>
      <c r="F215" s="166"/>
      <c r="G215" s="162"/>
      <c r="H215" s="176"/>
      <c r="I215" s="22"/>
      <c r="J215" s="162"/>
      <c r="K215" s="162"/>
      <c r="L215" s="36"/>
      <c r="M215" s="162"/>
      <c r="N215" s="162"/>
      <c r="O215" s="162"/>
      <c r="P215" s="162"/>
      <c r="Q215" s="162"/>
      <c r="R215" s="162"/>
      <c r="S215" s="162"/>
      <c r="T215" s="162"/>
      <c r="U215" s="162"/>
      <c r="V215" s="162"/>
      <c r="W215" s="162"/>
      <c r="X215" s="162"/>
      <c r="Y215" s="162"/>
      <c r="Z215" s="162"/>
      <c r="AA215" s="162"/>
      <c r="AB215" s="162"/>
      <c r="AC215" s="162"/>
      <c r="AD215" s="162"/>
      <c r="AE215" s="162"/>
    </row>
    <row r="216" spans="1:31" ht="51.75" customHeight="1">
      <c r="A216" s="162"/>
      <c r="B216" s="162"/>
      <c r="C216" s="162"/>
      <c r="D216" s="166"/>
      <c r="E216" s="166"/>
      <c r="F216" s="166"/>
      <c r="G216" s="162"/>
      <c r="H216" s="176"/>
      <c r="I216" s="22"/>
      <c r="J216" s="162"/>
      <c r="K216" s="162"/>
      <c r="L216" s="36"/>
      <c r="M216" s="162"/>
      <c r="N216" s="162"/>
      <c r="O216" s="162"/>
      <c r="P216" s="162"/>
      <c r="Q216" s="162"/>
      <c r="R216" s="162"/>
      <c r="S216" s="162"/>
      <c r="T216" s="162"/>
      <c r="U216" s="162"/>
      <c r="V216" s="162"/>
      <c r="W216" s="162"/>
      <c r="X216" s="162"/>
      <c r="Y216" s="162"/>
      <c r="Z216" s="162"/>
      <c r="AA216" s="162"/>
      <c r="AB216" s="162"/>
      <c r="AC216" s="162"/>
      <c r="AD216" s="162"/>
      <c r="AE216" s="162"/>
    </row>
    <row r="217" spans="1:31" ht="42" customHeight="1">
      <c r="A217" s="162"/>
      <c r="B217" s="162"/>
      <c r="C217" s="162"/>
      <c r="D217" s="166"/>
      <c r="E217" s="166"/>
      <c r="F217" s="166"/>
      <c r="G217" s="162"/>
      <c r="H217" s="22"/>
      <c r="I217" s="22"/>
      <c r="J217" s="162"/>
      <c r="K217" s="162"/>
      <c r="L217" s="36"/>
      <c r="M217" s="162"/>
      <c r="N217" s="162"/>
      <c r="O217" s="162"/>
      <c r="P217" s="162"/>
      <c r="Q217" s="162"/>
      <c r="R217" s="162"/>
      <c r="S217" s="162"/>
      <c r="T217" s="162"/>
      <c r="U217" s="162"/>
      <c r="V217" s="162"/>
      <c r="W217" s="162"/>
      <c r="X217" s="162"/>
      <c r="Y217" s="162"/>
      <c r="Z217" s="162"/>
      <c r="AA217" s="162"/>
      <c r="AB217" s="162"/>
      <c r="AC217" s="162"/>
      <c r="AD217" s="162"/>
      <c r="AE217" s="162"/>
    </row>
    <row r="218" spans="1:31" s="33" customFormat="1" ht="42" customHeight="1">
      <c r="A218" s="166"/>
      <c r="B218" s="166"/>
      <c r="C218" s="162"/>
      <c r="D218" s="166"/>
      <c r="E218" s="166"/>
      <c r="F218" s="166"/>
      <c r="G218" s="162"/>
      <c r="H218" s="162"/>
      <c r="I218" s="22"/>
      <c r="J218" s="162"/>
      <c r="K218" s="162"/>
      <c r="L218" s="36"/>
      <c r="M218" s="162"/>
      <c r="N218" s="166"/>
      <c r="O218" s="166"/>
      <c r="P218" s="166"/>
      <c r="Q218" s="166"/>
      <c r="R218" s="166"/>
      <c r="S218" s="166"/>
      <c r="T218" s="166"/>
      <c r="U218" s="166"/>
      <c r="V218" s="166"/>
      <c r="W218" s="166"/>
      <c r="X218" s="166"/>
      <c r="Y218" s="166"/>
      <c r="Z218" s="166"/>
      <c r="AA218" s="166"/>
      <c r="AB218" s="166"/>
      <c r="AC218" s="166"/>
      <c r="AD218" s="166"/>
      <c r="AE218" s="166"/>
    </row>
    <row r="219" spans="1:31" s="33" customFormat="1" ht="42" customHeight="1">
      <c r="A219" s="166"/>
      <c r="B219" s="166"/>
      <c r="C219" s="162"/>
      <c r="D219" s="166"/>
      <c r="E219" s="166"/>
      <c r="F219" s="166"/>
      <c r="G219" s="162"/>
      <c r="H219" s="162"/>
      <c r="I219" s="22"/>
      <c r="J219" s="162"/>
      <c r="K219" s="162"/>
      <c r="L219" s="162"/>
      <c r="M219" s="162"/>
      <c r="N219" s="166"/>
      <c r="O219" s="166"/>
      <c r="P219" s="166"/>
      <c r="Q219" s="166"/>
      <c r="R219" s="166"/>
      <c r="S219" s="166"/>
      <c r="T219" s="166"/>
      <c r="U219" s="166"/>
      <c r="V219" s="166"/>
      <c r="W219" s="166"/>
      <c r="X219" s="166"/>
      <c r="Y219" s="166"/>
      <c r="Z219" s="166"/>
      <c r="AA219" s="166"/>
      <c r="AB219" s="166"/>
      <c r="AC219" s="166"/>
      <c r="AD219" s="166"/>
      <c r="AE219" s="166"/>
    </row>
    <row r="220" spans="1:31" s="33" customFormat="1" ht="63.75" customHeight="1">
      <c r="A220" s="166"/>
      <c r="B220" s="166"/>
      <c r="C220" s="162"/>
      <c r="D220" s="166"/>
      <c r="E220" s="166"/>
      <c r="F220" s="166"/>
      <c r="G220" s="162"/>
      <c r="H220" s="162"/>
      <c r="I220" s="35"/>
      <c r="J220" s="162"/>
      <c r="K220" s="162"/>
      <c r="L220" s="162"/>
      <c r="M220" s="162"/>
      <c r="N220" s="166"/>
      <c r="O220" s="166"/>
      <c r="P220" s="166"/>
      <c r="Q220" s="166"/>
      <c r="R220" s="166"/>
      <c r="S220" s="166"/>
      <c r="T220" s="166"/>
      <c r="U220" s="166"/>
      <c r="V220" s="166"/>
      <c r="W220" s="166"/>
      <c r="X220" s="166"/>
      <c r="Y220" s="166"/>
      <c r="Z220" s="166"/>
      <c r="AA220" s="166"/>
      <c r="AB220" s="166"/>
      <c r="AC220" s="166"/>
      <c r="AD220" s="166"/>
      <c r="AE220" s="166"/>
    </row>
    <row r="221" spans="1:31" s="33" customFormat="1" ht="42" customHeight="1">
      <c r="A221" s="166"/>
      <c r="B221" s="166"/>
      <c r="C221" s="162"/>
      <c r="D221" s="166"/>
      <c r="E221" s="166"/>
      <c r="F221" s="166"/>
      <c r="G221" s="162"/>
      <c r="H221" s="162"/>
      <c r="I221" s="162"/>
      <c r="J221" s="162"/>
      <c r="K221" s="162"/>
      <c r="L221" s="162"/>
      <c r="M221" s="35"/>
      <c r="N221" s="166"/>
      <c r="O221" s="166"/>
      <c r="P221" s="166"/>
      <c r="Q221" s="166"/>
      <c r="R221" s="166"/>
      <c r="S221" s="166"/>
      <c r="T221" s="166"/>
      <c r="U221" s="166"/>
      <c r="V221" s="166"/>
      <c r="W221" s="166"/>
      <c r="X221" s="166"/>
      <c r="Y221" s="166"/>
      <c r="Z221" s="166"/>
      <c r="AA221" s="166"/>
      <c r="AB221" s="166"/>
      <c r="AC221" s="166"/>
      <c r="AD221" s="166"/>
      <c r="AE221" s="166"/>
    </row>
    <row r="222" spans="1:31" ht="23.25" customHeight="1">
      <c r="A222" s="162"/>
      <c r="B222" s="162"/>
      <c r="C222" s="162"/>
      <c r="D222" s="166"/>
      <c r="E222" s="166"/>
      <c r="F222" s="166"/>
      <c r="G222" s="162"/>
      <c r="H222" s="162"/>
      <c r="I222" s="162"/>
      <c r="J222" s="162"/>
      <c r="K222" s="162"/>
      <c r="L222" s="162"/>
      <c r="M222" s="162"/>
      <c r="N222" s="162"/>
      <c r="O222" s="162"/>
      <c r="P222" s="162"/>
      <c r="Q222" s="162"/>
      <c r="R222" s="162"/>
      <c r="S222" s="162"/>
      <c r="T222" s="162"/>
      <c r="U222" s="162"/>
      <c r="V222" s="162"/>
      <c r="W222" s="162"/>
      <c r="X222" s="162"/>
      <c r="Y222" s="162"/>
      <c r="Z222" s="162"/>
      <c r="AA222" s="162"/>
      <c r="AB222" s="162"/>
      <c r="AC222" s="162"/>
      <c r="AD222" s="162"/>
      <c r="AE222" s="162"/>
    </row>
    <row r="223" spans="1:31" ht="27.75" customHeight="1">
      <c r="A223" s="162"/>
      <c r="B223" s="162"/>
      <c r="C223" s="162"/>
      <c r="D223" s="166"/>
      <c r="E223" s="166"/>
      <c r="F223" s="166"/>
      <c r="G223" s="162"/>
      <c r="H223" s="162"/>
      <c r="I223" s="162"/>
      <c r="J223" s="162"/>
      <c r="K223" s="162"/>
      <c r="L223" s="162"/>
      <c r="M223" s="162"/>
      <c r="N223" s="162"/>
      <c r="O223" s="162"/>
      <c r="P223" s="162"/>
      <c r="Q223" s="162"/>
      <c r="R223" s="162"/>
      <c r="S223" s="162"/>
      <c r="T223" s="162"/>
      <c r="U223" s="162"/>
      <c r="V223" s="162"/>
      <c r="W223" s="162"/>
      <c r="X223" s="162"/>
      <c r="Y223" s="162"/>
      <c r="Z223" s="162"/>
      <c r="AA223" s="162"/>
      <c r="AB223" s="162"/>
      <c r="AC223" s="162"/>
      <c r="AD223" s="162"/>
      <c r="AE223" s="162"/>
    </row>
    <row r="224" spans="1:31" ht="55.5" customHeight="1">
      <c r="A224" s="162"/>
      <c r="B224" s="162"/>
      <c r="C224" s="162"/>
      <c r="D224" s="166"/>
      <c r="E224" s="166"/>
      <c r="F224" s="166"/>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row>
    <row r="225" spans="1:31" ht="57.75" customHeight="1">
      <c r="A225" s="162"/>
      <c r="B225" s="162"/>
      <c r="C225" s="162"/>
      <c r="D225" s="166"/>
      <c r="E225" s="166"/>
      <c r="F225" s="166"/>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2"/>
      <c r="AC225" s="162"/>
      <c r="AD225" s="162"/>
      <c r="AE225" s="162"/>
    </row>
    <row r="226" spans="1:31" ht="21.75" customHeight="1">
      <c r="A226" s="162"/>
      <c r="B226" s="162"/>
      <c r="C226" s="162"/>
      <c r="D226" s="166"/>
      <c r="E226" s="166"/>
      <c r="F226" s="166"/>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62"/>
      <c r="AE226" s="162"/>
    </row>
    <row r="227" spans="1:31" ht="49.5" customHeight="1">
      <c r="A227" s="162"/>
      <c r="B227" s="162"/>
      <c r="C227" s="162"/>
      <c r="D227" s="166"/>
      <c r="E227" s="166"/>
      <c r="F227" s="166"/>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row>
    <row r="228" spans="1:31" ht="28.5" customHeight="1">
      <c r="A228" s="162"/>
      <c r="B228" s="162"/>
      <c r="C228" s="162"/>
      <c r="D228" s="166"/>
      <c r="E228" s="166"/>
      <c r="F228" s="166"/>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2"/>
      <c r="AE228" s="162"/>
    </row>
    <row r="229" spans="1:31" ht="28.5" customHeight="1">
      <c r="A229" s="162"/>
      <c r="B229" s="162"/>
      <c r="C229" s="162"/>
      <c r="D229" s="166"/>
      <c r="E229" s="166"/>
      <c r="F229" s="166"/>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row>
    <row r="230" spans="1:31" ht="28.5" customHeight="1">
      <c r="A230" s="162"/>
      <c r="B230" s="162"/>
      <c r="C230" s="162"/>
      <c r="D230" s="166"/>
      <c r="E230" s="166"/>
      <c r="F230" s="166"/>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row>
    <row r="231" spans="1:31" ht="23.25" customHeight="1">
      <c r="A231" s="162"/>
      <c r="B231" s="162"/>
      <c r="C231" s="162"/>
      <c r="D231" s="166"/>
      <c r="E231" s="166"/>
      <c r="F231" s="166"/>
      <c r="G231" s="162"/>
      <c r="H231" s="162"/>
      <c r="I231" s="162"/>
      <c r="J231" s="162"/>
      <c r="K231" s="162"/>
      <c r="L231" s="162"/>
      <c r="M231" s="162"/>
      <c r="N231" s="35"/>
      <c r="O231" s="162"/>
      <c r="P231" s="162"/>
      <c r="Q231" s="162"/>
      <c r="R231" s="162"/>
      <c r="S231" s="162"/>
      <c r="T231" s="162"/>
      <c r="U231" s="162"/>
      <c r="V231" s="162"/>
      <c r="W231" s="162"/>
      <c r="X231" s="162"/>
      <c r="Y231" s="162"/>
      <c r="Z231" s="162"/>
      <c r="AA231" s="162"/>
      <c r="AB231" s="162"/>
      <c r="AC231" s="162"/>
      <c r="AD231" s="162"/>
      <c r="AE231" s="162"/>
    </row>
    <row r="232" spans="1:31" ht="43.5" customHeight="1">
      <c r="A232" s="162"/>
      <c r="B232" s="162"/>
      <c r="C232" s="162"/>
      <c r="D232" s="166"/>
      <c r="E232" s="166"/>
      <c r="F232" s="166"/>
      <c r="G232" s="162"/>
      <c r="H232" s="162"/>
      <c r="I232" s="162"/>
      <c r="J232" s="162"/>
      <c r="K232" s="162"/>
      <c r="L232" s="162"/>
      <c r="M232" s="162"/>
      <c r="N232" s="35"/>
      <c r="O232" s="162"/>
      <c r="P232" s="162"/>
      <c r="Q232" s="162"/>
      <c r="R232" s="162"/>
      <c r="S232" s="162"/>
      <c r="T232" s="162"/>
      <c r="U232" s="162"/>
      <c r="V232" s="162"/>
      <c r="W232" s="162"/>
      <c r="X232" s="162"/>
      <c r="Y232" s="162"/>
      <c r="Z232" s="162"/>
      <c r="AA232" s="162"/>
      <c r="AB232" s="162"/>
      <c r="AC232" s="162"/>
      <c r="AD232" s="162"/>
      <c r="AE232" s="162"/>
    </row>
    <row r="233" spans="1:31" ht="55.5" customHeight="1">
      <c r="A233" s="162"/>
      <c r="B233" s="162"/>
      <c r="C233" s="162"/>
      <c r="D233" s="166"/>
      <c r="E233" s="166"/>
      <c r="F233" s="166"/>
      <c r="G233" s="162"/>
      <c r="H233" s="162"/>
      <c r="I233" s="162"/>
      <c r="J233" s="162"/>
      <c r="K233" s="162"/>
      <c r="L233" s="162"/>
      <c r="M233" s="162"/>
      <c r="N233" s="162"/>
      <c r="O233" s="162"/>
      <c r="P233" s="162"/>
      <c r="Q233" s="162"/>
      <c r="R233" s="162"/>
      <c r="S233" s="162"/>
      <c r="T233" s="162"/>
      <c r="U233" s="162"/>
      <c r="V233" s="162"/>
      <c r="W233" s="162"/>
      <c r="X233" s="162"/>
      <c r="Y233" s="162"/>
      <c r="Z233" s="162"/>
      <c r="AA233" s="162"/>
      <c r="AB233" s="162"/>
      <c r="AC233" s="162"/>
      <c r="AD233" s="162"/>
      <c r="AE233" s="162"/>
    </row>
    <row r="234" spans="1:31" ht="42.75" customHeight="1">
      <c r="A234" s="162"/>
      <c r="B234" s="162"/>
      <c r="C234" s="162"/>
      <c r="D234" s="166"/>
      <c r="E234" s="166"/>
      <c r="F234" s="166"/>
      <c r="G234" s="162"/>
      <c r="H234" s="162"/>
      <c r="I234" s="162"/>
      <c r="J234" s="162"/>
      <c r="K234" s="162"/>
      <c r="L234" s="162"/>
      <c r="M234" s="162"/>
      <c r="N234" s="35"/>
      <c r="O234" s="162"/>
      <c r="P234" s="162"/>
      <c r="Q234" s="162"/>
      <c r="R234" s="162"/>
      <c r="S234" s="162"/>
      <c r="T234" s="162"/>
      <c r="U234" s="162"/>
      <c r="V234" s="162"/>
      <c r="W234" s="162"/>
      <c r="X234" s="162"/>
      <c r="Y234" s="162"/>
      <c r="Z234" s="162"/>
      <c r="AA234" s="162"/>
      <c r="AB234" s="162"/>
      <c r="AC234" s="162"/>
      <c r="AD234" s="162"/>
      <c r="AE234" s="162"/>
    </row>
    <row r="235" spans="1:31" ht="21.75" customHeight="1">
      <c r="A235" s="162"/>
      <c r="B235" s="162"/>
      <c r="C235" s="162"/>
      <c r="D235" s="166"/>
      <c r="E235" s="166"/>
      <c r="F235" s="166"/>
      <c r="G235" s="162"/>
      <c r="H235" s="162"/>
      <c r="I235" s="162"/>
      <c r="J235" s="162"/>
      <c r="K235" s="162"/>
      <c r="L235" s="162"/>
      <c r="M235" s="162"/>
      <c r="N235" s="35"/>
      <c r="O235" s="162"/>
      <c r="P235" s="162"/>
      <c r="Q235" s="162"/>
      <c r="R235" s="162"/>
      <c r="S235" s="162"/>
      <c r="T235" s="162"/>
      <c r="U235" s="162"/>
      <c r="V235" s="162"/>
      <c r="W235" s="162"/>
      <c r="X235" s="162"/>
      <c r="Y235" s="162"/>
      <c r="Z235" s="162"/>
      <c r="AA235" s="162"/>
      <c r="AB235" s="162"/>
      <c r="AC235" s="162"/>
      <c r="AD235" s="162"/>
      <c r="AE235" s="162"/>
    </row>
    <row r="236" spans="1:31" ht="21.75" customHeight="1">
      <c r="A236" s="162"/>
      <c r="B236" s="162"/>
      <c r="C236" s="162"/>
      <c r="D236" s="166"/>
      <c r="E236" s="166"/>
      <c r="F236" s="166"/>
      <c r="G236" s="162"/>
      <c r="H236" s="162"/>
      <c r="I236" s="162"/>
      <c r="J236" s="162"/>
      <c r="K236" s="162"/>
      <c r="L236" s="162"/>
      <c r="M236" s="162"/>
      <c r="N236" s="35"/>
      <c r="O236" s="162"/>
      <c r="P236" s="162"/>
      <c r="Q236" s="162"/>
      <c r="R236" s="162"/>
      <c r="S236" s="162"/>
      <c r="T236" s="162"/>
      <c r="U236" s="162"/>
      <c r="V236" s="162"/>
      <c r="W236" s="162"/>
      <c r="X236" s="162"/>
      <c r="Y236" s="162"/>
      <c r="Z236" s="162"/>
      <c r="AA236" s="162"/>
      <c r="AB236" s="162"/>
      <c r="AC236" s="162"/>
      <c r="AD236" s="162"/>
      <c r="AE236" s="162"/>
    </row>
    <row r="237" spans="1:31" ht="23.25" customHeight="1">
      <c r="A237" s="162"/>
      <c r="B237" s="162"/>
      <c r="C237" s="162"/>
      <c r="D237" s="166"/>
      <c r="E237" s="166"/>
      <c r="F237" s="166"/>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row>
    <row r="238" spans="1:31" ht="23.25" customHeight="1">
      <c r="A238" s="162"/>
      <c r="B238" s="162"/>
      <c r="C238" s="162"/>
      <c r="D238" s="166"/>
      <c r="E238" s="166"/>
      <c r="F238" s="166"/>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c r="AE238" s="162"/>
    </row>
    <row r="239" spans="1:31" ht="21.75" customHeight="1">
      <c r="A239" s="162"/>
      <c r="B239" s="162"/>
      <c r="C239" s="162"/>
      <c r="D239" s="166"/>
      <c r="E239" s="166"/>
      <c r="F239" s="166"/>
      <c r="G239" s="162"/>
      <c r="H239" s="162"/>
      <c r="I239" s="162"/>
      <c r="J239" s="162"/>
      <c r="K239" s="162"/>
      <c r="L239" s="162"/>
      <c r="M239" s="162"/>
      <c r="N239" s="162"/>
      <c r="O239" s="162"/>
      <c r="P239" s="162"/>
      <c r="Q239" s="162"/>
      <c r="R239" s="162"/>
      <c r="S239" s="162"/>
      <c r="T239" s="162"/>
      <c r="U239" s="162"/>
      <c r="V239" s="162"/>
      <c r="W239" s="162"/>
      <c r="X239" s="162"/>
      <c r="Y239" s="162"/>
      <c r="Z239" s="162"/>
      <c r="AA239" s="162"/>
      <c r="AB239" s="162"/>
      <c r="AC239" s="162"/>
      <c r="AD239" s="162"/>
      <c r="AE239" s="162"/>
    </row>
    <row r="240" spans="1:31" ht="16.5" customHeight="1">
      <c r="A240" s="162"/>
      <c r="B240" s="162"/>
      <c r="C240" s="162"/>
      <c r="D240" s="166"/>
      <c r="E240" s="166"/>
      <c r="F240" s="166"/>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row>
    <row r="241" spans="1:31" ht="29.25" customHeight="1">
      <c r="A241" s="162"/>
      <c r="B241" s="162"/>
      <c r="C241" s="162"/>
      <c r="D241" s="166"/>
      <c r="E241" s="166"/>
      <c r="F241" s="166"/>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row>
    <row r="242" spans="1:31" ht="24.75" customHeight="1">
      <c r="A242" s="162"/>
      <c r="B242" s="162"/>
      <c r="C242" s="162"/>
      <c r="D242" s="166"/>
      <c r="E242" s="166"/>
      <c r="F242" s="166"/>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row>
    <row r="243" spans="1:31" ht="33" customHeight="1">
      <c r="A243" s="162"/>
      <c r="B243" s="162"/>
      <c r="C243" s="162"/>
      <c r="D243" s="166"/>
      <c r="E243" s="166"/>
      <c r="F243" s="166"/>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row>
    <row r="245" spans="1:31" ht="15" customHeight="1">
      <c r="A245" s="162"/>
      <c r="B245" s="162"/>
      <c r="C245" s="162"/>
      <c r="D245" s="166"/>
      <c r="E245" s="166"/>
      <c r="F245" s="166"/>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row>
    <row r="246" spans="1:31" ht="25.5" customHeight="1">
      <c r="A246" s="162"/>
      <c r="B246" s="162"/>
      <c r="C246" s="162"/>
      <c r="D246" s="166"/>
      <c r="E246" s="166"/>
      <c r="F246" s="166"/>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row>
  </sheetData>
  <sheetProtection sheet="1" insertColumns="0" insertRows="0" deleteRows="0"/>
  <mergeCells count="28">
    <mergeCell ref="D198:D199"/>
    <mergeCell ref="E198:E199"/>
    <mergeCell ref="F198:F199"/>
    <mergeCell ref="C2:E2"/>
    <mergeCell ref="C84:G84"/>
    <mergeCell ref="B96:G96"/>
    <mergeCell ref="C186:G186"/>
    <mergeCell ref="G198:G199"/>
    <mergeCell ref="C164:G164"/>
    <mergeCell ref="C175:G175"/>
    <mergeCell ref="C153:G153"/>
    <mergeCell ref="C51:G51"/>
    <mergeCell ref="C97:G97"/>
    <mergeCell ref="C108:G108"/>
    <mergeCell ref="C119:G119"/>
    <mergeCell ref="C197:G197"/>
    <mergeCell ref="C1:F1"/>
    <mergeCell ref="B5:G5"/>
    <mergeCell ref="C6:G6"/>
    <mergeCell ref="B50:G50"/>
    <mergeCell ref="C17:G17"/>
    <mergeCell ref="C28:G28"/>
    <mergeCell ref="C38:G38"/>
    <mergeCell ref="C130:G130"/>
    <mergeCell ref="B141:G141"/>
    <mergeCell ref="C142:G142"/>
    <mergeCell ref="C62:G62"/>
    <mergeCell ref="C73:G73"/>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G94">
    <cfRule type="cellIs" dxfId="16" priority="11" operator="notEqual">
      <formula>$G$85</formula>
    </cfRule>
  </conditionalFormatting>
  <conditionalFormatting sqref="G106">
    <cfRule type="cellIs" dxfId="15" priority="10" operator="notEqual">
      <formula>$G$98</formula>
    </cfRule>
  </conditionalFormatting>
  <conditionalFormatting sqref="G117">
    <cfRule type="cellIs" dxfId="14" priority="9" operator="notEqual">
      <formula>$G$109</formula>
    </cfRule>
  </conditionalFormatting>
  <conditionalFormatting sqref="G128">
    <cfRule type="cellIs" dxfId="13" priority="8" operator="notEqual">
      <formula>$G$120</formula>
    </cfRule>
  </conditionalFormatting>
  <conditionalFormatting sqref="G139">
    <cfRule type="cellIs" dxfId="12" priority="7" operator="notEqual">
      <formula>$G$131</formula>
    </cfRule>
  </conditionalFormatting>
  <conditionalFormatting sqref="G151">
    <cfRule type="cellIs" dxfId="11" priority="6" operator="notEqual">
      <formula>$G$143</formula>
    </cfRule>
  </conditionalFormatting>
  <conditionalFormatting sqref="G162">
    <cfRule type="cellIs" dxfId="10" priority="5" operator="notEqual">
      <formula>$G$154</formula>
    </cfRule>
  </conditionalFormatting>
  <conditionalFormatting sqref="G173">
    <cfRule type="cellIs" dxfId="9" priority="4" operator="notEqual">
      <formula>$G$154</formula>
    </cfRule>
  </conditionalFormatting>
  <conditionalFormatting sqref="G184">
    <cfRule type="cellIs" dxfId="8" priority="3" operator="notEqual">
      <formula>$G$176</formula>
    </cfRule>
  </conditionalFormatting>
  <conditionalFormatting sqref="G195">
    <cfRule type="cellIs" dxfId="7" priority="2" operator="notEqual">
      <formula>$G$187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5 C116 C127 C138 C150 C161 C172 C183 C206 C19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4 C115 C126 C137 C149 C160 C171 C182 C205 C193" xr:uid="{9DD30DAD-252C-43C8-B2D2-D70E24558917}"/>
    <dataValidation allowBlank="1" showInputMessage="1" showErrorMessage="1" prompt="Services contracted by an organization which follow the normal procurement processes." sqref="C11 C22 C33 C44 C56 C67 C78 C89 C102 C113 C124 C135 C147 C158 C169 C180 C203 C191" xr:uid="{D2D4883A-DF6E-4599-89E1-C25704DD6B71}"/>
    <dataValidation allowBlank="1" showInputMessage="1" showErrorMessage="1" prompt="Includes staff and non-staff travel paid for by the organization directly related to a project." sqref="C12 C23 C34 C45 C57 C68 C79 C90 C103 C114 C125 C136 C148 C159 C170 C181 C204 C19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1 C112 C123 C134 C146 C157 C168 C179 C202 C19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100 C111 C122 C133 C145 C156 C167 C178 C201 C189" xr:uid="{F098AF50-6738-49DD-B927-47F3EEE74261}"/>
    <dataValidation allowBlank="1" showInputMessage="1" showErrorMessage="1" prompt="Includes all related staff and temporary staff costs including base salary, post adjustment and all staff entitlements." sqref="C8 C19 C30 C41 C53 C64 C75 C86 C99 C110 C121 C132 C144 C155 C166 C177 C200 C18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 D198:F199 F4"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4.45"/>
  <cols>
    <col min="2" max="2" width="73.28515625" customWidth="1"/>
  </cols>
  <sheetData>
    <row r="1" spans="2:2" ht="15" thickBot="1"/>
    <row r="2" spans="2:2" ht="15" thickBot="1">
      <c r="B2" s="100" t="s">
        <v>241</v>
      </c>
    </row>
    <row r="3" spans="2:2">
      <c r="B3" s="101"/>
    </row>
    <row r="4" spans="2:2" ht="30.75" customHeight="1">
      <c r="B4" s="102" t="s">
        <v>242</v>
      </c>
    </row>
    <row r="5" spans="2:2" ht="30.75" customHeight="1">
      <c r="B5" s="102"/>
    </row>
    <row r="6" spans="2:2" ht="57.95">
      <c r="B6" s="102" t="s">
        <v>243</v>
      </c>
    </row>
    <row r="7" spans="2:2">
      <c r="B7" s="102"/>
    </row>
    <row r="8" spans="2:2" ht="57.95">
      <c r="B8" s="102" t="s">
        <v>244</v>
      </c>
    </row>
    <row r="9" spans="2:2">
      <c r="B9" s="102"/>
    </row>
    <row r="10" spans="2:2" ht="57.95">
      <c r="B10" s="102" t="s">
        <v>245</v>
      </c>
    </row>
    <row r="11" spans="2:2">
      <c r="B11" s="102"/>
    </row>
    <row r="12" spans="2:2" ht="29.1">
      <c r="B12" s="102" t="s">
        <v>246</v>
      </c>
    </row>
    <row r="13" spans="2:2">
      <c r="B13" s="102"/>
    </row>
    <row r="14" spans="2:2" ht="57.95">
      <c r="B14" s="102" t="s">
        <v>247</v>
      </c>
    </row>
    <row r="15" spans="2:2">
      <c r="B15" s="102"/>
    </row>
    <row r="16" spans="2:2" ht="44.1" thickBot="1">
      <c r="B16" s="103" t="s">
        <v>248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54" sqref="B54"/>
    </sheetView>
  </sheetViews>
  <sheetFormatPr defaultColWidth="8.85546875" defaultRowHeight="14.45"/>
  <cols>
    <col min="2" max="2" width="61.85546875" customWidth="1"/>
    <col min="4" max="4" width="17.85546875" customWidth="1"/>
  </cols>
  <sheetData>
    <row r="1" spans="2:4" ht="15" thickBot="1"/>
    <row r="2" spans="2:4">
      <c r="B2" s="264" t="s">
        <v>249</v>
      </c>
      <c r="C2" s="265"/>
      <c r="D2" s="266"/>
    </row>
    <row r="3" spans="2:4" ht="15" thickBot="1">
      <c r="B3" s="267"/>
      <c r="C3" s="268"/>
      <c r="D3" s="269"/>
    </row>
    <row r="4" spans="2:4" ht="15" thickBot="1"/>
    <row r="5" spans="2:4">
      <c r="B5" s="275" t="s">
        <v>250</v>
      </c>
      <c r="C5" s="276"/>
      <c r="D5" s="277"/>
    </row>
    <row r="6" spans="2:4" ht="15" thickBot="1">
      <c r="B6" s="272"/>
      <c r="C6" s="273"/>
      <c r="D6" s="274"/>
    </row>
    <row r="7" spans="2:4">
      <c r="B7" s="62" t="s">
        <v>251</v>
      </c>
      <c r="C7" s="270">
        <f>SUM('1) Budget Table'!D15:F15,'1) Budget Table'!D25:F25,'1) Budget Table'!D35:F35,'1) Budget Table'!D45:F45)</f>
        <v>714939.2</v>
      </c>
      <c r="D7" s="271"/>
    </row>
    <row r="8" spans="2:4">
      <c r="B8" s="62" t="s">
        <v>252</v>
      </c>
      <c r="C8" s="278">
        <f>SUM(D10:D14)</f>
        <v>0</v>
      </c>
      <c r="D8" s="279"/>
    </row>
    <row r="9" spans="2:4">
      <c r="B9" s="63" t="s">
        <v>253</v>
      </c>
      <c r="C9" s="64" t="s">
        <v>254</v>
      </c>
      <c r="D9" s="65" t="s">
        <v>255</v>
      </c>
    </row>
    <row r="10" spans="2:4" ht="35.1" customHeight="1">
      <c r="B10" s="84"/>
      <c r="C10" s="67"/>
      <c r="D10" s="68">
        <f>$C$7*C10</f>
        <v>0</v>
      </c>
    </row>
    <row r="11" spans="2:4" ht="35.1" customHeight="1">
      <c r="B11" s="84"/>
      <c r="C11" s="67"/>
      <c r="D11" s="68">
        <f>C7*C11</f>
        <v>0</v>
      </c>
    </row>
    <row r="12" spans="2:4" ht="35.1" customHeight="1">
      <c r="B12" s="85"/>
      <c r="C12" s="67"/>
      <c r="D12" s="68">
        <f>C7*C12</f>
        <v>0</v>
      </c>
    </row>
    <row r="13" spans="2:4" ht="35.1" customHeight="1">
      <c r="B13" s="85"/>
      <c r="C13" s="67"/>
      <c r="D13" s="68">
        <f>C7*C13</f>
        <v>0</v>
      </c>
    </row>
    <row r="14" spans="2:4" ht="35.1" customHeight="1" thickBot="1">
      <c r="B14" s="86"/>
      <c r="C14" s="67"/>
      <c r="D14" s="72">
        <f>C7*C14</f>
        <v>0</v>
      </c>
    </row>
    <row r="15" spans="2:4" ht="15" thickBot="1"/>
    <row r="16" spans="2:4">
      <c r="B16" s="275" t="s">
        <v>256</v>
      </c>
      <c r="C16" s="276"/>
      <c r="D16" s="277"/>
    </row>
    <row r="17" spans="2:4" ht="15" thickBot="1">
      <c r="B17" s="280"/>
      <c r="C17" s="281"/>
      <c r="D17" s="282"/>
    </row>
    <row r="18" spans="2:4">
      <c r="B18" s="62" t="s">
        <v>251</v>
      </c>
      <c r="C18" s="270">
        <f>SUM('1) Budget Table'!D57:F57,'1) Budget Table'!D67:F67,'1) Budget Table'!D77:F77,'1) Budget Table'!D87:F87)</f>
        <v>277214.5</v>
      </c>
      <c r="D18" s="271"/>
    </row>
    <row r="19" spans="2:4">
      <c r="B19" s="62" t="s">
        <v>252</v>
      </c>
      <c r="C19" s="278">
        <f>SUM(D21:D25)</f>
        <v>0</v>
      </c>
      <c r="D19" s="279"/>
    </row>
    <row r="20" spans="2:4">
      <c r="B20" s="63" t="s">
        <v>253</v>
      </c>
      <c r="C20" s="64" t="s">
        <v>254</v>
      </c>
      <c r="D20" s="65" t="s">
        <v>255</v>
      </c>
    </row>
    <row r="21" spans="2:4" ht="35.1" customHeight="1">
      <c r="B21" s="66"/>
      <c r="C21" s="67"/>
      <c r="D21" s="68">
        <f>$C$18*C21</f>
        <v>0</v>
      </c>
    </row>
    <row r="22" spans="2:4" ht="35.1" customHeight="1">
      <c r="B22" s="69"/>
      <c r="C22" s="67"/>
      <c r="D22" s="68">
        <f>$C$18*C22</f>
        <v>0</v>
      </c>
    </row>
    <row r="23" spans="2:4" ht="35.1" customHeight="1">
      <c r="B23" s="70"/>
      <c r="C23" s="67"/>
      <c r="D23" s="68">
        <f>$C$18*C23</f>
        <v>0</v>
      </c>
    </row>
    <row r="24" spans="2:4" ht="35.1" customHeight="1">
      <c r="B24" s="70"/>
      <c r="C24" s="67"/>
      <c r="D24" s="68">
        <f>$C$18*C24</f>
        <v>0</v>
      </c>
    </row>
    <row r="25" spans="2:4" ht="35.1" customHeight="1" thickBot="1">
      <c r="B25" s="71"/>
      <c r="C25" s="67"/>
      <c r="D25" s="68">
        <f>$C$18*C25</f>
        <v>0</v>
      </c>
    </row>
    <row r="26" spans="2:4" ht="15" thickBot="1"/>
    <row r="27" spans="2:4">
      <c r="B27" s="275" t="s">
        <v>257</v>
      </c>
      <c r="C27" s="276"/>
      <c r="D27" s="277"/>
    </row>
    <row r="28" spans="2:4" ht="15" thickBot="1">
      <c r="B28" s="272"/>
      <c r="C28" s="273"/>
      <c r="D28" s="274"/>
    </row>
    <row r="29" spans="2:4">
      <c r="B29" s="62" t="s">
        <v>251</v>
      </c>
      <c r="C29" s="270">
        <f>SUM('1) Budget Table'!D99:F99,'1) Budget Table'!D109:F109,'1) Budget Table'!D119:F119,'1) Budget Table'!D129:F129)</f>
        <v>0</v>
      </c>
      <c r="D29" s="271"/>
    </row>
    <row r="30" spans="2:4">
      <c r="B30" s="62" t="s">
        <v>252</v>
      </c>
      <c r="C30" s="278">
        <f>SUM(D32:D36)</f>
        <v>0</v>
      </c>
      <c r="D30" s="279"/>
    </row>
    <row r="31" spans="2:4">
      <c r="B31" s="63" t="s">
        <v>253</v>
      </c>
      <c r="C31" s="64" t="s">
        <v>254</v>
      </c>
      <c r="D31" s="65" t="s">
        <v>255</v>
      </c>
    </row>
    <row r="32" spans="2:4" ht="35.1" customHeight="1">
      <c r="B32" s="66"/>
      <c r="C32" s="67"/>
      <c r="D32" s="68">
        <f>$C$29*C32</f>
        <v>0</v>
      </c>
    </row>
    <row r="33" spans="2:4" ht="35.1" customHeight="1">
      <c r="B33" s="69"/>
      <c r="C33" s="67"/>
      <c r="D33" s="68">
        <f>$C$29*C33</f>
        <v>0</v>
      </c>
    </row>
    <row r="34" spans="2:4" ht="35.1" customHeight="1">
      <c r="B34" s="70"/>
      <c r="C34" s="67"/>
      <c r="D34" s="68">
        <f>$C$29*C34</f>
        <v>0</v>
      </c>
    </row>
    <row r="35" spans="2:4" ht="35.1" customHeight="1">
      <c r="B35" s="70"/>
      <c r="C35" s="67"/>
      <c r="D35" s="68">
        <f>$C$29*C35</f>
        <v>0</v>
      </c>
    </row>
    <row r="36" spans="2:4" ht="35.1" customHeight="1" thickBot="1">
      <c r="B36" s="71"/>
      <c r="C36" s="67"/>
      <c r="D36" s="68">
        <f>$C$29*C36</f>
        <v>0</v>
      </c>
    </row>
    <row r="37" spans="2:4" ht="15" thickBot="1"/>
    <row r="38" spans="2:4">
      <c r="B38" s="275" t="s">
        <v>258</v>
      </c>
      <c r="C38" s="276"/>
      <c r="D38" s="277"/>
    </row>
    <row r="39" spans="2:4" ht="15" thickBot="1">
      <c r="B39" s="272"/>
      <c r="C39" s="273"/>
      <c r="D39" s="274"/>
    </row>
    <row r="40" spans="2:4">
      <c r="B40" s="62" t="s">
        <v>251</v>
      </c>
      <c r="C40" s="270">
        <f>SUM('1) Budget Table'!D141:F141,'1) Budget Table'!D151:F151,'1) Budget Table'!D161:F161,'1) Budget Table'!D171:F171)</f>
        <v>0</v>
      </c>
      <c r="D40" s="271"/>
    </row>
    <row r="41" spans="2:4">
      <c r="B41" s="62" t="s">
        <v>252</v>
      </c>
      <c r="C41" s="278">
        <f>SUM(D43:D47)</f>
        <v>0</v>
      </c>
      <c r="D41" s="279"/>
    </row>
    <row r="42" spans="2:4">
      <c r="B42" s="63" t="s">
        <v>253</v>
      </c>
      <c r="C42" s="64" t="s">
        <v>254</v>
      </c>
      <c r="D42" s="65" t="s">
        <v>255</v>
      </c>
    </row>
    <row r="43" spans="2:4" ht="35.1" customHeight="1">
      <c r="B43" s="66"/>
      <c r="C43" s="67"/>
      <c r="D43" s="68">
        <f>$C$40*C43</f>
        <v>0</v>
      </c>
    </row>
    <row r="44" spans="2:4" ht="35.1" customHeight="1">
      <c r="B44" s="69"/>
      <c r="C44" s="67"/>
      <c r="D44" s="68">
        <f>$C$40*C44</f>
        <v>0</v>
      </c>
    </row>
    <row r="45" spans="2:4" ht="35.1" customHeight="1">
      <c r="B45" s="70"/>
      <c r="C45" s="67"/>
      <c r="D45" s="68">
        <f>$C$40*C45</f>
        <v>0</v>
      </c>
    </row>
    <row r="46" spans="2:4" ht="35.1" customHeight="1">
      <c r="B46" s="70"/>
      <c r="C46" s="67"/>
      <c r="D46" s="68">
        <f>$C$40*C46</f>
        <v>0</v>
      </c>
    </row>
    <row r="47" spans="2:4" ht="35.1" customHeight="1" thickBot="1">
      <c r="B47" s="71"/>
      <c r="C47" s="67"/>
      <c r="D47" s="7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0" zoomScale="80" zoomScaleNormal="80" workbookViewId="0">
      <selection activeCell="F13" sqref="F13"/>
    </sheetView>
  </sheetViews>
  <sheetFormatPr defaultColWidth="8.85546875" defaultRowHeight="14.4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 thickBot="1"/>
    <row r="2" spans="2:6" s="56" customFormat="1" ht="15.6">
      <c r="B2" s="283" t="s">
        <v>259</v>
      </c>
      <c r="C2" s="284"/>
      <c r="D2" s="284"/>
      <c r="E2" s="284"/>
      <c r="F2" s="285"/>
    </row>
    <row r="3" spans="2:6" s="56" customFormat="1" ht="15.95" thickBot="1">
      <c r="B3" s="286"/>
      <c r="C3" s="287"/>
      <c r="D3" s="287"/>
      <c r="E3" s="287"/>
      <c r="F3" s="288"/>
    </row>
    <row r="4" spans="2:6" s="56" customFormat="1" ht="15.95" thickBot="1">
      <c r="B4" s="177"/>
      <c r="C4" s="177"/>
      <c r="D4" s="177"/>
      <c r="E4" s="177"/>
      <c r="F4" s="177"/>
    </row>
    <row r="5" spans="2:6" s="56" customFormat="1" ht="15.95" thickBot="1">
      <c r="B5" s="261" t="s">
        <v>200</v>
      </c>
      <c r="C5" s="262"/>
      <c r="D5" s="262"/>
      <c r="E5" s="262"/>
      <c r="F5" s="263"/>
    </row>
    <row r="6" spans="2:6" s="56" customFormat="1" ht="15.6">
      <c r="B6" s="54"/>
      <c r="C6" s="289" t="str">
        <f>'1) Budget Table'!D4</f>
        <v>ACNUR</v>
      </c>
      <c r="D6" s="289" t="str">
        <f>'1) Budget Table'!E4</f>
        <v>OIT</v>
      </c>
      <c r="E6" s="289" t="str">
        <f>'1) Budget Table'!F4</f>
        <v>PNUD</v>
      </c>
      <c r="F6" s="260" t="s">
        <v>200</v>
      </c>
    </row>
    <row r="7" spans="2:6" s="56" customFormat="1" ht="15.6">
      <c r="B7" s="54"/>
      <c r="C7" s="290"/>
      <c r="D7" s="290"/>
      <c r="E7" s="290"/>
      <c r="F7" s="235"/>
    </row>
    <row r="8" spans="2:6" s="56" customFormat="1" ht="30.95">
      <c r="B8" s="11" t="s">
        <v>220</v>
      </c>
      <c r="C8" s="167">
        <f>'2) By Category'!D200</f>
        <v>157781.29999999999</v>
      </c>
      <c r="D8" s="167">
        <f>'2) By Category'!E200</f>
        <v>60859.5</v>
      </c>
      <c r="E8" s="167">
        <f>'2) By Category'!F200</f>
        <v>79560.06</v>
      </c>
      <c r="F8" s="52">
        <f t="shared" ref="F8:F15" si="0">SUM(C8:E8)</f>
        <v>298200.86</v>
      </c>
    </row>
    <row r="9" spans="2:6" s="56" customFormat="1" ht="46.5">
      <c r="B9" s="11" t="s">
        <v>221</v>
      </c>
      <c r="C9" s="167">
        <f>'2) By Category'!D201</f>
        <v>184022.81</v>
      </c>
      <c r="D9" s="167">
        <f>'2) By Category'!E201</f>
        <v>0</v>
      </c>
      <c r="E9" s="167">
        <f>'2) By Category'!F201</f>
        <v>28105.71</v>
      </c>
      <c r="F9" s="53">
        <f t="shared" si="0"/>
        <v>212128.52</v>
      </c>
    </row>
    <row r="10" spans="2:6" s="56" customFormat="1" ht="62.1">
      <c r="B10" s="11" t="s">
        <v>222</v>
      </c>
      <c r="C10" s="167">
        <f>'2) By Category'!D202</f>
        <v>0</v>
      </c>
      <c r="D10" s="167">
        <f>'2) By Category'!E202</f>
        <v>2440</v>
      </c>
      <c r="E10" s="167">
        <f>'2) By Category'!F202</f>
        <v>0</v>
      </c>
      <c r="F10" s="53">
        <f t="shared" si="0"/>
        <v>2440</v>
      </c>
    </row>
    <row r="11" spans="2:6" s="56" customFormat="1" ht="30.95">
      <c r="B11" s="15" t="s">
        <v>223</v>
      </c>
      <c r="C11" s="167">
        <f>'2) By Category'!D203</f>
        <v>96123.14</v>
      </c>
      <c r="D11" s="167">
        <f>'2) By Category'!E203</f>
        <v>40312.199999999997</v>
      </c>
      <c r="E11" s="167">
        <f>'2) By Category'!F203</f>
        <v>183586.2</v>
      </c>
      <c r="F11" s="53">
        <f t="shared" si="0"/>
        <v>320021.54000000004</v>
      </c>
    </row>
    <row r="12" spans="2:6" s="56" customFormat="1" ht="15.6">
      <c r="B12" s="11" t="s">
        <v>224</v>
      </c>
      <c r="C12" s="167">
        <f>'2) By Category'!D204</f>
        <v>0</v>
      </c>
      <c r="D12" s="167">
        <f>'2) By Category'!E204</f>
        <v>11429</v>
      </c>
      <c r="E12" s="167">
        <f>'2) By Category'!F204</f>
        <v>0</v>
      </c>
      <c r="F12" s="53">
        <f t="shared" si="0"/>
        <v>11429</v>
      </c>
    </row>
    <row r="13" spans="2:6" s="56" customFormat="1" ht="46.5">
      <c r="B13" s="11" t="s">
        <v>225</v>
      </c>
      <c r="C13" s="167">
        <f>'2) By Category'!D205</f>
        <v>425738.37</v>
      </c>
      <c r="D13" s="167">
        <f>'2) By Category'!E205</f>
        <v>169500</v>
      </c>
      <c r="E13" s="167">
        <f>'2) By Category'!F205</f>
        <v>0</v>
      </c>
      <c r="F13" s="53">
        <f t="shared" si="0"/>
        <v>595238.37</v>
      </c>
    </row>
    <row r="14" spans="2:6" s="56" customFormat="1" ht="31.5" thickBot="1">
      <c r="B14" s="104" t="s">
        <v>226</v>
      </c>
      <c r="C14" s="174">
        <f>'2) By Category'!D206</f>
        <v>0</v>
      </c>
      <c r="D14" s="174">
        <f>'2) By Category'!E206</f>
        <v>17470.21</v>
      </c>
      <c r="E14" s="174">
        <f>'2) By Category'!F206</f>
        <v>18330.599999999999</v>
      </c>
      <c r="F14" s="105">
        <f t="shared" si="0"/>
        <v>35800.81</v>
      </c>
    </row>
    <row r="15" spans="2:6" s="56" customFormat="1" ht="30" customHeight="1">
      <c r="B15" s="178" t="s">
        <v>260</v>
      </c>
      <c r="C15" s="106">
        <f>SUM(C8:C14)</f>
        <v>863665.62</v>
      </c>
      <c r="D15" s="106">
        <f>SUM(D8:D14)</f>
        <v>302010.91000000003</v>
      </c>
      <c r="E15" s="106">
        <f>SUM(E8:E14)</f>
        <v>309582.56999999995</v>
      </c>
      <c r="F15" s="107">
        <f t="shared" si="0"/>
        <v>1475259.1</v>
      </c>
    </row>
    <row r="16" spans="2:6" s="56" customFormat="1" ht="29.25" customHeight="1">
      <c r="B16" s="170" t="s">
        <v>239</v>
      </c>
      <c r="C16" s="108">
        <f>C15*0.065</f>
        <v>56138.265299999999</v>
      </c>
      <c r="D16" s="108">
        <f t="shared" ref="D16:E16" si="1">D15*0.07</f>
        <v>21140.763700000003</v>
      </c>
      <c r="E16" s="108">
        <f t="shared" si="1"/>
        <v>21670.779899999998</v>
      </c>
      <c r="F16" s="207">
        <f>SUM(C16:E16)</f>
        <v>98949.808900000004</v>
      </c>
    </row>
    <row r="17" spans="2:7" s="56" customFormat="1" ht="25.5" customHeight="1" thickBot="1">
      <c r="B17" s="109" t="s">
        <v>8</v>
      </c>
      <c r="C17" s="110">
        <f>C15+C16</f>
        <v>919803.88529999997</v>
      </c>
      <c r="D17" s="110">
        <f t="shared" ref="D17:F17" si="2">D15+D16</f>
        <v>323151.67370000004</v>
      </c>
      <c r="E17" s="110">
        <f t="shared" si="2"/>
        <v>331253.34989999997</v>
      </c>
      <c r="F17" s="206">
        <f t="shared" si="2"/>
        <v>1574208.9089000002</v>
      </c>
      <c r="G17" s="177"/>
    </row>
    <row r="18" spans="2:7" s="56" customFormat="1" ht="15.95" thickBot="1">
      <c r="B18" s="177"/>
      <c r="C18" s="177"/>
      <c r="D18" s="177"/>
      <c r="E18" s="177"/>
      <c r="F18" s="177"/>
      <c r="G18" s="177"/>
    </row>
    <row r="19" spans="2:7" s="56" customFormat="1" ht="15.75" customHeight="1">
      <c r="B19" s="291" t="s">
        <v>203</v>
      </c>
      <c r="C19" s="292"/>
      <c r="D19" s="292"/>
      <c r="E19" s="292"/>
      <c r="F19" s="293"/>
      <c r="G19" s="179"/>
    </row>
    <row r="20" spans="2:7" ht="15.75" customHeight="1">
      <c r="B20" s="294"/>
      <c r="C20" s="232" t="str">
        <f>'1) Budget Table'!D4</f>
        <v>ACNUR</v>
      </c>
      <c r="D20" s="232" t="str">
        <f>'1) Budget Table'!E4</f>
        <v>OIT</v>
      </c>
      <c r="E20" s="232" t="str">
        <f>'1) Budget Table'!F4</f>
        <v>PNUD</v>
      </c>
      <c r="F20" s="232" t="s">
        <v>240</v>
      </c>
      <c r="G20" s="234" t="s">
        <v>204</v>
      </c>
    </row>
    <row r="21" spans="2:7" ht="15.75" customHeight="1">
      <c r="B21" s="295"/>
      <c r="C21" s="233"/>
      <c r="D21" s="233"/>
      <c r="E21" s="233"/>
      <c r="F21" s="233"/>
      <c r="G21" s="235"/>
    </row>
    <row r="22" spans="2:7" ht="23.25" customHeight="1">
      <c r="B22" s="14" t="s">
        <v>205</v>
      </c>
      <c r="C22" s="180">
        <f>'1) Budget Table'!D197</f>
        <v>979999.99999999988</v>
      </c>
      <c r="D22" s="180">
        <f>'1) Budget Table'!E197</f>
        <v>455000</v>
      </c>
      <c r="E22" s="180">
        <f>'1) Budget Table'!F197</f>
        <v>665000</v>
      </c>
      <c r="F22" s="121">
        <f>'1) Budget Table'!G197</f>
        <v>2100000</v>
      </c>
      <c r="G22" s="6">
        <f>'1) Budget Table'!H197</f>
        <v>0.7</v>
      </c>
    </row>
    <row r="23" spans="2:7" ht="24.75" customHeight="1">
      <c r="B23" s="14" t="s">
        <v>206</v>
      </c>
      <c r="C23" s="180">
        <f>'1) Budget Table'!D198</f>
        <v>420000</v>
      </c>
      <c r="D23" s="180">
        <f>'1) Budget Table'!E198</f>
        <v>195000</v>
      </c>
      <c r="E23" s="180">
        <f>'1) Budget Table'!F198</f>
        <v>285000</v>
      </c>
      <c r="F23" s="121">
        <f>'1) Budget Table'!G198</f>
        <v>900000</v>
      </c>
      <c r="G23" s="6">
        <f>'1) Budget Table'!H198</f>
        <v>0.3</v>
      </c>
    </row>
    <row r="24" spans="2:7" ht="24.75" customHeight="1">
      <c r="B24" s="14" t="s">
        <v>261</v>
      </c>
      <c r="C24" s="180">
        <f>'1) Budget Table'!D199</f>
        <v>0</v>
      </c>
      <c r="D24" s="180">
        <f>'1) Budget Table'!E199</f>
        <v>0</v>
      </c>
      <c r="E24" s="180">
        <f>'1) Budget Table'!F199</f>
        <v>0</v>
      </c>
      <c r="F24" s="121">
        <f>'1) Budget Table'!G199</f>
        <v>0</v>
      </c>
      <c r="G24" s="6">
        <f>'1) Budget Table'!H199</f>
        <v>0</v>
      </c>
    </row>
    <row r="25" spans="2:7" ht="15.95" thickBot="1">
      <c r="B25" s="7" t="s">
        <v>240</v>
      </c>
      <c r="C25" s="120">
        <f>'1) Budget Table'!D200</f>
        <v>1400000</v>
      </c>
      <c r="D25" s="120">
        <f>'1) Budget Table'!E200</f>
        <v>650000</v>
      </c>
      <c r="E25" s="120">
        <f>'1) Budget Table'!F200</f>
        <v>950000</v>
      </c>
      <c r="F25" s="122">
        <f>'1) Budget Table'!G200</f>
        <v>3000000</v>
      </c>
      <c r="G25" s="12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4.45"/>
  <sheetData>
    <row r="1" spans="1:1">
      <c r="A1" s="99">
        <v>0</v>
      </c>
    </row>
    <row r="2" spans="1:1">
      <c r="A2" s="99">
        <v>0.2</v>
      </c>
    </row>
    <row r="3" spans="1:1">
      <c r="A3" s="99">
        <v>0.4</v>
      </c>
    </row>
    <row r="4" spans="1:1">
      <c r="A4" s="99">
        <v>0.6</v>
      </c>
    </row>
    <row r="5" spans="1:1">
      <c r="A5" s="99">
        <v>0.8</v>
      </c>
    </row>
    <row r="6" spans="1:1">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4.45"/>
  <sheetData>
    <row r="1" spans="1:2">
      <c r="A1" s="57" t="s">
        <v>262</v>
      </c>
      <c r="B1" s="58" t="s">
        <v>263</v>
      </c>
    </row>
    <row r="2" spans="1:2">
      <c r="A2" s="59" t="s">
        <v>264</v>
      </c>
      <c r="B2" s="60" t="s">
        <v>265</v>
      </c>
    </row>
    <row r="3" spans="1:2">
      <c r="A3" s="59" t="s">
        <v>266</v>
      </c>
      <c r="B3" s="60" t="s">
        <v>267</v>
      </c>
    </row>
    <row r="4" spans="1:2">
      <c r="A4" s="59" t="s">
        <v>268</v>
      </c>
      <c r="B4" s="60" t="s">
        <v>269</v>
      </c>
    </row>
    <row r="5" spans="1:2">
      <c r="A5" s="59" t="s">
        <v>270</v>
      </c>
      <c r="B5" s="60" t="s">
        <v>271</v>
      </c>
    </row>
    <row r="6" spans="1:2">
      <c r="A6" s="59" t="s">
        <v>272</v>
      </c>
      <c r="B6" s="60" t="s">
        <v>273</v>
      </c>
    </row>
    <row r="7" spans="1:2">
      <c r="A7" s="59" t="s">
        <v>274</v>
      </c>
      <c r="B7" s="60" t="s">
        <v>275</v>
      </c>
    </row>
    <row r="8" spans="1:2">
      <c r="A8" s="59" t="s">
        <v>276</v>
      </c>
      <c r="B8" s="60" t="s">
        <v>277</v>
      </c>
    </row>
    <row r="9" spans="1:2">
      <c r="A9" s="59" t="s">
        <v>278</v>
      </c>
      <c r="B9" s="60" t="s">
        <v>279</v>
      </c>
    </row>
    <row r="10" spans="1:2">
      <c r="A10" s="59" t="s">
        <v>280</v>
      </c>
      <c r="B10" s="60" t="s">
        <v>281</v>
      </c>
    </row>
    <row r="11" spans="1:2">
      <c r="A11" s="59" t="s">
        <v>282</v>
      </c>
      <c r="B11" s="60" t="s">
        <v>283</v>
      </c>
    </row>
    <row r="12" spans="1:2">
      <c r="A12" s="59" t="s">
        <v>284</v>
      </c>
      <c r="B12" s="60" t="s">
        <v>285</v>
      </c>
    </row>
    <row r="13" spans="1:2">
      <c r="A13" s="59" t="s">
        <v>286</v>
      </c>
      <c r="B13" s="60" t="s">
        <v>287</v>
      </c>
    </row>
    <row r="14" spans="1:2">
      <c r="A14" s="59" t="s">
        <v>288</v>
      </c>
      <c r="B14" s="60" t="s">
        <v>289</v>
      </c>
    </row>
    <row r="15" spans="1:2">
      <c r="A15" s="59" t="s">
        <v>290</v>
      </c>
      <c r="B15" s="60" t="s">
        <v>291</v>
      </c>
    </row>
    <row r="16" spans="1:2">
      <c r="A16" s="59" t="s">
        <v>292</v>
      </c>
      <c r="B16" s="60" t="s">
        <v>293</v>
      </c>
    </row>
    <row r="17" spans="1:2">
      <c r="A17" s="59" t="s">
        <v>294</v>
      </c>
      <c r="B17" s="60" t="s">
        <v>295</v>
      </c>
    </row>
    <row r="18" spans="1:2">
      <c r="A18" s="59" t="s">
        <v>296</v>
      </c>
      <c r="B18" s="60" t="s">
        <v>297</v>
      </c>
    </row>
    <row r="19" spans="1:2">
      <c r="A19" s="59" t="s">
        <v>298</v>
      </c>
      <c r="B19" s="60" t="s">
        <v>299</v>
      </c>
    </row>
    <row r="20" spans="1:2">
      <c r="A20" s="59" t="s">
        <v>300</v>
      </c>
      <c r="B20" s="60" t="s">
        <v>301</v>
      </c>
    </row>
    <row r="21" spans="1:2">
      <c r="A21" s="59" t="s">
        <v>302</v>
      </c>
      <c r="B21" s="60" t="s">
        <v>303</v>
      </c>
    </row>
    <row r="22" spans="1:2">
      <c r="A22" s="59" t="s">
        <v>304</v>
      </c>
      <c r="B22" s="60" t="s">
        <v>305</v>
      </c>
    </row>
    <row r="23" spans="1:2">
      <c r="A23" s="59" t="s">
        <v>306</v>
      </c>
      <c r="B23" s="60" t="s">
        <v>307</v>
      </c>
    </row>
    <row r="24" spans="1:2">
      <c r="A24" s="59" t="s">
        <v>308</v>
      </c>
      <c r="B24" s="60" t="s">
        <v>309</v>
      </c>
    </row>
    <row r="25" spans="1:2">
      <c r="A25" s="59" t="s">
        <v>310</v>
      </c>
      <c r="B25" s="60" t="s">
        <v>311</v>
      </c>
    </row>
    <row r="26" spans="1:2">
      <c r="A26" s="59" t="s">
        <v>312</v>
      </c>
      <c r="B26" s="60" t="s">
        <v>313</v>
      </c>
    </row>
    <row r="27" spans="1:2">
      <c r="A27" s="59" t="s">
        <v>314</v>
      </c>
      <c r="B27" s="60" t="s">
        <v>315</v>
      </c>
    </row>
    <row r="28" spans="1:2">
      <c r="A28" s="59" t="s">
        <v>316</v>
      </c>
      <c r="B28" s="60" t="s">
        <v>317</v>
      </c>
    </row>
    <row r="29" spans="1:2">
      <c r="A29" s="59" t="s">
        <v>318</v>
      </c>
      <c r="B29" s="60" t="s">
        <v>319</v>
      </c>
    </row>
    <row r="30" spans="1:2">
      <c r="A30" s="59" t="s">
        <v>320</v>
      </c>
      <c r="B30" s="60" t="s">
        <v>321</v>
      </c>
    </row>
    <row r="31" spans="1:2">
      <c r="A31" s="59" t="s">
        <v>322</v>
      </c>
      <c r="B31" s="60" t="s">
        <v>323</v>
      </c>
    </row>
    <row r="32" spans="1:2">
      <c r="A32" s="59" t="s">
        <v>324</v>
      </c>
      <c r="B32" s="60" t="s">
        <v>325</v>
      </c>
    </row>
    <row r="33" spans="1:2">
      <c r="A33" s="59" t="s">
        <v>326</v>
      </c>
      <c r="B33" s="60" t="s">
        <v>327</v>
      </c>
    </row>
    <row r="34" spans="1:2">
      <c r="A34" s="59" t="s">
        <v>328</v>
      </c>
      <c r="B34" s="60" t="s">
        <v>329</v>
      </c>
    </row>
    <row r="35" spans="1:2">
      <c r="A35" s="59" t="s">
        <v>330</v>
      </c>
      <c r="B35" s="60" t="s">
        <v>331</v>
      </c>
    </row>
    <row r="36" spans="1:2">
      <c r="A36" s="59" t="s">
        <v>332</v>
      </c>
      <c r="B36" s="60" t="s">
        <v>333</v>
      </c>
    </row>
    <row r="37" spans="1:2">
      <c r="A37" s="59" t="s">
        <v>334</v>
      </c>
      <c r="B37" s="60" t="s">
        <v>335</v>
      </c>
    </row>
    <row r="38" spans="1:2">
      <c r="A38" s="59" t="s">
        <v>336</v>
      </c>
      <c r="B38" s="60" t="s">
        <v>337</v>
      </c>
    </row>
    <row r="39" spans="1:2">
      <c r="A39" s="59" t="s">
        <v>338</v>
      </c>
      <c r="B39" s="60" t="s">
        <v>339</v>
      </c>
    </row>
    <row r="40" spans="1:2">
      <c r="A40" s="59" t="s">
        <v>340</v>
      </c>
      <c r="B40" s="60" t="s">
        <v>341</v>
      </c>
    </row>
    <row r="41" spans="1:2">
      <c r="A41" s="59" t="s">
        <v>342</v>
      </c>
      <c r="B41" s="60" t="s">
        <v>343</v>
      </c>
    </row>
    <row r="42" spans="1:2">
      <c r="A42" s="59" t="s">
        <v>344</v>
      </c>
      <c r="B42" s="60" t="s">
        <v>345</v>
      </c>
    </row>
    <row r="43" spans="1:2">
      <c r="A43" s="59" t="s">
        <v>346</v>
      </c>
      <c r="B43" s="60" t="s">
        <v>347</v>
      </c>
    </row>
    <row r="44" spans="1:2">
      <c r="A44" s="59" t="s">
        <v>348</v>
      </c>
      <c r="B44" s="60" t="s">
        <v>349</v>
      </c>
    </row>
    <row r="45" spans="1:2">
      <c r="A45" s="59" t="s">
        <v>350</v>
      </c>
      <c r="B45" s="60" t="s">
        <v>351</v>
      </c>
    </row>
    <row r="46" spans="1:2">
      <c r="A46" s="59" t="s">
        <v>352</v>
      </c>
      <c r="B46" s="60" t="s">
        <v>353</v>
      </c>
    </row>
    <row r="47" spans="1:2">
      <c r="A47" s="59" t="s">
        <v>354</v>
      </c>
      <c r="B47" s="60" t="s">
        <v>355</v>
      </c>
    </row>
    <row r="48" spans="1:2">
      <c r="A48" s="59" t="s">
        <v>356</v>
      </c>
      <c r="B48" s="60" t="s">
        <v>357</v>
      </c>
    </row>
    <row r="49" spans="1:2">
      <c r="A49" s="59" t="s">
        <v>358</v>
      </c>
      <c r="B49" s="60" t="s">
        <v>359</v>
      </c>
    </row>
    <row r="50" spans="1:2">
      <c r="A50" s="59" t="s">
        <v>360</v>
      </c>
      <c r="B50" s="60" t="s">
        <v>361</v>
      </c>
    </row>
    <row r="51" spans="1:2">
      <c r="A51" s="59" t="s">
        <v>362</v>
      </c>
      <c r="B51" s="60" t="s">
        <v>363</v>
      </c>
    </row>
    <row r="52" spans="1:2">
      <c r="A52" s="59" t="s">
        <v>364</v>
      </c>
      <c r="B52" s="60" t="s">
        <v>365</v>
      </c>
    </row>
    <row r="53" spans="1:2">
      <c r="A53" s="59" t="s">
        <v>366</v>
      </c>
      <c r="B53" s="60" t="s">
        <v>367</v>
      </c>
    </row>
    <row r="54" spans="1:2">
      <c r="A54" s="59" t="s">
        <v>368</v>
      </c>
      <c r="B54" s="60" t="s">
        <v>369</v>
      </c>
    </row>
    <row r="55" spans="1:2">
      <c r="A55" s="59" t="s">
        <v>370</v>
      </c>
      <c r="B55" s="60" t="s">
        <v>371</v>
      </c>
    </row>
    <row r="56" spans="1:2">
      <c r="A56" s="59" t="s">
        <v>372</v>
      </c>
      <c r="B56" s="60" t="s">
        <v>373</v>
      </c>
    </row>
    <row r="57" spans="1:2">
      <c r="A57" s="59" t="s">
        <v>374</v>
      </c>
      <c r="B57" s="60" t="s">
        <v>375</v>
      </c>
    </row>
    <row r="58" spans="1:2">
      <c r="A58" s="59" t="s">
        <v>376</v>
      </c>
      <c r="B58" s="60" t="s">
        <v>377</v>
      </c>
    </row>
    <row r="59" spans="1:2">
      <c r="A59" s="59" t="s">
        <v>378</v>
      </c>
      <c r="B59" s="60" t="s">
        <v>379</v>
      </c>
    </row>
    <row r="60" spans="1:2">
      <c r="A60" s="59" t="s">
        <v>380</v>
      </c>
      <c r="B60" s="60" t="s">
        <v>381</v>
      </c>
    </row>
    <row r="61" spans="1:2">
      <c r="A61" s="59" t="s">
        <v>382</v>
      </c>
      <c r="B61" s="60" t="s">
        <v>383</v>
      </c>
    </row>
    <row r="62" spans="1:2">
      <c r="A62" s="59" t="s">
        <v>384</v>
      </c>
      <c r="B62" s="60" t="s">
        <v>385</v>
      </c>
    </row>
    <row r="63" spans="1:2">
      <c r="A63" s="59" t="s">
        <v>386</v>
      </c>
      <c r="B63" s="60" t="s">
        <v>387</v>
      </c>
    </row>
    <row r="64" spans="1:2">
      <c r="A64" s="59" t="s">
        <v>388</v>
      </c>
      <c r="B64" s="60" t="s">
        <v>389</v>
      </c>
    </row>
    <row r="65" spans="1:2">
      <c r="A65" s="59" t="s">
        <v>390</v>
      </c>
      <c r="B65" s="60" t="s">
        <v>391</v>
      </c>
    </row>
    <row r="66" spans="1:2">
      <c r="A66" s="59" t="s">
        <v>392</v>
      </c>
      <c r="B66" s="60" t="s">
        <v>393</v>
      </c>
    </row>
    <row r="67" spans="1:2">
      <c r="A67" s="59" t="s">
        <v>394</v>
      </c>
      <c r="B67" s="60" t="s">
        <v>395</v>
      </c>
    </row>
    <row r="68" spans="1:2">
      <c r="A68" s="59" t="s">
        <v>396</v>
      </c>
      <c r="B68" s="60" t="s">
        <v>397</v>
      </c>
    </row>
    <row r="69" spans="1:2">
      <c r="A69" s="59" t="s">
        <v>398</v>
      </c>
      <c r="B69" s="60" t="s">
        <v>399</v>
      </c>
    </row>
    <row r="70" spans="1:2">
      <c r="A70" s="59" t="s">
        <v>400</v>
      </c>
      <c r="B70" s="60" t="s">
        <v>401</v>
      </c>
    </row>
    <row r="71" spans="1:2">
      <c r="A71" s="59" t="s">
        <v>402</v>
      </c>
      <c r="B71" s="60" t="s">
        <v>403</v>
      </c>
    </row>
    <row r="72" spans="1:2">
      <c r="A72" s="59" t="s">
        <v>404</v>
      </c>
      <c r="B72" s="60" t="s">
        <v>405</v>
      </c>
    </row>
    <row r="73" spans="1:2">
      <c r="A73" s="59" t="s">
        <v>406</v>
      </c>
      <c r="B73" s="60" t="s">
        <v>407</v>
      </c>
    </row>
    <row r="74" spans="1:2">
      <c r="A74" s="59" t="s">
        <v>408</v>
      </c>
      <c r="B74" s="60" t="s">
        <v>409</v>
      </c>
    </row>
    <row r="75" spans="1:2">
      <c r="A75" s="59" t="s">
        <v>410</v>
      </c>
      <c r="B75" s="61" t="s">
        <v>411</v>
      </c>
    </row>
    <row r="76" spans="1:2">
      <c r="A76" s="59" t="s">
        <v>412</v>
      </c>
      <c r="B76" s="61" t="s">
        <v>413</v>
      </c>
    </row>
    <row r="77" spans="1:2">
      <c r="A77" s="59" t="s">
        <v>414</v>
      </c>
      <c r="B77" s="61" t="s">
        <v>415</v>
      </c>
    </row>
    <row r="78" spans="1:2">
      <c r="A78" s="59" t="s">
        <v>416</v>
      </c>
      <c r="B78" s="61" t="s">
        <v>417</v>
      </c>
    </row>
    <row r="79" spans="1:2">
      <c r="A79" s="59" t="s">
        <v>418</v>
      </c>
      <c r="B79" s="61" t="s">
        <v>419</v>
      </c>
    </row>
    <row r="80" spans="1:2">
      <c r="A80" s="59" t="s">
        <v>420</v>
      </c>
      <c r="B80" s="61" t="s">
        <v>421</v>
      </c>
    </row>
    <row r="81" spans="1:2">
      <c r="A81" s="59" t="s">
        <v>422</v>
      </c>
      <c r="B81" s="61" t="s">
        <v>423</v>
      </c>
    </row>
    <row r="82" spans="1:2">
      <c r="A82" s="59" t="s">
        <v>424</v>
      </c>
      <c r="B82" s="61" t="s">
        <v>425</v>
      </c>
    </row>
    <row r="83" spans="1:2">
      <c r="A83" s="59" t="s">
        <v>426</v>
      </c>
      <c r="B83" s="61" t="s">
        <v>427</v>
      </c>
    </row>
    <row r="84" spans="1:2">
      <c r="A84" s="59" t="s">
        <v>428</v>
      </c>
      <c r="B84" s="61" t="s">
        <v>429</v>
      </c>
    </row>
    <row r="85" spans="1:2">
      <c r="A85" s="59" t="s">
        <v>430</v>
      </c>
      <c r="B85" s="61" t="s">
        <v>431</v>
      </c>
    </row>
    <row r="86" spans="1:2">
      <c r="A86" s="59" t="s">
        <v>432</v>
      </c>
      <c r="B86" s="61" t="s">
        <v>433</v>
      </c>
    </row>
    <row r="87" spans="1:2">
      <c r="A87" s="59" t="s">
        <v>434</v>
      </c>
      <c r="B87" s="61" t="s">
        <v>435</v>
      </c>
    </row>
    <row r="88" spans="1:2">
      <c r="A88" s="59" t="s">
        <v>436</v>
      </c>
      <c r="B88" s="61" t="s">
        <v>437</v>
      </c>
    </row>
    <row r="89" spans="1:2">
      <c r="A89" s="59" t="s">
        <v>438</v>
      </c>
      <c r="B89" s="61" t="s">
        <v>439</v>
      </c>
    </row>
    <row r="90" spans="1:2">
      <c r="A90" s="59" t="s">
        <v>440</v>
      </c>
      <c r="B90" s="61" t="s">
        <v>441</v>
      </c>
    </row>
    <row r="91" spans="1:2">
      <c r="A91" s="59" t="s">
        <v>442</v>
      </c>
      <c r="B91" s="61" t="s">
        <v>443</v>
      </c>
    </row>
    <row r="92" spans="1:2">
      <c r="A92" s="59" t="s">
        <v>444</v>
      </c>
      <c r="B92" s="61" t="s">
        <v>445</v>
      </c>
    </row>
    <row r="93" spans="1:2">
      <c r="A93" s="59" t="s">
        <v>446</v>
      </c>
      <c r="B93" s="61" t="s">
        <v>447</v>
      </c>
    </row>
    <row r="94" spans="1:2">
      <c r="A94" s="59" t="s">
        <v>448</v>
      </c>
      <c r="B94" s="61" t="s">
        <v>449</v>
      </c>
    </row>
    <row r="95" spans="1:2">
      <c r="A95" s="59" t="s">
        <v>450</v>
      </c>
      <c r="B95" s="61" t="s">
        <v>451</v>
      </c>
    </row>
    <row r="96" spans="1:2">
      <c r="A96" s="59" t="s">
        <v>452</v>
      </c>
      <c r="B96" s="61" t="s">
        <v>453</v>
      </c>
    </row>
    <row r="97" spans="1:2">
      <c r="A97" s="59" t="s">
        <v>454</v>
      </c>
      <c r="B97" s="61" t="s">
        <v>455</v>
      </c>
    </row>
    <row r="98" spans="1:2">
      <c r="A98" s="59" t="s">
        <v>456</v>
      </c>
      <c r="B98" s="61" t="s">
        <v>457</v>
      </c>
    </row>
    <row r="99" spans="1:2">
      <c r="A99" s="59" t="s">
        <v>458</v>
      </c>
      <c r="B99" s="61" t="s">
        <v>459</v>
      </c>
    </row>
    <row r="100" spans="1:2">
      <c r="A100" s="59" t="s">
        <v>460</v>
      </c>
      <c r="B100" s="61" t="s">
        <v>461</v>
      </c>
    </row>
    <row r="101" spans="1:2">
      <c r="A101" s="59" t="s">
        <v>462</v>
      </c>
      <c r="B101" s="61" t="s">
        <v>463</v>
      </c>
    </row>
    <row r="102" spans="1:2">
      <c r="A102" s="59" t="s">
        <v>464</v>
      </c>
      <c r="B102" s="61" t="s">
        <v>465</v>
      </c>
    </row>
    <row r="103" spans="1:2">
      <c r="A103" s="59" t="s">
        <v>466</v>
      </c>
      <c r="B103" s="61" t="s">
        <v>467</v>
      </c>
    </row>
    <row r="104" spans="1:2">
      <c r="A104" s="59" t="s">
        <v>468</v>
      </c>
      <c r="B104" s="61" t="s">
        <v>469</v>
      </c>
    </row>
    <row r="105" spans="1:2">
      <c r="A105" s="59" t="s">
        <v>470</v>
      </c>
      <c r="B105" s="61" t="s">
        <v>471</v>
      </c>
    </row>
    <row r="106" spans="1:2">
      <c r="A106" s="59" t="s">
        <v>472</v>
      </c>
      <c r="B106" s="61" t="s">
        <v>473</v>
      </c>
    </row>
    <row r="107" spans="1:2">
      <c r="A107" s="59" t="s">
        <v>474</v>
      </c>
      <c r="B107" s="61" t="s">
        <v>475</v>
      </c>
    </row>
    <row r="108" spans="1:2">
      <c r="A108" s="59" t="s">
        <v>476</v>
      </c>
      <c r="B108" s="61" t="s">
        <v>477</v>
      </c>
    </row>
    <row r="109" spans="1:2">
      <c r="A109" s="59" t="s">
        <v>478</v>
      </c>
      <c r="B109" s="61" t="s">
        <v>479</v>
      </c>
    </row>
    <row r="110" spans="1:2">
      <c r="A110" s="59" t="s">
        <v>480</v>
      </c>
      <c r="B110" s="61" t="s">
        <v>481</v>
      </c>
    </row>
    <row r="111" spans="1:2">
      <c r="A111" s="59" t="s">
        <v>482</v>
      </c>
      <c r="B111" s="61" t="s">
        <v>483</v>
      </c>
    </row>
    <row r="112" spans="1:2">
      <c r="A112" s="59" t="s">
        <v>484</v>
      </c>
      <c r="B112" s="61" t="s">
        <v>485</v>
      </c>
    </row>
    <row r="113" spans="1:2">
      <c r="A113" s="59" t="s">
        <v>486</v>
      </c>
      <c r="B113" s="61" t="s">
        <v>487</v>
      </c>
    </row>
    <row r="114" spans="1:2">
      <c r="A114" s="59" t="s">
        <v>488</v>
      </c>
      <c r="B114" s="61" t="s">
        <v>489</v>
      </c>
    </row>
    <row r="115" spans="1:2">
      <c r="A115" s="59" t="s">
        <v>490</v>
      </c>
      <c r="B115" s="61" t="s">
        <v>491</v>
      </c>
    </row>
    <row r="116" spans="1:2">
      <c r="A116" s="59" t="s">
        <v>492</v>
      </c>
      <c r="B116" s="61" t="s">
        <v>493</v>
      </c>
    </row>
    <row r="117" spans="1:2">
      <c r="A117" s="59" t="s">
        <v>494</v>
      </c>
      <c r="B117" s="61" t="s">
        <v>495</v>
      </c>
    </row>
    <row r="118" spans="1:2">
      <c r="A118" s="59" t="s">
        <v>496</v>
      </c>
      <c r="B118" s="61" t="s">
        <v>497</v>
      </c>
    </row>
    <row r="119" spans="1:2">
      <c r="A119" s="59" t="s">
        <v>498</v>
      </c>
      <c r="B119" s="61" t="s">
        <v>499</v>
      </c>
    </row>
    <row r="120" spans="1:2">
      <c r="A120" s="59" t="s">
        <v>500</v>
      </c>
      <c r="B120" s="61" t="s">
        <v>501</v>
      </c>
    </row>
    <row r="121" spans="1:2">
      <c r="A121" s="59" t="s">
        <v>502</v>
      </c>
      <c r="B121" s="61" t="s">
        <v>503</v>
      </c>
    </row>
    <row r="122" spans="1:2">
      <c r="A122" s="59" t="s">
        <v>504</v>
      </c>
      <c r="B122" s="61" t="s">
        <v>505</v>
      </c>
    </row>
    <row r="123" spans="1:2">
      <c r="A123" s="59" t="s">
        <v>506</v>
      </c>
      <c r="B123" s="61" t="s">
        <v>507</v>
      </c>
    </row>
    <row r="124" spans="1:2">
      <c r="A124" s="59" t="s">
        <v>508</v>
      </c>
      <c r="B124" s="61" t="s">
        <v>509</v>
      </c>
    </row>
    <row r="125" spans="1:2">
      <c r="A125" s="59" t="s">
        <v>510</v>
      </c>
      <c r="B125" s="61" t="s">
        <v>511</v>
      </c>
    </row>
    <row r="126" spans="1:2">
      <c r="A126" s="59" t="s">
        <v>512</v>
      </c>
      <c r="B126" s="61" t="s">
        <v>513</v>
      </c>
    </row>
    <row r="127" spans="1:2">
      <c r="A127" s="59" t="s">
        <v>514</v>
      </c>
      <c r="B127" s="61" t="s">
        <v>515</v>
      </c>
    </row>
    <row r="128" spans="1:2">
      <c r="A128" s="59" t="s">
        <v>516</v>
      </c>
      <c r="B128" s="61" t="s">
        <v>517</v>
      </c>
    </row>
    <row r="129" spans="1:2">
      <c r="A129" s="59" t="s">
        <v>518</v>
      </c>
      <c r="B129" s="61" t="s">
        <v>519</v>
      </c>
    </row>
    <row r="130" spans="1:2">
      <c r="A130" s="59" t="s">
        <v>520</v>
      </c>
      <c r="B130" s="61" t="s">
        <v>521</v>
      </c>
    </row>
    <row r="131" spans="1:2">
      <c r="A131" s="59" t="s">
        <v>522</v>
      </c>
      <c r="B131" s="61" t="s">
        <v>523</v>
      </c>
    </row>
    <row r="132" spans="1:2">
      <c r="A132" s="59" t="s">
        <v>524</v>
      </c>
      <c r="B132" s="61" t="s">
        <v>525</v>
      </c>
    </row>
    <row r="133" spans="1:2">
      <c r="A133" s="59" t="s">
        <v>526</v>
      </c>
      <c r="B133" s="61" t="s">
        <v>527</v>
      </c>
    </row>
    <row r="134" spans="1:2">
      <c r="A134" s="59" t="s">
        <v>528</v>
      </c>
      <c r="B134" s="61" t="s">
        <v>529</v>
      </c>
    </row>
    <row r="135" spans="1:2">
      <c r="A135" s="59" t="s">
        <v>530</v>
      </c>
      <c r="B135" s="61" t="s">
        <v>531</v>
      </c>
    </row>
    <row r="136" spans="1:2">
      <c r="A136" s="59" t="s">
        <v>532</v>
      </c>
      <c r="B136" s="61" t="s">
        <v>533</v>
      </c>
    </row>
    <row r="137" spans="1:2">
      <c r="A137" s="59" t="s">
        <v>534</v>
      </c>
      <c r="B137" s="61" t="s">
        <v>535</v>
      </c>
    </row>
    <row r="138" spans="1:2">
      <c r="A138" s="59" t="s">
        <v>536</v>
      </c>
      <c r="B138" s="61" t="s">
        <v>537</v>
      </c>
    </row>
    <row r="139" spans="1:2">
      <c r="A139" s="59" t="s">
        <v>538</v>
      </c>
      <c r="B139" s="61" t="s">
        <v>539</v>
      </c>
    </row>
    <row r="140" spans="1:2">
      <c r="A140" s="59" t="s">
        <v>540</v>
      </c>
      <c r="B140" s="61" t="s">
        <v>541</v>
      </c>
    </row>
    <row r="141" spans="1:2">
      <c r="A141" s="59" t="s">
        <v>542</v>
      </c>
      <c r="B141" s="61" t="s">
        <v>543</v>
      </c>
    </row>
    <row r="142" spans="1:2">
      <c r="A142" s="59" t="s">
        <v>544</v>
      </c>
      <c r="B142" s="61" t="s">
        <v>545</v>
      </c>
    </row>
    <row r="143" spans="1:2">
      <c r="A143" s="59" t="s">
        <v>546</v>
      </c>
      <c r="B143" s="61" t="s">
        <v>547</v>
      </c>
    </row>
    <row r="144" spans="1:2">
      <c r="A144" s="59" t="s">
        <v>548</v>
      </c>
      <c r="B144" s="61" t="s">
        <v>549</v>
      </c>
    </row>
    <row r="145" spans="1:2">
      <c r="A145" s="59" t="s">
        <v>550</v>
      </c>
      <c r="B145" s="61" t="s">
        <v>551</v>
      </c>
    </row>
    <row r="146" spans="1:2">
      <c r="A146" s="59" t="s">
        <v>552</v>
      </c>
      <c r="B146" s="61" t="s">
        <v>553</v>
      </c>
    </row>
    <row r="147" spans="1:2">
      <c r="A147" s="59" t="s">
        <v>554</v>
      </c>
      <c r="B147" s="61" t="s">
        <v>555</v>
      </c>
    </row>
    <row r="148" spans="1:2">
      <c r="A148" s="59" t="s">
        <v>556</v>
      </c>
      <c r="B148" s="61" t="s">
        <v>557</v>
      </c>
    </row>
    <row r="149" spans="1:2">
      <c r="A149" s="59" t="s">
        <v>558</v>
      </c>
      <c r="B149" s="61" t="s">
        <v>559</v>
      </c>
    </row>
    <row r="150" spans="1:2">
      <c r="A150" s="59" t="s">
        <v>560</v>
      </c>
      <c r="B150" s="61" t="s">
        <v>561</v>
      </c>
    </row>
    <row r="151" spans="1:2">
      <c r="A151" s="59" t="s">
        <v>562</v>
      </c>
      <c r="B151" s="61" t="s">
        <v>563</v>
      </c>
    </row>
    <row r="152" spans="1:2">
      <c r="A152" s="59" t="s">
        <v>564</v>
      </c>
      <c r="B152" s="61" t="s">
        <v>565</v>
      </c>
    </row>
    <row r="153" spans="1:2">
      <c r="A153" s="59" t="s">
        <v>566</v>
      </c>
      <c r="B153" s="61" t="s">
        <v>567</v>
      </c>
    </row>
    <row r="154" spans="1:2">
      <c r="A154" s="59" t="s">
        <v>568</v>
      </c>
      <c r="B154" s="61" t="s">
        <v>569</v>
      </c>
    </row>
    <row r="155" spans="1:2">
      <c r="A155" s="59" t="s">
        <v>570</v>
      </c>
      <c r="B155" s="61" t="s">
        <v>571</v>
      </c>
    </row>
    <row r="156" spans="1:2">
      <c r="A156" s="59" t="s">
        <v>572</v>
      </c>
      <c r="B156" s="61" t="s">
        <v>573</v>
      </c>
    </row>
    <row r="157" spans="1:2">
      <c r="A157" s="59" t="s">
        <v>574</v>
      </c>
      <c r="B157" s="61" t="s">
        <v>575</v>
      </c>
    </row>
    <row r="158" spans="1:2">
      <c r="A158" s="59" t="s">
        <v>576</v>
      </c>
      <c r="B158" s="61" t="s">
        <v>577</v>
      </c>
    </row>
    <row r="159" spans="1:2">
      <c r="A159" s="59" t="s">
        <v>578</v>
      </c>
      <c r="B159" s="61" t="s">
        <v>579</v>
      </c>
    </row>
    <row r="160" spans="1:2">
      <c r="A160" s="59" t="s">
        <v>580</v>
      </c>
      <c r="B160" s="61" t="s">
        <v>581</v>
      </c>
    </row>
    <row r="161" spans="1:2">
      <c r="A161" s="59" t="s">
        <v>582</v>
      </c>
      <c r="B161" s="61" t="s">
        <v>583</v>
      </c>
    </row>
    <row r="162" spans="1:2">
      <c r="A162" s="59" t="s">
        <v>584</v>
      </c>
      <c r="B162" s="61" t="s">
        <v>585</v>
      </c>
    </row>
    <row r="163" spans="1:2">
      <c r="A163" s="59" t="s">
        <v>586</v>
      </c>
      <c r="B163" s="61" t="s">
        <v>587</v>
      </c>
    </row>
    <row r="164" spans="1:2">
      <c r="A164" s="59" t="s">
        <v>588</v>
      </c>
      <c r="B164" s="61" t="s">
        <v>589</v>
      </c>
    </row>
    <row r="165" spans="1:2">
      <c r="A165" s="59" t="s">
        <v>590</v>
      </c>
      <c r="B165" s="61" t="s">
        <v>591</v>
      </c>
    </row>
    <row r="166" spans="1:2">
      <c r="A166" s="59" t="s">
        <v>592</v>
      </c>
      <c r="B166" s="61" t="s">
        <v>593</v>
      </c>
    </row>
    <row r="167" spans="1:2">
      <c r="A167" s="59" t="s">
        <v>594</v>
      </c>
      <c r="B167" s="61" t="s">
        <v>595</v>
      </c>
    </row>
    <row r="168" spans="1:2">
      <c r="A168" s="59" t="s">
        <v>596</v>
      </c>
      <c r="B168" s="61" t="s">
        <v>597</v>
      </c>
    </row>
    <row r="169" spans="1:2">
      <c r="A169" s="59" t="s">
        <v>598</v>
      </c>
      <c r="B169" s="61" t="s">
        <v>599</v>
      </c>
    </row>
    <row r="170" spans="1:2">
      <c r="A170" s="59" t="s">
        <v>600</v>
      </c>
      <c r="B170" s="61" t="s">
        <v>601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MPTF_00006_00967</ProjectId>
    <FundCode xmlns="f9695bc1-6109-4dcd-a27a-f8a0370b00e2">MPTF_00006</FundCode>
    <Comments xmlns="f9695bc1-6109-4dcd-a27a-f8a0370b00e2">Mid-Year Financial Report - PBF De Una</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file>

<file path=customXml/itemProps2.xml><?xml version="1.0" encoding="utf-8"?>
<ds:datastoreItem xmlns:ds="http://schemas.openxmlformats.org/officeDocument/2006/customXml" ds:itemID="{A67D8DD0-6751-433E-AEB0-6CA5021C2AB8}"/>
</file>

<file path=customXml/itemProps3.xml><?xml version="1.0" encoding="utf-8"?>
<ds:datastoreItem xmlns:ds="http://schemas.openxmlformats.org/officeDocument/2006/customXml" ds:itemID="{704D02A0-2D3A-4F8D-9A49-583B07354C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 Financial Report 2024 - PBF De Una.xlsx</dc:title>
  <dc:subject/>
  <dc:creator>Jelena Zelenovic</dc:creator>
  <cp:keywords/>
  <dc:description/>
  <cp:lastModifiedBy>Irma Hernandez</cp:lastModifiedBy>
  <cp:revision/>
  <dcterms:created xsi:type="dcterms:W3CDTF">2017-11-15T21:17:43Z</dcterms:created>
  <dcterms:modified xsi:type="dcterms:W3CDTF">2024-06-10T14:20:45Z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