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christine.meta\Documents\Docs New 30012024\PROGRAMME GENRE 2023\GPYI 2022-2024\Rapports\"/>
    </mc:Choice>
  </mc:AlternateContent>
  <xr:revisionPtr revIDLastSave="0" documentId="13_ncr:1_{AE8048BD-FC62-4536-9A58-23FF44666B0E}" xr6:coauthVersionLast="47" xr6:coauthVersionMax="47" xr10:uidLastSave="{00000000-0000-0000-0000-000000000000}"/>
  <bookViews>
    <workbookView xWindow="-110" yWindow="-110" windowWidth="19420" windowHeight="10300" firstSheet="1" activeTab="1" xr2:uid="{00000000-000D-0000-FFFF-FFFF00000000}"/>
  </bookViews>
  <sheets>
    <sheet name="Instructions" sheetId="9" r:id="rId1"/>
    <sheet name="1) Tableau budgétaire 1" sheetId="1" r:id="rId2"/>
    <sheet name="2) Tableau budgétaire 2" sheetId="5" r:id="rId3"/>
    <sheet name="3) Notes d'explication" sheetId="3" r:id="rId4"/>
    <sheet name="4) Pour utilisation par PBSO" sheetId="6" r:id="rId5"/>
    <sheet name="5) Pour utilisation par MPTFO" sheetId="4" r:id="rId6"/>
    <sheet name="Dropdowns" sheetId="8" state="hidden" r:id="rId7"/>
    <sheet name="Sheet2" sheetId="7"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5" l="1"/>
  <c r="I175" i="1"/>
  <c r="I177" i="1"/>
  <c r="I176" i="1"/>
  <c r="I62" i="1"/>
  <c r="D24" i="5" l="1"/>
  <c r="D22" i="5"/>
  <c r="D58" i="5"/>
  <c r="D56" i="5"/>
  <c r="D11" i="5"/>
  <c r="D187" i="5"/>
  <c r="D191" i="5"/>
  <c r="D190" i="5"/>
  <c r="D178" i="1" l="1"/>
  <c r="D179" i="1" s="1"/>
  <c r="D186" i="5" s="1"/>
  <c r="D177" i="1"/>
  <c r="D175" i="1"/>
  <c r="D52" i="1"/>
  <c r="D51" i="1"/>
  <c r="D50" i="1"/>
  <c r="D20" i="1"/>
  <c r="D12" i="1"/>
  <c r="D10" i="1"/>
  <c r="D15" i="5" s="1"/>
  <c r="D26" i="5"/>
  <c r="F191" i="5"/>
  <c r="G191" i="5" s="1"/>
  <c r="F190" i="5"/>
  <c r="G190" i="5" s="1"/>
  <c r="F187" i="5"/>
  <c r="F69" i="5"/>
  <c r="F71" i="5" s="1"/>
  <c r="E69" i="5"/>
  <c r="G69" i="5" s="1"/>
  <c r="F58" i="5"/>
  <c r="F60" i="5" s="1"/>
  <c r="F56" i="5"/>
  <c r="E56" i="5"/>
  <c r="F22" i="5"/>
  <c r="F26" i="5" s="1"/>
  <c r="F13" i="5"/>
  <c r="G13" i="5" s="1"/>
  <c r="F8" i="5"/>
  <c r="G8" i="5" s="1"/>
  <c r="F11" i="5"/>
  <c r="E51" i="1"/>
  <c r="E58" i="1" s="1"/>
  <c r="E52" i="5" s="1"/>
  <c r="D9" i="1"/>
  <c r="G9" i="1" s="1"/>
  <c r="G56" i="1"/>
  <c r="G51" i="1"/>
  <c r="G61" i="1"/>
  <c r="D188" i="1"/>
  <c r="D19" i="4"/>
  <c r="E19" i="4"/>
  <c r="C19" i="4"/>
  <c r="D6" i="4"/>
  <c r="E6" i="4"/>
  <c r="C6" i="4"/>
  <c r="E197" i="5"/>
  <c r="F197" i="5"/>
  <c r="D197" i="5"/>
  <c r="E4" i="5"/>
  <c r="F4" i="5"/>
  <c r="D4" i="5"/>
  <c r="E188" i="1"/>
  <c r="F188" i="1"/>
  <c r="E195" i="1"/>
  <c r="F195" i="1"/>
  <c r="D195" i="1"/>
  <c r="G22" i="4"/>
  <c r="G21" i="4"/>
  <c r="G20" i="4"/>
  <c r="I179" i="1"/>
  <c r="I172" i="1"/>
  <c r="I162" i="1"/>
  <c r="I152" i="1"/>
  <c r="I142" i="1"/>
  <c r="I130" i="1"/>
  <c r="I120" i="1"/>
  <c r="I110" i="1"/>
  <c r="I100" i="1"/>
  <c r="I88" i="1"/>
  <c r="I78" i="1"/>
  <c r="I68" i="1"/>
  <c r="I58" i="1"/>
  <c r="I46" i="1"/>
  <c r="I36" i="1"/>
  <c r="I26" i="1"/>
  <c r="I16" i="1"/>
  <c r="H199" i="1"/>
  <c r="D198" i="5"/>
  <c r="E204" i="5"/>
  <c r="D13" i="4" s="1"/>
  <c r="F204" i="5"/>
  <c r="E203" i="5"/>
  <c r="D12" i="4" s="1"/>
  <c r="E202" i="5"/>
  <c r="D11" i="4" s="1"/>
  <c r="E201" i="5"/>
  <c r="D10" i="4" s="1"/>
  <c r="E200" i="5"/>
  <c r="F200" i="5"/>
  <c r="E199" i="5"/>
  <c r="D8" i="4" s="1"/>
  <c r="F199" i="5"/>
  <c r="D200" i="5"/>
  <c r="C9" i="4" s="1"/>
  <c r="D202" i="5"/>
  <c r="C11" i="4" s="1"/>
  <c r="D203" i="5"/>
  <c r="C12" i="4" s="1"/>
  <c r="D204" i="5"/>
  <c r="C13" i="4" s="1"/>
  <c r="D199" i="5"/>
  <c r="C8" i="4" s="1"/>
  <c r="E198" i="5"/>
  <c r="D152" i="1"/>
  <c r="D153" i="5" s="1"/>
  <c r="E152" i="1"/>
  <c r="G168" i="1"/>
  <c r="G171" i="1"/>
  <c r="G170" i="1"/>
  <c r="G169" i="1"/>
  <c r="G167" i="1"/>
  <c r="G166" i="1"/>
  <c r="G165" i="1"/>
  <c r="G164" i="1"/>
  <c r="G161" i="1"/>
  <c r="G160" i="1"/>
  <c r="G159" i="1"/>
  <c r="G158" i="1"/>
  <c r="G157" i="1"/>
  <c r="G156" i="1"/>
  <c r="G155" i="1"/>
  <c r="G154" i="1"/>
  <c r="G151" i="1"/>
  <c r="G150" i="1"/>
  <c r="G149" i="1"/>
  <c r="G148" i="1"/>
  <c r="G147" i="1"/>
  <c r="G146" i="1"/>
  <c r="G145" i="1"/>
  <c r="G144" i="1"/>
  <c r="G141" i="1"/>
  <c r="G140" i="1"/>
  <c r="G139" i="1"/>
  <c r="G138" i="1"/>
  <c r="G137" i="1"/>
  <c r="G136" i="1"/>
  <c r="G135" i="1"/>
  <c r="G134" i="1"/>
  <c r="G129" i="1"/>
  <c r="G128" i="1"/>
  <c r="G127" i="1"/>
  <c r="G126" i="1"/>
  <c r="G125" i="1"/>
  <c r="G124" i="1"/>
  <c r="G123" i="1"/>
  <c r="G122" i="1"/>
  <c r="G119" i="1"/>
  <c r="G118" i="1"/>
  <c r="G117" i="1"/>
  <c r="G116" i="1"/>
  <c r="G115" i="1"/>
  <c r="G114" i="1"/>
  <c r="G113" i="1"/>
  <c r="G112" i="1"/>
  <c r="G109" i="1"/>
  <c r="G108" i="1"/>
  <c r="G107" i="1"/>
  <c r="G106" i="1"/>
  <c r="G105" i="1"/>
  <c r="G104" i="1"/>
  <c r="G103" i="1"/>
  <c r="G102" i="1"/>
  <c r="G99" i="1"/>
  <c r="G98" i="1"/>
  <c r="G97" i="1"/>
  <c r="G96" i="1"/>
  <c r="G95" i="1"/>
  <c r="G94" i="1"/>
  <c r="G93" i="1"/>
  <c r="G92" i="1"/>
  <c r="G87" i="1"/>
  <c r="G86" i="1"/>
  <c r="G85" i="1"/>
  <c r="G84" i="1"/>
  <c r="G83" i="1"/>
  <c r="G82" i="1"/>
  <c r="G81" i="1"/>
  <c r="G80" i="1"/>
  <c r="G77" i="1"/>
  <c r="G76" i="1"/>
  <c r="G75" i="1"/>
  <c r="G74" i="1"/>
  <c r="G73" i="1"/>
  <c r="G72" i="1"/>
  <c r="G71" i="1"/>
  <c r="G70" i="1"/>
  <c r="G67" i="1"/>
  <c r="G66" i="1"/>
  <c r="G65" i="1"/>
  <c r="G64" i="1"/>
  <c r="G63" i="1"/>
  <c r="G62" i="1"/>
  <c r="G60" i="1"/>
  <c r="G57" i="1"/>
  <c r="G55" i="1"/>
  <c r="G53" i="1"/>
  <c r="G45" i="1"/>
  <c r="G44" i="1"/>
  <c r="G43" i="1"/>
  <c r="G42" i="1"/>
  <c r="G41" i="1"/>
  <c r="G40" i="1"/>
  <c r="G39" i="1"/>
  <c r="G38" i="1"/>
  <c r="G35" i="1"/>
  <c r="G34" i="1"/>
  <c r="G33" i="1"/>
  <c r="G32" i="1"/>
  <c r="G31" i="1"/>
  <c r="G30" i="1"/>
  <c r="G29" i="1"/>
  <c r="G28" i="1"/>
  <c r="G19" i="1"/>
  <c r="G21" i="1"/>
  <c r="G22" i="1"/>
  <c r="G24" i="1"/>
  <c r="G25" i="1"/>
  <c r="G18" i="1"/>
  <c r="G11" i="1"/>
  <c r="G13" i="1"/>
  <c r="G14" i="1"/>
  <c r="G15" i="1"/>
  <c r="E194" i="5"/>
  <c r="D194" i="5"/>
  <c r="G193" i="5"/>
  <c r="G192" i="5"/>
  <c r="G189" i="5"/>
  <c r="G188" i="5"/>
  <c r="G187" i="5"/>
  <c r="E179" i="1"/>
  <c r="E186" i="5" s="1"/>
  <c r="D9" i="4"/>
  <c r="E9" i="4"/>
  <c r="E8" i="4"/>
  <c r="G154" i="5"/>
  <c r="G155" i="5"/>
  <c r="G156" i="5"/>
  <c r="G157" i="5"/>
  <c r="G158" i="5"/>
  <c r="G159" i="5"/>
  <c r="G160" i="5"/>
  <c r="D161" i="5"/>
  <c r="E161" i="5"/>
  <c r="F161" i="5"/>
  <c r="G165" i="5"/>
  <c r="G166" i="5"/>
  <c r="G167" i="5"/>
  <c r="G168" i="5"/>
  <c r="G169" i="5"/>
  <c r="G170" i="5"/>
  <c r="G171" i="5"/>
  <c r="D172" i="5"/>
  <c r="G172" i="5" s="1"/>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G116" i="5" s="1"/>
  <c r="F116" i="5"/>
  <c r="G120" i="5"/>
  <c r="G121" i="5"/>
  <c r="G122" i="5"/>
  <c r="G123" i="5"/>
  <c r="G124" i="5"/>
  <c r="G125" i="5"/>
  <c r="G126" i="5"/>
  <c r="D127" i="5"/>
  <c r="G127" i="5" s="1"/>
  <c r="E127" i="5"/>
  <c r="F127" i="5"/>
  <c r="G131" i="5"/>
  <c r="G132" i="5"/>
  <c r="G133" i="5"/>
  <c r="G134" i="5"/>
  <c r="G135" i="5"/>
  <c r="G136" i="5"/>
  <c r="G137" i="5"/>
  <c r="D138" i="5"/>
  <c r="E138" i="5"/>
  <c r="F138" i="5"/>
  <c r="F105" i="5"/>
  <c r="E105" i="5"/>
  <c r="D105" i="5"/>
  <c r="G104" i="5"/>
  <c r="G103" i="5"/>
  <c r="G102" i="5"/>
  <c r="G101" i="5"/>
  <c r="G100" i="5"/>
  <c r="G99" i="5"/>
  <c r="G98" i="5"/>
  <c r="G64" i="5"/>
  <c r="G65" i="5"/>
  <c r="G66" i="5"/>
  <c r="G67" i="5"/>
  <c r="G68" i="5"/>
  <c r="G70" i="5"/>
  <c r="D71" i="5"/>
  <c r="G75" i="5"/>
  <c r="G76" i="5"/>
  <c r="G77" i="5"/>
  <c r="G78" i="5"/>
  <c r="G79" i="5"/>
  <c r="G80" i="5"/>
  <c r="G81" i="5"/>
  <c r="D82" i="5"/>
  <c r="G82" i="5" s="1"/>
  <c r="E82" i="5"/>
  <c r="F82" i="5"/>
  <c r="G86" i="5"/>
  <c r="G87" i="5"/>
  <c r="G88" i="5"/>
  <c r="G89" i="5"/>
  <c r="G90" i="5"/>
  <c r="G91" i="5"/>
  <c r="G92" i="5"/>
  <c r="D93" i="5"/>
  <c r="E93" i="5"/>
  <c r="F93" i="5"/>
  <c r="G53" i="5"/>
  <c r="G54" i="5"/>
  <c r="G55" i="5"/>
  <c r="G57" i="5"/>
  <c r="G58" i="5"/>
  <c r="G59" i="5"/>
  <c r="D60" i="5"/>
  <c r="E60" i="5"/>
  <c r="G19" i="5"/>
  <c r="G20" i="5"/>
  <c r="G21" i="5"/>
  <c r="G23" i="5"/>
  <c r="G24" i="5"/>
  <c r="G25" i="5"/>
  <c r="E26" i="5"/>
  <c r="G30" i="5"/>
  <c r="G31" i="5"/>
  <c r="G32" i="5"/>
  <c r="G33" i="5"/>
  <c r="G34" i="5"/>
  <c r="G35" i="5"/>
  <c r="G36" i="5"/>
  <c r="D37" i="5"/>
  <c r="G37" i="5" s="1"/>
  <c r="E37" i="5"/>
  <c r="F37" i="5"/>
  <c r="G41" i="5"/>
  <c r="G42" i="5"/>
  <c r="G43" i="5"/>
  <c r="G44" i="5"/>
  <c r="G45" i="5"/>
  <c r="G46" i="5"/>
  <c r="G47" i="5"/>
  <c r="D48" i="5"/>
  <c r="E48" i="5"/>
  <c r="F48" i="5"/>
  <c r="E15" i="5"/>
  <c r="G9" i="5"/>
  <c r="G10" i="5"/>
  <c r="G12" i="5"/>
  <c r="G14" i="5"/>
  <c r="G183" i="5"/>
  <c r="G93" i="5"/>
  <c r="E172" i="1"/>
  <c r="E175" i="5" s="1"/>
  <c r="F172" i="1"/>
  <c r="F175" i="5" s="1"/>
  <c r="E162" i="1"/>
  <c r="E164" i="5" s="1"/>
  <c r="F162" i="1"/>
  <c r="F164" i="5" s="1"/>
  <c r="E153" i="5"/>
  <c r="F152" i="1"/>
  <c r="F153" i="5" s="1"/>
  <c r="E142" i="1"/>
  <c r="E142" i="5" s="1"/>
  <c r="F142" i="1"/>
  <c r="F142" i="5" s="1"/>
  <c r="E130" i="1"/>
  <c r="E130" i="5" s="1"/>
  <c r="F130" i="1"/>
  <c r="F130" i="5" s="1"/>
  <c r="E120" i="1"/>
  <c r="E119" i="5" s="1"/>
  <c r="F120" i="1"/>
  <c r="F119" i="5" s="1"/>
  <c r="E110" i="1"/>
  <c r="E108" i="5" s="1"/>
  <c r="F110" i="1"/>
  <c r="F108" i="5" s="1"/>
  <c r="E100" i="1"/>
  <c r="E97" i="5" s="1"/>
  <c r="F100" i="1"/>
  <c r="F97" i="5" s="1"/>
  <c r="E88" i="1"/>
  <c r="E85" i="5" s="1"/>
  <c r="F88" i="1"/>
  <c r="F85" i="5" s="1"/>
  <c r="E78" i="1"/>
  <c r="E74" i="5" s="1"/>
  <c r="F78" i="1"/>
  <c r="F74" i="5" s="1"/>
  <c r="E68" i="1"/>
  <c r="E63" i="5" s="1"/>
  <c r="E46" i="1"/>
  <c r="F46" i="1"/>
  <c r="F40" i="5" s="1"/>
  <c r="E36" i="1"/>
  <c r="E29" i="5" s="1"/>
  <c r="F36" i="1"/>
  <c r="F29" i="5" s="1"/>
  <c r="E26" i="1"/>
  <c r="E18" i="5" s="1"/>
  <c r="D26" i="1"/>
  <c r="D18" i="5" s="1"/>
  <c r="E16" i="1"/>
  <c r="E7" i="5" s="1"/>
  <c r="D172" i="1"/>
  <c r="D175" i="5" s="1"/>
  <c r="D162" i="1"/>
  <c r="D164" i="5" s="1"/>
  <c r="D142" i="1"/>
  <c r="D142" i="5" s="1"/>
  <c r="D130" i="1"/>
  <c r="D130" i="5" s="1"/>
  <c r="D120" i="1"/>
  <c r="D119" i="5" s="1"/>
  <c r="D110" i="1"/>
  <c r="D108" i="5" s="1"/>
  <c r="D100" i="1"/>
  <c r="D97" i="5" s="1"/>
  <c r="D88" i="1"/>
  <c r="D85" i="5" s="1"/>
  <c r="D78" i="1"/>
  <c r="D74" i="5" s="1"/>
  <c r="D68" i="1"/>
  <c r="D63" i="5" s="1"/>
  <c r="D58" i="1"/>
  <c r="D52" i="5" s="1"/>
  <c r="D46" i="1"/>
  <c r="D40" i="5" s="1"/>
  <c r="D36" i="1"/>
  <c r="D29" i="5" s="1"/>
  <c r="E71" i="5" l="1"/>
  <c r="G178" i="1"/>
  <c r="F202" i="5"/>
  <c r="E11" i="4" s="1"/>
  <c r="F11" i="4" s="1"/>
  <c r="F198" i="5"/>
  <c r="E7" i="4" s="1"/>
  <c r="G200" i="5"/>
  <c r="F9" i="4"/>
  <c r="G22" i="5"/>
  <c r="D201" i="5"/>
  <c r="C10" i="4" s="1"/>
  <c r="F194" i="5"/>
  <c r="G194" i="5" s="1"/>
  <c r="F203" i="5"/>
  <c r="E12" i="4" s="1"/>
  <c r="F12" i="4" s="1"/>
  <c r="F15" i="5"/>
  <c r="G15" i="5" s="1"/>
  <c r="G11" i="5"/>
  <c r="D16" i="1"/>
  <c r="D7" i="5" s="1"/>
  <c r="G56" i="5"/>
  <c r="F201" i="5"/>
  <c r="E10" i="4" s="1"/>
  <c r="G199" i="5"/>
  <c r="C7" i="4"/>
  <c r="G26" i="5"/>
  <c r="G71" i="5"/>
  <c r="G105" i="5"/>
  <c r="G150" i="5"/>
  <c r="G161" i="5"/>
  <c r="E205" i="5"/>
  <c r="E206" i="5" s="1"/>
  <c r="E207" i="5" s="1"/>
  <c r="G60" i="5"/>
  <c r="G204" i="5"/>
  <c r="F8" i="4"/>
  <c r="G48" i="5"/>
  <c r="G138" i="5"/>
  <c r="F68" i="1"/>
  <c r="F63" i="5" s="1"/>
  <c r="G63" i="5" s="1"/>
  <c r="G23" i="1"/>
  <c r="G142" i="1"/>
  <c r="E13" i="4"/>
  <c r="F13" i="4" s="1"/>
  <c r="G164" i="5"/>
  <c r="D7" i="4"/>
  <c r="D14" i="4" s="1"/>
  <c r="H110" i="1"/>
  <c r="E189" i="1"/>
  <c r="E190" i="1" s="1"/>
  <c r="E191" i="1" s="1"/>
  <c r="G88" i="1"/>
  <c r="I201" i="1"/>
  <c r="G29" i="5"/>
  <c r="H36" i="1"/>
  <c r="H46" i="1"/>
  <c r="G78" i="1"/>
  <c r="H88" i="1"/>
  <c r="H100" i="1"/>
  <c r="G110" i="1"/>
  <c r="G120" i="1"/>
  <c r="G130" i="1"/>
  <c r="H152" i="1"/>
  <c r="H162" i="1"/>
  <c r="G172" i="1"/>
  <c r="G85" i="5"/>
  <c r="G74" i="5"/>
  <c r="G130" i="5"/>
  <c r="C29" i="6"/>
  <c r="D32" i="6" s="1"/>
  <c r="G36" i="1"/>
  <c r="G142" i="5"/>
  <c r="E40" i="5"/>
  <c r="G40" i="5" s="1"/>
  <c r="H78" i="1"/>
  <c r="H142" i="1"/>
  <c r="G162" i="1"/>
  <c r="G97" i="5"/>
  <c r="G153" i="5"/>
  <c r="G108" i="5"/>
  <c r="G175" i="5"/>
  <c r="G119" i="5"/>
  <c r="G100" i="1"/>
  <c r="H130" i="1"/>
  <c r="H120" i="1"/>
  <c r="H172" i="1"/>
  <c r="C40" i="6"/>
  <c r="G152" i="1"/>
  <c r="G46" i="1"/>
  <c r="G68" i="1"/>
  <c r="H68" i="1"/>
  <c r="G202" i="5" l="1"/>
  <c r="F7" i="4"/>
  <c r="G198" i="5"/>
  <c r="D189" i="1"/>
  <c r="D190" i="1" s="1"/>
  <c r="F10" i="4"/>
  <c r="D205" i="5"/>
  <c r="D206" i="5" s="1"/>
  <c r="D207" i="5" s="1"/>
  <c r="G203" i="5"/>
  <c r="F205" i="5"/>
  <c r="F206" i="5" s="1"/>
  <c r="F207" i="5" s="1"/>
  <c r="G201" i="5"/>
  <c r="C14" i="4"/>
  <c r="G176" i="1"/>
  <c r="G54" i="1"/>
  <c r="G8" i="1"/>
  <c r="D204" i="1"/>
  <c r="G177" i="1"/>
  <c r="G175" i="1"/>
  <c r="D15" i="4"/>
  <c r="D16" i="4" s="1"/>
  <c r="E14" i="4"/>
  <c r="D35" i="6"/>
  <c r="D33" i="6"/>
  <c r="D36" i="6"/>
  <c r="D34" i="6"/>
  <c r="D47" i="6"/>
  <c r="D46" i="6"/>
  <c r="D43" i="6"/>
  <c r="D44" i="6"/>
  <c r="D45" i="6"/>
  <c r="E197" i="1"/>
  <c r="D21" i="4" s="1"/>
  <c r="E198" i="1"/>
  <c r="D22" i="4" s="1"/>
  <c r="E196" i="1"/>
  <c r="D191" i="1" l="1"/>
  <c r="D198" i="1" s="1"/>
  <c r="C22" i="4" s="1"/>
  <c r="G205" i="5"/>
  <c r="G206" i="5" s="1"/>
  <c r="G207" i="5" s="1"/>
  <c r="F14" i="4"/>
  <c r="F15" i="4" s="1"/>
  <c r="F16" i="4" s="1"/>
  <c r="C15" i="4"/>
  <c r="C16" i="4" s="1"/>
  <c r="F179" i="1"/>
  <c r="F186" i="5" s="1"/>
  <c r="G186" i="5" s="1"/>
  <c r="H179" i="1"/>
  <c r="G179" i="1"/>
  <c r="G50" i="1"/>
  <c r="G52" i="1"/>
  <c r="F26" i="1"/>
  <c r="F18" i="5" s="1"/>
  <c r="G18" i="5" s="1"/>
  <c r="G20" i="1"/>
  <c r="E15" i="4"/>
  <c r="E16" i="4" s="1"/>
  <c r="C30" i="6"/>
  <c r="C41" i="6"/>
  <c r="E199" i="1"/>
  <c r="D23" i="4" s="1"/>
  <c r="D20" i="4"/>
  <c r="D197" i="1" l="1"/>
  <c r="C21" i="4" s="1"/>
  <c r="D196" i="1"/>
  <c r="C20" i="4" s="1"/>
  <c r="F58" i="1"/>
  <c r="H26" i="1"/>
  <c r="G26" i="1"/>
  <c r="G58" i="1"/>
  <c r="H58" i="1"/>
  <c r="G10" i="1"/>
  <c r="D199" i="1" l="1"/>
  <c r="C23" i="4" s="1"/>
  <c r="F52" i="5"/>
  <c r="G52" i="5" s="1"/>
  <c r="C18" i="6"/>
  <c r="D23" i="6" l="1"/>
  <c r="D25" i="6"/>
  <c r="D24" i="6"/>
  <c r="D21" i="6"/>
  <c r="D22" i="6"/>
  <c r="C19" i="6" l="1"/>
  <c r="G12" i="1" l="1"/>
  <c r="F16" i="1"/>
  <c r="C7" i="6" l="1"/>
  <c r="F7" i="5"/>
  <c r="G7" i="5" s="1"/>
  <c r="F189" i="1"/>
  <c r="H16" i="1"/>
  <c r="D201" i="1" s="1"/>
  <c r="G16" i="1"/>
  <c r="F190" i="1" l="1"/>
  <c r="F191" i="1" s="1"/>
  <c r="G189" i="1"/>
  <c r="D11" i="6"/>
  <c r="D13" i="6"/>
  <c r="D14" i="6"/>
  <c r="D12" i="6"/>
  <c r="D10" i="6"/>
  <c r="G190" i="1" l="1"/>
  <c r="G191" i="1" s="1"/>
  <c r="I202" i="1"/>
  <c r="C8" i="6"/>
  <c r="F197" i="1"/>
  <c r="F196" i="1"/>
  <c r="F198" i="1"/>
  <c r="E22" i="4" l="1"/>
  <c r="G198" i="1"/>
  <c r="F22" i="4" s="1"/>
  <c r="E21" i="4"/>
  <c r="G197" i="1"/>
  <c r="F21" i="4" s="1"/>
  <c r="G196" i="1"/>
  <c r="E20" i="4"/>
  <c r="F199" i="1"/>
  <c r="E23" i="4" s="1"/>
  <c r="D205" i="1"/>
  <c r="D202" i="1"/>
  <c r="F20" i="4" l="1"/>
  <c r="G199" i="1"/>
  <c r="F23" i="4" s="1"/>
</calcChain>
</file>

<file path=xl/sharedStrings.xml><?xml version="1.0" encoding="utf-8"?>
<sst xmlns="http://schemas.openxmlformats.org/spreadsheetml/2006/main" count="846" uniqueCount="652">
  <si>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</si>
  <si>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</si>
  <si>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t>Annexe D - Budget du projet PBF</t>
  </si>
  <si>
    <t>Tableau 1 - Budget du projet PBF par résultat, produit et activité</t>
  </si>
  <si>
    <t>Nombre de resultat/ produit</t>
  </si>
  <si>
    <t>Formulation du resultat/ produit/activite</t>
  </si>
  <si>
    <r>
      <t xml:space="preserve">Organisation recipiendiaire 1 (budget en USD) </t>
    </r>
    <r>
      <rPr>
        <b/>
        <sz val="12"/>
        <color rgb="FF0070C0"/>
        <rFont val="Calibri"/>
        <family val="2"/>
        <scheme val="minor"/>
      </rPr>
      <t>PNUD</t>
    </r>
  </si>
  <si>
    <r>
      <t xml:space="preserve">Organisation recipiendiaire 2 (budget en USD) </t>
    </r>
    <r>
      <rPr>
        <b/>
        <sz val="12"/>
        <color rgb="FF0070C0"/>
        <rFont val="Calibri"/>
        <family val="2"/>
        <scheme val="minor"/>
      </rPr>
      <t>ONUFEMMES</t>
    </r>
  </si>
  <si>
    <t>Total</t>
  </si>
  <si>
    <t xml:space="preserve">Pourcentage du budget pour chaque produit ou activite reserve pour action directe sur égalité des sexes et autonomisation des femmes (GEWE) (cas echeant) </t>
  </si>
  <si>
    <t>Niveau de depense/ engagement actuel 
(a remplir au moment des rapports de projet)</t>
  </si>
  <si>
    <r>
      <t>Justification du montant à GEWE</t>
    </r>
    <r>
      <rPr>
        <sz val="12"/>
        <color theme="1"/>
        <rFont val="Calibri"/>
        <family val="2"/>
        <scheme val="minor"/>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</si>
  <si>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Calibri"/>
        <family val="2"/>
        <scheme val="minor"/>
      </rPr>
      <t xml:space="preserve"> (e.g sur types des entrants ou justification du budget)</t>
    </r>
  </si>
  <si>
    <t xml:space="preserve">RESULTAT 1: </t>
  </si>
  <si>
    <t>La participation des organisations et réseaux des femmes défenseuses des droits humains dans les sphères de discussion institutionnelles est améliorée grâce à un environnement favorable au respect des droits humains et à la performance de leur système de gestion</t>
  </si>
  <si>
    <t>Produit 1.1:</t>
  </si>
  <si>
    <t>L’environnement dans lequel évolue les OSC des défenseuses des droits humains est compris et renforcé</t>
  </si>
  <si>
    <t>Activite 1.1.1:</t>
  </si>
  <si>
    <t xml:space="preserve">Vulgariser le cadre légal qui régit les OSC en RCA pour permettre aux OSC des défenseuses des droits humains de s’y conformer et de l’appliquer ;
</t>
  </si>
  <si>
    <t>Formation pour l'ensemble des OSC bénéficiaires sur le cadre légal et financement en cascade aux partenaires pour de la sensibilisation sur ce même cadre aux acteurs locaux (leaders communautaires, autorités locales etc.)</t>
  </si>
  <si>
    <t>Activite 1.1.2:</t>
  </si>
  <si>
    <t xml:space="preserve">Mettre à jour la cartographie des OSC des Femmes particulièrement travaillant dans le domaine de promotion des droits humains </t>
  </si>
  <si>
    <t>Consultant  recruter pour actualiser la cartographie avec des nouveaux élements sur les capacités des OSC ds DDH</t>
  </si>
  <si>
    <t>Activite 1.1.3:</t>
  </si>
  <si>
    <t xml:space="preserve">Appuyer l’élaboration d’un guide de renforcement des capacités institutionnelles des réseaux et OSC des femmes défenseuses des droits humains en RCA 
</t>
  </si>
  <si>
    <t>Prise en charge partielle PNUD/ASF des dépenses liées au consultant et à l'édition du guide en collaboration avec le PNUD</t>
  </si>
  <si>
    <t>Activite 1.1.4</t>
  </si>
  <si>
    <t>Appuyer les activités de plaidoyer pour l’examen par l’Assemblée nationale  de la loi portant protection des défenseuses des droits humains</t>
  </si>
  <si>
    <t>Contrat de subvention avec Forum des Femmes Parlementaires</t>
  </si>
  <si>
    <t>Activite 1.1.5</t>
  </si>
  <si>
    <t>Contribution à la mise en oeuvre des activités</t>
  </si>
  <si>
    <t xml:space="preserve">Personnel dédié à la mise en œuvre et ou au coaching et monitoring des partenaires nationaux, au M&amp;E et à l'atteinte des résultats </t>
  </si>
  <si>
    <t>Activite 1.1.6</t>
  </si>
  <si>
    <t>Communication du Programme (2%)</t>
  </si>
  <si>
    <t>Activite 1.1.7</t>
  </si>
  <si>
    <t>Activite 1.1.8</t>
  </si>
  <si>
    <t>Produit total</t>
  </si>
  <si>
    <t>Produit 1.2:</t>
  </si>
  <si>
    <t>Les systèmes de gestion des organisations et réseaux des femmes sont renforcés pour atteindre les standards de qualité pour les OSC</t>
  </si>
  <si>
    <t>Activite 1.2.1</t>
  </si>
  <si>
    <t xml:space="preserve">Mener des audits organisationnels des organisations et réseaux des femmes sélectionnées et développer des plans d'action pour permettre la mise en œuvre, le suivi et l'évaluation </t>
  </si>
  <si>
    <t>Consultant + Atelier d'appropriation + Edition des plans d'action</t>
  </si>
  <si>
    <t>Activite 1.2.2</t>
  </si>
  <si>
    <t>Appuyer les organisations et réseaux des femmes sélectionnés dans l'élaboration des manuels de procédures administratives, financières, logistiques, programmatiques, des politiques PEAS, politique de lutte contre la fraude et corruption, politique de protection des données etc</t>
  </si>
  <si>
    <t>sessions de travail et accompagnement du cosultant et volontaires communataires</t>
  </si>
  <si>
    <t>Activite 1.2.3</t>
  </si>
  <si>
    <t xml:space="preserve">Former les organisations et réseaux des femmes sur la gestion axée sur les résultats de développement : (identification des besoins, planification, suivi et évaluation sensible au genre) et rédaction des programmes/projets en vue de la mobilisation des ressources </t>
  </si>
  <si>
    <t>Formation de formateurs venant des différentes zones du projet sur le management de projet et planification et développement d'outils de formation. Bénéficiaires de la formation directement issus des réseaux préalablement renforcés</t>
  </si>
  <si>
    <t>Activite 1.2.4</t>
  </si>
  <si>
    <t xml:space="preserve">Mettre à disposition des organisations et réseaux des femmes des experts nationaux (VNU nationaux, spécialistes des programmes et des experts comptables) ou des volontaires communautaires pour les appuyer au quotidien dans la mise en œuvre de leurs plans d'actions et spécifiquement la tenue de la comptabilité et la recherche des financements </t>
  </si>
  <si>
    <t>Contrat de service pour 4 UNV communautaires  dans les zones du projet à l'intérieur pour 24 mois</t>
  </si>
  <si>
    <t>Activite 1.2.5</t>
  </si>
  <si>
    <t>Aider les organisations et réseaux des femmes défenseuses à acquérir des logiciels comptables.</t>
  </si>
  <si>
    <t>Procurement pou acquisition des logiciels accessibles aux réseaux et OSC sélectionnés</t>
  </si>
  <si>
    <t>Activite 1.2.6</t>
  </si>
  <si>
    <t>Création de boites à image et outils pédagogiques de sensibilisation à doter aux réseaux de femmes défenseuses</t>
  </si>
  <si>
    <t>Création et dotation aux réseaux et à leurs membres d'outils pédagogiques et de boite à images utiles à leurs travail quotidien sur le terrain</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</si>
  <si>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</si>
  <si>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</si>
  <si>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</si>
  <si>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</si>
  <si>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</si>
  <si>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</si>
  <si>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</si>
  <si>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</si>
  <si>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</si>
  <si>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</si>
  <si>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</si>
  <si>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</si>
  <si>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</si>
  <si>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</si>
  <si>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</si>
  <si>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</si>
  <si>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</si>
  <si>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</si>
  <si>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</si>
  <si>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</si>
  <si>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</si>
  <si>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 xml:space="preserve">Les femmes défenseuses des droits humains influencent sur les politiques et programmes grâce à leurs capacités de leadership et de dialogue </t>
  </si>
  <si>
    <t>Produit 2.1</t>
  </si>
  <si>
    <t>Le dialogue et les partenariats entre les organisations et réseaux des femmes de la société civile elles-mêmes sont promus</t>
  </si>
  <si>
    <t>Activite 2.1.1</t>
  </si>
  <si>
    <t xml:space="preserve">Faciliter et structurer la plateforme nationale des défenseuses des droits humains regroupant les 5 réseaux locaux </t>
  </si>
  <si>
    <t>Atelier avec OSC mettant en place réseaux, contrat de subvention avec OSC et mise en place réseau BambariAtelier de 3j de validation concernant la structuration de la plateforme nationale regroupant les 5 réseaux, équipements</t>
  </si>
  <si>
    <t>Activite 2.1.2</t>
  </si>
  <si>
    <t xml:space="preserve">Faire fonctionner le système d’alerte précoce communautaire entre défenseuses </t>
  </si>
  <si>
    <t xml:space="preserve">Financement en cascade aux partenaires d'ASF pour diffusion ciblées (OSC) et massives (radios) du SAP; Renforcement des capacités + appui en matériels et équipements de travail et de communication (y compris téléphones avec flotte) et impressions </t>
  </si>
  <si>
    <t>Activite 2.1.3</t>
  </si>
  <si>
    <t xml:space="preserve">Définir un système de prise en charge judiciaire pérenne des femmes défenseuses de droits humains </t>
  </si>
  <si>
    <t>Création d'un pool d'avocats, formation coaching sur les spécificités des violations liées aux DDH et déploiement de conseils juridiques et assistance judiciaire dans les zones du projet</t>
  </si>
  <si>
    <t>Activite 2.1.4</t>
  </si>
  <si>
    <t xml:space="preserve">Elargir l’espace civique en ligne sur une plateforme à gérer par le réseau national des défenseuses des droits humains </t>
  </si>
  <si>
    <t>Appui consultance pour site web + autres pages
Formation sur escpace civique en ligne</t>
  </si>
  <si>
    <t>Activite 2.1.5</t>
  </si>
  <si>
    <t xml:space="preserve">Appuyer la participation des organisations et réseaux des femmes aux reportings d’observation internationaux sur la situation du droit des femmes et les contributions à l’Examen Périodique Universel </t>
  </si>
  <si>
    <t>Atelier de formation et outillage du monitoring et compilation d'informations de 5j et Atelier d'appui à la rédaction d'un rapport d'observation commun à tous les réseaux</t>
  </si>
  <si>
    <t>Activite 2.1.6</t>
  </si>
  <si>
    <t>Appuyer les OSC et réseaux créés pour la rédaction des rapports sur la situation des défenseuses des droits humains</t>
  </si>
  <si>
    <t>Contart de subvention avec OSC, Formation sur la fiche collecte des données de violations des droits humains, spécialement pour les défenseuses des DDH
appui technique pour la rédaction des deux  rapports</t>
  </si>
  <si>
    <t>Activite 2.1.7</t>
  </si>
  <si>
    <t>Lancer des actions conjointes entre les autorités gouvernementales, les organisations de la société civile et les médias pour remettre en question la représentation stéréotypée du rôle des femmes et des hommes dans la promotion des droits humains et la consolidation de la paix (Financement en cascade)</t>
  </si>
  <si>
    <t>Financement en cascade aux partenaires d'ASF pour l'organisation d'espace de discussion au niveau local entre les autorités locales / gouvernementales, les OSC et médias sur la question de la représentation stéréotypée du rôle des femmes et hommes</t>
  </si>
  <si>
    <t>Activite 2.1.8</t>
  </si>
  <si>
    <t>Produit 2.2</t>
  </si>
  <si>
    <t xml:space="preserve">Les actions des femmes dans la prévention et gestion des confits sont mis à l’échelle </t>
  </si>
  <si>
    <t>Activite 2.2.1</t>
  </si>
  <si>
    <t>Elaborer et mettre en œuvre un Programme de renforcement des capacités techniques des OSC défenseuses des droits humains sur la prévention et gestion des confits et lobbying dans les autres domaines prioritaires de consolidation de la paix et d'accès à la justice transitionnelle y compris la CVJRR.</t>
  </si>
  <si>
    <t>Contrat de subvention + Atelier pour l'implication des defenseues des droits humains dans les activités de la CVJRR dans les zones du projet.</t>
  </si>
  <si>
    <t>Activite' 2.2.2</t>
  </si>
  <si>
    <t xml:space="preserve">Créer des espaces d’échanges et de plaidoyer entre femmes politiques et femmes de l’administration publique, du secteur privé et de la communauté à la base sur la promotion et défense des droits humains </t>
  </si>
  <si>
    <t>Financement en cascade aux partenaires d'ASF pour l'organisation d'espaces de discussion au niveau local entre les femmes politiques, l'administration publique e du secteur privé et communautés afin de faire avancer les réflexions</t>
  </si>
  <si>
    <t>Activite 2.2.3</t>
  </si>
  <si>
    <t>Poursuivre le renforcement économique des femmes activistes : Accompagner les femmes activistes qui sont dans le secteur privé à formaliser leurs structures et initiatives</t>
  </si>
  <si>
    <t>AGR pour les groupements + appui AVEC (Activités Villageoises d'Epargne et de Crédit) + accès à la banque électronique (Mobile Money)</t>
  </si>
  <si>
    <t>Activite 2.2.4</t>
  </si>
  <si>
    <t>Lancer des actions conjointes entre les autorités gouvernementales, les organisations de la société civile et les médias pour remettre en question la représentation stéréotypée du rôle des femmes et des hommes dans la promotion des droits humains et la consolidation de la paix</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</si>
  <si>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</si>
  <si>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</si>
  <si>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</si>
  <si>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</si>
  <si>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</si>
  <si>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</si>
  <si>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</si>
  <si>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</si>
  <si>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</si>
  <si>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</si>
  <si>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</si>
  <si>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</si>
  <si>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</si>
  <si>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</si>
  <si>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</si>
  <si>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</si>
  <si>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</si>
  <si>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</si>
  <si>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</si>
  <si>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</si>
  <si>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</si>
  <si>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</si>
  <si>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</si>
  <si>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</si>
  <si>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</si>
  <si>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</si>
  <si>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</si>
  <si>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</si>
  <si>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</si>
  <si>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</si>
  <si>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</si>
  <si>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</si>
  <si>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</si>
  <si>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</si>
  <si>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</si>
  <si>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</si>
  <si>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</si>
  <si>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</si>
  <si>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</si>
  <si>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</si>
  <si>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</si>
  <si>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</si>
  <si>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</si>
  <si>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</si>
  <si>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</si>
  <si>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</si>
  <si>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</si>
  <si>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</si>
  <si>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</si>
  <si>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</si>
  <si>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</si>
  <si>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</si>
  <si>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</si>
  <si>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</si>
  <si>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</si>
  <si>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</si>
  <si>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</si>
  <si>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</si>
  <si>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</si>
  <si>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</si>
  <si>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</si>
  <si>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</si>
  <si>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</si>
  <si>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</si>
  <si>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</si>
  <si>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</si>
  <si>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</si>
  <si>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</si>
  <si>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</si>
  <si>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</si>
  <si>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</si>
  <si>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</si>
  <si>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</si>
  <si>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</si>
  <si>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</si>
  <si>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</si>
  <si>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</si>
  <si>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</si>
  <si>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</si>
  <si>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</si>
  <si>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</si>
  <si>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</si>
  <si>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</si>
  <si>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</si>
  <si>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</si>
  <si>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</si>
  <si>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</si>
  <si>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</si>
  <si>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</si>
  <si>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</si>
  <si>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</si>
  <si>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</si>
  <si>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</si>
  <si>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</si>
  <si>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</si>
  <si>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</si>
  <si>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</si>
  <si>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</si>
  <si>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</si>
  <si>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</si>
  <si>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Coûts supplémentaires total</t>
  </si>
  <si>
    <t>Totaux</t>
  </si>
  <si>
    <t>Sous-budget total du projet</t>
  </si>
  <si>
    <t>Coûts indirects (7%):</t>
  </si>
  <si>
    <t>Répartition des tranches basée sur la performance</t>
  </si>
  <si>
    <t>Tranche %</t>
  </si>
  <si>
    <t>Première tranche</t>
  </si>
  <si>
    <t>Deuxième tranche</t>
  </si>
  <si>
    <t>Troisième tranche (le cas échéant)</t>
  </si>
  <si>
    <r>
      <t xml:space="preserve">$ alloué à GEWE </t>
    </r>
    <r>
      <rPr>
        <sz val="11"/>
        <color theme="1"/>
        <rFont val="Calibri"/>
        <family val="2"/>
        <scheme val="minor"/>
      </rPr>
      <t>(inclut coûts indirects)</t>
    </r>
  </si>
  <si>
    <t>Total des dépenses</t>
  </si>
  <si>
    <t>% alloué à GEWE</t>
  </si>
  <si>
    <t>Taux d'exécution</t>
  </si>
  <si>
    <r>
      <t xml:space="preserve">$ alloué à S&amp;E </t>
    </r>
    <r>
      <rPr>
        <sz val="11"/>
        <color theme="1"/>
        <rFont val="Calibri"/>
        <family val="2"/>
        <scheme val="minor"/>
      </rPr>
      <t>(inclut coûts indirects)</t>
    </r>
  </si>
  <si>
    <t>% alloué à S&amp;E</t>
  </si>
  <si>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</si>
  <si>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t>-</t>
  </si>
  <si>
    <t>Tableau 2 - Répartition des produits par catégories de budget de l’ONU</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</si>
  <si>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</si>
  <si>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</si>
  <si>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</si>
  <si>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</si>
  <si>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</si>
  <si>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</si>
  <si>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</si>
  <si>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</si>
  <si>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</si>
  <si>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</si>
  <si>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 xml:space="preserve">Total </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</si>
  <si>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</si>
  <si>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</si>
  <si>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</si>
  <si>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</si>
  <si>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</si>
  <si>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</si>
  <si>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</si>
  <si>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</si>
  <si>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</si>
  <si>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</si>
  <si>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</si>
  <si>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</si>
  <si>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</si>
  <si>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</si>
  <si>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</si>
  <si>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</si>
  <si>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</si>
  <si>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</si>
  <si>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</si>
  <si>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</si>
  <si>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</si>
  <si>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</si>
  <si>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</si>
  <si>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</si>
  <si>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TOTAL</t>
  </si>
  <si>
    <t>Annex 1 : Guide de MPTFO sur les catégories de frais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</si>
  <si>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</si>
  <si>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</si>
  <si>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</si>
  <si>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</si>
  <si>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</si>
  <si>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</si>
  <si>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</si>
  <si>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t>For PBSO Use</t>
  </si>
  <si>
    <t>Outcome 1</t>
  </si>
  <si>
    <t>Outcome Budget</t>
  </si>
  <si>
    <t>Total Outcome Budget Towards SDGs</t>
  </si>
  <si>
    <t>SDG</t>
  </si>
  <si>
    <t>SDG %</t>
  </si>
  <si>
    <t>Total Towards SDG</t>
  </si>
  <si>
    <t>Outcome 2</t>
  </si>
  <si>
    <t>Outcome 3</t>
  </si>
  <si>
    <t>Outcome 4</t>
  </si>
  <si>
    <t>For MPTFO Use</t>
  </si>
  <si>
    <t>Totals</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</si>
  <si>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</si>
  <si>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</si>
  <si>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</si>
  <si>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</si>
  <si>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</si>
  <si>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</si>
  <si>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</si>
  <si>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</si>
  <si>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</si>
  <si>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Performance-Based Tranche Breakdown</t>
  </si>
  <si>
    <t>First Tranche:</t>
  </si>
  <si>
    <t>Second Tranche:</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</si>
  <si>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</si>
  <si>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</si>
  <si>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</si>
  <si>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</si>
  <si>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</si>
  <si>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</si>
  <si>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</si>
  <si>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</si>
  <si>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</si>
  <si>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</si>
  <si>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</si>
  <si>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</si>
  <si>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</si>
  <si>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</si>
  <si>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</si>
  <si>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</si>
  <si>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</si>
  <si>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</si>
  <si>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</si>
  <si>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</si>
  <si>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</si>
  <si>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</si>
  <si>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</si>
  <si>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</si>
  <si>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</si>
  <si>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</si>
  <si>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</si>
  <si>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</si>
  <si>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</si>
  <si>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</si>
  <si>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</si>
  <si>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</si>
  <si>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</si>
  <si>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</si>
  <si>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</si>
  <si>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</si>
  <si>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</si>
  <si>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</si>
  <si>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</si>
  <si>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</si>
  <si>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</si>
  <si>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</si>
  <si>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</si>
  <si>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</si>
  <si>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</si>
  <si>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</si>
  <si>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</si>
  <si>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</si>
  <si>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</si>
  <si>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</si>
  <si>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</si>
  <si>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</si>
  <si>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</si>
  <si>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</si>
  <si>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</si>
  <si>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</si>
  <si>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</si>
  <si>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</si>
  <si>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</si>
  <si>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</si>
  <si>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</si>
  <si>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</si>
  <si>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</si>
  <si>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</si>
  <si>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</si>
  <si>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</si>
  <si>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</si>
  <si>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</si>
  <si>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</si>
  <si>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</si>
  <si>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</si>
  <si>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</si>
  <si>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</si>
  <si>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</si>
  <si>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</si>
  <si>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</si>
  <si>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</si>
  <si>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</si>
  <si>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</si>
  <si>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</si>
  <si>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</si>
  <si>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</si>
  <si>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</si>
  <si>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</si>
  <si>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</si>
  <si>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</si>
  <si>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</si>
  <si>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</si>
  <si>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</si>
  <si>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</si>
  <si>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</si>
  <si>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</si>
  <si>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</si>
  <si>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</si>
  <si>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</si>
  <si>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</si>
  <si>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</si>
  <si>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</si>
  <si>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</si>
  <si>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</si>
  <si>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</si>
  <si>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</si>
  <si>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</si>
  <si>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</si>
  <si>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</si>
  <si>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</si>
  <si>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</si>
  <si>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</si>
  <si>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</si>
  <si>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</si>
  <si>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</si>
  <si>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</si>
  <si>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</si>
  <si>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</si>
  <si>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</si>
  <si>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</si>
  <si>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</si>
  <si>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</si>
  <si>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</si>
  <si>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</si>
  <si>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</si>
  <si>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</si>
  <si>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</si>
  <si>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</si>
  <si>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</si>
  <si>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</si>
  <si>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</si>
  <si>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</si>
  <si>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</si>
  <si>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</si>
  <si>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</si>
  <si>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</si>
  <si>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</si>
  <si>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</si>
  <si>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</si>
  <si>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</si>
  <si>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</si>
  <si>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</si>
  <si>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</si>
  <si>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</si>
  <si>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</si>
  <si>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</si>
  <si>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</si>
  <si>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</si>
  <si>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</si>
  <si>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</si>
  <si>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</si>
  <si>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</si>
  <si>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</si>
  <si>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</si>
  <si>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</si>
  <si>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</si>
  <si>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</si>
  <si>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</si>
  <si>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</si>
  <si>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</si>
  <si>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</si>
  <si>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</si>
  <si>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</si>
  <si>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</si>
  <si>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</si>
  <si>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</si>
  <si>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</si>
  <si>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</si>
  <si>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</si>
  <si>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</si>
  <si>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</si>
  <si>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</si>
  <si>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</si>
  <si>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</si>
  <si>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</si>
  <si>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</si>
  <si>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</si>
  <si>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</si>
  <si>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</si>
  <si>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</si>
  <si>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</si>
  <si>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</si>
  <si>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</si>
  <si>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</si>
  <si>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</si>
  <si>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</si>
  <si>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</si>
  <si>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</si>
  <si>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</si>
  <si>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</si>
  <si>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</si>
  <si>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</si>
  <si>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</si>
  <si>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</si>
  <si>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</si>
  <si>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</si>
  <si>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</si>
  <si>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</si>
  <si>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</si>
  <si>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</si>
  <si>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</si>
  <si>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</si>
  <si>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</si>
  <si>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</si>
  <si>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</si>
  <si>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</si>
  <si>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</si>
  <si>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</si>
  <si>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</si>
  <si>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</si>
  <si>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</si>
  <si>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</si>
  <si>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</si>
  <si>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</si>
  <si>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</si>
  <si>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</si>
  <si>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</si>
  <si>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</si>
  <si>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</si>
  <si>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</si>
  <si>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</si>
  <si>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</si>
  <si>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</si>
  <si>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</si>
  <si>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</si>
  <si>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</si>
  <si>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</si>
  <si>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</si>
  <si>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</si>
  <si>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</si>
  <si>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</si>
  <si>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</si>
  <si>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</si>
  <si>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</si>
  <si>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</si>
  <si>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</si>
  <si>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</si>
  <si>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</si>
  <si>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</si>
  <si>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</si>
  <si>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</si>
  <si>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</si>
  <si>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</si>
  <si>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</si>
  <si>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</si>
  <si>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</si>
  <si>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</si>
  <si>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</si>
  <si>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</si>
  <si>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</si>
  <si>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</si>
  <si>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</si>
  <si>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</si>
  <si>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</si>
  <si>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</si>
  <si>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</si>
  <si>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</si>
  <si>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</si>
  <si>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</si>
  <si>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</si>
  <si>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</si>
  <si>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</si>
  <si>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</si>
  <si>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</si>
  <si>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</si>
  <si>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</si>
  <si>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</si>
  <si>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</si>
  <si>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</si>
  <si>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</si>
  <si>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</si>
  <si>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</si>
  <si>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</si>
  <si>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</si>
  <si>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</si>
  <si>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</si>
  <si>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</si>
  <si>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</si>
  <si>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</si>
  <si>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</si>
  <si>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</si>
  <si>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</si>
  <si>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</si>
  <si>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</si>
  <si>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</si>
  <si>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</si>
  <si>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</si>
  <si>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</si>
  <si>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</si>
  <si>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</si>
  <si>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</si>
  <si>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</si>
  <si>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</si>
  <si>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</si>
  <si>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</si>
  <si>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</si>
  <si>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</si>
  <si>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</si>
  <si>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</si>
  <si>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</si>
  <si>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</si>
  <si>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</si>
  <si>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</si>
  <si>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</si>
  <si>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</si>
  <si>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</si>
  <si>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</si>
  <si>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</si>
  <si>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</si>
  <si>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</si>
  <si>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</si>
  <si>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</si>
  <si>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</si>
  <si>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</si>
  <si>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</si>
  <si>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</si>
  <si>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</si>
  <si>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</si>
  <si>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</si>
  <si>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</si>
  <si>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</si>
  <si>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</si>
  <si>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</si>
  <si>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</si>
  <si>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</si>
  <si>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</si>
  <si>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</si>
  <si>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</si>
  <si>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</si>
  <si>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</si>
  <si>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</si>
  <si>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</si>
  <si>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</si>
  <si>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</si>
  <si>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</si>
  <si>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</si>
  <si>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</si>
  <si>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</si>
  <si>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</si>
  <si>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</si>
  <si>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</si>
  <si>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</si>
  <si>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</si>
  <si>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</si>
  <si>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</si>
  <si>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 xml:space="preserve"> </t>
  </si>
  <si>
    <t>contrat ASF</t>
  </si>
  <si>
    <t>contrat ASF a rebudgétiser  pour PTA 2024</t>
  </si>
  <si>
    <t xml:space="preserve">contrat ASF </t>
  </si>
  <si>
    <t>Contrat ASF</t>
  </si>
  <si>
    <t>avance contrat ASF a rebudgétiser  pour PTA PNUD 2024</t>
  </si>
  <si>
    <t>avance contrat ASF</t>
  </si>
  <si>
    <t>11530 $ Onufemmes et avance contrat ASF a rebudgétiser  pour PTA PNUD 2024</t>
  </si>
  <si>
    <t>27738,99 $ UNW , PADDEL 85072 $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</si>
</sst>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 #,##0.00\ _F_B_-;\-* #,##0.00\ _F_B_-;_-* &quot;-&quot;??\ _F_B_-;_-@_-"/>
  </numFmts>
  <fonts count="26">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24"/>
      <color rgb="FF00B0F0"/>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b/>
      <u/>
      <sz val="14"/>
      <color theme="1"/>
      <name val="Calibri"/>
      <family val="2"/>
      <scheme val="minor"/>
    </font>
    <font>
      <b/>
      <sz val="12"/>
      <color rgb="FF0070C0"/>
      <name val="Calibri"/>
      <family val="2"/>
      <scheme val="minor"/>
    </font>
    <font>
      <sz val="10"/>
      <name val="Arial"/>
      <family val="2"/>
    </font>
    <font>
      <sz val="8"/>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59999389629810485"/>
        <bgColor indexed="64"/>
      </patternFill>
    </fill>
  </fills>
  <borders count="54">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s>
  <cellStyleXfs count="5">
    <xf numFmtId="0" fontId="0" fillId="0" borderId="0"/>
    <xf numFmtId="164" fontId="4" fillId="0" borderId="0" applyFont="0" applyFill="0" applyBorder="0" applyAlignment="0" applyProtection="0"/>
    <xf numFmtId="9" fontId="4" fillId="0" borderId="0" applyFont="0" applyFill="0" applyBorder="0" applyAlignment="0" applyProtection="0"/>
    <xf numFmtId="165" fontId="24" fillId="0" borderId="0" applyFont="0" applyFill="0" applyBorder="0" applyAlignment="0" applyProtection="0"/>
    <xf numFmtId="0" fontId="4" fillId="0" borderId="0"/>
  </cellStyleXfs>
  <cellXfs count="288">
    <xf numFmtId="0" fontId="0" fillId="0" borderId="0" xfId="0"/>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164" fontId="2" fillId="0" borderId="0" xfId="0" applyNumberFormat="1" applyFont="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164" fontId="10" fillId="0" borderId="0" xfId="1" applyFont="1" applyFill="1" applyBorder="1" applyAlignment="1" applyProtection="1">
      <alignment vertical="center" wrapText="1"/>
    </xf>
    <xf numFmtId="16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164" fontId="7" fillId="3" borderId="0" xfId="1" applyFont="1" applyFill="1" applyBorder="1" applyAlignment="1" applyProtection="1">
      <alignment vertical="center" wrapText="1"/>
    </xf>
    <xf numFmtId="16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7" fillId="2" borderId="8" xfId="0" applyFont="1" applyFill="1" applyBorder="1" applyAlignment="1" applyProtection="1">
      <alignment vertical="center" wrapText="1"/>
      <protection locked="0"/>
    </xf>
    <xf numFmtId="16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4" fontId="2" fillId="3" borderId="0" xfId="2" applyNumberFormat="1" applyFont="1" applyFill="1" applyBorder="1" applyAlignment="1">
      <alignment wrapText="1"/>
    </xf>
    <xf numFmtId="0" fontId="9" fillId="0" borderId="0" xfId="0" applyFont="1" applyAlignment="1">
      <alignment horizontal="center" vertical="center" wrapText="1"/>
    </xf>
    <xf numFmtId="0" fontId="2" fillId="3" borderId="0" xfId="0" applyFont="1" applyFill="1" applyAlignment="1">
      <alignment horizontal="left" wrapText="1"/>
    </xf>
    <xf numFmtId="164" fontId="2" fillId="0" borderId="0" xfId="1" applyFont="1" applyFill="1" applyBorder="1" applyAlignment="1" applyProtection="1">
      <alignment vertical="center" wrapText="1"/>
    </xf>
    <xf numFmtId="16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164" fontId="2" fillId="4" borderId="3" xfId="1" applyFont="1" applyFill="1" applyBorder="1" applyAlignment="1" applyProtection="1">
      <alignment wrapText="1"/>
    </xf>
    <xf numFmtId="164" fontId="2" fillId="0" borderId="0" xfId="0" applyNumberFormat="1" applyFont="1" applyAlignment="1">
      <alignment wrapText="1"/>
    </xf>
    <xf numFmtId="164" fontId="6" fillId="0" borderId="0" xfId="1" applyFont="1" applyFill="1" applyBorder="1" applyAlignment="1">
      <alignment horizontal="right" vertical="center" wrapText="1"/>
    </xf>
    <xf numFmtId="0" fontId="2" fillId="2" borderId="38" xfId="0" applyFont="1" applyFill="1" applyBorder="1" applyAlignment="1">
      <alignment horizontal="center" wrapText="1"/>
    </xf>
    <xf numFmtId="164" fontId="2" fillId="2" borderId="3" xfId="0" applyNumberFormat="1" applyFont="1" applyFill="1" applyBorder="1" applyAlignment="1">
      <alignment wrapText="1"/>
    </xf>
    <xf numFmtId="0" fontId="6" fillId="2" borderId="38" xfId="0" applyFont="1" applyFill="1" applyBorder="1" applyAlignment="1">
      <alignment vertical="center" wrapText="1"/>
    </xf>
    <xf numFmtId="164" fontId="2" fillId="2" borderId="38" xfId="0" applyNumberFormat="1" applyFont="1" applyFill="1" applyBorder="1" applyAlignment="1">
      <alignment wrapText="1"/>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2" fillId="4" borderId="3" xfId="1" applyFont="1" applyFill="1" applyBorder="1" applyAlignment="1">
      <alignment wrapText="1"/>
    </xf>
    <xf numFmtId="164" fontId="2" fillId="3" borderId="4" xfId="1" applyFont="1" applyFill="1" applyBorder="1" applyAlignment="1" applyProtection="1">
      <alignment wrapText="1"/>
    </xf>
    <xf numFmtId="164" fontId="2" fillId="3" borderId="1" xfId="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164" fontId="2" fillId="2" borderId="37" xfId="0" applyNumberFormat="1" applyFont="1" applyFill="1" applyBorder="1" applyAlignment="1">
      <alignment wrapText="1"/>
    </xf>
    <xf numFmtId="164" fontId="2" fillId="2" borderId="9" xfId="0" applyNumberFormat="1" applyFont="1" applyFill="1" applyBorder="1" applyAlignment="1">
      <alignment wrapText="1"/>
    </xf>
    <xf numFmtId="0" fontId="2" fillId="2" borderId="11" xfId="0" applyFont="1" applyFill="1" applyBorder="1" applyAlignment="1">
      <alignment horizontal="center" wrapText="1"/>
    </xf>
    <xf numFmtId="164" fontId="2" fillId="2" borderId="33" xfId="0" applyNumberFormat="1" applyFont="1" applyFill="1" applyBorder="1" applyAlignment="1">
      <alignment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0" fontId="2" fillId="5" borderId="3" xfId="0" applyFont="1" applyFill="1" applyBorder="1" applyAlignment="1">
      <alignment vertical="center" wrapText="1"/>
    </xf>
    <xf numFmtId="0" fontId="2" fillId="2" borderId="3" xfId="0" applyFont="1" applyFill="1" applyBorder="1" applyAlignment="1">
      <alignment vertical="center" wrapText="1"/>
    </xf>
    <xf numFmtId="9" fontId="2" fillId="2" borderId="14" xfId="2" applyFont="1" applyFill="1" applyBorder="1" applyAlignment="1" applyProtection="1">
      <alignment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0" fontId="2" fillId="2" borderId="38" xfId="0" applyFont="1" applyFill="1" applyBorder="1" applyAlignment="1">
      <alignment vertical="center" wrapText="1"/>
    </xf>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0" fontId="2" fillId="2" borderId="31" xfId="0" applyFont="1" applyFill="1" applyBorder="1" applyAlignment="1">
      <alignment wrapText="1"/>
    </xf>
    <xf numFmtId="164" fontId="2" fillId="2" borderId="32"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9" fontId="2" fillId="3" borderId="30" xfId="2" applyFont="1" applyFill="1" applyBorder="1" applyAlignment="1" applyProtection="1">
      <alignment horizontal="right" vertical="center" wrapText="1"/>
      <protection locked="0"/>
    </xf>
    <xf numFmtId="9" fontId="0" fillId="0" borderId="0" xfId="2" applyFont="1"/>
    <xf numFmtId="164" fontId="2" fillId="4" borderId="5" xfId="1" applyFont="1" applyFill="1" applyBorder="1" applyAlignment="1" applyProtection="1">
      <alignment wrapText="1"/>
    </xf>
    <xf numFmtId="164" fontId="2" fillId="4" borderId="5" xfId="1" applyFont="1" applyFill="1" applyBorder="1" applyAlignment="1">
      <alignment wrapText="1"/>
    </xf>
    <xf numFmtId="164" fontId="2" fillId="2" borderId="5" xfId="0" applyNumberFormat="1" applyFont="1" applyFill="1" applyBorder="1" applyAlignment="1">
      <alignment wrapText="1"/>
    </xf>
    <xf numFmtId="0" fontId="7" fillId="2" borderId="50" xfId="0" applyFont="1" applyFill="1" applyBorder="1" applyAlignment="1">
      <alignment vertical="center" wrapText="1"/>
    </xf>
    <xf numFmtId="0" fontId="7" fillId="2" borderId="50" xfId="0" applyFont="1" applyFill="1" applyBorder="1" applyAlignment="1" applyProtection="1">
      <alignment vertical="center" wrapText="1"/>
      <protection locked="0"/>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0" fontId="2" fillId="7" borderId="3" xfId="0" applyFont="1" applyFill="1" applyBorder="1" applyAlignment="1">
      <alignment vertical="center" wrapText="1"/>
    </xf>
    <xf numFmtId="164" fontId="2" fillId="2" borderId="3" xfId="1" applyFont="1" applyFill="1" applyBorder="1" applyAlignment="1">
      <alignment wrapText="1"/>
    </xf>
    <xf numFmtId="164" fontId="2" fillId="2" borderId="12" xfId="1" applyFont="1" applyFill="1" applyBorder="1" applyAlignment="1" applyProtection="1">
      <alignment wrapText="1"/>
    </xf>
    <xf numFmtId="164" fontId="2" fillId="2" borderId="13" xfId="1" applyFont="1" applyFill="1" applyBorder="1" applyAlignment="1">
      <alignment wrapText="1"/>
    </xf>
    <xf numFmtId="0" fontId="7" fillId="2" borderId="34" xfId="0" applyFont="1" applyFill="1" applyBorder="1" applyAlignment="1">
      <alignment vertical="center" wrapText="1"/>
    </xf>
    <xf numFmtId="164" fontId="2" fillId="2" borderId="30" xfId="0" applyNumberFormat="1" applyFont="1" applyFill="1" applyBorder="1" applyAlignment="1">
      <alignment wrapText="1"/>
    </xf>
    <xf numFmtId="164" fontId="2" fillId="2" borderId="9" xfId="1" applyFont="1" applyFill="1" applyBorder="1" applyAlignment="1">
      <alignment wrapText="1"/>
    </xf>
    <xf numFmtId="164" fontId="2" fillId="2" borderId="14" xfId="1" applyFont="1" applyFill="1" applyBorder="1" applyAlignment="1">
      <alignment wrapText="1"/>
    </xf>
    <xf numFmtId="164" fontId="2" fillId="3" borderId="0" xfId="1" applyFont="1" applyFill="1" applyBorder="1" applyAlignment="1" applyProtection="1">
      <alignment vertical="center" wrapText="1"/>
      <protection locked="0"/>
    </xf>
    <xf numFmtId="164" fontId="0" fillId="0" borderId="0" xfId="1" applyFont="1" applyBorder="1" applyAlignment="1">
      <alignment wrapText="1"/>
    </xf>
    <xf numFmtId="164" fontId="2" fillId="3" borderId="0" xfId="1" applyFont="1" applyFill="1" applyBorder="1" applyAlignment="1">
      <alignment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horizontal="right" vertical="center" wrapText="1"/>
      <protection locked="0"/>
    </xf>
    <xf numFmtId="164" fontId="2" fillId="3" borderId="0" xfId="1" applyFont="1" applyFill="1" applyBorder="1" applyAlignment="1" applyProtection="1">
      <alignment vertical="center" wrapText="1"/>
    </xf>
    <xf numFmtId="164" fontId="2" fillId="0" borderId="0" xfId="1" applyFont="1" applyFill="1" applyBorder="1" applyAlignment="1">
      <alignment vertical="center" wrapText="1"/>
    </xf>
    <xf numFmtId="164" fontId="0" fillId="0" borderId="0" xfId="1" applyFont="1" applyFill="1" applyBorder="1" applyAlignment="1">
      <alignment wrapText="1"/>
    </xf>
    <xf numFmtId="164" fontId="14" fillId="0" borderId="0" xfId="1" applyFont="1" applyBorder="1" applyAlignment="1">
      <alignment wrapText="1"/>
    </xf>
    <xf numFmtId="164" fontId="12" fillId="3" borderId="0" xfId="1" applyFont="1" applyFill="1" applyBorder="1" applyAlignment="1">
      <alignment horizontal="left" wrapText="1"/>
    </xf>
    <xf numFmtId="0" fontId="1" fillId="2" borderId="8" xfId="0" applyFont="1" applyFill="1" applyBorder="1" applyAlignment="1">
      <alignment vertical="center" wrapText="1"/>
    </xf>
    <xf numFmtId="164" fontId="2" fillId="2" borderId="27" xfId="0" applyNumberFormat="1" applyFont="1" applyFill="1" applyBorder="1" applyAlignment="1">
      <alignment vertical="center" wrapText="1"/>
    </xf>
    <xf numFmtId="16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164" fontId="2" fillId="2" borderId="9" xfId="2" applyNumberFormat="1" applyFont="1" applyFill="1" applyBorder="1" applyAlignment="1">
      <alignment vertical="center" wrapText="1"/>
    </xf>
    <xf numFmtId="0" fontId="2" fillId="2" borderId="35" xfId="0" applyFont="1" applyFill="1" applyBorder="1" applyAlignment="1">
      <alignment horizontal="center" vertical="center" wrapText="1"/>
    </xf>
    <xf numFmtId="9" fontId="2" fillId="2" borderId="35" xfId="2" applyFont="1" applyFill="1" applyBorder="1" applyAlignment="1">
      <alignment vertical="center" wrapText="1"/>
    </xf>
    <xf numFmtId="9" fontId="2" fillId="2" borderId="47" xfId="2" applyFont="1" applyFill="1" applyBorder="1" applyAlignment="1">
      <alignment vertical="center" wrapText="1"/>
    </xf>
    <xf numFmtId="164" fontId="3" fillId="2" borderId="13" xfId="0" applyNumberFormat="1" applyFont="1" applyFill="1" applyBorder="1"/>
    <xf numFmtId="0" fontId="2" fillId="2" borderId="5"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11" fillId="6" borderId="6" xfId="0" applyFont="1" applyFill="1" applyBorder="1" applyAlignment="1">
      <alignment vertical="top" wrapText="1"/>
    </xf>
    <xf numFmtId="164" fontId="0" fillId="0" borderId="0" xfId="1" applyFont="1" applyFill="1" applyBorder="1" applyAlignment="1">
      <alignment vertical="center" wrapText="1"/>
    </xf>
    <xf numFmtId="9" fontId="0" fillId="0" borderId="0" xfId="2" applyFont="1" applyFill="1" applyBorder="1" applyAlignment="1">
      <alignment wrapText="1"/>
    </xf>
    <xf numFmtId="164" fontId="2" fillId="2" borderId="3" xfId="1" applyFont="1" applyFill="1" applyBorder="1" applyAlignment="1" applyProtection="1">
      <alignment horizontal="center" vertical="center" wrapText="1"/>
      <protection locked="0"/>
    </xf>
    <xf numFmtId="0" fontId="7" fillId="2" borderId="51" xfId="0" applyFont="1" applyFill="1" applyBorder="1" applyAlignment="1">
      <alignment vertical="center" wrapText="1"/>
    </xf>
    <xf numFmtId="164" fontId="14" fillId="0" borderId="0" xfId="1" applyFont="1" applyFill="1" applyBorder="1" applyAlignment="1">
      <alignment wrapText="1"/>
    </xf>
    <xf numFmtId="164" fontId="12" fillId="0" borderId="0" xfId="1" applyFont="1" applyFill="1" applyBorder="1" applyAlignment="1">
      <alignment horizontal="left" wrapText="1"/>
    </xf>
    <xf numFmtId="164" fontId="2" fillId="0" borderId="3" xfId="1" applyFont="1" applyFill="1" applyBorder="1" applyAlignment="1" applyProtection="1">
      <alignment horizontal="center" vertical="center" wrapText="1"/>
    </xf>
    <xf numFmtId="164" fontId="2" fillId="0" borderId="0" xfId="1" applyFont="1" applyFill="1" applyBorder="1" applyAlignment="1" applyProtection="1">
      <alignment vertical="center" wrapText="1"/>
      <protection locked="0"/>
    </xf>
    <xf numFmtId="164" fontId="2" fillId="0" borderId="0" xfId="1" applyFont="1" applyFill="1" applyBorder="1" applyAlignment="1" applyProtection="1">
      <alignment horizontal="right" vertical="center" wrapText="1"/>
      <protection locked="0"/>
    </xf>
    <xf numFmtId="0" fontId="2" fillId="8" borderId="3" xfId="0" applyFont="1" applyFill="1" applyBorder="1" applyAlignment="1">
      <alignment horizontal="center" vertical="center" wrapText="1"/>
    </xf>
    <xf numFmtId="164" fontId="1" fillId="0" borderId="3" xfId="1" applyFont="1" applyFill="1" applyBorder="1" applyAlignment="1" applyProtection="1">
      <alignment horizontal="center" vertical="center" wrapText="1"/>
      <protection locked="0"/>
    </xf>
    <xf numFmtId="0" fontId="14" fillId="0" borderId="0" xfId="0" applyFont="1" applyAlignment="1">
      <alignment vertical="center" wrapText="1"/>
    </xf>
    <xf numFmtId="0" fontId="0" fillId="0" borderId="0" xfId="0" applyAlignment="1">
      <alignment vertical="center" wrapText="1"/>
    </xf>
    <xf numFmtId="0" fontId="0" fillId="3" borderId="0" xfId="0" applyFill="1" applyAlignment="1">
      <alignment vertical="center" wrapText="1"/>
    </xf>
    <xf numFmtId="49" fontId="1" fillId="0" borderId="3" xfId="1" applyNumberFormat="1" applyFont="1" applyBorder="1" applyAlignment="1" applyProtection="1">
      <alignment horizontal="left" vertical="center" wrapText="1"/>
      <protection locked="0"/>
    </xf>
    <xf numFmtId="49" fontId="1" fillId="3" borderId="3" xfId="1" applyNumberFormat="1" applyFont="1" applyFill="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4" xfId="1" applyNumberFormat="1" applyFont="1" applyBorder="1" applyAlignment="1" applyProtection="1">
      <alignment horizontal="left" vertical="center" wrapText="1"/>
      <protection locked="0"/>
    </xf>
    <xf numFmtId="49" fontId="1" fillId="0" borderId="5" xfId="1" applyNumberFormat="1" applyFont="1" applyBorder="1" applyAlignment="1" applyProtection="1">
      <alignment horizontal="left" vertical="center" wrapText="1"/>
      <protection locked="0"/>
    </xf>
    <xf numFmtId="0" fontId="0" fillId="0" borderId="6" xfId="0" applyBorder="1" applyAlignment="1" applyProtection="1">
      <alignment vertical="center" wrapText="1"/>
      <protection locked="0"/>
    </xf>
    <xf numFmtId="164" fontId="1" fillId="0" borderId="4" xfId="1" applyFont="1" applyFill="1" applyBorder="1" applyAlignment="1" applyProtection="1">
      <alignment horizontal="center" vertical="center" wrapText="1"/>
      <protection locked="0"/>
    </xf>
    <xf numFmtId="49" fontId="1" fillId="0" borderId="52" xfId="1" applyNumberFormat="1" applyFont="1" applyBorder="1" applyAlignment="1" applyProtection="1">
      <alignment horizontal="left" vertical="center" wrapText="1"/>
      <protection locked="0"/>
    </xf>
    <xf numFmtId="0" fontId="0" fillId="0" borderId="23" xfId="0" applyBorder="1" applyAlignment="1" applyProtection="1">
      <alignment vertical="center" wrapText="1"/>
      <protection locked="0"/>
    </xf>
    <xf numFmtId="49" fontId="1" fillId="0" borderId="43" xfId="1" applyNumberFormat="1" applyFont="1" applyBorder="1" applyAlignment="1" applyProtection="1">
      <alignment horizontal="left" vertical="center" wrapText="1"/>
      <protection locked="0"/>
    </xf>
    <xf numFmtId="49" fontId="1" fillId="0" borderId="53" xfId="1" applyNumberFormat="1" applyFont="1" applyBorder="1" applyAlignment="1" applyProtection="1">
      <alignment horizontal="left" vertical="center" wrapText="1"/>
      <protection locked="0"/>
    </xf>
    <xf numFmtId="0" fontId="1" fillId="5" borderId="3" xfId="0" applyFont="1" applyFill="1" applyBorder="1" applyAlignment="1">
      <alignment vertical="center" wrapText="1"/>
    </xf>
    <xf numFmtId="9" fontId="1" fillId="0" borderId="3" xfId="2" applyFont="1" applyBorder="1" applyAlignment="1" applyProtection="1">
      <alignment horizontal="center" vertical="center" wrapText="1"/>
      <protection locked="0"/>
    </xf>
    <xf numFmtId="164" fontId="1" fillId="0" borderId="3" xfId="1" applyFont="1" applyBorder="1" applyAlignment="1" applyProtection="1">
      <alignment horizontal="center" vertical="center" wrapText="1"/>
      <protection locked="0"/>
    </xf>
    <xf numFmtId="164" fontId="1" fillId="0" borderId="0" xfId="1" applyFont="1" applyFill="1" applyBorder="1" applyAlignment="1" applyProtection="1">
      <alignment horizontal="center" vertical="center" wrapText="1"/>
    </xf>
    <xf numFmtId="49" fontId="1" fillId="0" borderId="38" xfId="1" applyNumberFormat="1" applyFont="1" applyBorder="1" applyAlignment="1" applyProtection="1">
      <alignment horizontal="left" vertical="center" wrapText="1"/>
      <protection locked="0"/>
    </xf>
    <xf numFmtId="164" fontId="1" fillId="3" borderId="3" xfId="1" applyFont="1" applyFill="1" applyBorder="1" applyAlignment="1" applyProtection="1">
      <alignment horizontal="center" vertical="center" wrapText="1"/>
      <protection locked="0"/>
    </xf>
    <xf numFmtId="9" fontId="1" fillId="3" borderId="3" xfId="2" applyFont="1" applyFill="1" applyBorder="1" applyAlignment="1" applyProtection="1">
      <alignment horizontal="center" vertical="center"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164" fontId="1" fillId="3" borderId="0" xfId="1" applyFont="1" applyFill="1" applyBorder="1" applyAlignment="1" applyProtection="1">
      <alignment horizontal="center" vertical="center" wrapText="1"/>
      <protection locked="0"/>
    </xf>
    <xf numFmtId="164" fontId="1" fillId="0" borderId="0" xfId="1" applyFont="1" applyFill="1" applyBorder="1" applyAlignment="1" applyProtection="1">
      <alignment horizontal="center" vertical="center" wrapText="1"/>
      <protection locked="0"/>
    </xf>
    <xf numFmtId="164" fontId="1" fillId="3" borderId="0" xfId="1" applyFont="1" applyFill="1" applyBorder="1" applyAlignment="1" applyProtection="1">
      <alignment vertical="center" wrapText="1"/>
      <protection locked="0"/>
    </xf>
    <xf numFmtId="164" fontId="1" fillId="0"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9" fontId="1" fillId="0" borderId="3" xfId="2" applyFont="1" applyBorder="1" applyAlignment="1" applyProtection="1">
      <alignment vertical="center" wrapText="1"/>
      <protection locked="0"/>
    </xf>
    <xf numFmtId="164" fontId="1" fillId="0" borderId="3" xfId="1" applyFont="1" applyBorder="1" applyAlignment="1" applyProtection="1">
      <alignment vertical="center" wrapText="1"/>
      <protection locked="0"/>
    </xf>
    <xf numFmtId="164" fontId="1" fillId="0" borderId="3" xfId="1"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0" fontId="1" fillId="3" borderId="0" xfId="0" applyFont="1" applyFill="1" applyAlignment="1">
      <alignment vertical="center" wrapText="1"/>
    </xf>
    <xf numFmtId="0" fontId="1" fillId="0" borderId="0" xfId="0" applyFont="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164" fontId="1" fillId="0" borderId="38" xfId="0" applyNumberFormat="1" applyFont="1" applyBorder="1" applyAlignment="1" applyProtection="1">
      <alignment wrapText="1"/>
      <protection locked="0"/>
    </xf>
    <xf numFmtId="164" fontId="1" fillId="3" borderId="38" xfId="1" applyFont="1" applyFill="1" applyBorder="1" applyAlignment="1" applyProtection="1">
      <alignment horizontal="center" vertical="center" wrapText="1"/>
      <protection locked="0"/>
    </xf>
    <xf numFmtId="164" fontId="1" fillId="0" borderId="3" xfId="0" applyNumberFormat="1" applyFont="1" applyBorder="1" applyAlignment="1" applyProtection="1">
      <alignment wrapText="1"/>
      <protection locked="0"/>
    </xf>
    <xf numFmtId="0" fontId="1" fillId="3" borderId="0" xfId="0" applyFont="1" applyFill="1" applyAlignment="1">
      <alignment wrapText="1"/>
    </xf>
    <xf numFmtId="0" fontId="1" fillId="0" borderId="4" xfId="0" applyFont="1" applyBorder="1" applyAlignment="1">
      <alignment wrapText="1"/>
    </xf>
    <xf numFmtId="0" fontId="1" fillId="3" borderId="1" xfId="0" applyFont="1" applyFill="1" applyBorder="1" applyAlignment="1">
      <alignment wrapText="1"/>
    </xf>
    <xf numFmtId="0" fontId="1" fillId="0" borderId="2" xfId="0" applyFont="1" applyBorder="1" applyAlignment="1">
      <alignment wrapText="1"/>
    </xf>
    <xf numFmtId="164" fontId="1" fillId="2" borderId="3" xfId="0" applyNumberFormat="1" applyFont="1" applyFill="1" applyBorder="1" applyAlignment="1">
      <alignment wrapText="1"/>
    </xf>
    <xf numFmtId="164" fontId="1" fillId="2" borderId="38" xfId="0" applyNumberFormat="1" applyFont="1" applyFill="1" applyBorder="1" applyAlignment="1">
      <alignment wrapText="1"/>
    </xf>
    <xf numFmtId="164" fontId="1" fillId="3" borderId="0" xfId="1" applyFont="1" applyFill="1" applyBorder="1" applyAlignment="1" applyProtection="1">
      <alignment vertical="center" wrapText="1"/>
    </xf>
    <xf numFmtId="164" fontId="1" fillId="2" borderId="3" xfId="1" applyFont="1" applyFill="1" applyBorder="1" applyAlignment="1">
      <alignment wrapText="1"/>
    </xf>
    <xf numFmtId="164" fontId="1" fillId="2" borderId="9" xfId="0" applyNumberFormat="1" applyFont="1" applyFill="1" applyBorder="1" applyAlignment="1">
      <alignment wrapText="1"/>
    </xf>
    <xf numFmtId="164" fontId="1" fillId="2" borderId="13" xfId="0" applyNumberFormat="1" applyFont="1" applyFill="1" applyBorder="1" applyAlignment="1">
      <alignment wrapText="1"/>
    </xf>
    <xf numFmtId="164" fontId="1" fillId="2" borderId="14" xfId="0" applyNumberFormat="1" applyFont="1" applyFill="1" applyBorder="1" applyAlignment="1">
      <alignment wrapText="1"/>
    </xf>
    <xf numFmtId="164"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164" fontId="1" fillId="2" borderId="5" xfId="0" applyNumberFormat="1" applyFont="1" applyFill="1" applyBorder="1" applyAlignment="1">
      <alignment wrapText="1"/>
    </xf>
    <xf numFmtId="164" fontId="1" fillId="2" borderId="27" xfId="1" applyFont="1" applyFill="1" applyBorder="1" applyAlignment="1" applyProtection="1">
      <alignment wrapText="1"/>
    </xf>
    <xf numFmtId="164" fontId="1" fillId="2" borderId="29" xfId="1" applyFont="1" applyFill="1" applyBorder="1" applyAlignment="1">
      <alignment wrapText="1"/>
    </xf>
    <xf numFmtId="164" fontId="1" fillId="2" borderId="16" xfId="0" applyNumberFormat="1" applyFont="1" applyFill="1" applyBorder="1" applyAlignment="1">
      <alignment wrapText="1"/>
    </xf>
    <xf numFmtId="164" fontId="1" fillId="2" borderId="8" xfId="1" applyFont="1" applyFill="1" applyBorder="1" applyAlignment="1" applyProtection="1">
      <alignment wrapText="1"/>
    </xf>
    <xf numFmtId="0" fontId="1" fillId="3" borderId="3" xfId="0" applyFont="1" applyFill="1" applyBorder="1" applyAlignment="1" applyProtection="1">
      <alignment horizontal="left" vertical="top" wrapText="1"/>
      <protection locked="0"/>
    </xf>
    <xf numFmtId="164" fontId="1" fillId="3" borderId="3" xfId="1" applyFont="1" applyFill="1" applyBorder="1" applyAlignment="1" applyProtection="1">
      <alignment horizontal="left" vertical="top" wrapText="1"/>
      <protection locked="0"/>
    </xf>
    <xf numFmtId="0" fontId="13" fillId="3" borderId="0" xfId="0" applyFont="1" applyFill="1" applyAlignment="1">
      <alignment wrapText="1"/>
    </xf>
    <xf numFmtId="0" fontId="0" fillId="3" borderId="0" xfId="0" applyFill="1" applyAlignment="1">
      <alignment horizontal="center" wrapText="1"/>
    </xf>
    <xf numFmtId="0" fontId="2" fillId="3" borderId="3" xfId="0" applyFont="1" applyFill="1" applyBorder="1" applyAlignment="1">
      <alignment horizontal="center" vertical="center" wrapText="1"/>
    </xf>
    <xf numFmtId="0" fontId="2" fillId="3" borderId="3" xfId="0" applyFont="1" applyFill="1" applyBorder="1" applyAlignment="1" applyProtection="1">
      <alignment horizontal="center" vertical="center" wrapText="1"/>
      <protection locked="0"/>
    </xf>
    <xf numFmtId="164" fontId="1" fillId="3" borderId="3" xfId="1" applyFont="1" applyFill="1" applyBorder="1" applyAlignment="1" applyProtection="1">
      <alignment horizontal="center" vertical="center" wrapText="1"/>
    </xf>
    <xf numFmtId="0" fontId="2" fillId="3" borderId="3" xfId="0" applyFont="1" applyFill="1" applyBorder="1" applyAlignment="1">
      <alignment vertical="center" wrapText="1"/>
    </xf>
    <xf numFmtId="164" fontId="2" fillId="3" borderId="3" xfId="1" applyFont="1" applyFill="1" applyBorder="1" applyAlignment="1" applyProtection="1">
      <alignment horizontal="center" vertical="center" wrapText="1"/>
    </xf>
    <xf numFmtId="164" fontId="2" fillId="3" borderId="5" xfId="1" applyFont="1" applyFill="1" applyBorder="1" applyAlignment="1" applyProtection="1">
      <alignment horizontal="center" vertical="center" wrapText="1"/>
    </xf>
    <xf numFmtId="164" fontId="1" fillId="3" borderId="3" xfId="1" applyFont="1" applyFill="1" applyBorder="1" applyAlignment="1" applyProtection="1">
      <alignment vertical="center" wrapText="1"/>
      <protection locked="0"/>
    </xf>
    <xf numFmtId="164" fontId="1" fillId="3" borderId="3" xfId="1" applyFont="1" applyFill="1" applyBorder="1" applyAlignment="1" applyProtection="1">
      <alignment vertical="center" wrapText="1"/>
    </xf>
    <xf numFmtId="0" fontId="2" fillId="3" borderId="3" xfId="0" applyFont="1" applyFill="1" applyBorder="1" applyAlignment="1" applyProtection="1">
      <alignment vertical="center" wrapText="1"/>
      <protection locked="0"/>
    </xf>
    <xf numFmtId="164" fontId="2" fillId="3" borderId="3" xfId="1" applyFont="1" applyFill="1" applyBorder="1" applyAlignment="1" applyProtection="1">
      <alignment vertical="center" wrapText="1"/>
    </xf>
    <xf numFmtId="0" fontId="1" fillId="3" borderId="34" xfId="0" applyFont="1" applyFill="1" applyBorder="1" applyAlignment="1">
      <alignment horizontal="center" vertical="center" wrapText="1"/>
    </xf>
    <xf numFmtId="164" fontId="2" fillId="3" borderId="3" xfId="1" applyFont="1" applyFill="1" applyBorder="1" applyAlignment="1" applyProtection="1">
      <alignment horizontal="center" vertical="center" wrapText="1"/>
      <protection locked="0"/>
    </xf>
    <xf numFmtId="164" fontId="2" fillId="3" borderId="30" xfId="1" applyFont="1" applyFill="1" applyBorder="1" applyAlignment="1" applyProtection="1">
      <alignment horizontal="center" vertical="center" wrapText="1"/>
    </xf>
    <xf numFmtId="0" fontId="1" fillId="3" borderId="8" xfId="0" applyFont="1" applyFill="1" applyBorder="1" applyAlignment="1">
      <alignment vertical="center" wrapText="1"/>
    </xf>
    <xf numFmtId="164" fontId="1" fillId="3" borderId="3" xfId="0" applyNumberFormat="1" applyFont="1" applyFill="1" applyBorder="1" applyAlignment="1">
      <alignment vertical="center" wrapText="1"/>
    </xf>
    <xf numFmtId="164" fontId="1" fillId="3" borderId="9" xfId="0" applyNumberFormat="1" applyFont="1" applyFill="1" applyBorder="1" applyAlignment="1">
      <alignment vertical="center" wrapText="1"/>
    </xf>
    <xf numFmtId="0" fontId="2" fillId="3" borderId="12" xfId="0" applyFont="1" applyFill="1" applyBorder="1" applyAlignment="1">
      <alignment vertical="center" wrapText="1"/>
    </xf>
    <xf numFmtId="164" fontId="2" fillId="3" borderId="13" xfId="1" applyFont="1" applyFill="1" applyBorder="1" applyAlignment="1" applyProtection="1">
      <alignment vertical="center" wrapText="1"/>
    </xf>
    <xf numFmtId="164" fontId="2" fillId="3" borderId="14" xfId="1" applyFont="1" applyFill="1" applyBorder="1" applyAlignment="1" applyProtection="1">
      <alignment vertical="center" wrapText="1"/>
    </xf>
    <xf numFmtId="0" fontId="2" fillId="3" borderId="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8" xfId="0" applyFont="1" applyFill="1" applyBorder="1" applyAlignment="1">
      <alignment vertical="center" wrapText="1"/>
    </xf>
    <xf numFmtId="164" fontId="2" fillId="3" borderId="4" xfId="1" applyFont="1" applyFill="1" applyBorder="1" applyAlignment="1" applyProtection="1">
      <alignment vertical="center" wrapText="1"/>
    </xf>
    <xf numFmtId="0" fontId="2" fillId="3" borderId="34" xfId="0" applyFont="1" applyFill="1" applyBorder="1" applyAlignment="1">
      <alignment vertical="center" wrapText="1"/>
    </xf>
    <xf numFmtId="164" fontId="2" fillId="3" borderId="39" xfId="1" applyFont="1" applyFill="1" applyBorder="1" applyAlignment="1" applyProtection="1">
      <alignment vertical="center" wrapText="1"/>
    </xf>
    <xf numFmtId="0" fontId="3" fillId="3" borderId="27" xfId="0" applyFont="1" applyFill="1" applyBorder="1" applyAlignment="1">
      <alignment horizontal="left" vertical="center" wrapText="1"/>
    </xf>
    <xf numFmtId="164" fontId="2" fillId="3" borderId="16" xfId="0" applyNumberFormat="1" applyFont="1" applyFill="1" applyBorder="1" applyAlignment="1">
      <alignment vertical="center" wrapText="1"/>
    </xf>
    <xf numFmtId="0" fontId="3" fillId="3" borderId="8" xfId="0" applyFont="1" applyFill="1" applyBorder="1" applyAlignment="1">
      <alignment horizontal="left" vertical="center" wrapText="1"/>
    </xf>
    <xf numFmtId="10" fontId="2" fillId="3" borderId="9" xfId="2" applyNumberFormat="1" applyFont="1" applyFill="1" applyBorder="1" applyAlignment="1" applyProtection="1">
      <alignment wrapText="1"/>
    </xf>
    <xf numFmtId="164" fontId="2" fillId="3" borderId="9" xfId="2" applyNumberFormat="1" applyFont="1" applyFill="1" applyBorder="1" applyAlignment="1" applyProtection="1">
      <alignment wrapText="1"/>
    </xf>
    <xf numFmtId="0" fontId="0" fillId="0" borderId="0" xfId="0" applyAlignment="1" applyProtection="1">
      <alignment vertical="center" wrapText="1"/>
      <protection locked="0"/>
    </xf>
    <xf numFmtId="0" fontId="17" fillId="0" borderId="0" xfId="0" applyFont="1" applyAlignment="1">
      <alignment horizontal="left" vertical="top" wrapText="1"/>
    </xf>
    <xf numFmtId="0" fontId="1" fillId="3" borderId="3" xfId="0" applyFont="1" applyFill="1" applyBorder="1" applyAlignment="1" applyProtection="1">
      <alignment horizontal="left" vertical="top" wrapText="1"/>
      <protection locked="0"/>
    </xf>
    <xf numFmtId="164" fontId="1" fillId="3" borderId="3" xfId="1"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3" borderId="12" xfId="0" applyFill="1" applyBorder="1" applyAlignment="1">
      <alignment horizontal="center" vertical="center" wrapText="1"/>
    </xf>
    <xf numFmtId="0" fontId="0" fillId="3" borderId="14" xfId="0"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2" fillId="3" borderId="40"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2" fillId="3" borderId="42" xfId="0" applyFont="1" applyFill="1" applyBorder="1" applyAlignment="1">
      <alignment horizontal="center" vertical="center" wrapText="1"/>
    </xf>
    <xf numFmtId="49" fontId="2" fillId="3" borderId="3" xfId="0" applyNumberFormat="1" applyFont="1" applyFill="1" applyBorder="1" applyAlignment="1" applyProtection="1">
      <alignment horizontal="left" vertical="top" wrapText="1"/>
      <protection locked="0"/>
    </xf>
    <xf numFmtId="164" fontId="2" fillId="3" borderId="3" xfId="1"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22" fillId="0" borderId="0" xfId="0" applyFont="1" applyAlignment="1">
      <alignment horizontal="left" wrapText="1"/>
    </xf>
    <xf numFmtId="0" fontId="2" fillId="3" borderId="5" xfId="0" applyFont="1" applyFill="1" applyBorder="1" applyAlignment="1" applyProtection="1">
      <alignment horizontal="left" vertical="top" wrapText="1"/>
      <protection locked="0"/>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1" fillId="0" borderId="48" xfId="0" applyFont="1" applyBorder="1" applyAlignment="1">
      <alignment horizontal="left" wrapText="1"/>
    </xf>
    <xf numFmtId="0" fontId="2" fillId="2" borderId="43" xfId="0" applyFont="1" applyFill="1" applyBorder="1" applyAlignment="1">
      <alignment horizontal="left" wrapText="1"/>
    </xf>
    <xf numFmtId="0" fontId="2" fillId="2" borderId="48" xfId="0" applyFont="1" applyFill="1" applyBorder="1" applyAlignment="1">
      <alignment horizontal="left" wrapText="1"/>
    </xf>
    <xf numFmtId="0" fontId="2" fillId="2" borderId="49" xfId="0" applyFont="1" applyFill="1" applyBorder="1" applyAlignment="1">
      <alignment horizontal="left"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4" xfId="0" applyFont="1" applyFill="1" applyBorder="1" applyAlignment="1">
      <alignment horizontal="center" vertical="center"/>
    </xf>
    <xf numFmtId="0" fontId="3" fillId="6" borderId="20" xfId="0" applyFont="1" applyFill="1" applyBorder="1" applyAlignment="1">
      <alignment horizontal="center" vertical="center"/>
    </xf>
    <xf numFmtId="164" fontId="3" fillId="2" borderId="43" xfId="0" applyNumberFormat="1" applyFont="1" applyFill="1" applyBorder="1" applyAlignment="1">
      <alignment horizontal="center"/>
    </xf>
    <xf numFmtId="164" fontId="3" fillId="2" borderId="44" xfId="0" applyNumberFormat="1" applyFont="1" applyFill="1" applyBorder="1" applyAlignment="1">
      <alignment horizontal="center"/>
    </xf>
    <xf numFmtId="49" fontId="0" fillId="2" borderId="45" xfId="0" applyNumberFormat="1" applyFill="1" applyBorder="1" applyAlignment="1">
      <alignment horizontal="center" wrapText="1"/>
    </xf>
    <xf numFmtId="49" fontId="0" fillId="2" borderId="46" xfId="0" applyNumberFormat="1" applyFill="1" applyBorder="1" applyAlignment="1">
      <alignment horizontal="center" wrapText="1"/>
    </xf>
    <xf numFmtId="49" fontId="0" fillId="2" borderId="47" xfId="0" applyNumberFormat="1" applyFill="1" applyBorder="1" applyAlignment="1">
      <alignment horizontal="center" wrapText="1"/>
    </xf>
    <xf numFmtId="0" fontId="3" fillId="2" borderId="40" xfId="0" applyFont="1" applyFill="1" applyBorder="1" applyAlignment="1">
      <alignment horizontal="left"/>
    </xf>
    <xf numFmtId="0" fontId="3" fillId="2" borderId="41" xfId="0" applyFont="1" applyFill="1" applyBorder="1" applyAlignment="1">
      <alignment horizontal="left"/>
    </xf>
    <xf numFmtId="0" fontId="3" fillId="2" borderId="42" xfId="0" applyFont="1" applyFill="1" applyBorder="1" applyAlignment="1">
      <alignment horizontal="left"/>
    </xf>
    <xf numFmtId="164" fontId="3" fillId="2" borderId="4" xfId="0" applyNumberFormat="1" applyFont="1" applyFill="1" applyBorder="1" applyAlignment="1">
      <alignment horizontal="center"/>
    </xf>
    <xf numFmtId="164" fontId="3" fillId="2" borderId="35" xfId="0" applyNumberFormat="1" applyFont="1" applyFill="1" applyBorder="1" applyAlignment="1">
      <alignment horizontal="center"/>
    </xf>
    <xf numFmtId="0" fontId="0" fillId="2" borderId="45" xfId="0" applyFill="1" applyBorder="1" applyAlignment="1">
      <alignment horizontal="center" wrapText="1"/>
    </xf>
    <xf numFmtId="0" fontId="0" fillId="2" borderId="46" xfId="0" applyFill="1" applyBorder="1" applyAlignment="1">
      <alignment horizontal="center" wrapText="1"/>
    </xf>
    <xf numFmtId="0" fontId="0" fillId="2" borderId="47" xfId="0" applyFill="1" applyBorder="1" applyAlignment="1">
      <alignment horizontal="center" wrapText="1"/>
    </xf>
    <xf numFmtId="0" fontId="2" fillId="2" borderId="18" xfId="0" applyFont="1" applyFill="1" applyBorder="1" applyAlignment="1">
      <alignment horizontal="center" wrapText="1"/>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4" xfId="0" applyFont="1" applyFill="1" applyBorder="1" applyAlignment="1">
      <alignment horizontal="center" vertical="center"/>
    </xf>
    <xf numFmtId="0" fontId="2" fillId="6" borderId="20" xfId="0" applyFont="1" applyFill="1" applyBorder="1" applyAlignment="1">
      <alignment horizontal="center" vertical="center"/>
    </xf>
  </cellXfs>
  <cellStyles count="5">
    <cellStyle name="Milliers 2" xfId="3" xr:uid="{00000000-0005-0000-0000-000001000000}"/>
    <cellStyle name="Monétaire" xfId="1" builtinId="4"/>
    <cellStyle name="Normal" xfId="0" builtinId="0"/>
    <cellStyle name="Normal 10" xfId="4" xr:uid="{00000000-0005-0000-0000-000003000000}"/>
    <cellStyle name="Pourcentage"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B2:E3"/>
  <sheetViews>
    <sheetView showGridLines="0" zoomScale="80" zoomScaleNormal="80" workbookViewId="0"/>
  </sheetViews>
  <sheetFormatPr baseColWidth="10" defaultColWidth="9.1796875" defaultRowHeight="14.5"/>
  <cols>
    <col min="2" max="2" width="133.453125" customWidth="1"/>
  </cols>
  <sheetData>
    <row r="2" spans="2:5" ht="36.75" customHeight="1" thickBot="1">
      <c r="B2" s="232" t="s">
        <v>0</v>
      </c>
      <c r="C2" s="232"/>
      <c r="D2" s="232"/>
      <c r="E2" s="232"/>
    </row>
    <row r="3" spans="2:5" ht="361.5" customHeight="1" thickBot="1">
      <c r="B3" s="127" t="s">
        <v>1</v>
      </c>
    </row>
  </sheetData>
  <sheetProtection sheet="1" objects="1" scenarios="1"/>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2:L271"/>
  <sheetViews>
    <sheetView showGridLines="0" showZeros="0" tabSelected="1" zoomScale="50" zoomScaleNormal="50" workbookViewId="0">
      <pane ySplit="5" topLeftCell="A10" activePane="bottomLeft" state="frozen"/>
      <selection pane="bottomLeft" activeCell="K11" sqref="K11"/>
    </sheetView>
  </sheetViews>
  <sheetFormatPr baseColWidth="10" defaultColWidth="9.1796875" defaultRowHeight="14.5"/>
  <cols>
    <col min="1" max="1" width="4.1796875" style="21" customWidth="1"/>
    <col min="2" max="2" width="30.81640625" style="21" customWidth="1"/>
    <col min="3" max="3" width="32.453125" style="22" customWidth="1"/>
    <col min="4" max="7" width="23.1796875" style="22" customWidth="1"/>
    <col min="8" max="8" width="27.81640625" style="21" customWidth="1"/>
    <col min="9" max="9" width="22.453125" style="105" customWidth="1"/>
    <col min="10" max="10" width="29.54296875" style="111" customWidth="1"/>
    <col min="11" max="11" width="47.54296875" style="140" customWidth="1"/>
    <col min="12" max="12" width="18.81640625" style="21" customWidth="1"/>
    <col min="13" max="13" width="9.1796875" style="21"/>
    <col min="14" max="14" width="17.81640625" style="21" customWidth="1"/>
    <col min="15" max="15" width="26.453125" style="21" customWidth="1"/>
    <col min="16" max="16" width="22.453125" style="21" customWidth="1"/>
    <col min="17" max="17" width="29.81640625" style="21" customWidth="1"/>
    <col min="18" max="18" width="23.453125" style="21" customWidth="1"/>
    <col min="19" max="19" width="18.453125" style="21" customWidth="1"/>
    <col min="20" max="20" width="17.453125" style="21" customWidth="1"/>
    <col min="21" max="21" width="25.1796875" style="21" customWidth="1"/>
    <col min="22" max="16384" width="9.1796875" style="21"/>
  </cols>
  <sheetData>
    <row r="2" spans="1:12" ht="46">
      <c r="B2" s="232" t="s">
        <v>2</v>
      </c>
      <c r="C2" s="232"/>
      <c r="D2" s="232"/>
      <c r="E2" s="232"/>
      <c r="F2" s="199"/>
      <c r="G2" s="199"/>
      <c r="H2" s="20"/>
      <c r="I2" s="112"/>
      <c r="J2" s="132"/>
      <c r="K2" s="139"/>
    </row>
    <row r="3" spans="1:12" ht="26">
      <c r="B3" s="250" t="s">
        <v>3</v>
      </c>
      <c r="C3" s="250"/>
      <c r="D3" s="250"/>
      <c r="E3" s="250"/>
      <c r="F3" s="250"/>
      <c r="G3" s="250"/>
      <c r="H3" s="250"/>
      <c r="I3" s="113"/>
      <c r="J3" s="133"/>
    </row>
    <row r="4" spans="1:12">
      <c r="D4" s="200"/>
      <c r="E4" s="200"/>
      <c r="F4" s="200"/>
      <c r="G4" s="200"/>
      <c r="I4" s="111"/>
      <c r="K4" s="141"/>
      <c r="L4" s="22"/>
    </row>
    <row r="5" spans="1:12" ht="124">
      <c r="B5" s="12" t="s">
        <v>4</v>
      </c>
      <c r="C5" s="201" t="s">
        <v>5</v>
      </c>
      <c r="D5" s="202" t="s">
        <v>6</v>
      </c>
      <c r="E5" s="202" t="s">
        <v>7</v>
      </c>
      <c r="F5" s="202"/>
      <c r="G5" s="201" t="s">
        <v>8</v>
      </c>
      <c r="H5" s="12" t="s">
        <v>9</v>
      </c>
      <c r="I5" s="12" t="s">
        <v>10</v>
      </c>
      <c r="J5" s="137" t="s">
        <v>11</v>
      </c>
      <c r="K5" s="12" t="s">
        <v>12</v>
      </c>
      <c r="L5" s="27"/>
    </row>
    <row r="6" spans="1:12" ht="38" customHeight="1">
      <c r="B6" s="71" t="s">
        <v>13</v>
      </c>
      <c r="C6" s="247" t="s">
        <v>14</v>
      </c>
      <c r="D6" s="247"/>
      <c r="E6" s="247"/>
      <c r="F6" s="247"/>
      <c r="G6" s="247"/>
      <c r="H6" s="247"/>
      <c r="I6" s="248"/>
      <c r="J6" s="248"/>
      <c r="K6" s="247"/>
      <c r="L6" s="7"/>
    </row>
    <row r="7" spans="1:12" ht="15.5">
      <c r="B7" s="71" t="s">
        <v>15</v>
      </c>
      <c r="C7" s="247" t="s">
        <v>16</v>
      </c>
      <c r="D7" s="247"/>
      <c r="E7" s="247"/>
      <c r="F7" s="247"/>
      <c r="G7" s="247"/>
      <c r="H7" s="247"/>
      <c r="I7" s="248"/>
      <c r="J7" s="248"/>
      <c r="K7" s="247"/>
      <c r="L7" s="29"/>
    </row>
    <row r="8" spans="1:12" ht="161.25" customHeight="1" thickBot="1">
      <c r="B8" s="153" t="s">
        <v>17</v>
      </c>
      <c r="C8" s="198" t="s">
        <v>18</v>
      </c>
      <c r="D8" s="158">
        <v>74569.359150066201</v>
      </c>
      <c r="E8" s="158"/>
      <c r="F8" s="158"/>
      <c r="G8" s="203">
        <f>SUM(D8:F8)</f>
        <v>74569.359150066201</v>
      </c>
      <c r="H8" s="154">
        <v>1</v>
      </c>
      <c r="I8" s="155">
        <v>74569.36</v>
      </c>
      <c r="J8" s="138" t="s">
        <v>19</v>
      </c>
      <c r="K8" s="146" t="s">
        <v>644</v>
      </c>
      <c r="L8" s="156"/>
    </row>
    <row r="9" spans="1:12" ht="91.5" customHeight="1" thickBot="1">
      <c r="B9" s="153" t="s">
        <v>20</v>
      </c>
      <c r="C9" s="197" t="s">
        <v>21</v>
      </c>
      <c r="D9" s="158">
        <f>25000-78.5046</f>
        <v>24921.4954</v>
      </c>
      <c r="E9" s="158"/>
      <c r="F9" s="158"/>
      <c r="G9" s="203">
        <f t="shared" ref="G9:G15" si="0">SUM(D9:F9)</f>
        <v>24921.4954</v>
      </c>
      <c r="H9" s="154">
        <v>1</v>
      </c>
      <c r="I9" s="155">
        <v>24921.5</v>
      </c>
      <c r="J9" s="145" t="s">
        <v>22</v>
      </c>
      <c r="K9" s="147"/>
      <c r="L9" s="156"/>
    </row>
    <row r="10" spans="1:12" ht="115.5" customHeight="1">
      <c r="B10" s="153" t="s">
        <v>23</v>
      </c>
      <c r="C10" s="198" t="s">
        <v>24</v>
      </c>
      <c r="D10" s="158">
        <f>35000+9289.24496270335</f>
        <v>44289.244962703349</v>
      </c>
      <c r="E10" s="158"/>
      <c r="F10" s="158"/>
      <c r="G10" s="203">
        <f t="shared" si="0"/>
        <v>44289.244962703349</v>
      </c>
      <c r="H10" s="154">
        <v>1</v>
      </c>
      <c r="I10" s="155">
        <v>84683.24</v>
      </c>
      <c r="J10" s="148" t="s">
        <v>25</v>
      </c>
      <c r="K10" s="149"/>
      <c r="L10" s="156"/>
    </row>
    <row r="11" spans="1:12" ht="99" customHeight="1" thickBot="1">
      <c r="B11" s="153" t="s">
        <v>26</v>
      </c>
      <c r="C11" s="197" t="s">
        <v>27</v>
      </c>
      <c r="D11" s="158">
        <v>25000</v>
      </c>
      <c r="E11" s="158"/>
      <c r="F11" s="158"/>
      <c r="G11" s="203">
        <f t="shared" si="0"/>
        <v>25000</v>
      </c>
      <c r="H11" s="154">
        <v>1</v>
      </c>
      <c r="I11" s="155">
        <v>25000</v>
      </c>
      <c r="J11" s="145" t="s">
        <v>28</v>
      </c>
      <c r="K11" s="150"/>
      <c r="L11" s="156"/>
    </row>
    <row r="12" spans="1:12" ht="97.5" customHeight="1" thickBot="1">
      <c r="B12" s="153" t="s">
        <v>29</v>
      </c>
      <c r="C12" s="197" t="s">
        <v>30</v>
      </c>
      <c r="D12" s="158">
        <f>39600+93848.3043753875</f>
        <v>133448.3043753875</v>
      </c>
      <c r="E12" s="158"/>
      <c r="F12" s="158"/>
      <c r="G12" s="203">
        <f t="shared" si="0"/>
        <v>133448.3043753875</v>
      </c>
      <c r="H12" s="154">
        <v>0.8</v>
      </c>
      <c r="I12" s="155">
        <v>133448.29999999999</v>
      </c>
      <c r="J12" s="138" t="s">
        <v>31</v>
      </c>
      <c r="K12" s="157"/>
      <c r="L12" s="156"/>
    </row>
    <row r="13" spans="1:12" ht="31.5" thickBot="1">
      <c r="B13" s="153" t="s">
        <v>32</v>
      </c>
      <c r="C13" s="197" t="s">
        <v>33</v>
      </c>
      <c r="D13" s="158">
        <v>20000</v>
      </c>
      <c r="E13" s="158"/>
      <c r="F13" s="158"/>
      <c r="G13" s="203">
        <f t="shared" si="0"/>
        <v>20000</v>
      </c>
      <c r="H13" s="154">
        <v>0.8</v>
      </c>
      <c r="I13" s="155">
        <v>3473.08</v>
      </c>
      <c r="J13" s="138"/>
      <c r="K13" s="147"/>
      <c r="L13" s="156"/>
    </row>
    <row r="14" spans="1:12" ht="15.5">
      <c r="B14" s="153" t="s">
        <v>34</v>
      </c>
      <c r="C14" s="197"/>
      <c r="D14" s="158"/>
      <c r="E14" s="158"/>
      <c r="F14" s="158"/>
      <c r="G14" s="203">
        <f t="shared" si="0"/>
        <v>0</v>
      </c>
      <c r="H14" s="159"/>
      <c r="I14" s="158"/>
      <c r="J14" s="138"/>
      <c r="K14" s="143"/>
      <c r="L14" s="156"/>
    </row>
    <row r="15" spans="1:12" ht="15.5">
      <c r="A15" s="22"/>
      <c r="B15" s="153" t="s">
        <v>35</v>
      </c>
      <c r="C15" s="197"/>
      <c r="D15" s="158"/>
      <c r="E15" s="158"/>
      <c r="F15" s="158"/>
      <c r="G15" s="203">
        <f t="shared" si="0"/>
        <v>0</v>
      </c>
      <c r="H15" s="159"/>
      <c r="I15" s="158"/>
      <c r="J15" s="138"/>
      <c r="K15" s="143"/>
    </row>
    <row r="16" spans="1:12" ht="15.5">
      <c r="A16" s="22"/>
      <c r="C16" s="204" t="s">
        <v>36</v>
      </c>
      <c r="D16" s="205">
        <f>SUM(D8:D15)</f>
        <v>322228.40388815705</v>
      </c>
      <c r="E16" s="205">
        <f>SUM(E8:E15)</f>
        <v>0</v>
      </c>
      <c r="F16" s="205">
        <f>SUM(F8:F15)</f>
        <v>0</v>
      </c>
      <c r="G16" s="205">
        <f>SUM(G8:G15)</f>
        <v>322228.40388815705</v>
      </c>
      <c r="H16" s="8">
        <f>(H8*G8)+(H9*G9)+(H10*G10)+(H11*G11)+(H12*G12)+(H13*G13)+(H14*G14)+(H15*G15)</f>
        <v>291538.74301307957</v>
      </c>
      <c r="I16" s="8">
        <f>SUM(I8:I15)</f>
        <v>346095.48000000004</v>
      </c>
      <c r="J16" s="134"/>
      <c r="K16" s="143"/>
      <c r="L16" s="30"/>
    </row>
    <row r="17" spans="1:12" ht="16" thickBot="1">
      <c r="A17" s="22"/>
      <c r="B17" s="71" t="s">
        <v>37</v>
      </c>
      <c r="C17" s="249" t="s">
        <v>38</v>
      </c>
      <c r="D17" s="249"/>
      <c r="E17" s="249"/>
      <c r="F17" s="249"/>
      <c r="G17" s="249"/>
      <c r="H17" s="249"/>
      <c r="I17" s="248"/>
      <c r="J17" s="248"/>
      <c r="K17" s="251"/>
      <c r="L17" s="29"/>
    </row>
    <row r="18" spans="1:12" ht="132" customHeight="1" thickBot="1">
      <c r="A18" s="22"/>
      <c r="B18" s="153" t="s">
        <v>39</v>
      </c>
      <c r="C18" s="197" t="s">
        <v>40</v>
      </c>
      <c r="D18" s="158">
        <v>25000</v>
      </c>
      <c r="E18" s="158">
        <v>0</v>
      </c>
      <c r="F18" s="158"/>
      <c r="G18" s="203">
        <f>SUM(D18:F18)</f>
        <v>25000</v>
      </c>
      <c r="H18" s="154">
        <v>1</v>
      </c>
      <c r="I18" s="155">
        <v>20000</v>
      </c>
      <c r="J18" s="145" t="s">
        <v>41</v>
      </c>
      <c r="K18" s="147"/>
      <c r="L18" s="156"/>
    </row>
    <row r="19" spans="1:12" ht="191.25" customHeight="1" thickBot="1">
      <c r="A19" s="22"/>
      <c r="B19" s="153" t="s">
        <v>42</v>
      </c>
      <c r="C19" s="143" t="s">
        <v>43</v>
      </c>
      <c r="D19" s="158">
        <v>35000</v>
      </c>
      <c r="E19" s="158">
        <v>0</v>
      </c>
      <c r="F19" s="158"/>
      <c r="G19" s="203">
        <f t="shared" ref="G19:G25" si="1">SUM(D19:F19)</f>
        <v>35000</v>
      </c>
      <c r="H19" s="154">
        <v>1</v>
      </c>
      <c r="I19" s="155">
        <v>0</v>
      </c>
      <c r="J19" s="151" t="s">
        <v>44</v>
      </c>
      <c r="K19" s="147"/>
      <c r="L19" s="156"/>
    </row>
    <row r="20" spans="1:12" ht="194.25" customHeight="1" thickBot="1">
      <c r="A20" s="22"/>
      <c r="B20" s="153" t="s">
        <v>45</v>
      </c>
      <c r="C20" s="197" t="s">
        <v>46</v>
      </c>
      <c r="D20" s="158">
        <f>35000+20918.466041829</f>
        <v>55918.466041829</v>
      </c>
      <c r="E20" s="158">
        <v>20000</v>
      </c>
      <c r="F20" s="158"/>
      <c r="G20" s="203">
        <f t="shared" si="1"/>
        <v>75918.466041829</v>
      </c>
      <c r="H20" s="154">
        <v>1</v>
      </c>
      <c r="I20" s="155">
        <v>55918.47</v>
      </c>
      <c r="J20" s="138" t="s">
        <v>47</v>
      </c>
      <c r="K20" s="152" t="s">
        <v>650</v>
      </c>
      <c r="L20" s="156"/>
    </row>
    <row r="21" spans="1:12" ht="233.25" customHeight="1" thickBot="1">
      <c r="A21" s="22"/>
      <c r="B21" s="153" t="s">
        <v>48</v>
      </c>
      <c r="C21" s="197" t="s">
        <v>49</v>
      </c>
      <c r="D21" s="158">
        <v>50000</v>
      </c>
      <c r="E21" s="158"/>
      <c r="F21" s="158"/>
      <c r="G21" s="203">
        <f t="shared" si="1"/>
        <v>50000</v>
      </c>
      <c r="H21" s="154">
        <v>0.8</v>
      </c>
      <c r="I21" s="155">
        <v>15353.87</v>
      </c>
      <c r="J21" s="145" t="s">
        <v>50</v>
      </c>
      <c r="K21" s="147"/>
      <c r="L21" s="156"/>
    </row>
    <row r="22" spans="1:12" ht="84.75" customHeight="1" thickBot="1">
      <c r="A22" s="22"/>
      <c r="B22" s="153" t="s">
        <v>51</v>
      </c>
      <c r="C22" s="197" t="s">
        <v>52</v>
      </c>
      <c r="D22" s="158">
        <v>20000</v>
      </c>
      <c r="E22" s="158"/>
      <c r="F22" s="158"/>
      <c r="G22" s="203">
        <f t="shared" si="1"/>
        <v>20000</v>
      </c>
      <c r="H22" s="154">
        <v>1</v>
      </c>
      <c r="I22" s="155">
        <v>0</v>
      </c>
      <c r="J22" s="148" t="s">
        <v>53</v>
      </c>
      <c r="K22" s="147"/>
      <c r="L22" s="156"/>
    </row>
    <row r="23" spans="1:12" ht="77.5">
      <c r="A23" s="22"/>
      <c r="B23" s="153" t="s">
        <v>54</v>
      </c>
      <c r="C23" s="158" t="s">
        <v>55</v>
      </c>
      <c r="D23" s="158">
        <v>13473.5880443688</v>
      </c>
      <c r="E23" s="158"/>
      <c r="F23" s="158"/>
      <c r="G23" s="203">
        <f t="shared" si="1"/>
        <v>13473.5880443688</v>
      </c>
      <c r="H23" s="154">
        <v>1</v>
      </c>
      <c r="I23" s="155">
        <v>13473.59</v>
      </c>
      <c r="J23" s="138" t="s">
        <v>56</v>
      </c>
      <c r="K23" s="157" t="s">
        <v>649</v>
      </c>
      <c r="L23" s="156"/>
    </row>
    <row r="24" spans="1:12" ht="15.5">
      <c r="A24" s="22"/>
      <c r="B24" s="153" t="s">
        <v>57</v>
      </c>
      <c r="C24" s="197"/>
      <c r="D24" s="158"/>
      <c r="E24" s="158"/>
      <c r="F24" s="158"/>
      <c r="G24" s="203">
        <f t="shared" si="1"/>
        <v>0</v>
      </c>
      <c r="H24" s="159"/>
      <c r="I24" s="158"/>
      <c r="J24" s="138"/>
      <c r="K24" s="143"/>
      <c r="L24" s="156"/>
    </row>
    <row r="25" spans="1:12" ht="15.5">
      <c r="A25" s="22"/>
      <c r="B25" s="153" t="s">
        <v>58</v>
      </c>
      <c r="C25" s="197"/>
      <c r="D25" s="158"/>
      <c r="E25" s="158"/>
      <c r="F25" s="158"/>
      <c r="G25" s="203">
        <f t="shared" si="1"/>
        <v>0</v>
      </c>
      <c r="H25" s="159"/>
      <c r="I25" s="158"/>
      <c r="J25" s="138"/>
      <c r="K25" s="143"/>
      <c r="L25" s="156"/>
    </row>
    <row r="26" spans="1:12" ht="15.5">
      <c r="A26" s="22"/>
      <c r="C26" s="204" t="s">
        <v>36</v>
      </c>
      <c r="D26" s="206">
        <f>SUM(D18:D25)</f>
        <v>199392.05408619781</v>
      </c>
      <c r="E26" s="206">
        <f>SUM(E18:E25)</f>
        <v>20000</v>
      </c>
      <c r="F26" s="206">
        <f>SUM(F18:F25)</f>
        <v>0</v>
      </c>
      <c r="G26" s="206">
        <f>SUM(G18:G25)</f>
        <v>219392.05408619781</v>
      </c>
      <c r="H26" s="8">
        <f>(H18*G18)+(H19*G19)+(H20*G20)+(H21*G21)+(H22*G22)+(H23*G23)+(H24*G24)+(H25*G25)</f>
        <v>209392.05408619781</v>
      </c>
      <c r="I26" s="8">
        <f>SUM(I18:I25)</f>
        <v>104745.93</v>
      </c>
      <c r="J26" s="134"/>
      <c r="K26" s="143"/>
      <c r="L26" s="30"/>
    </row>
    <row r="27" spans="1:12" ht="15.5" hidden="1">
      <c r="A27" s="22"/>
      <c r="B27" s="71" t="s">
        <v>59</v>
      </c>
      <c r="C27" s="233"/>
      <c r="D27" s="233"/>
      <c r="E27" s="233"/>
      <c r="F27" s="233"/>
      <c r="G27" s="233"/>
      <c r="H27" s="233"/>
      <c r="I27" s="234"/>
      <c r="J27" s="234"/>
      <c r="K27" s="233"/>
      <c r="L27" s="29"/>
    </row>
    <row r="28" spans="1:12" ht="15.5" hidden="1">
      <c r="A28" s="22"/>
      <c r="B28" s="153" t="s">
        <v>60</v>
      </c>
      <c r="C28" s="197"/>
      <c r="D28" s="158"/>
      <c r="E28" s="158"/>
      <c r="F28" s="158"/>
      <c r="G28" s="203">
        <f>SUM(D28:F28)</f>
        <v>0</v>
      </c>
      <c r="H28" s="154"/>
      <c r="I28" s="155"/>
      <c r="J28" s="138"/>
      <c r="K28" s="142"/>
      <c r="L28" s="156"/>
    </row>
    <row r="29" spans="1:12" ht="15.5" hidden="1">
      <c r="A29" s="22"/>
      <c r="B29" s="153" t="s">
        <v>61</v>
      </c>
      <c r="C29" s="197"/>
      <c r="D29" s="158"/>
      <c r="E29" s="158"/>
      <c r="F29" s="158"/>
      <c r="G29" s="203">
        <f t="shared" ref="G29:G35" si="2">SUM(D29:F29)</f>
        <v>0</v>
      </c>
      <c r="H29" s="154"/>
      <c r="I29" s="155"/>
      <c r="J29" s="138"/>
      <c r="K29" s="142"/>
      <c r="L29" s="156"/>
    </row>
    <row r="30" spans="1:12" ht="15.5" hidden="1">
      <c r="A30" s="22"/>
      <c r="B30" s="153" t="s">
        <v>62</v>
      </c>
      <c r="C30" s="197"/>
      <c r="D30" s="158"/>
      <c r="E30" s="158"/>
      <c r="F30" s="158"/>
      <c r="G30" s="203">
        <f t="shared" si="2"/>
        <v>0</v>
      </c>
      <c r="H30" s="154"/>
      <c r="I30" s="155"/>
      <c r="J30" s="138"/>
      <c r="K30" s="142"/>
      <c r="L30" s="156"/>
    </row>
    <row r="31" spans="1:12" ht="15.5" hidden="1">
      <c r="A31" s="22"/>
      <c r="B31" s="153" t="s">
        <v>63</v>
      </c>
      <c r="C31" s="197"/>
      <c r="D31" s="158"/>
      <c r="E31" s="158"/>
      <c r="F31" s="158"/>
      <c r="G31" s="203">
        <f t="shared" si="2"/>
        <v>0</v>
      </c>
      <c r="H31" s="154"/>
      <c r="I31" s="155"/>
      <c r="J31" s="138"/>
      <c r="K31" s="142"/>
      <c r="L31" s="156"/>
    </row>
    <row r="32" spans="1:12" s="22" customFormat="1" ht="15.5" hidden="1">
      <c r="B32" s="153" t="s">
        <v>64</v>
      </c>
      <c r="C32" s="197"/>
      <c r="D32" s="158"/>
      <c r="E32" s="158"/>
      <c r="F32" s="158"/>
      <c r="G32" s="203">
        <f t="shared" si="2"/>
        <v>0</v>
      </c>
      <c r="H32" s="154"/>
      <c r="I32" s="155"/>
      <c r="J32" s="138"/>
      <c r="K32" s="142"/>
      <c r="L32" s="156"/>
    </row>
    <row r="33" spans="1:12" s="22" customFormat="1" ht="15.5" hidden="1">
      <c r="B33" s="153" t="s">
        <v>65</v>
      </c>
      <c r="C33" s="197"/>
      <c r="D33" s="158"/>
      <c r="E33" s="158"/>
      <c r="F33" s="158"/>
      <c r="G33" s="203">
        <f t="shared" si="2"/>
        <v>0</v>
      </c>
      <c r="H33" s="154"/>
      <c r="I33" s="155"/>
      <c r="J33" s="138"/>
      <c r="K33" s="142"/>
      <c r="L33" s="156"/>
    </row>
    <row r="34" spans="1:12" s="22" customFormat="1" ht="15.5" hidden="1">
      <c r="A34" s="21"/>
      <c r="B34" s="153" t="s">
        <v>66</v>
      </c>
      <c r="C34" s="197"/>
      <c r="D34" s="158"/>
      <c r="E34" s="158"/>
      <c r="F34" s="158"/>
      <c r="G34" s="203">
        <f t="shared" si="2"/>
        <v>0</v>
      </c>
      <c r="H34" s="159"/>
      <c r="I34" s="158"/>
      <c r="J34" s="138"/>
      <c r="K34" s="143"/>
      <c r="L34" s="156"/>
    </row>
    <row r="35" spans="1:12" ht="15.5" hidden="1">
      <c r="B35" s="153" t="s">
        <v>67</v>
      </c>
      <c r="C35" s="197"/>
      <c r="D35" s="158"/>
      <c r="E35" s="158"/>
      <c r="F35" s="158"/>
      <c r="G35" s="203">
        <f t="shared" si="2"/>
        <v>0</v>
      </c>
      <c r="H35" s="159"/>
      <c r="I35" s="158"/>
      <c r="J35" s="138"/>
      <c r="K35" s="143"/>
      <c r="L35" s="156"/>
    </row>
    <row r="36" spans="1:12" ht="15.5" hidden="1">
      <c r="C36" s="204" t="s">
        <v>36</v>
      </c>
      <c r="D36" s="206">
        <f>SUM(D28:D35)</f>
        <v>0</v>
      </c>
      <c r="E36" s="206">
        <f>SUM(E28:E35)</f>
        <v>0</v>
      </c>
      <c r="F36" s="206">
        <f>SUM(F28:F35)</f>
        <v>0</v>
      </c>
      <c r="G36" s="206">
        <f>SUM(G28:G35)</f>
        <v>0</v>
      </c>
      <c r="H36" s="8">
        <f>(H28*G28)+(H29*G29)+(H30*G30)+(H31*G31)+(H32*G32)+(H33*G33)+(H34*G34)+(H35*G35)</f>
        <v>0</v>
      </c>
      <c r="I36" s="8">
        <f>SUM(I28:I35)</f>
        <v>0</v>
      </c>
      <c r="J36" s="134"/>
      <c r="K36" s="143"/>
      <c r="L36" s="30"/>
    </row>
    <row r="37" spans="1:12" ht="15.5" hidden="1">
      <c r="B37" s="71" t="s">
        <v>68</v>
      </c>
      <c r="C37" s="233"/>
      <c r="D37" s="233"/>
      <c r="E37" s="233"/>
      <c r="F37" s="233"/>
      <c r="G37" s="233"/>
      <c r="H37" s="233"/>
      <c r="I37" s="234"/>
      <c r="J37" s="234"/>
      <c r="K37" s="233"/>
      <c r="L37" s="29"/>
    </row>
    <row r="38" spans="1:12" ht="15.5" hidden="1">
      <c r="B38" s="153" t="s">
        <v>69</v>
      </c>
      <c r="C38" s="197"/>
      <c r="D38" s="158"/>
      <c r="E38" s="158"/>
      <c r="F38" s="158"/>
      <c r="G38" s="203">
        <f>SUM(D38:F38)</f>
        <v>0</v>
      </c>
      <c r="H38" s="154"/>
      <c r="I38" s="155"/>
      <c r="J38" s="138"/>
      <c r="K38" s="142"/>
      <c r="L38" s="156"/>
    </row>
    <row r="39" spans="1:12" ht="15.5" hidden="1">
      <c r="B39" s="153" t="s">
        <v>70</v>
      </c>
      <c r="C39" s="197"/>
      <c r="D39" s="158"/>
      <c r="E39" s="158"/>
      <c r="F39" s="158"/>
      <c r="G39" s="203">
        <f t="shared" ref="G39:G45" si="3">SUM(D39:F39)</f>
        <v>0</v>
      </c>
      <c r="H39" s="154"/>
      <c r="I39" s="155"/>
      <c r="J39" s="138"/>
      <c r="K39" s="142"/>
      <c r="L39" s="156"/>
    </row>
    <row r="40" spans="1:12" ht="15.5" hidden="1">
      <c r="B40" s="153" t="s">
        <v>71</v>
      </c>
      <c r="C40" s="197"/>
      <c r="D40" s="158"/>
      <c r="E40" s="158"/>
      <c r="F40" s="158"/>
      <c r="G40" s="203">
        <f t="shared" si="3"/>
        <v>0</v>
      </c>
      <c r="H40" s="154"/>
      <c r="I40" s="155"/>
      <c r="J40" s="138"/>
      <c r="K40" s="142"/>
      <c r="L40" s="156"/>
    </row>
    <row r="41" spans="1:12" ht="15.5" hidden="1">
      <c r="B41" s="153" t="s">
        <v>72</v>
      </c>
      <c r="C41" s="197"/>
      <c r="D41" s="158"/>
      <c r="E41" s="158"/>
      <c r="F41" s="158"/>
      <c r="G41" s="203">
        <f t="shared" si="3"/>
        <v>0</v>
      </c>
      <c r="H41" s="154"/>
      <c r="I41" s="155"/>
      <c r="J41" s="138"/>
      <c r="K41" s="142"/>
      <c r="L41" s="156"/>
    </row>
    <row r="42" spans="1:12" ht="15.5" hidden="1">
      <c r="B42" s="153" t="s">
        <v>73</v>
      </c>
      <c r="C42" s="197"/>
      <c r="D42" s="158"/>
      <c r="E42" s="158"/>
      <c r="F42" s="158"/>
      <c r="G42" s="203">
        <f t="shared" si="3"/>
        <v>0</v>
      </c>
      <c r="H42" s="154"/>
      <c r="I42" s="155"/>
      <c r="J42" s="138"/>
      <c r="K42" s="142"/>
      <c r="L42" s="156"/>
    </row>
    <row r="43" spans="1:12" ht="15.5" hidden="1">
      <c r="A43" s="22"/>
      <c r="B43" s="153" t="s">
        <v>74</v>
      </c>
      <c r="C43" s="197"/>
      <c r="D43" s="158"/>
      <c r="E43" s="158"/>
      <c r="F43" s="158"/>
      <c r="G43" s="203">
        <f t="shared" si="3"/>
        <v>0</v>
      </c>
      <c r="H43" s="154"/>
      <c r="I43" s="155"/>
      <c r="J43" s="138"/>
      <c r="K43" s="142"/>
      <c r="L43" s="156"/>
    </row>
    <row r="44" spans="1:12" s="22" customFormat="1" ht="15.5" hidden="1">
      <c r="A44" s="21"/>
      <c r="B44" s="153" t="s">
        <v>75</v>
      </c>
      <c r="C44" s="197"/>
      <c r="D44" s="158"/>
      <c r="E44" s="158"/>
      <c r="F44" s="158"/>
      <c r="G44" s="203">
        <f t="shared" si="3"/>
        <v>0</v>
      </c>
      <c r="H44" s="159"/>
      <c r="I44" s="158"/>
      <c r="J44" s="138"/>
      <c r="K44" s="143"/>
      <c r="L44" s="156"/>
    </row>
    <row r="45" spans="1:12" ht="15.5" hidden="1">
      <c r="B45" s="153" t="s">
        <v>76</v>
      </c>
      <c r="C45" s="197"/>
      <c r="D45" s="158"/>
      <c r="E45" s="158"/>
      <c r="F45" s="158"/>
      <c r="G45" s="203">
        <f t="shared" si="3"/>
        <v>0</v>
      </c>
      <c r="H45" s="159"/>
      <c r="I45" s="158"/>
      <c r="J45" s="138"/>
      <c r="K45" s="143"/>
      <c r="L45" s="156"/>
    </row>
    <row r="46" spans="1:12" ht="15.5" hidden="1">
      <c r="C46" s="204" t="s">
        <v>36</v>
      </c>
      <c r="D46" s="205">
        <f>SUM(D38:D45)</f>
        <v>0</v>
      </c>
      <c r="E46" s="205">
        <f>SUM(E38:E45)</f>
        <v>0</v>
      </c>
      <c r="F46" s="205">
        <f>SUM(F38:F45)</f>
        <v>0</v>
      </c>
      <c r="G46" s="205">
        <f>SUM(G38:G45)</f>
        <v>0</v>
      </c>
      <c r="H46" s="8">
        <f>(H38*G38)+(H39*G39)+(H40*G40)+(H41*G41)+(H42*G42)+(H43*G43)+(H44*G44)+(H45*G45)</f>
        <v>0</v>
      </c>
      <c r="I46" s="8">
        <f>SUM(I38:I45)</f>
        <v>0</v>
      </c>
      <c r="J46" s="134"/>
      <c r="K46" s="143"/>
      <c r="L46" s="30"/>
    </row>
    <row r="47" spans="1:12" ht="15.5">
      <c r="B47" s="160"/>
      <c r="C47" s="161"/>
      <c r="D47" s="162"/>
      <c r="E47" s="162"/>
      <c r="F47" s="162"/>
      <c r="G47" s="162"/>
      <c r="H47" s="162"/>
      <c r="I47" s="162"/>
      <c r="J47" s="163"/>
      <c r="K47" s="162"/>
      <c r="L47" s="156"/>
    </row>
    <row r="48" spans="1:12" ht="27" customHeight="1">
      <c r="B48" s="72" t="s">
        <v>77</v>
      </c>
      <c r="C48" s="249" t="s">
        <v>78</v>
      </c>
      <c r="D48" s="249"/>
      <c r="E48" s="249"/>
      <c r="F48" s="249"/>
      <c r="G48" s="249"/>
      <c r="H48" s="249"/>
      <c r="I48" s="248"/>
      <c r="J48" s="248"/>
      <c r="K48" s="249"/>
      <c r="L48" s="7"/>
    </row>
    <row r="49" spans="1:12" ht="16" thickBot="1">
      <c r="B49" s="71" t="s">
        <v>79</v>
      </c>
      <c r="C49" s="249" t="s">
        <v>80</v>
      </c>
      <c r="D49" s="249"/>
      <c r="E49" s="249"/>
      <c r="F49" s="249"/>
      <c r="G49" s="249"/>
      <c r="H49" s="249"/>
      <c r="I49" s="248"/>
      <c r="J49" s="248"/>
      <c r="K49" s="249"/>
      <c r="L49" s="29"/>
    </row>
    <row r="50" spans="1:12" ht="140" thickBot="1">
      <c r="B50" s="153" t="s">
        <v>81</v>
      </c>
      <c r="C50" s="197" t="s">
        <v>82</v>
      </c>
      <c r="D50" s="158">
        <f>75000+11640.0876886747</f>
        <v>86640.087688674699</v>
      </c>
      <c r="E50" s="158"/>
      <c r="F50" s="158"/>
      <c r="G50" s="203">
        <f>SUM(D50:F50)</f>
        <v>86640.087688674699</v>
      </c>
      <c r="H50" s="154">
        <v>1</v>
      </c>
      <c r="I50" s="155">
        <v>86640.09</v>
      </c>
      <c r="J50" s="138" t="s">
        <v>83</v>
      </c>
      <c r="K50" s="147"/>
      <c r="L50" s="156"/>
    </row>
    <row r="51" spans="1:12" ht="184.5" customHeight="1" thickBot="1">
      <c r="B51" s="153" t="s">
        <v>84</v>
      </c>
      <c r="C51" s="143" t="s">
        <v>85</v>
      </c>
      <c r="D51" s="158">
        <f>20000+38218.9198377332</f>
        <v>58218.9198377332</v>
      </c>
      <c r="E51" s="158">
        <f>20000-210.28037</f>
        <v>19789.71963</v>
      </c>
      <c r="F51" s="158"/>
      <c r="G51" s="203">
        <f t="shared" ref="G51:G57" si="4">SUM(D51:F51)</f>
        <v>78008.639467733199</v>
      </c>
      <c r="H51" s="154">
        <v>1</v>
      </c>
      <c r="I51" s="155">
        <v>58218.92</v>
      </c>
      <c r="J51" s="138" t="s">
        <v>86</v>
      </c>
      <c r="K51" s="147"/>
      <c r="L51" s="156"/>
    </row>
    <row r="52" spans="1:12" ht="109" thickBot="1">
      <c r="B52" s="153" t="s">
        <v>87</v>
      </c>
      <c r="C52" s="197" t="s">
        <v>88</v>
      </c>
      <c r="D52" s="158">
        <f>33416.9628030496-508.943925</f>
        <v>32908.018878049603</v>
      </c>
      <c r="E52" s="158"/>
      <c r="F52" s="158"/>
      <c r="G52" s="203">
        <f t="shared" si="4"/>
        <v>32908.018878049603</v>
      </c>
      <c r="H52" s="154">
        <v>1</v>
      </c>
      <c r="I52" s="155">
        <v>32908.019999999997</v>
      </c>
      <c r="J52" s="138" t="s">
        <v>89</v>
      </c>
      <c r="K52" s="142" t="s">
        <v>647</v>
      </c>
      <c r="L52" s="156"/>
    </row>
    <row r="53" spans="1:12" ht="93.75" customHeight="1" thickBot="1">
      <c r="B53" s="153" t="s">
        <v>90</v>
      </c>
      <c r="C53" s="197" t="s">
        <v>91</v>
      </c>
      <c r="D53" s="158">
        <v>20000</v>
      </c>
      <c r="E53" s="158"/>
      <c r="F53" s="158"/>
      <c r="G53" s="203">
        <f t="shared" si="4"/>
        <v>20000</v>
      </c>
      <c r="H53" s="154">
        <v>1</v>
      </c>
      <c r="I53" s="155">
        <v>20000</v>
      </c>
      <c r="J53" s="138" t="s">
        <v>92</v>
      </c>
      <c r="K53" s="147" t="s">
        <v>648</v>
      </c>
      <c r="L53" s="156"/>
    </row>
    <row r="54" spans="1:12" ht="109" thickBot="1">
      <c r="B54" s="153" t="s">
        <v>93</v>
      </c>
      <c r="C54" s="197" t="s">
        <v>94</v>
      </c>
      <c r="D54" s="158">
        <v>25062.102182307699</v>
      </c>
      <c r="E54" s="158"/>
      <c r="F54" s="158"/>
      <c r="G54" s="203">
        <f t="shared" si="4"/>
        <v>25062.102182307699</v>
      </c>
      <c r="H54" s="154">
        <v>1</v>
      </c>
      <c r="I54" s="155">
        <v>25062.1</v>
      </c>
      <c r="J54" s="138" t="s">
        <v>95</v>
      </c>
      <c r="K54" s="147" t="s">
        <v>646</v>
      </c>
      <c r="L54" s="156"/>
    </row>
    <row r="55" spans="1:12" ht="165" customHeight="1" thickBot="1">
      <c r="B55" s="153" t="s">
        <v>96</v>
      </c>
      <c r="C55" s="197" t="s">
        <v>97</v>
      </c>
      <c r="D55" s="158">
        <v>50000</v>
      </c>
      <c r="E55" s="158"/>
      <c r="F55" s="158"/>
      <c r="G55" s="203">
        <f t="shared" si="4"/>
        <v>50000</v>
      </c>
      <c r="H55" s="154">
        <v>1</v>
      </c>
      <c r="I55" s="155">
        <v>50000</v>
      </c>
      <c r="J55" s="138" t="s">
        <v>98</v>
      </c>
      <c r="K55" s="147" t="s">
        <v>645</v>
      </c>
      <c r="L55" s="156"/>
    </row>
    <row r="56" spans="1:12" ht="197.25" customHeight="1">
      <c r="A56" s="22"/>
      <c r="B56" s="153" t="s">
        <v>99</v>
      </c>
      <c r="C56" s="197" t="s">
        <v>100</v>
      </c>
      <c r="D56" s="158">
        <v>48410.631794462097</v>
      </c>
      <c r="E56" s="158"/>
      <c r="F56" s="158"/>
      <c r="G56" s="203">
        <f>SUM(D56:F56)</f>
        <v>48410.631794462097</v>
      </c>
      <c r="H56" s="159">
        <v>1</v>
      </c>
      <c r="I56" s="158">
        <v>48410.63</v>
      </c>
      <c r="J56" s="138" t="s">
        <v>101</v>
      </c>
      <c r="K56" s="143" t="s">
        <v>644</v>
      </c>
      <c r="L56" s="156"/>
    </row>
    <row r="57" spans="1:12" s="22" customFormat="1" ht="31">
      <c r="B57" s="153" t="s">
        <v>102</v>
      </c>
      <c r="C57" s="197" t="s">
        <v>30</v>
      </c>
      <c r="D57" s="158">
        <v>39600</v>
      </c>
      <c r="E57" s="158"/>
      <c r="F57" s="158"/>
      <c r="G57" s="203">
        <f t="shared" si="4"/>
        <v>39600</v>
      </c>
      <c r="H57" s="159">
        <v>0.8</v>
      </c>
      <c r="I57" s="158"/>
      <c r="J57" s="138">
        <v>39600</v>
      </c>
      <c r="K57" s="143" t="s">
        <v>644</v>
      </c>
      <c r="L57" s="156"/>
    </row>
    <row r="58" spans="1:12" s="22" customFormat="1" ht="15.5">
      <c r="A58" s="21"/>
      <c r="B58" s="21"/>
      <c r="C58" s="204" t="s">
        <v>36</v>
      </c>
      <c r="D58" s="205">
        <f>SUM(D50:D57)</f>
        <v>360839.76038122724</v>
      </c>
      <c r="E58" s="205">
        <f>SUM(E50:E57)</f>
        <v>19789.71963</v>
      </c>
      <c r="F58" s="205">
        <f>SUM(F50:F57)</f>
        <v>0</v>
      </c>
      <c r="G58" s="206">
        <f>SUM(G50:G57)</f>
        <v>380629.48001122731</v>
      </c>
      <c r="H58" s="8">
        <f>(H50*G50)+(H51*G51)+(H52*G52)+(H53*G53)+(H54*G54)+(H55*G55)+(H56*G56)+(H57*G57)</f>
        <v>372709.48001122731</v>
      </c>
      <c r="I58" s="8">
        <f>SUM(I50:I57)</f>
        <v>321239.76</v>
      </c>
      <c r="J58" s="134"/>
      <c r="K58" s="143"/>
      <c r="L58" s="30"/>
    </row>
    <row r="59" spans="1:12" ht="15.5">
      <c r="B59" s="71" t="s">
        <v>103</v>
      </c>
      <c r="C59" s="249" t="s">
        <v>104</v>
      </c>
      <c r="D59" s="249"/>
      <c r="E59" s="249"/>
      <c r="F59" s="249"/>
      <c r="G59" s="249"/>
      <c r="H59" s="249"/>
      <c r="I59" s="248"/>
      <c r="J59" s="248"/>
      <c r="K59" s="249"/>
      <c r="L59" s="29"/>
    </row>
    <row r="60" spans="1:12" ht="212.25" customHeight="1">
      <c r="B60" s="153" t="s">
        <v>105</v>
      </c>
      <c r="C60" s="143" t="s">
        <v>106</v>
      </c>
      <c r="D60" s="158">
        <v>0</v>
      </c>
      <c r="E60" s="158">
        <v>100000</v>
      </c>
      <c r="F60" s="158"/>
      <c r="G60" s="203">
        <f>SUM(D60:F60)</f>
        <v>100000</v>
      </c>
      <c r="H60" s="154">
        <v>1</v>
      </c>
      <c r="I60" s="155">
        <v>12000</v>
      </c>
      <c r="J60" s="138" t="s">
        <v>107</v>
      </c>
      <c r="K60" s="142"/>
      <c r="L60" s="156"/>
    </row>
    <row r="61" spans="1:12" ht="139.5">
      <c r="B61" s="153" t="s">
        <v>108</v>
      </c>
      <c r="C61" s="197" t="s">
        <v>109</v>
      </c>
      <c r="D61" s="158">
        <v>48410.631794462097</v>
      </c>
      <c r="E61" s="158">
        <v>51500</v>
      </c>
      <c r="F61" s="158"/>
      <c r="G61" s="203">
        <f>SUM(D61:F61)</f>
        <v>99910.631794462097</v>
      </c>
      <c r="H61" s="154">
        <v>1</v>
      </c>
      <c r="I61" s="155">
        <v>48410.63</v>
      </c>
      <c r="J61" s="138" t="s">
        <v>110</v>
      </c>
      <c r="K61" s="142"/>
      <c r="L61" s="156"/>
    </row>
    <row r="62" spans="1:12" ht="102" customHeight="1">
      <c r="B62" s="153" t="s">
        <v>111</v>
      </c>
      <c r="C62" s="197" t="s">
        <v>112</v>
      </c>
      <c r="D62" s="158">
        <v>100000</v>
      </c>
      <c r="E62" s="158">
        <v>50000</v>
      </c>
      <c r="F62" s="158"/>
      <c r="G62" s="203">
        <f t="shared" ref="G62:G67" si="5">SUM(D62:F62)</f>
        <v>150000</v>
      </c>
      <c r="H62" s="154">
        <v>1</v>
      </c>
      <c r="I62" s="155">
        <f>27738.99+85072</f>
        <v>112810.99</v>
      </c>
      <c r="J62" s="138" t="s">
        <v>113</v>
      </c>
      <c r="K62" s="142" t="s">
        <v>651</v>
      </c>
      <c r="L62" s="156"/>
    </row>
    <row r="63" spans="1:12" ht="143.5" customHeight="1">
      <c r="B63" s="153" t="s">
        <v>114</v>
      </c>
      <c r="C63" s="197" t="s">
        <v>115</v>
      </c>
      <c r="D63" s="158"/>
      <c r="E63" s="158">
        <v>45000</v>
      </c>
      <c r="F63" s="158"/>
      <c r="G63" s="203">
        <f>SUM(D63:F63)</f>
        <v>45000</v>
      </c>
      <c r="H63" s="154">
        <v>1</v>
      </c>
      <c r="I63" s="155">
        <v>20000</v>
      </c>
      <c r="J63" s="138"/>
      <c r="K63" s="142"/>
      <c r="L63" s="156"/>
    </row>
    <row r="64" spans="1:12" ht="15.5" hidden="1">
      <c r="B64" s="153" t="s">
        <v>116</v>
      </c>
      <c r="C64" s="197"/>
      <c r="D64" s="158"/>
      <c r="E64" s="158"/>
      <c r="F64" s="158"/>
      <c r="G64" s="203">
        <f t="shared" si="5"/>
        <v>0</v>
      </c>
      <c r="H64" s="154"/>
      <c r="I64" s="155"/>
      <c r="J64" s="138"/>
      <c r="K64" s="142"/>
      <c r="L64" s="156"/>
    </row>
    <row r="65" spans="1:12" ht="15.5" hidden="1">
      <c r="B65" s="153" t="s">
        <v>117</v>
      </c>
      <c r="C65" s="197"/>
      <c r="D65" s="158"/>
      <c r="E65" s="158"/>
      <c r="F65" s="158"/>
      <c r="G65" s="203">
        <f t="shared" si="5"/>
        <v>0</v>
      </c>
      <c r="H65" s="154"/>
      <c r="I65" s="155"/>
      <c r="J65" s="138"/>
      <c r="K65" s="142"/>
      <c r="L65" s="156"/>
    </row>
    <row r="66" spans="1:12" ht="15.5" hidden="1">
      <c r="B66" s="153" t="s">
        <v>118</v>
      </c>
      <c r="C66" s="197"/>
      <c r="D66" s="158"/>
      <c r="E66" s="158"/>
      <c r="F66" s="158"/>
      <c r="G66" s="203">
        <f t="shared" si="5"/>
        <v>0</v>
      </c>
      <c r="H66" s="159"/>
      <c r="I66" s="158"/>
      <c r="J66" s="138"/>
      <c r="K66" s="143"/>
      <c r="L66" s="156"/>
    </row>
    <row r="67" spans="1:12" ht="15.5" hidden="1">
      <c r="B67" s="153" t="s">
        <v>119</v>
      </c>
      <c r="C67" s="197"/>
      <c r="D67" s="158"/>
      <c r="E67" s="158"/>
      <c r="F67" s="158"/>
      <c r="G67" s="203">
        <f t="shared" si="5"/>
        <v>0</v>
      </c>
      <c r="H67" s="159"/>
      <c r="I67" s="158"/>
      <c r="J67" s="138"/>
      <c r="K67" s="143"/>
      <c r="L67" s="156"/>
    </row>
    <row r="68" spans="1:12" ht="15.5">
      <c r="C68" s="204" t="s">
        <v>36</v>
      </c>
      <c r="D68" s="206">
        <f>SUM(D60:D67)</f>
        <v>148410.6317944621</v>
      </c>
      <c r="E68" s="206">
        <f>SUM(E60:E67)</f>
        <v>246500</v>
      </c>
      <c r="F68" s="206">
        <f>SUM(F60:F67)</f>
        <v>0</v>
      </c>
      <c r="G68" s="206">
        <f>SUM(G60:G67)</f>
        <v>394910.6317944621</v>
      </c>
      <c r="H68" s="8">
        <f>(H60*G60)+(H61*G61)+(H62*G62)+(H63*G63)+(H64*G64)+(H65*G65)+(H66*G66)+(H67*G67)</f>
        <v>394910.6317944621</v>
      </c>
      <c r="I68" s="8">
        <f>SUM(I60:I67)</f>
        <v>193221.62</v>
      </c>
      <c r="J68" s="134"/>
      <c r="K68" s="143"/>
      <c r="L68" s="30"/>
    </row>
    <row r="69" spans="1:12" ht="15.5" hidden="1">
      <c r="B69" s="71" t="s">
        <v>120</v>
      </c>
      <c r="C69" s="233"/>
      <c r="D69" s="233"/>
      <c r="E69" s="233"/>
      <c r="F69" s="233"/>
      <c r="G69" s="233"/>
      <c r="H69" s="233"/>
      <c r="I69" s="234"/>
      <c r="J69" s="234"/>
      <c r="K69" s="233"/>
      <c r="L69" s="29"/>
    </row>
    <row r="70" spans="1:12" ht="15.5" hidden="1">
      <c r="B70" s="153" t="s">
        <v>121</v>
      </c>
      <c r="C70" s="197"/>
      <c r="D70" s="158"/>
      <c r="E70" s="158"/>
      <c r="F70" s="158"/>
      <c r="G70" s="203">
        <f>SUM(D70:F70)</f>
        <v>0</v>
      </c>
      <c r="H70" s="154"/>
      <c r="I70" s="155"/>
      <c r="J70" s="138"/>
      <c r="K70" s="142"/>
      <c r="L70" s="156"/>
    </row>
    <row r="71" spans="1:12" ht="15.5" hidden="1">
      <c r="B71" s="153" t="s">
        <v>122</v>
      </c>
      <c r="C71" s="197"/>
      <c r="D71" s="158"/>
      <c r="E71" s="158"/>
      <c r="F71" s="158"/>
      <c r="G71" s="203">
        <f t="shared" ref="G71:G77" si="6">SUM(D71:F71)</f>
        <v>0</v>
      </c>
      <c r="H71" s="154"/>
      <c r="I71" s="155"/>
      <c r="J71" s="138"/>
      <c r="K71" s="142"/>
      <c r="L71" s="156"/>
    </row>
    <row r="72" spans="1:12" ht="15.5" hidden="1">
      <c r="B72" s="153" t="s">
        <v>123</v>
      </c>
      <c r="C72" s="197"/>
      <c r="D72" s="158"/>
      <c r="E72" s="158"/>
      <c r="F72" s="158"/>
      <c r="G72" s="203">
        <f t="shared" si="6"/>
        <v>0</v>
      </c>
      <c r="H72" s="154"/>
      <c r="I72" s="155"/>
      <c r="J72" s="138"/>
      <c r="K72" s="142"/>
      <c r="L72" s="156"/>
    </row>
    <row r="73" spans="1:12" ht="15.5" hidden="1">
      <c r="A73" s="22"/>
      <c r="B73" s="153" t="s">
        <v>124</v>
      </c>
      <c r="C73" s="197"/>
      <c r="D73" s="158"/>
      <c r="E73" s="158"/>
      <c r="F73" s="158"/>
      <c r="G73" s="203">
        <f t="shared" si="6"/>
        <v>0</v>
      </c>
      <c r="H73" s="154"/>
      <c r="I73" s="155"/>
      <c r="J73" s="138"/>
      <c r="K73" s="142"/>
      <c r="L73" s="156"/>
    </row>
    <row r="74" spans="1:12" s="22" customFormat="1" ht="15.5" hidden="1">
      <c r="A74" s="21"/>
      <c r="B74" s="153" t="s">
        <v>125</v>
      </c>
      <c r="C74" s="197"/>
      <c r="D74" s="158"/>
      <c r="E74" s="158"/>
      <c r="F74" s="158"/>
      <c r="G74" s="203">
        <f t="shared" si="6"/>
        <v>0</v>
      </c>
      <c r="H74" s="154"/>
      <c r="I74" s="155"/>
      <c r="J74" s="138"/>
      <c r="K74" s="142"/>
      <c r="L74" s="156"/>
    </row>
    <row r="75" spans="1:12" ht="15.5" hidden="1">
      <c r="B75" s="153" t="s">
        <v>126</v>
      </c>
      <c r="C75" s="197"/>
      <c r="D75" s="158"/>
      <c r="E75" s="158"/>
      <c r="F75" s="158"/>
      <c r="G75" s="203">
        <f t="shared" si="6"/>
        <v>0</v>
      </c>
      <c r="H75" s="154"/>
      <c r="I75" s="155"/>
      <c r="J75" s="138"/>
      <c r="K75" s="142"/>
      <c r="L75" s="156"/>
    </row>
    <row r="76" spans="1:12" ht="15.5" hidden="1">
      <c r="B76" s="153" t="s">
        <v>127</v>
      </c>
      <c r="C76" s="197"/>
      <c r="D76" s="158"/>
      <c r="E76" s="158"/>
      <c r="F76" s="158"/>
      <c r="G76" s="203">
        <f t="shared" si="6"/>
        <v>0</v>
      </c>
      <c r="H76" s="159"/>
      <c r="I76" s="158"/>
      <c r="J76" s="138"/>
      <c r="K76" s="143"/>
      <c r="L76" s="156"/>
    </row>
    <row r="77" spans="1:12" ht="15.5" hidden="1">
      <c r="B77" s="153" t="s">
        <v>128</v>
      </c>
      <c r="C77" s="197"/>
      <c r="D77" s="158"/>
      <c r="E77" s="158"/>
      <c r="F77" s="158"/>
      <c r="G77" s="203">
        <f t="shared" si="6"/>
        <v>0</v>
      </c>
      <c r="H77" s="159"/>
      <c r="I77" s="158"/>
      <c r="J77" s="138"/>
      <c r="K77" s="143"/>
      <c r="L77" s="156"/>
    </row>
    <row r="78" spans="1:12" ht="15.5" hidden="1">
      <c r="C78" s="204" t="s">
        <v>36</v>
      </c>
      <c r="D78" s="206">
        <f>SUM(D70:D77)</f>
        <v>0</v>
      </c>
      <c r="E78" s="206">
        <f>SUM(E70:E77)</f>
        <v>0</v>
      </c>
      <c r="F78" s="206">
        <f>SUM(F70:F77)</f>
        <v>0</v>
      </c>
      <c r="G78" s="206">
        <f>SUM(G70:G77)</f>
        <v>0</v>
      </c>
      <c r="H78" s="8">
        <f>(H70*G70)+(H71*G71)+(H72*G72)+(H73*G73)+(H74*G74)+(H75*G75)+(H76*G76)+(H77*G77)</f>
        <v>0</v>
      </c>
      <c r="I78" s="8">
        <f>SUM(I70:I77)</f>
        <v>0</v>
      </c>
      <c r="J78" s="134"/>
      <c r="K78" s="143"/>
      <c r="L78" s="30"/>
    </row>
    <row r="79" spans="1:12" ht="15.5" hidden="1">
      <c r="B79" s="71" t="s">
        <v>129</v>
      </c>
      <c r="C79" s="233"/>
      <c r="D79" s="233"/>
      <c r="E79" s="233"/>
      <c r="F79" s="233"/>
      <c r="G79" s="233"/>
      <c r="H79" s="233"/>
      <c r="I79" s="234"/>
      <c r="J79" s="234"/>
      <c r="K79" s="233"/>
      <c r="L79" s="29"/>
    </row>
    <row r="80" spans="1:12" ht="15.5" hidden="1">
      <c r="B80" s="153" t="s">
        <v>130</v>
      </c>
      <c r="C80" s="197"/>
      <c r="D80" s="158"/>
      <c r="E80" s="158"/>
      <c r="F80" s="158"/>
      <c r="G80" s="203">
        <f>SUM(D80:F80)</f>
        <v>0</v>
      </c>
      <c r="H80" s="154"/>
      <c r="I80" s="155"/>
      <c r="J80" s="138"/>
      <c r="K80" s="142"/>
      <c r="L80" s="156"/>
    </row>
    <row r="81" spans="2:12" ht="15.5" hidden="1">
      <c r="B81" s="153" t="s">
        <v>131</v>
      </c>
      <c r="C81" s="197"/>
      <c r="D81" s="158"/>
      <c r="E81" s="158"/>
      <c r="F81" s="158"/>
      <c r="G81" s="203">
        <f t="shared" ref="G81:G87" si="7">SUM(D81:F81)</f>
        <v>0</v>
      </c>
      <c r="H81" s="154"/>
      <c r="I81" s="155"/>
      <c r="J81" s="138"/>
      <c r="K81" s="142"/>
      <c r="L81" s="156"/>
    </row>
    <row r="82" spans="2:12" ht="15.5" hidden="1">
      <c r="B82" s="153" t="s">
        <v>132</v>
      </c>
      <c r="C82" s="197"/>
      <c r="D82" s="158"/>
      <c r="E82" s="158"/>
      <c r="F82" s="158"/>
      <c r="G82" s="203">
        <f t="shared" si="7"/>
        <v>0</v>
      </c>
      <c r="H82" s="154"/>
      <c r="I82" s="155"/>
      <c r="J82" s="138"/>
      <c r="K82" s="142"/>
      <c r="L82" s="156"/>
    </row>
    <row r="83" spans="2:12" ht="15.5" hidden="1">
      <c r="B83" s="153" t="s">
        <v>133</v>
      </c>
      <c r="C83" s="197"/>
      <c r="D83" s="158"/>
      <c r="E83" s="158"/>
      <c r="F83" s="158"/>
      <c r="G83" s="203">
        <f t="shared" si="7"/>
        <v>0</v>
      </c>
      <c r="H83" s="154"/>
      <c r="I83" s="155"/>
      <c r="J83" s="138"/>
      <c r="K83" s="142"/>
      <c r="L83" s="156"/>
    </row>
    <row r="84" spans="2:12" ht="15.5" hidden="1">
      <c r="B84" s="153" t="s">
        <v>134</v>
      </c>
      <c r="C84" s="197"/>
      <c r="D84" s="158"/>
      <c r="E84" s="158"/>
      <c r="F84" s="158"/>
      <c r="G84" s="203">
        <f t="shared" si="7"/>
        <v>0</v>
      </c>
      <c r="H84" s="154"/>
      <c r="I84" s="155"/>
      <c r="J84" s="138"/>
      <c r="K84" s="142"/>
      <c r="L84" s="156"/>
    </row>
    <row r="85" spans="2:12" ht="15.5" hidden="1">
      <c r="B85" s="153" t="s">
        <v>135</v>
      </c>
      <c r="C85" s="197"/>
      <c r="D85" s="158"/>
      <c r="E85" s="158"/>
      <c r="F85" s="158"/>
      <c r="G85" s="203">
        <f t="shared" si="7"/>
        <v>0</v>
      </c>
      <c r="H85" s="154"/>
      <c r="I85" s="155"/>
      <c r="J85" s="138"/>
      <c r="K85" s="142"/>
      <c r="L85" s="156"/>
    </row>
    <row r="86" spans="2:12" ht="15.5" hidden="1">
      <c r="B86" s="153" t="s">
        <v>136</v>
      </c>
      <c r="C86" s="197"/>
      <c r="D86" s="158"/>
      <c r="E86" s="158"/>
      <c r="F86" s="158"/>
      <c r="G86" s="203">
        <f t="shared" si="7"/>
        <v>0</v>
      </c>
      <c r="H86" s="159"/>
      <c r="I86" s="158"/>
      <c r="J86" s="138"/>
      <c r="K86" s="143"/>
      <c r="L86" s="156"/>
    </row>
    <row r="87" spans="2:12" ht="15.5" hidden="1">
      <c r="B87" s="153" t="s">
        <v>137</v>
      </c>
      <c r="C87" s="197"/>
      <c r="D87" s="158"/>
      <c r="E87" s="158"/>
      <c r="F87" s="158"/>
      <c r="G87" s="203">
        <f t="shared" si="7"/>
        <v>0</v>
      </c>
      <c r="H87" s="159"/>
      <c r="I87" s="158"/>
      <c r="J87" s="138"/>
      <c r="K87" s="143"/>
      <c r="L87" s="156"/>
    </row>
    <row r="88" spans="2:12" ht="15.5" hidden="1">
      <c r="C88" s="204" t="s">
        <v>36</v>
      </c>
      <c r="D88" s="205">
        <f>SUM(D80:D87)</f>
        <v>0</v>
      </c>
      <c r="E88" s="205">
        <f>SUM(E80:E87)</f>
        <v>0</v>
      </c>
      <c r="F88" s="205">
        <f>SUM(F80:F87)</f>
        <v>0</v>
      </c>
      <c r="G88" s="205">
        <f>SUM(G80:G87)</f>
        <v>0</v>
      </c>
      <c r="H88" s="8">
        <f>(H80*G80)+(H81*G81)+(H82*G82)+(H83*G83)+(H84*G84)+(H85*G85)+(H86*G86)+(H87*G87)</f>
        <v>0</v>
      </c>
      <c r="I88" s="8">
        <f>SUM(I80:I87)</f>
        <v>0</v>
      </c>
      <c r="J88" s="134"/>
      <c r="K88" s="143"/>
      <c r="L88" s="30"/>
    </row>
    <row r="89" spans="2:12" ht="15.5" hidden="1">
      <c r="B89" s="3"/>
      <c r="C89" s="160"/>
      <c r="D89" s="164"/>
      <c r="E89" s="164"/>
      <c r="F89" s="164"/>
      <c r="G89" s="164"/>
      <c r="H89" s="164"/>
      <c r="I89" s="164"/>
      <c r="J89" s="165"/>
      <c r="K89" s="160"/>
      <c r="L89" s="1"/>
    </row>
    <row r="90" spans="2:12" ht="15.5" hidden="1">
      <c r="B90" s="72" t="s">
        <v>138</v>
      </c>
      <c r="C90" s="249"/>
      <c r="D90" s="249"/>
      <c r="E90" s="249"/>
      <c r="F90" s="249"/>
      <c r="G90" s="249"/>
      <c r="H90" s="249"/>
      <c r="I90" s="248"/>
      <c r="J90" s="248"/>
      <c r="K90" s="249"/>
      <c r="L90" s="7"/>
    </row>
    <row r="91" spans="2:12" ht="15.5" hidden="1">
      <c r="B91" s="71" t="s">
        <v>139</v>
      </c>
      <c r="C91" s="233"/>
      <c r="D91" s="233"/>
      <c r="E91" s="233"/>
      <c r="F91" s="233"/>
      <c r="G91" s="233"/>
      <c r="H91" s="233"/>
      <c r="I91" s="234"/>
      <c r="J91" s="234"/>
      <c r="K91" s="233"/>
      <c r="L91" s="29"/>
    </row>
    <row r="92" spans="2:12" ht="15.5" hidden="1">
      <c r="B92" s="153" t="s">
        <v>140</v>
      </c>
      <c r="C92" s="197"/>
      <c r="D92" s="158"/>
      <c r="E92" s="158"/>
      <c r="F92" s="158"/>
      <c r="G92" s="203">
        <f>SUM(D92:F92)</f>
        <v>0</v>
      </c>
      <c r="H92" s="154"/>
      <c r="I92" s="155"/>
      <c r="J92" s="138"/>
      <c r="K92" s="142"/>
      <c r="L92" s="156"/>
    </row>
    <row r="93" spans="2:12" ht="15.5" hidden="1">
      <c r="B93" s="153" t="s">
        <v>141</v>
      </c>
      <c r="C93" s="197"/>
      <c r="D93" s="158"/>
      <c r="E93" s="158"/>
      <c r="F93" s="158"/>
      <c r="G93" s="203">
        <f t="shared" ref="G93:G99" si="8">SUM(D93:F93)</f>
        <v>0</v>
      </c>
      <c r="H93" s="154"/>
      <c r="I93" s="155"/>
      <c r="J93" s="138"/>
      <c r="K93" s="142"/>
      <c r="L93" s="156"/>
    </row>
    <row r="94" spans="2:12" ht="15.5" hidden="1">
      <c r="B94" s="153" t="s">
        <v>142</v>
      </c>
      <c r="C94" s="197"/>
      <c r="D94" s="158"/>
      <c r="E94" s="158"/>
      <c r="F94" s="158"/>
      <c r="G94" s="203">
        <f t="shared" si="8"/>
        <v>0</v>
      </c>
      <c r="H94" s="154"/>
      <c r="I94" s="155"/>
      <c r="J94" s="138"/>
      <c r="K94" s="142"/>
      <c r="L94" s="156"/>
    </row>
    <row r="95" spans="2:12" ht="15.5" hidden="1">
      <c r="B95" s="153" t="s">
        <v>143</v>
      </c>
      <c r="C95" s="197"/>
      <c r="D95" s="158"/>
      <c r="E95" s="158"/>
      <c r="F95" s="158"/>
      <c r="G95" s="203">
        <f t="shared" si="8"/>
        <v>0</v>
      </c>
      <c r="H95" s="154"/>
      <c r="I95" s="155"/>
      <c r="J95" s="138"/>
      <c r="K95" s="142"/>
      <c r="L95" s="156"/>
    </row>
    <row r="96" spans="2:12" ht="15.5" hidden="1">
      <c r="B96" s="153" t="s">
        <v>144</v>
      </c>
      <c r="C96" s="197"/>
      <c r="D96" s="158"/>
      <c r="E96" s="158"/>
      <c r="F96" s="158"/>
      <c r="G96" s="203">
        <f t="shared" si="8"/>
        <v>0</v>
      </c>
      <c r="H96" s="154"/>
      <c r="I96" s="155"/>
      <c r="J96" s="138"/>
      <c r="K96" s="142"/>
      <c r="L96" s="156"/>
    </row>
    <row r="97" spans="2:12" ht="15.5" hidden="1">
      <c r="B97" s="153" t="s">
        <v>145</v>
      </c>
      <c r="C97" s="197"/>
      <c r="D97" s="158"/>
      <c r="E97" s="158"/>
      <c r="F97" s="158"/>
      <c r="G97" s="203">
        <f t="shared" si="8"/>
        <v>0</v>
      </c>
      <c r="H97" s="154"/>
      <c r="I97" s="155"/>
      <c r="J97" s="138"/>
      <c r="K97" s="142"/>
      <c r="L97" s="156"/>
    </row>
    <row r="98" spans="2:12" ht="15.5" hidden="1">
      <c r="B98" s="153" t="s">
        <v>146</v>
      </c>
      <c r="C98" s="197"/>
      <c r="D98" s="158"/>
      <c r="E98" s="158"/>
      <c r="F98" s="158"/>
      <c r="G98" s="203">
        <f t="shared" si="8"/>
        <v>0</v>
      </c>
      <c r="H98" s="159"/>
      <c r="I98" s="158"/>
      <c r="J98" s="138"/>
      <c r="K98" s="143"/>
      <c r="L98" s="156"/>
    </row>
    <row r="99" spans="2:12" ht="15.5" hidden="1">
      <c r="B99" s="153" t="s">
        <v>147</v>
      </c>
      <c r="C99" s="197"/>
      <c r="D99" s="158"/>
      <c r="E99" s="158"/>
      <c r="F99" s="158"/>
      <c r="G99" s="203">
        <f t="shared" si="8"/>
        <v>0</v>
      </c>
      <c r="H99" s="159"/>
      <c r="I99" s="158"/>
      <c r="J99" s="138"/>
      <c r="K99" s="143"/>
      <c r="L99" s="156"/>
    </row>
    <row r="100" spans="2:12" ht="15.5" hidden="1">
      <c r="C100" s="204" t="s">
        <v>36</v>
      </c>
      <c r="D100" s="205">
        <f>SUM(D92:D99)</f>
        <v>0</v>
      </c>
      <c r="E100" s="205">
        <f>SUM(E92:E99)</f>
        <v>0</v>
      </c>
      <c r="F100" s="205">
        <f>SUM(F92:F99)</f>
        <v>0</v>
      </c>
      <c r="G100" s="206">
        <f>SUM(G92:G99)</f>
        <v>0</v>
      </c>
      <c r="H100" s="8">
        <f>(H92*G92)+(H93*G93)+(H94*G94)+(H95*G95)+(H96*G96)+(H97*G97)+(H98*G98)+(H99*G99)</f>
        <v>0</v>
      </c>
      <c r="I100" s="8">
        <f>SUM(I92:I99)</f>
        <v>0</v>
      </c>
      <c r="J100" s="134"/>
      <c r="K100" s="143"/>
      <c r="L100" s="30"/>
    </row>
    <row r="101" spans="2:12" ht="15.5" hidden="1">
      <c r="B101" s="71" t="s">
        <v>148</v>
      </c>
      <c r="C101" s="233"/>
      <c r="D101" s="233"/>
      <c r="E101" s="233"/>
      <c r="F101" s="233"/>
      <c r="G101" s="233"/>
      <c r="H101" s="233"/>
      <c r="I101" s="234"/>
      <c r="J101" s="234"/>
      <c r="K101" s="233"/>
      <c r="L101" s="29"/>
    </row>
    <row r="102" spans="2:12" ht="15.5" hidden="1">
      <c r="B102" s="153" t="s">
        <v>149</v>
      </c>
      <c r="C102" s="197"/>
      <c r="D102" s="158"/>
      <c r="E102" s="158"/>
      <c r="F102" s="158"/>
      <c r="G102" s="203">
        <f>SUM(D102:F102)</f>
        <v>0</v>
      </c>
      <c r="H102" s="154"/>
      <c r="I102" s="155"/>
      <c r="J102" s="138"/>
      <c r="K102" s="142"/>
      <c r="L102" s="156"/>
    </row>
    <row r="103" spans="2:12" ht="15.5" hidden="1">
      <c r="B103" s="153" t="s">
        <v>150</v>
      </c>
      <c r="C103" s="197"/>
      <c r="D103" s="158"/>
      <c r="E103" s="158"/>
      <c r="F103" s="158"/>
      <c r="G103" s="203">
        <f t="shared" ref="G103:G109" si="9">SUM(D103:F103)</f>
        <v>0</v>
      </c>
      <c r="H103" s="154"/>
      <c r="I103" s="155"/>
      <c r="J103" s="138"/>
      <c r="K103" s="142"/>
      <c r="L103" s="156"/>
    </row>
    <row r="104" spans="2:12" ht="15.5" hidden="1">
      <c r="B104" s="153" t="s">
        <v>151</v>
      </c>
      <c r="C104" s="197"/>
      <c r="D104" s="158"/>
      <c r="E104" s="158"/>
      <c r="F104" s="158"/>
      <c r="G104" s="203">
        <f t="shared" si="9"/>
        <v>0</v>
      </c>
      <c r="H104" s="154"/>
      <c r="I104" s="155"/>
      <c r="J104" s="138"/>
      <c r="K104" s="142"/>
      <c r="L104" s="156"/>
    </row>
    <row r="105" spans="2:12" ht="15.5" hidden="1">
      <c r="B105" s="153" t="s">
        <v>152</v>
      </c>
      <c r="C105" s="197"/>
      <c r="D105" s="158"/>
      <c r="E105" s="158"/>
      <c r="F105" s="158"/>
      <c r="G105" s="203">
        <f t="shared" si="9"/>
        <v>0</v>
      </c>
      <c r="H105" s="154"/>
      <c r="I105" s="155"/>
      <c r="J105" s="138"/>
      <c r="K105" s="142"/>
      <c r="L105" s="156"/>
    </row>
    <row r="106" spans="2:12" ht="15.5" hidden="1">
      <c r="B106" s="153" t="s">
        <v>153</v>
      </c>
      <c r="C106" s="197"/>
      <c r="D106" s="158"/>
      <c r="E106" s="158"/>
      <c r="F106" s="158"/>
      <c r="G106" s="203">
        <f t="shared" si="9"/>
        <v>0</v>
      </c>
      <c r="H106" s="154"/>
      <c r="I106" s="155"/>
      <c r="J106" s="138"/>
      <c r="K106" s="142"/>
      <c r="L106" s="156"/>
    </row>
    <row r="107" spans="2:12" ht="15.5" hidden="1">
      <c r="B107" s="153" t="s">
        <v>154</v>
      </c>
      <c r="C107" s="197"/>
      <c r="D107" s="158"/>
      <c r="E107" s="158"/>
      <c r="F107" s="158"/>
      <c r="G107" s="203">
        <f t="shared" si="9"/>
        <v>0</v>
      </c>
      <c r="H107" s="154"/>
      <c r="I107" s="155"/>
      <c r="J107" s="138"/>
      <c r="K107" s="142"/>
      <c r="L107" s="156"/>
    </row>
    <row r="108" spans="2:12" ht="15.5" hidden="1">
      <c r="B108" s="153" t="s">
        <v>155</v>
      </c>
      <c r="C108" s="197"/>
      <c r="D108" s="158"/>
      <c r="E108" s="158"/>
      <c r="F108" s="158"/>
      <c r="G108" s="203">
        <f t="shared" si="9"/>
        <v>0</v>
      </c>
      <c r="H108" s="159"/>
      <c r="I108" s="158"/>
      <c r="J108" s="138"/>
      <c r="K108" s="143"/>
      <c r="L108" s="156"/>
    </row>
    <row r="109" spans="2:12" ht="15.5" hidden="1">
      <c r="B109" s="153" t="s">
        <v>156</v>
      </c>
      <c r="C109" s="197"/>
      <c r="D109" s="158"/>
      <c r="E109" s="158"/>
      <c r="F109" s="158"/>
      <c r="G109" s="203">
        <f t="shared" si="9"/>
        <v>0</v>
      </c>
      <c r="H109" s="159"/>
      <c r="I109" s="158"/>
      <c r="J109" s="138"/>
      <c r="K109" s="143"/>
      <c r="L109" s="156"/>
    </row>
    <row r="110" spans="2:12" ht="15.5" hidden="1">
      <c r="C110" s="204" t="s">
        <v>36</v>
      </c>
      <c r="D110" s="206">
        <f>SUM(D102:D109)</f>
        <v>0</v>
      </c>
      <c r="E110" s="206">
        <f>SUM(E102:E109)</f>
        <v>0</v>
      </c>
      <c r="F110" s="206">
        <f>SUM(F102:F109)</f>
        <v>0</v>
      </c>
      <c r="G110" s="206">
        <f>SUM(G102:G109)</f>
        <v>0</v>
      </c>
      <c r="H110" s="8">
        <f>(H102*G102)+(H103*G103)+(H104*G104)+(H105*G105)+(H106*G106)+(H107*G107)+(H108*G108)+(H109*G109)</f>
        <v>0</v>
      </c>
      <c r="I110" s="8">
        <f>SUM(I102:I109)</f>
        <v>0</v>
      </c>
      <c r="J110" s="134"/>
      <c r="K110" s="143"/>
      <c r="L110" s="30"/>
    </row>
    <row r="111" spans="2:12" ht="15.5" hidden="1">
      <c r="B111" s="96" t="s">
        <v>157</v>
      </c>
      <c r="C111" s="233"/>
      <c r="D111" s="233"/>
      <c r="E111" s="233"/>
      <c r="F111" s="233"/>
      <c r="G111" s="233"/>
      <c r="H111" s="233"/>
      <c r="I111" s="234"/>
      <c r="J111" s="234"/>
      <c r="K111" s="233"/>
      <c r="L111" s="29"/>
    </row>
    <row r="112" spans="2:12" ht="15.5" hidden="1">
      <c r="B112" s="153" t="s">
        <v>158</v>
      </c>
      <c r="C112" s="197"/>
      <c r="D112" s="158"/>
      <c r="E112" s="158"/>
      <c r="F112" s="158"/>
      <c r="G112" s="203">
        <f>SUM(D112:F112)</f>
        <v>0</v>
      </c>
      <c r="H112" s="154"/>
      <c r="I112" s="155"/>
      <c r="J112" s="138"/>
      <c r="K112" s="142"/>
      <c r="L112" s="156"/>
    </row>
    <row r="113" spans="2:12" ht="15.5" hidden="1">
      <c r="B113" s="153" t="s">
        <v>159</v>
      </c>
      <c r="C113" s="197"/>
      <c r="D113" s="158"/>
      <c r="E113" s="158"/>
      <c r="F113" s="158"/>
      <c r="G113" s="203">
        <f t="shared" ref="G113:G119" si="10">SUM(D113:F113)</f>
        <v>0</v>
      </c>
      <c r="H113" s="154"/>
      <c r="I113" s="155"/>
      <c r="J113" s="138"/>
      <c r="K113" s="142"/>
      <c r="L113" s="156"/>
    </row>
    <row r="114" spans="2:12" ht="15.5" hidden="1">
      <c r="B114" s="153" t="s">
        <v>160</v>
      </c>
      <c r="C114" s="197"/>
      <c r="D114" s="158"/>
      <c r="E114" s="158"/>
      <c r="F114" s="158"/>
      <c r="G114" s="203">
        <f t="shared" si="10"/>
        <v>0</v>
      </c>
      <c r="H114" s="154"/>
      <c r="I114" s="155"/>
      <c r="J114" s="138"/>
      <c r="K114" s="142"/>
      <c r="L114" s="156"/>
    </row>
    <row r="115" spans="2:12" ht="15.5" hidden="1">
      <c r="B115" s="153" t="s">
        <v>161</v>
      </c>
      <c r="C115" s="197"/>
      <c r="D115" s="158"/>
      <c r="E115" s="158"/>
      <c r="F115" s="158"/>
      <c r="G115" s="203">
        <f t="shared" si="10"/>
        <v>0</v>
      </c>
      <c r="H115" s="154"/>
      <c r="I115" s="155"/>
      <c r="J115" s="138"/>
      <c r="K115" s="142"/>
      <c r="L115" s="156"/>
    </row>
    <row r="116" spans="2:12" ht="15.5" hidden="1">
      <c r="B116" s="153" t="s">
        <v>162</v>
      </c>
      <c r="C116" s="197"/>
      <c r="D116" s="158"/>
      <c r="E116" s="158"/>
      <c r="F116" s="158"/>
      <c r="G116" s="203">
        <f t="shared" si="10"/>
        <v>0</v>
      </c>
      <c r="H116" s="154"/>
      <c r="I116" s="155"/>
      <c r="J116" s="138"/>
      <c r="K116" s="142"/>
      <c r="L116" s="156"/>
    </row>
    <row r="117" spans="2:12" ht="15.5" hidden="1">
      <c r="B117" s="153" t="s">
        <v>163</v>
      </c>
      <c r="C117" s="197"/>
      <c r="D117" s="158"/>
      <c r="E117" s="158"/>
      <c r="F117" s="158"/>
      <c r="G117" s="203">
        <f t="shared" si="10"/>
        <v>0</v>
      </c>
      <c r="H117" s="154"/>
      <c r="I117" s="155"/>
      <c r="J117" s="138"/>
      <c r="K117" s="142"/>
      <c r="L117" s="156"/>
    </row>
    <row r="118" spans="2:12" ht="15.5" hidden="1">
      <c r="B118" s="153" t="s">
        <v>164</v>
      </c>
      <c r="C118" s="197"/>
      <c r="D118" s="158"/>
      <c r="E118" s="158"/>
      <c r="F118" s="158"/>
      <c r="G118" s="203">
        <f t="shared" si="10"/>
        <v>0</v>
      </c>
      <c r="H118" s="159"/>
      <c r="I118" s="158"/>
      <c r="J118" s="138"/>
      <c r="K118" s="143"/>
      <c r="L118" s="156"/>
    </row>
    <row r="119" spans="2:12" ht="15.5" hidden="1">
      <c r="B119" s="153" t="s">
        <v>165</v>
      </c>
      <c r="C119" s="197"/>
      <c r="D119" s="158"/>
      <c r="E119" s="158"/>
      <c r="F119" s="158"/>
      <c r="G119" s="203">
        <f t="shared" si="10"/>
        <v>0</v>
      </c>
      <c r="H119" s="159"/>
      <c r="I119" s="158"/>
      <c r="J119" s="138"/>
      <c r="K119" s="143"/>
      <c r="L119" s="156"/>
    </row>
    <row r="120" spans="2:12" ht="15.5" hidden="1">
      <c r="C120" s="204" t="s">
        <v>36</v>
      </c>
      <c r="D120" s="206">
        <f>SUM(D112:D119)</f>
        <v>0</v>
      </c>
      <c r="E120" s="206">
        <f>SUM(E112:E119)</f>
        <v>0</v>
      </c>
      <c r="F120" s="206">
        <f>SUM(F112:F119)</f>
        <v>0</v>
      </c>
      <c r="G120" s="206">
        <f>SUM(G112:G119)</f>
        <v>0</v>
      </c>
      <c r="H120" s="8">
        <f>(H112*G112)+(H113*G113)+(H114*G114)+(H115*G115)+(H116*G116)+(H117*G117)+(H118*G118)+(H119*G119)</f>
        <v>0</v>
      </c>
      <c r="I120" s="8">
        <f>SUM(I112:I119)</f>
        <v>0</v>
      </c>
      <c r="J120" s="134"/>
      <c r="K120" s="143"/>
      <c r="L120" s="30"/>
    </row>
    <row r="121" spans="2:12" ht="15.5" hidden="1">
      <c r="B121" s="96" t="s">
        <v>166</v>
      </c>
      <c r="C121" s="233"/>
      <c r="D121" s="233"/>
      <c r="E121" s="233"/>
      <c r="F121" s="233"/>
      <c r="G121" s="233"/>
      <c r="H121" s="233"/>
      <c r="I121" s="234"/>
      <c r="J121" s="234"/>
      <c r="K121" s="233"/>
      <c r="L121" s="29"/>
    </row>
    <row r="122" spans="2:12" ht="15.5" hidden="1">
      <c r="B122" s="153" t="s">
        <v>167</v>
      </c>
      <c r="C122" s="197"/>
      <c r="D122" s="158"/>
      <c r="E122" s="158"/>
      <c r="F122" s="158"/>
      <c r="G122" s="203">
        <f>SUM(D122:F122)</f>
        <v>0</v>
      </c>
      <c r="H122" s="154"/>
      <c r="I122" s="155"/>
      <c r="J122" s="138"/>
      <c r="K122" s="142"/>
      <c r="L122" s="156"/>
    </row>
    <row r="123" spans="2:12" ht="15.5" hidden="1">
      <c r="B123" s="153" t="s">
        <v>168</v>
      </c>
      <c r="C123" s="197"/>
      <c r="D123" s="158"/>
      <c r="E123" s="158"/>
      <c r="F123" s="158"/>
      <c r="G123" s="203">
        <f t="shared" ref="G123:G129" si="11">SUM(D123:F123)</f>
        <v>0</v>
      </c>
      <c r="H123" s="154"/>
      <c r="I123" s="155"/>
      <c r="J123" s="138"/>
      <c r="K123" s="142"/>
      <c r="L123" s="156"/>
    </row>
    <row r="124" spans="2:12" ht="15.5" hidden="1">
      <c r="B124" s="153" t="s">
        <v>169</v>
      </c>
      <c r="C124" s="197"/>
      <c r="D124" s="158"/>
      <c r="E124" s="158"/>
      <c r="F124" s="158"/>
      <c r="G124" s="203">
        <f t="shared" si="11"/>
        <v>0</v>
      </c>
      <c r="H124" s="154"/>
      <c r="I124" s="155"/>
      <c r="J124" s="138"/>
      <c r="K124" s="142"/>
      <c r="L124" s="156"/>
    </row>
    <row r="125" spans="2:12" ht="15.5" hidden="1">
      <c r="B125" s="153" t="s">
        <v>170</v>
      </c>
      <c r="C125" s="197"/>
      <c r="D125" s="158"/>
      <c r="E125" s="158"/>
      <c r="F125" s="158"/>
      <c r="G125" s="203">
        <f t="shared" si="11"/>
        <v>0</v>
      </c>
      <c r="H125" s="154"/>
      <c r="I125" s="155"/>
      <c r="J125" s="138"/>
      <c r="K125" s="142"/>
      <c r="L125" s="156"/>
    </row>
    <row r="126" spans="2:12" ht="15.5" hidden="1">
      <c r="B126" s="153" t="s">
        <v>171</v>
      </c>
      <c r="C126" s="197"/>
      <c r="D126" s="158"/>
      <c r="E126" s="158"/>
      <c r="F126" s="158"/>
      <c r="G126" s="203">
        <f t="shared" si="11"/>
        <v>0</v>
      </c>
      <c r="H126" s="154"/>
      <c r="I126" s="155"/>
      <c r="J126" s="138"/>
      <c r="K126" s="142"/>
      <c r="L126" s="156"/>
    </row>
    <row r="127" spans="2:12" ht="15.5" hidden="1">
      <c r="B127" s="153" t="s">
        <v>172</v>
      </c>
      <c r="C127" s="197"/>
      <c r="D127" s="158"/>
      <c r="E127" s="158"/>
      <c r="F127" s="158"/>
      <c r="G127" s="203">
        <f t="shared" si="11"/>
        <v>0</v>
      </c>
      <c r="H127" s="154"/>
      <c r="I127" s="155"/>
      <c r="J127" s="138"/>
      <c r="K127" s="142"/>
      <c r="L127" s="156"/>
    </row>
    <row r="128" spans="2:12" ht="15.5" hidden="1">
      <c r="B128" s="153" t="s">
        <v>173</v>
      </c>
      <c r="C128" s="197"/>
      <c r="D128" s="158"/>
      <c r="E128" s="158"/>
      <c r="F128" s="158"/>
      <c r="G128" s="203">
        <f t="shared" si="11"/>
        <v>0</v>
      </c>
      <c r="H128" s="159"/>
      <c r="I128" s="158"/>
      <c r="J128" s="138"/>
      <c r="K128" s="143"/>
      <c r="L128" s="156"/>
    </row>
    <row r="129" spans="2:12" ht="15.5" hidden="1">
      <c r="B129" s="153" t="s">
        <v>174</v>
      </c>
      <c r="C129" s="197"/>
      <c r="D129" s="158"/>
      <c r="E129" s="158"/>
      <c r="F129" s="158"/>
      <c r="G129" s="203">
        <f t="shared" si="11"/>
        <v>0</v>
      </c>
      <c r="H129" s="159"/>
      <c r="I129" s="158"/>
      <c r="J129" s="138"/>
      <c r="K129" s="143"/>
      <c r="L129" s="156"/>
    </row>
    <row r="130" spans="2:12" ht="15.5" hidden="1">
      <c r="C130" s="204" t="s">
        <v>36</v>
      </c>
      <c r="D130" s="205">
        <f>SUM(D122:D129)</f>
        <v>0</v>
      </c>
      <c r="E130" s="205">
        <f>SUM(E122:E129)</f>
        <v>0</v>
      </c>
      <c r="F130" s="205">
        <f>SUM(F122:F129)</f>
        <v>0</v>
      </c>
      <c r="G130" s="205">
        <f>SUM(G122:G129)</f>
        <v>0</v>
      </c>
      <c r="H130" s="8">
        <f>(H122*G122)+(H123*G123)+(H124*G124)+(H125*G125)+(H126*G126)+(H127*G127)+(H128*G128)+(H129*G129)</f>
        <v>0</v>
      </c>
      <c r="I130" s="8">
        <f>SUM(I122:I129)</f>
        <v>0</v>
      </c>
      <c r="J130" s="134"/>
      <c r="K130" s="143"/>
      <c r="L130" s="30"/>
    </row>
    <row r="131" spans="2:12" ht="15.5" hidden="1">
      <c r="B131" s="3"/>
      <c r="C131" s="160"/>
      <c r="D131" s="164"/>
      <c r="E131" s="164"/>
      <c r="F131" s="164"/>
      <c r="G131" s="164"/>
      <c r="H131" s="164"/>
      <c r="I131" s="164"/>
      <c r="J131" s="165"/>
      <c r="K131" s="166"/>
      <c r="L131" s="1"/>
    </row>
    <row r="132" spans="2:12" ht="15.5" hidden="1">
      <c r="B132" s="72" t="s">
        <v>175</v>
      </c>
      <c r="C132" s="249"/>
      <c r="D132" s="249"/>
      <c r="E132" s="249"/>
      <c r="F132" s="249"/>
      <c r="G132" s="249"/>
      <c r="H132" s="249"/>
      <c r="I132" s="248"/>
      <c r="J132" s="248"/>
      <c r="K132" s="249"/>
      <c r="L132" s="7"/>
    </row>
    <row r="133" spans="2:12" ht="15.5" hidden="1">
      <c r="B133" s="71" t="s">
        <v>176</v>
      </c>
      <c r="C133" s="233"/>
      <c r="D133" s="233"/>
      <c r="E133" s="233"/>
      <c r="F133" s="233"/>
      <c r="G133" s="233"/>
      <c r="H133" s="233"/>
      <c r="I133" s="234"/>
      <c r="J133" s="234"/>
      <c r="K133" s="233"/>
      <c r="L133" s="29"/>
    </row>
    <row r="134" spans="2:12" ht="15.5" hidden="1">
      <c r="B134" s="153" t="s">
        <v>177</v>
      </c>
      <c r="C134" s="197"/>
      <c r="D134" s="158"/>
      <c r="E134" s="158"/>
      <c r="F134" s="158"/>
      <c r="G134" s="203">
        <f>SUM(D134:F134)</f>
        <v>0</v>
      </c>
      <c r="H134" s="154"/>
      <c r="I134" s="155"/>
      <c r="J134" s="138"/>
      <c r="K134" s="142"/>
      <c r="L134" s="156"/>
    </row>
    <row r="135" spans="2:12" ht="15.5" hidden="1">
      <c r="B135" s="153" t="s">
        <v>178</v>
      </c>
      <c r="C135" s="197"/>
      <c r="D135" s="158"/>
      <c r="E135" s="158"/>
      <c r="F135" s="158"/>
      <c r="G135" s="203">
        <f t="shared" ref="G135:G141" si="12">SUM(D135:F135)</f>
        <v>0</v>
      </c>
      <c r="H135" s="154"/>
      <c r="I135" s="155"/>
      <c r="J135" s="138"/>
      <c r="K135" s="142"/>
      <c r="L135" s="156"/>
    </row>
    <row r="136" spans="2:12" ht="15.5" hidden="1">
      <c r="B136" s="153" t="s">
        <v>179</v>
      </c>
      <c r="C136" s="197"/>
      <c r="D136" s="158"/>
      <c r="E136" s="158"/>
      <c r="F136" s="158"/>
      <c r="G136" s="203">
        <f t="shared" si="12"/>
        <v>0</v>
      </c>
      <c r="H136" s="154"/>
      <c r="I136" s="155"/>
      <c r="J136" s="138"/>
      <c r="K136" s="142"/>
      <c r="L136" s="156"/>
    </row>
    <row r="137" spans="2:12" ht="15.5" hidden="1">
      <c r="B137" s="153" t="s">
        <v>180</v>
      </c>
      <c r="C137" s="197"/>
      <c r="D137" s="158"/>
      <c r="E137" s="158"/>
      <c r="F137" s="158"/>
      <c r="G137" s="203">
        <f t="shared" si="12"/>
        <v>0</v>
      </c>
      <c r="H137" s="154"/>
      <c r="I137" s="155"/>
      <c r="J137" s="138"/>
      <c r="K137" s="142"/>
      <c r="L137" s="156"/>
    </row>
    <row r="138" spans="2:12" ht="15.5" hidden="1">
      <c r="B138" s="153" t="s">
        <v>181</v>
      </c>
      <c r="C138" s="197"/>
      <c r="D138" s="158"/>
      <c r="E138" s="158"/>
      <c r="F138" s="158"/>
      <c r="G138" s="203">
        <f t="shared" si="12"/>
        <v>0</v>
      </c>
      <c r="H138" s="154"/>
      <c r="I138" s="155"/>
      <c r="J138" s="138"/>
      <c r="K138" s="142"/>
      <c r="L138" s="156"/>
    </row>
    <row r="139" spans="2:12" ht="15.5" hidden="1">
      <c r="B139" s="153" t="s">
        <v>182</v>
      </c>
      <c r="C139" s="197"/>
      <c r="D139" s="158"/>
      <c r="E139" s="158"/>
      <c r="F139" s="158"/>
      <c r="G139" s="203">
        <f t="shared" si="12"/>
        <v>0</v>
      </c>
      <c r="H139" s="154"/>
      <c r="I139" s="155"/>
      <c r="J139" s="138"/>
      <c r="K139" s="142"/>
      <c r="L139" s="156"/>
    </row>
    <row r="140" spans="2:12" ht="15.5" hidden="1">
      <c r="B140" s="153" t="s">
        <v>183</v>
      </c>
      <c r="C140" s="197"/>
      <c r="D140" s="158"/>
      <c r="E140" s="158"/>
      <c r="F140" s="158"/>
      <c r="G140" s="203">
        <f t="shared" si="12"/>
        <v>0</v>
      </c>
      <c r="H140" s="159"/>
      <c r="I140" s="158"/>
      <c r="J140" s="138"/>
      <c r="K140" s="143"/>
      <c r="L140" s="156"/>
    </row>
    <row r="141" spans="2:12" ht="15.5" hidden="1">
      <c r="B141" s="153" t="s">
        <v>184</v>
      </c>
      <c r="C141" s="197"/>
      <c r="D141" s="158"/>
      <c r="E141" s="158"/>
      <c r="F141" s="158"/>
      <c r="G141" s="203">
        <f t="shared" si="12"/>
        <v>0</v>
      </c>
      <c r="H141" s="159"/>
      <c r="I141" s="158"/>
      <c r="J141" s="138"/>
      <c r="K141" s="143"/>
      <c r="L141" s="156"/>
    </row>
    <row r="142" spans="2:12" ht="15.5" hidden="1">
      <c r="C142" s="204" t="s">
        <v>36</v>
      </c>
      <c r="D142" s="205">
        <f>SUM(D134:D141)</f>
        <v>0</v>
      </c>
      <c r="E142" s="205">
        <f>SUM(E134:E141)</f>
        <v>0</v>
      </c>
      <c r="F142" s="205">
        <f>SUM(F134:F141)</f>
        <v>0</v>
      </c>
      <c r="G142" s="206">
        <f>SUM(G134:G141)</f>
        <v>0</v>
      </c>
      <c r="H142" s="8">
        <f>(H134*G134)+(H135*G135)+(H136*G136)+(H137*G137)+(H138*G138)+(H139*G139)+(H140*G140)+(H141*G141)</f>
        <v>0</v>
      </c>
      <c r="I142" s="8">
        <f>SUM(I134:I141)</f>
        <v>0</v>
      </c>
      <c r="J142" s="134"/>
      <c r="K142" s="143"/>
      <c r="L142" s="30"/>
    </row>
    <row r="143" spans="2:12" ht="15.5" hidden="1">
      <c r="B143" s="71" t="s">
        <v>185</v>
      </c>
      <c r="C143" s="233"/>
      <c r="D143" s="233"/>
      <c r="E143" s="233"/>
      <c r="F143" s="233"/>
      <c r="G143" s="233"/>
      <c r="H143" s="233"/>
      <c r="I143" s="234"/>
      <c r="J143" s="234"/>
      <c r="K143" s="233"/>
      <c r="L143" s="29"/>
    </row>
    <row r="144" spans="2:12" ht="15.5" hidden="1">
      <c r="B144" s="153" t="s">
        <v>186</v>
      </c>
      <c r="C144" s="197"/>
      <c r="D144" s="158"/>
      <c r="E144" s="158"/>
      <c r="F144" s="158"/>
      <c r="G144" s="203">
        <f>SUM(D144:F144)</f>
        <v>0</v>
      </c>
      <c r="H144" s="154"/>
      <c r="I144" s="155"/>
      <c r="J144" s="138"/>
      <c r="K144" s="142"/>
      <c r="L144" s="156"/>
    </row>
    <row r="145" spans="2:12" ht="15.5" hidden="1">
      <c r="B145" s="153" t="s">
        <v>187</v>
      </c>
      <c r="C145" s="197"/>
      <c r="D145" s="158"/>
      <c r="E145" s="158"/>
      <c r="F145" s="158"/>
      <c r="G145" s="203">
        <f t="shared" ref="G145:G151" si="13">SUM(D145:F145)</f>
        <v>0</v>
      </c>
      <c r="H145" s="154"/>
      <c r="I145" s="155"/>
      <c r="J145" s="138"/>
      <c r="K145" s="142"/>
      <c r="L145" s="156"/>
    </row>
    <row r="146" spans="2:12" ht="15.5" hidden="1">
      <c r="B146" s="153" t="s">
        <v>188</v>
      </c>
      <c r="C146" s="197"/>
      <c r="D146" s="158"/>
      <c r="E146" s="158"/>
      <c r="F146" s="158"/>
      <c r="G146" s="203">
        <f t="shared" si="13"/>
        <v>0</v>
      </c>
      <c r="H146" s="154"/>
      <c r="I146" s="155"/>
      <c r="J146" s="138"/>
      <c r="K146" s="142"/>
      <c r="L146" s="156"/>
    </row>
    <row r="147" spans="2:12" ht="15.5" hidden="1">
      <c r="B147" s="153" t="s">
        <v>189</v>
      </c>
      <c r="C147" s="197"/>
      <c r="D147" s="158"/>
      <c r="E147" s="158"/>
      <c r="F147" s="158"/>
      <c r="G147" s="203">
        <f t="shared" si="13"/>
        <v>0</v>
      </c>
      <c r="H147" s="154"/>
      <c r="I147" s="155"/>
      <c r="J147" s="138"/>
      <c r="K147" s="142"/>
      <c r="L147" s="156"/>
    </row>
    <row r="148" spans="2:12" ht="15.5" hidden="1">
      <c r="B148" s="153" t="s">
        <v>190</v>
      </c>
      <c r="C148" s="197"/>
      <c r="D148" s="158"/>
      <c r="E148" s="158"/>
      <c r="F148" s="158"/>
      <c r="G148" s="203">
        <f t="shared" si="13"/>
        <v>0</v>
      </c>
      <c r="H148" s="154"/>
      <c r="I148" s="155"/>
      <c r="J148" s="138"/>
      <c r="K148" s="142"/>
      <c r="L148" s="156"/>
    </row>
    <row r="149" spans="2:12" ht="15.5" hidden="1">
      <c r="B149" s="153" t="s">
        <v>191</v>
      </c>
      <c r="C149" s="197"/>
      <c r="D149" s="158"/>
      <c r="E149" s="158"/>
      <c r="F149" s="158"/>
      <c r="G149" s="203">
        <f t="shared" si="13"/>
        <v>0</v>
      </c>
      <c r="H149" s="154"/>
      <c r="I149" s="155"/>
      <c r="J149" s="138"/>
      <c r="K149" s="142"/>
      <c r="L149" s="156"/>
    </row>
    <row r="150" spans="2:12" ht="15.5" hidden="1">
      <c r="B150" s="153" t="s">
        <v>192</v>
      </c>
      <c r="C150" s="197"/>
      <c r="D150" s="158"/>
      <c r="E150" s="158"/>
      <c r="F150" s="158"/>
      <c r="G150" s="203">
        <f t="shared" si="13"/>
        <v>0</v>
      </c>
      <c r="H150" s="159"/>
      <c r="I150" s="158"/>
      <c r="J150" s="138"/>
      <c r="K150" s="143"/>
      <c r="L150" s="156"/>
    </row>
    <row r="151" spans="2:12" ht="15.5" hidden="1">
      <c r="B151" s="153" t="s">
        <v>193</v>
      </c>
      <c r="C151" s="197"/>
      <c r="D151" s="158"/>
      <c r="E151" s="158"/>
      <c r="F151" s="158"/>
      <c r="G151" s="203">
        <f t="shared" si="13"/>
        <v>0</v>
      </c>
      <c r="H151" s="159"/>
      <c r="I151" s="158"/>
      <c r="J151" s="138"/>
      <c r="K151" s="143"/>
      <c r="L151" s="156"/>
    </row>
    <row r="152" spans="2:12" ht="15.5" hidden="1">
      <c r="C152" s="204" t="s">
        <v>36</v>
      </c>
      <c r="D152" s="206">
        <f>SUM(D144:D151)</f>
        <v>0</v>
      </c>
      <c r="E152" s="206">
        <f>SUM(E144:E151)</f>
        <v>0</v>
      </c>
      <c r="F152" s="206">
        <f>SUM(F144:F151)</f>
        <v>0</v>
      </c>
      <c r="G152" s="206">
        <f>SUM(G144:G151)</f>
        <v>0</v>
      </c>
      <c r="H152" s="8">
        <f>(H144*G144)+(H145*G145)+(H146*G146)+(H147*G147)+(H148*G148)+(H149*G149)+(H150*G150)+(H151*G151)</f>
        <v>0</v>
      </c>
      <c r="I152" s="8">
        <f>SUM(I144:I151)</f>
        <v>0</v>
      </c>
      <c r="J152" s="134"/>
      <c r="K152" s="143"/>
      <c r="L152" s="30"/>
    </row>
    <row r="153" spans="2:12" ht="15.5" hidden="1">
      <c r="B153" s="71" t="s">
        <v>194</v>
      </c>
      <c r="C153" s="233"/>
      <c r="D153" s="233"/>
      <c r="E153" s="233"/>
      <c r="F153" s="233"/>
      <c r="G153" s="233"/>
      <c r="H153" s="233"/>
      <c r="I153" s="234"/>
      <c r="J153" s="234"/>
      <c r="K153" s="233"/>
      <c r="L153" s="29"/>
    </row>
    <row r="154" spans="2:12" ht="15.5" hidden="1">
      <c r="B154" s="153" t="s">
        <v>195</v>
      </c>
      <c r="C154" s="197"/>
      <c r="D154" s="158"/>
      <c r="E154" s="158"/>
      <c r="F154" s="158"/>
      <c r="G154" s="203">
        <f>SUM(D154:F154)</f>
        <v>0</v>
      </c>
      <c r="H154" s="154"/>
      <c r="I154" s="155"/>
      <c r="J154" s="138"/>
      <c r="K154" s="142"/>
      <c r="L154" s="156"/>
    </row>
    <row r="155" spans="2:12" ht="15.5" hidden="1">
      <c r="B155" s="153" t="s">
        <v>196</v>
      </c>
      <c r="C155" s="197"/>
      <c r="D155" s="158"/>
      <c r="E155" s="158"/>
      <c r="F155" s="158"/>
      <c r="G155" s="203">
        <f t="shared" ref="G155:G161" si="14">SUM(D155:F155)</f>
        <v>0</v>
      </c>
      <c r="H155" s="154"/>
      <c r="I155" s="155"/>
      <c r="J155" s="138"/>
      <c r="K155" s="142"/>
      <c r="L155" s="156"/>
    </row>
    <row r="156" spans="2:12" ht="15.5" hidden="1">
      <c r="B156" s="153" t="s">
        <v>197</v>
      </c>
      <c r="C156" s="197"/>
      <c r="D156" s="158"/>
      <c r="E156" s="158"/>
      <c r="F156" s="158"/>
      <c r="G156" s="203">
        <f t="shared" si="14"/>
        <v>0</v>
      </c>
      <c r="H156" s="154"/>
      <c r="I156" s="155"/>
      <c r="J156" s="138"/>
      <c r="K156" s="142"/>
      <c r="L156" s="156"/>
    </row>
    <row r="157" spans="2:12" ht="15.5" hidden="1">
      <c r="B157" s="153" t="s">
        <v>198</v>
      </c>
      <c r="C157" s="197"/>
      <c r="D157" s="158"/>
      <c r="E157" s="158"/>
      <c r="F157" s="158"/>
      <c r="G157" s="203">
        <f t="shared" si="14"/>
        <v>0</v>
      </c>
      <c r="H157" s="154"/>
      <c r="I157" s="155"/>
      <c r="J157" s="138"/>
      <c r="K157" s="142"/>
      <c r="L157" s="156"/>
    </row>
    <row r="158" spans="2:12" ht="15.5" hidden="1">
      <c r="B158" s="153" t="s">
        <v>199</v>
      </c>
      <c r="C158" s="197"/>
      <c r="D158" s="158"/>
      <c r="E158" s="158"/>
      <c r="F158" s="158"/>
      <c r="G158" s="203">
        <f t="shared" si="14"/>
        <v>0</v>
      </c>
      <c r="H158" s="154"/>
      <c r="I158" s="155"/>
      <c r="J158" s="138"/>
      <c r="K158" s="142"/>
      <c r="L158" s="156"/>
    </row>
    <row r="159" spans="2:12" ht="15.5" hidden="1">
      <c r="B159" s="153" t="s">
        <v>200</v>
      </c>
      <c r="C159" s="197"/>
      <c r="D159" s="158"/>
      <c r="E159" s="158"/>
      <c r="F159" s="158"/>
      <c r="G159" s="203">
        <f t="shared" si="14"/>
        <v>0</v>
      </c>
      <c r="H159" s="154"/>
      <c r="I159" s="155"/>
      <c r="J159" s="138"/>
      <c r="K159" s="142"/>
      <c r="L159" s="156"/>
    </row>
    <row r="160" spans="2:12" ht="15.5" hidden="1">
      <c r="B160" s="153" t="s">
        <v>201</v>
      </c>
      <c r="C160" s="197"/>
      <c r="D160" s="158"/>
      <c r="E160" s="158"/>
      <c r="F160" s="158"/>
      <c r="G160" s="203">
        <f t="shared" si="14"/>
        <v>0</v>
      </c>
      <c r="H160" s="159"/>
      <c r="I160" s="158"/>
      <c r="J160" s="138"/>
      <c r="K160" s="143"/>
      <c r="L160" s="156"/>
    </row>
    <row r="161" spans="2:12" ht="15.5" hidden="1">
      <c r="B161" s="153" t="s">
        <v>202</v>
      </c>
      <c r="C161" s="197"/>
      <c r="D161" s="158"/>
      <c r="E161" s="158"/>
      <c r="F161" s="158"/>
      <c r="G161" s="203">
        <f t="shared" si="14"/>
        <v>0</v>
      </c>
      <c r="H161" s="159"/>
      <c r="I161" s="158"/>
      <c r="J161" s="138"/>
      <c r="K161" s="143"/>
      <c r="L161" s="156"/>
    </row>
    <row r="162" spans="2:12" ht="15.5" hidden="1">
      <c r="C162" s="204" t="s">
        <v>36</v>
      </c>
      <c r="D162" s="206">
        <f>SUM(D154:D161)</f>
        <v>0</v>
      </c>
      <c r="E162" s="206">
        <f>SUM(E154:E161)</f>
        <v>0</v>
      </c>
      <c r="F162" s="206">
        <f>SUM(F154:F161)</f>
        <v>0</v>
      </c>
      <c r="G162" s="206">
        <f>SUM(G154:G161)</f>
        <v>0</v>
      </c>
      <c r="H162" s="8">
        <f>(H154*G154)+(H155*G155)+(H156*G156)+(H157*G157)+(H158*G158)+(H159*G159)+(H160*G160)+(H161*G161)</f>
        <v>0</v>
      </c>
      <c r="I162" s="8">
        <f>SUM(I154:I161)</f>
        <v>0</v>
      </c>
      <c r="J162" s="134"/>
      <c r="K162" s="143"/>
      <c r="L162" s="30"/>
    </row>
    <row r="163" spans="2:12" ht="15.5" hidden="1">
      <c r="B163" s="71" t="s">
        <v>203</v>
      </c>
      <c r="C163" s="233"/>
      <c r="D163" s="233"/>
      <c r="E163" s="233"/>
      <c r="F163" s="233"/>
      <c r="G163" s="233"/>
      <c r="H163" s="233"/>
      <c r="I163" s="234"/>
      <c r="J163" s="234"/>
      <c r="K163" s="233"/>
      <c r="L163" s="29"/>
    </row>
    <row r="164" spans="2:12" ht="15.5" hidden="1">
      <c r="B164" s="153" t="s">
        <v>204</v>
      </c>
      <c r="C164" s="197"/>
      <c r="D164" s="158"/>
      <c r="E164" s="158"/>
      <c r="F164" s="158"/>
      <c r="G164" s="203">
        <f>SUM(D164:F164)</f>
        <v>0</v>
      </c>
      <c r="H164" s="154"/>
      <c r="I164" s="155"/>
      <c r="J164" s="138"/>
      <c r="K164" s="142"/>
      <c r="L164" s="156"/>
    </row>
    <row r="165" spans="2:12" ht="15.5" hidden="1">
      <c r="B165" s="153" t="s">
        <v>205</v>
      </c>
      <c r="C165" s="197"/>
      <c r="D165" s="158"/>
      <c r="E165" s="158"/>
      <c r="F165" s="158"/>
      <c r="G165" s="203">
        <f t="shared" ref="G165:G171" si="15">SUM(D165:F165)</f>
        <v>0</v>
      </c>
      <c r="H165" s="154"/>
      <c r="I165" s="155"/>
      <c r="J165" s="138"/>
      <c r="K165" s="142"/>
      <c r="L165" s="156"/>
    </row>
    <row r="166" spans="2:12" ht="15.5" hidden="1">
      <c r="B166" s="153" t="s">
        <v>206</v>
      </c>
      <c r="C166" s="197"/>
      <c r="D166" s="158"/>
      <c r="E166" s="158"/>
      <c r="F166" s="158"/>
      <c r="G166" s="203">
        <f t="shared" si="15"/>
        <v>0</v>
      </c>
      <c r="H166" s="154"/>
      <c r="I166" s="155"/>
      <c r="J166" s="138"/>
      <c r="K166" s="142"/>
      <c r="L166" s="156"/>
    </row>
    <row r="167" spans="2:12" ht="15.5" hidden="1">
      <c r="B167" s="153" t="s">
        <v>207</v>
      </c>
      <c r="C167" s="197"/>
      <c r="D167" s="158"/>
      <c r="E167" s="158"/>
      <c r="F167" s="158"/>
      <c r="G167" s="203">
        <f t="shared" si="15"/>
        <v>0</v>
      </c>
      <c r="H167" s="154"/>
      <c r="I167" s="155"/>
      <c r="J167" s="138"/>
      <c r="K167" s="142"/>
      <c r="L167" s="156"/>
    </row>
    <row r="168" spans="2:12" ht="15.5" hidden="1">
      <c r="B168" s="153" t="s">
        <v>208</v>
      </c>
      <c r="C168" s="197"/>
      <c r="D168" s="158"/>
      <c r="E168" s="158"/>
      <c r="F168" s="158"/>
      <c r="G168" s="203">
        <f>SUM(D168:F168)</f>
        <v>0</v>
      </c>
      <c r="H168" s="154"/>
      <c r="I168" s="155"/>
      <c r="J168" s="138"/>
      <c r="K168" s="142"/>
      <c r="L168" s="156"/>
    </row>
    <row r="169" spans="2:12" ht="15.5" hidden="1">
      <c r="B169" s="153" t="s">
        <v>209</v>
      </c>
      <c r="C169" s="197"/>
      <c r="D169" s="158"/>
      <c r="E169" s="158"/>
      <c r="F169" s="158"/>
      <c r="G169" s="203">
        <f t="shared" si="15"/>
        <v>0</v>
      </c>
      <c r="H169" s="154"/>
      <c r="I169" s="155"/>
      <c r="J169" s="138"/>
      <c r="K169" s="142"/>
      <c r="L169" s="156"/>
    </row>
    <row r="170" spans="2:12" ht="15.5" hidden="1">
      <c r="B170" s="153" t="s">
        <v>210</v>
      </c>
      <c r="C170" s="197"/>
      <c r="D170" s="158"/>
      <c r="E170" s="158"/>
      <c r="F170" s="158"/>
      <c r="G170" s="203">
        <f t="shared" si="15"/>
        <v>0</v>
      </c>
      <c r="H170" s="159"/>
      <c r="I170" s="158"/>
      <c r="J170" s="138"/>
      <c r="K170" s="143"/>
      <c r="L170" s="156"/>
    </row>
    <row r="171" spans="2:12" ht="15.5" hidden="1">
      <c r="B171" s="153" t="s">
        <v>211</v>
      </c>
      <c r="C171" s="197"/>
      <c r="D171" s="158"/>
      <c r="E171" s="158"/>
      <c r="F171" s="158"/>
      <c r="G171" s="203">
        <f t="shared" si="15"/>
        <v>0</v>
      </c>
      <c r="H171" s="159"/>
      <c r="I171" s="158"/>
      <c r="J171" s="138"/>
      <c r="K171" s="143"/>
      <c r="L171" s="156"/>
    </row>
    <row r="172" spans="2:12" ht="15.5" hidden="1">
      <c r="C172" s="204" t="s">
        <v>36</v>
      </c>
      <c r="D172" s="205">
        <f>SUM(D164:D171)</f>
        <v>0</v>
      </c>
      <c r="E172" s="205">
        <f>SUM(E164:E171)</f>
        <v>0</v>
      </c>
      <c r="F172" s="205">
        <f>SUM(F164:F171)</f>
        <v>0</v>
      </c>
      <c r="G172" s="205">
        <f>SUM(G164:G171)</f>
        <v>0</v>
      </c>
      <c r="H172" s="8">
        <f>(H164*G164)+(H165*G165)+(H166*G166)+(H167*G167)+(H168*G168)+(H169*G169)+(H170*G170)+(H171*G171)</f>
        <v>0</v>
      </c>
      <c r="I172" s="8">
        <f>SUM(I164:I171)</f>
        <v>0</v>
      </c>
      <c r="J172" s="134"/>
      <c r="K172" s="143"/>
      <c r="L172" s="30"/>
    </row>
    <row r="173" spans="2:12" ht="15.5">
      <c r="B173" s="3"/>
      <c r="C173" s="160"/>
      <c r="D173" s="164"/>
      <c r="E173" s="164"/>
      <c r="F173" s="164"/>
      <c r="G173" s="164"/>
      <c r="H173" s="164"/>
      <c r="I173" s="164"/>
      <c r="J173" s="165"/>
      <c r="K173" s="160"/>
      <c r="L173" s="1"/>
    </row>
    <row r="174" spans="2:12" ht="15.5">
      <c r="B174" s="3"/>
      <c r="C174" s="160"/>
      <c r="D174" s="164"/>
      <c r="E174" s="164"/>
      <c r="F174" s="164"/>
      <c r="G174" s="164"/>
      <c r="H174" s="164"/>
      <c r="I174" s="164"/>
      <c r="J174" s="165"/>
      <c r="K174" s="160"/>
      <c r="L174" s="1"/>
    </row>
    <row r="175" spans="2:12" ht="46.5">
      <c r="B175" s="72" t="s">
        <v>212</v>
      </c>
      <c r="C175" s="197"/>
      <c r="D175" s="207">
        <f>137000+85858.7301807376</f>
        <v>222858.73018073762</v>
      </c>
      <c r="E175" s="207">
        <v>100000</v>
      </c>
      <c r="F175" s="207"/>
      <c r="G175" s="208">
        <f>SUM(D175:F175)</f>
        <v>322858.73018073762</v>
      </c>
      <c r="H175" s="167">
        <v>0.8</v>
      </c>
      <c r="I175" s="168">
        <f>70000.04+168367+48691.6</f>
        <v>287058.63999999996</v>
      </c>
      <c r="J175" s="169"/>
      <c r="K175" s="144"/>
      <c r="L175" s="30"/>
    </row>
    <row r="176" spans="2:12" ht="47" thickBot="1">
      <c r="B176" s="72" t="s">
        <v>213</v>
      </c>
      <c r="C176" s="197">
        <v>0</v>
      </c>
      <c r="D176" s="207">
        <v>39837.1291202582</v>
      </c>
      <c r="E176" s="207">
        <v>58500</v>
      </c>
      <c r="F176" s="207"/>
      <c r="G176" s="208">
        <f>SUM(D176:F176)</f>
        <v>98337.129120258207</v>
      </c>
      <c r="H176" s="167">
        <v>0.8</v>
      </c>
      <c r="I176" s="168">
        <f>30000+34871</f>
        <v>64871</v>
      </c>
      <c r="J176" s="169"/>
      <c r="K176" s="144"/>
      <c r="L176" s="30"/>
    </row>
    <row r="177" spans="2:12" ht="16" thickBot="1">
      <c r="B177" s="72" t="s">
        <v>214</v>
      </c>
      <c r="C177" s="197"/>
      <c r="D177" s="207">
        <f>40000+12333.4122602549</f>
        <v>52333.412260254903</v>
      </c>
      <c r="E177" s="207">
        <v>22500</v>
      </c>
      <c r="F177" s="207"/>
      <c r="G177" s="208">
        <f>SUM(D177:F177)</f>
        <v>74833.412260254903</v>
      </c>
      <c r="H177" s="167">
        <v>1</v>
      </c>
      <c r="I177" s="168">
        <f>15750+522.41</f>
        <v>16272.41</v>
      </c>
      <c r="J177" s="169"/>
      <c r="K177" s="147"/>
      <c r="L177" s="30"/>
    </row>
    <row r="178" spans="2:12" ht="31">
      <c r="B178" s="77" t="s">
        <v>215</v>
      </c>
      <c r="C178" s="158"/>
      <c r="D178" s="207">
        <f>50000+5969.04</f>
        <v>55969.04</v>
      </c>
      <c r="E178" s="207"/>
      <c r="F178" s="207"/>
      <c r="G178" s="208">
        <f>SUM(D178:F178)</f>
        <v>55969.04</v>
      </c>
      <c r="H178" s="167">
        <v>1</v>
      </c>
      <c r="I178" s="168"/>
      <c r="J178" s="169"/>
      <c r="K178" s="231"/>
      <c r="L178" s="30"/>
    </row>
    <row r="179" spans="2:12" ht="15.5">
      <c r="B179" s="3"/>
      <c r="C179" s="209" t="s">
        <v>216</v>
      </c>
      <c r="D179" s="210">
        <f>SUM(D175:D178)</f>
        <v>370998.31156125071</v>
      </c>
      <c r="E179" s="210">
        <f>SUM(E175:E178)</f>
        <v>181000</v>
      </c>
      <c r="F179" s="210">
        <f>SUM(F175:F178)</f>
        <v>0</v>
      </c>
      <c r="G179" s="210">
        <f>SUM(G175:G178)</f>
        <v>551998.31156125071</v>
      </c>
      <c r="H179" s="8">
        <f>(H175*G175)+(H176*G176)+(H177*G177)+(H178*G178)</f>
        <v>467759.13970105152</v>
      </c>
      <c r="I179" s="8">
        <f>SUM(I175:I178)</f>
        <v>368202.04999999993</v>
      </c>
      <c r="J179" s="134"/>
      <c r="K179" s="170"/>
      <c r="L179" s="6"/>
    </row>
    <row r="180" spans="2:12" ht="15.5">
      <c r="B180" s="3"/>
      <c r="C180" s="160"/>
      <c r="D180" s="164"/>
      <c r="E180" s="164"/>
      <c r="F180" s="164"/>
      <c r="G180" s="164"/>
      <c r="H180" s="164"/>
      <c r="I180" s="164"/>
      <c r="J180" s="165"/>
      <c r="K180" s="160"/>
      <c r="L180" s="6"/>
    </row>
    <row r="181" spans="2:12" ht="15.5">
      <c r="B181" s="3"/>
      <c r="C181" s="160"/>
      <c r="D181" s="164"/>
      <c r="E181" s="164"/>
      <c r="F181" s="164"/>
      <c r="G181" s="164"/>
      <c r="H181" s="164"/>
      <c r="I181" s="164"/>
      <c r="J181" s="165"/>
      <c r="K181" s="160"/>
      <c r="L181" s="6"/>
    </row>
    <row r="182" spans="2:12" ht="15.5">
      <c r="B182" s="3"/>
      <c r="C182" s="160"/>
      <c r="D182" s="164"/>
      <c r="E182" s="164"/>
      <c r="F182" s="164"/>
      <c r="G182" s="164"/>
      <c r="H182" s="164"/>
      <c r="I182" s="164"/>
      <c r="J182" s="165"/>
      <c r="K182" s="160"/>
      <c r="L182" s="6"/>
    </row>
    <row r="183" spans="2:12" ht="15.5">
      <c r="B183" s="3"/>
      <c r="C183" s="160"/>
      <c r="D183" s="164"/>
      <c r="E183" s="164"/>
      <c r="F183" s="164"/>
      <c r="G183" s="164"/>
      <c r="H183" s="164"/>
      <c r="I183" s="164"/>
      <c r="J183" s="165"/>
      <c r="K183" s="160"/>
      <c r="L183" s="6"/>
    </row>
    <row r="184" spans="2:12" ht="15.5">
      <c r="B184" s="3"/>
      <c r="C184" s="160"/>
      <c r="D184" s="164"/>
      <c r="E184" s="164"/>
      <c r="F184" s="164"/>
      <c r="G184" s="164"/>
      <c r="H184" s="164"/>
      <c r="I184" s="164"/>
      <c r="J184" s="165"/>
      <c r="K184" s="160"/>
      <c r="L184" s="6"/>
    </row>
    <row r="185" spans="2:12" ht="15.5">
      <c r="B185" s="3"/>
      <c r="C185" s="160"/>
      <c r="D185" s="164"/>
      <c r="E185" s="164"/>
      <c r="F185" s="164"/>
      <c r="G185" s="164"/>
      <c r="H185" s="164"/>
      <c r="I185" s="164"/>
      <c r="J185" s="165"/>
      <c r="K185" s="160"/>
      <c r="L185" s="6"/>
    </row>
    <row r="186" spans="2:12" ht="16" thickBot="1">
      <c r="B186" s="3"/>
      <c r="C186" s="160"/>
      <c r="D186" s="164"/>
      <c r="E186" s="164"/>
      <c r="F186" s="164"/>
      <c r="G186" s="164"/>
      <c r="H186" s="164"/>
      <c r="I186" s="164"/>
      <c r="J186" s="165"/>
      <c r="K186" s="160"/>
      <c r="L186" s="6"/>
    </row>
    <row r="187" spans="2:12" ht="15.5">
      <c r="B187" s="3"/>
      <c r="C187" s="244" t="s">
        <v>217</v>
      </c>
      <c r="D187" s="245"/>
      <c r="E187" s="245"/>
      <c r="F187" s="245"/>
      <c r="G187" s="246"/>
      <c r="H187" s="6"/>
      <c r="I187" s="104"/>
      <c r="J187" s="135"/>
      <c r="K187" s="6"/>
    </row>
    <row r="188" spans="2:12" ht="46.5">
      <c r="B188" s="3"/>
      <c r="C188" s="211"/>
      <c r="D188" s="212" t="str">
        <f>D5</f>
        <v>Organisation recipiendiaire 1 (budget en USD) PNUD</v>
      </c>
      <c r="E188" s="212" t="str">
        <f t="shared" ref="E188:F188" si="16">E5</f>
        <v>Organisation recipiendiaire 2 (budget en USD) ONUFEMMES</v>
      </c>
      <c r="F188" s="212">
        <f t="shared" si="16"/>
        <v>0</v>
      </c>
      <c r="G188" s="213" t="s">
        <v>8</v>
      </c>
      <c r="H188" s="160"/>
      <c r="I188" s="164"/>
      <c r="J188" s="165"/>
      <c r="K188" s="6"/>
    </row>
    <row r="189" spans="2:12" ht="15.5">
      <c r="B189" s="171"/>
      <c r="C189" s="214" t="s">
        <v>218</v>
      </c>
      <c r="D189" s="215">
        <f>SUM(D16,D26,D36,D46,D58,D68,D78,D88,D100,D110,D120,D130,D142,D152,D162,D172,D175,D176,D177,D178)</f>
        <v>1401869.1617112949</v>
      </c>
      <c r="E189" s="215">
        <f>SUM(E16,E26,E36,E46,E58,E68,E78,E88,E100,E110,E120,E130,E142,E152,E162,E172,E175,E176,E177,E178)</f>
        <v>467289.71963000001</v>
      </c>
      <c r="F189" s="215">
        <f>SUM(F16,F26,F36,F46,F58,F68,F78,F88,F100,F110,F120,F130,F142,F152,F162,F172,F175,F176,F177,F178)</f>
        <v>0</v>
      </c>
      <c r="G189" s="216">
        <f>SUM(D189:F189)</f>
        <v>1869158.8813412949</v>
      </c>
      <c r="H189" s="160"/>
      <c r="I189" s="164"/>
      <c r="J189" s="165"/>
      <c r="K189" s="171"/>
    </row>
    <row r="190" spans="2:12" ht="15.5">
      <c r="B190" s="172"/>
      <c r="C190" s="214" t="s">
        <v>219</v>
      </c>
      <c r="D190" s="215">
        <f>D189*0.07</f>
        <v>98130.841319790648</v>
      </c>
      <c r="E190" s="215">
        <f>E189*0.07</f>
        <v>32710.280374100003</v>
      </c>
      <c r="F190" s="215">
        <f>F189*0.07</f>
        <v>0</v>
      </c>
      <c r="G190" s="216">
        <f>G189*0.07</f>
        <v>130841.12169389066</v>
      </c>
      <c r="H190" s="172"/>
      <c r="I190" s="165"/>
      <c r="J190" s="165"/>
      <c r="K190" s="173"/>
    </row>
    <row r="191" spans="2:12" ht="16" thickBot="1">
      <c r="B191" s="172"/>
      <c r="C191" s="217" t="s">
        <v>8</v>
      </c>
      <c r="D191" s="218">
        <f>SUM(D189:D190)</f>
        <v>1500000.0030310855</v>
      </c>
      <c r="E191" s="218">
        <f>SUM(E189:E190)</f>
        <v>500000.00000410003</v>
      </c>
      <c r="F191" s="218">
        <f>SUM(F189:F190)</f>
        <v>0</v>
      </c>
      <c r="G191" s="219">
        <f>SUM(G189:G190)</f>
        <v>2000000.0030351854</v>
      </c>
      <c r="H191" s="172"/>
      <c r="I191" s="165"/>
      <c r="J191" s="165"/>
      <c r="K191" s="173"/>
    </row>
    <row r="192" spans="2:12" ht="15.5">
      <c r="B192" s="172"/>
      <c r="K192" s="1"/>
      <c r="L192" s="173"/>
    </row>
    <row r="193" spans="2:12" s="22" customFormat="1" ht="16" thickBot="1">
      <c r="B193" s="160"/>
      <c r="C193" s="3"/>
      <c r="D193" s="17"/>
      <c r="E193" s="17"/>
      <c r="F193" s="17"/>
      <c r="G193" s="17"/>
      <c r="H193" s="17"/>
      <c r="I193" s="106"/>
      <c r="J193" s="110"/>
      <c r="K193" s="6"/>
      <c r="L193" s="171"/>
    </row>
    <row r="194" spans="2:12" ht="15.5">
      <c r="B194" s="173"/>
      <c r="C194" s="236" t="s">
        <v>220</v>
      </c>
      <c r="D194" s="237"/>
      <c r="E194" s="238"/>
      <c r="F194" s="238"/>
      <c r="G194" s="238"/>
      <c r="H194" s="239"/>
      <c r="I194" s="107"/>
      <c r="J194" s="30"/>
      <c r="K194" s="173"/>
    </row>
    <row r="195" spans="2:12" ht="46.5">
      <c r="B195" s="173"/>
      <c r="C195" s="220"/>
      <c r="D195" s="212" t="str">
        <f>D5</f>
        <v>Organisation recipiendiaire 1 (budget en USD) PNUD</v>
      </c>
      <c r="E195" s="212" t="str">
        <f t="shared" ref="E195:F195" si="17">E5</f>
        <v>Organisation recipiendiaire 2 (budget en USD) ONUFEMMES</v>
      </c>
      <c r="F195" s="212">
        <f t="shared" si="17"/>
        <v>0</v>
      </c>
      <c r="G195" s="221" t="s">
        <v>8</v>
      </c>
      <c r="H195" s="125" t="s">
        <v>221</v>
      </c>
      <c r="I195" s="107"/>
      <c r="J195" s="30"/>
      <c r="K195" s="173"/>
    </row>
    <row r="196" spans="2:12" ht="15.5">
      <c r="B196" s="173"/>
      <c r="C196" s="222" t="s">
        <v>222</v>
      </c>
      <c r="D196" s="210">
        <f>$D$191*H196</f>
        <v>1050000.0021217598</v>
      </c>
      <c r="E196" s="223">
        <f>$E$191*H196</f>
        <v>350000.00000286999</v>
      </c>
      <c r="F196" s="223">
        <f>$F$191*H196</f>
        <v>0</v>
      </c>
      <c r="G196" s="223">
        <f>SUM(D196:F196)</f>
        <v>1400000.0021246299</v>
      </c>
      <c r="H196" s="82">
        <v>0.7</v>
      </c>
      <c r="I196" s="104"/>
      <c r="J196" s="135"/>
      <c r="K196" s="173"/>
    </row>
    <row r="197" spans="2:12" ht="15.5">
      <c r="B197" s="235"/>
      <c r="C197" s="224" t="s">
        <v>223</v>
      </c>
      <c r="D197" s="210">
        <f>$D$191*H197</f>
        <v>450000.00090932561</v>
      </c>
      <c r="E197" s="223">
        <f>$E$191*H197</f>
        <v>150000.00000123002</v>
      </c>
      <c r="F197" s="223">
        <f>$F$191*H197</f>
        <v>0</v>
      </c>
      <c r="G197" s="225">
        <f>SUM(D197:F197)</f>
        <v>600000.00091055559</v>
      </c>
      <c r="H197" s="83">
        <v>0.3</v>
      </c>
      <c r="I197" s="104"/>
      <c r="J197" s="135"/>
    </row>
    <row r="198" spans="2:12" ht="15.5">
      <c r="B198" s="235"/>
      <c r="C198" s="224" t="s">
        <v>224</v>
      </c>
      <c r="D198" s="210">
        <f>$D$191*H198</f>
        <v>0</v>
      </c>
      <c r="E198" s="223">
        <f>$E$191*H198</f>
        <v>0</v>
      </c>
      <c r="F198" s="223">
        <f>$F$191*H198</f>
        <v>0</v>
      </c>
      <c r="G198" s="225">
        <f>SUM(D198:F198)</f>
        <v>0</v>
      </c>
      <c r="H198" s="84">
        <v>0</v>
      </c>
      <c r="I198" s="108"/>
      <c r="J198" s="136"/>
    </row>
    <row r="199" spans="2:12" ht="16" thickBot="1">
      <c r="B199" s="235"/>
      <c r="C199" s="217" t="s">
        <v>8</v>
      </c>
      <c r="D199" s="218">
        <f>SUM(D196:D198)</f>
        <v>1500000.0030310855</v>
      </c>
      <c r="E199" s="218">
        <f>SUM(E196:E198)</f>
        <v>500000.00000410003</v>
      </c>
      <c r="F199" s="218">
        <f>SUM(F196:F198)</f>
        <v>0</v>
      </c>
      <c r="G199" s="218">
        <f>SUM(G196:G198)</f>
        <v>2000000.0030351854</v>
      </c>
      <c r="H199" s="73">
        <f>SUM(H196:H198)</f>
        <v>1</v>
      </c>
      <c r="I199" s="109"/>
      <c r="J199" s="29"/>
    </row>
    <row r="200" spans="2:12" ht="16" thickBot="1">
      <c r="B200" s="235"/>
      <c r="C200" s="3"/>
      <c r="D200" s="17"/>
      <c r="E200" s="17"/>
      <c r="F200" s="17"/>
      <c r="G200" s="17"/>
      <c r="H200" s="4"/>
      <c r="I200" s="110"/>
      <c r="J200" s="110"/>
    </row>
    <row r="201" spans="2:12" ht="29">
      <c r="B201" s="235"/>
      <c r="C201" s="226" t="s">
        <v>225</v>
      </c>
      <c r="D201" s="227">
        <f>SUM(H16,H26,H36,H46,H58,H68,H78,H88,H100,H110,H120,H130,H142,H152,H162,H172,H179)*1.07</f>
        <v>1857851.75200844</v>
      </c>
      <c r="E201" s="17"/>
      <c r="F201" s="17"/>
      <c r="G201" s="17"/>
      <c r="H201" s="115" t="s">
        <v>226</v>
      </c>
      <c r="I201" s="116">
        <f>SUM(I179,I172,I162,I152,I142,I130,I120,I110,I100,I88,I78,I68,I58,I46,I36,I26,I16)</f>
        <v>1333504.8399999999</v>
      </c>
      <c r="J201" s="128"/>
    </row>
    <row r="202" spans="2:12" ht="16" thickBot="1">
      <c r="B202" s="235"/>
      <c r="C202" s="228" t="s">
        <v>227</v>
      </c>
      <c r="D202" s="229">
        <f>D201/G191</f>
        <v>0.92892587459448883</v>
      </c>
      <c r="E202" s="24"/>
      <c r="F202" s="24"/>
      <c r="G202" s="24"/>
      <c r="H202" s="117" t="s">
        <v>228</v>
      </c>
      <c r="I202" s="118">
        <f>I201/G189</f>
        <v>0.71342508831731122</v>
      </c>
      <c r="J202" s="129"/>
    </row>
    <row r="203" spans="2:12">
      <c r="B203" s="235"/>
      <c r="C203" s="242"/>
      <c r="D203" s="243"/>
      <c r="E203" s="25"/>
      <c r="F203" s="25"/>
      <c r="G203" s="25"/>
    </row>
    <row r="204" spans="2:12" ht="39.65" customHeight="1">
      <c r="B204" s="235"/>
      <c r="C204" s="228" t="s">
        <v>229</v>
      </c>
      <c r="D204" s="230">
        <f>SUM(D177:F178)*1.07</f>
        <v>139958.62391847276</v>
      </c>
      <c r="E204" s="26"/>
      <c r="F204" s="26"/>
      <c r="G204" s="26"/>
    </row>
    <row r="205" spans="2:12" ht="15.5">
      <c r="B205" s="235"/>
      <c r="C205" s="228" t="s">
        <v>230</v>
      </c>
      <c r="D205" s="229">
        <f>D204/G191</f>
        <v>6.9979311853036283E-2</v>
      </c>
      <c r="E205" s="26"/>
      <c r="F205" s="26"/>
      <c r="G205" s="26"/>
    </row>
    <row r="206" spans="2:12" ht="15" thickBot="1">
      <c r="B206" s="235"/>
      <c r="C206" s="240" t="s">
        <v>231</v>
      </c>
      <c r="D206" s="241"/>
      <c r="E206" s="18"/>
      <c r="F206" s="18"/>
      <c r="G206" s="18"/>
      <c r="I206" s="111"/>
    </row>
    <row r="207" spans="2:12">
      <c r="B207" s="235"/>
      <c r="L207" s="22"/>
    </row>
    <row r="208" spans="2:12">
      <c r="B208" s="235"/>
    </row>
    <row r="209" spans="2:2">
      <c r="B209" s="235"/>
    </row>
    <row r="210" spans="2:2">
      <c r="B210" s="235"/>
    </row>
    <row r="211" spans="2:2">
      <c r="B211" s="235"/>
    </row>
    <row r="271" spans="1:1">
      <c r="A271" s="21" t="s">
        <v>232</v>
      </c>
    </row>
  </sheetData>
  <sheetProtection sheet="1" formatCells="0" formatColumns="0" formatRows="0"/>
  <mergeCells count="27">
    <mergeCell ref="C101:K101"/>
    <mergeCell ref="C111:K111"/>
    <mergeCell ref="C132:K132"/>
    <mergeCell ref="C121:K121"/>
    <mergeCell ref="C143:K143"/>
    <mergeCell ref="C133:K133"/>
    <mergeCell ref="C59:K59"/>
    <mergeCell ref="C69:K69"/>
    <mergeCell ref="C79:K79"/>
    <mergeCell ref="C90:K90"/>
    <mergeCell ref="C91:K91"/>
    <mergeCell ref="C37:K37"/>
    <mergeCell ref="C6:K6"/>
    <mergeCell ref="C48:K48"/>
    <mergeCell ref="C49:K49"/>
    <mergeCell ref="B2:E2"/>
    <mergeCell ref="B3:H3"/>
    <mergeCell ref="C17:K17"/>
    <mergeCell ref="C7:K7"/>
    <mergeCell ref="C27:K27"/>
    <mergeCell ref="C153:K153"/>
    <mergeCell ref="C163:K163"/>
    <mergeCell ref="B197:B211"/>
    <mergeCell ref="C194:H194"/>
    <mergeCell ref="C206:D206"/>
    <mergeCell ref="C203:D203"/>
    <mergeCell ref="C187:G187"/>
  </mergeCells>
  <phoneticPr fontId="25" type="noConversion"/>
  <conditionalFormatting sqref="D202">
    <cfRule type="cellIs" dxfId="25" priority="46" operator="lessThan">
      <formula>0.15</formula>
    </cfRule>
  </conditionalFormatting>
  <conditionalFormatting sqref="D205">
    <cfRule type="cellIs" dxfId="24" priority="44" operator="lessThan">
      <formula>0.05</formula>
    </cfRule>
  </conditionalFormatting>
  <conditionalFormatting sqref="H199:J199">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F202:G202" xr:uid="{00000000-0002-0000-0100-000000000000}"/>
    <dataValidation allowBlank="1" showInputMessage="1" showErrorMessage="1" prompt="M&amp;E Budget Cannot be Less than 5%_x000a_" sqref="E205:G205" xr:uid="{00000000-0002-0000-0100-000001000000}"/>
    <dataValidation allowBlank="1" showInputMessage="1" showErrorMessage="1" prompt="Insert *text* description of Outcome here" sqref="C6:K6 C48:K48 C90:K90 C132:K132" xr:uid="{00000000-0002-0000-0100-000002000000}"/>
    <dataValidation allowBlank="1" showInputMessage="1" showErrorMessage="1" prompt="Insert *text* description of Output here" sqref="C7 C17 C27 C37 C49 C59 C69 C79 C91 C101 C111 C121 C133 C143 C153 C163" xr:uid="{00000000-0002-0000-0100-000003000000}"/>
    <dataValidation allowBlank="1" showInputMessage="1" showErrorMessage="1" prompt="Insert *text* description of Activity here" sqref="C8 C18 C28 C38 C50 C60 C70 C80 C92 C102 C112 C122 C134 C144 C154 C164" xr:uid="{00000000-0002-0000-0100-000004000000}"/>
    <dataValidation allowBlank="1" showErrorMessage="1" prompt="% Towards Gender Equality and Women's Empowerment Must be Higher than 15%_x000a_" sqref="D204:G204 D202" xr:uid="{00000000-0002-0000-0100-000005000000}"/>
  </dataValidations>
  <pageMargins left="0.7" right="0.7" top="0.75" bottom="0.75" header="0.3" footer="0.3"/>
  <pageSetup scale="35" orientation="landscape" horizontalDpi="4294967295" verticalDpi="4294967295" r:id="rId1"/>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1:N244"/>
  <sheetViews>
    <sheetView showGridLines="0" showZeros="0" zoomScale="80" zoomScaleNormal="80" workbookViewId="0">
      <pane ySplit="4" topLeftCell="A13" activePane="bottomLeft" state="frozen"/>
      <selection pane="bottomLeft" activeCell="D13" sqref="D13"/>
    </sheetView>
  </sheetViews>
  <sheetFormatPr baseColWidth="10" defaultColWidth="9.1796875" defaultRowHeight="15.5"/>
  <cols>
    <col min="1" max="1" width="4.453125" style="33" customWidth="1"/>
    <col min="2" max="2" width="3.1796875" style="33" customWidth="1"/>
    <col min="3" max="3" width="51.453125" style="33" customWidth="1"/>
    <col min="4" max="4" width="34.1796875" style="34" customWidth="1"/>
    <col min="5" max="5" width="35" style="34" customWidth="1"/>
    <col min="6" max="6" width="34" style="34" customWidth="1"/>
    <col min="7" max="7" width="25.81640625" style="33" customWidth="1"/>
    <col min="8" max="8" width="21.453125" style="33" customWidth="1"/>
    <col min="9" max="9" width="16.81640625" style="33" customWidth="1"/>
    <col min="10" max="10" width="19.453125" style="33" customWidth="1"/>
    <col min="11" max="11" width="19" style="33" customWidth="1"/>
    <col min="12" max="12" width="26" style="33" customWidth="1"/>
    <col min="13" max="13" width="21.1796875" style="33" customWidth="1"/>
    <col min="14" max="14" width="7" style="33" customWidth="1"/>
    <col min="15" max="15" width="24.1796875" style="33" customWidth="1"/>
    <col min="16" max="16" width="26.453125" style="33" customWidth="1"/>
    <col min="17" max="17" width="30.1796875" style="33" customWidth="1"/>
    <col min="18" max="18" width="33" style="33" customWidth="1"/>
    <col min="19" max="20" width="22.81640625" style="33" customWidth="1"/>
    <col min="21" max="21" width="23.453125" style="33" customWidth="1"/>
    <col min="22" max="22" width="32.1796875" style="33" customWidth="1"/>
    <col min="23" max="23" width="9.1796875" style="33"/>
    <col min="24" max="24" width="17.81640625" style="33" customWidth="1"/>
    <col min="25" max="25" width="26.453125" style="33" customWidth="1"/>
    <col min="26" max="26" width="22.453125" style="33" customWidth="1"/>
    <col min="27" max="27" width="29.81640625" style="33" customWidth="1"/>
    <col min="28" max="28" width="23.453125" style="33" customWidth="1"/>
    <col min="29" max="29" width="18.453125" style="33" customWidth="1"/>
    <col min="30" max="30" width="17.453125" style="33" customWidth="1"/>
    <col min="31" max="31" width="25.1796875" style="33" customWidth="1"/>
    <col min="32" max="16384" width="9.1796875" style="33"/>
  </cols>
  <sheetData>
    <row r="1" spans="2:13" ht="33.75" customHeight="1">
      <c r="B1" s="174"/>
      <c r="C1" s="232" t="s">
        <v>2</v>
      </c>
      <c r="D1" s="232"/>
      <c r="E1" s="232"/>
      <c r="F1" s="232"/>
      <c r="G1" s="19"/>
      <c r="H1" s="20"/>
      <c r="I1" s="20"/>
      <c r="J1" s="174"/>
      <c r="K1" s="174"/>
      <c r="L1" s="10"/>
      <c r="M1" s="2"/>
    </row>
    <row r="2" spans="2:13" ht="25.5" customHeight="1">
      <c r="B2" s="174"/>
      <c r="C2" s="258" t="s">
        <v>233</v>
      </c>
      <c r="D2" s="258"/>
      <c r="E2" s="258"/>
      <c r="F2" s="258"/>
      <c r="G2" s="174"/>
      <c r="H2" s="174"/>
      <c r="I2" s="174"/>
      <c r="J2" s="174"/>
      <c r="K2" s="174"/>
      <c r="L2" s="10"/>
      <c r="M2" s="2"/>
    </row>
    <row r="3" spans="2:13" ht="9.75" customHeight="1">
      <c r="B3" s="174"/>
      <c r="C3" s="28"/>
      <c r="D3" s="28"/>
      <c r="E3" s="28"/>
      <c r="F3" s="28"/>
      <c r="G3" s="174"/>
      <c r="H3" s="174"/>
      <c r="I3" s="174"/>
      <c r="J3" s="174"/>
      <c r="K3" s="174"/>
      <c r="L3" s="10"/>
      <c r="M3" s="2"/>
    </row>
    <row r="4" spans="2:13" ht="33.75" customHeight="1">
      <c r="B4" s="174"/>
      <c r="C4" s="28"/>
      <c r="D4" s="130" t="str">
        <f>'1) Tableau budgétaire 1'!D5</f>
        <v>Organisation recipiendiaire 1 (budget en USD) PNUD</v>
      </c>
      <c r="E4" s="130" t="str">
        <f>'1) Tableau budgétaire 1'!E5</f>
        <v>Organisation recipiendiaire 2 (budget en USD) ONUFEMMES</v>
      </c>
      <c r="F4" s="130">
        <f>'1) Tableau budgétaire 1'!F5</f>
        <v>0</v>
      </c>
      <c r="G4" s="124" t="s">
        <v>8</v>
      </c>
      <c r="H4" s="174"/>
      <c r="I4" s="174"/>
      <c r="J4" s="174"/>
      <c r="K4" s="174"/>
      <c r="L4" s="10"/>
      <c r="M4" s="2"/>
    </row>
    <row r="5" spans="2:13" ht="24" customHeight="1">
      <c r="B5" s="255" t="s">
        <v>234</v>
      </c>
      <c r="C5" s="256"/>
      <c r="D5" s="256"/>
      <c r="E5" s="256"/>
      <c r="F5" s="256"/>
      <c r="G5" s="257"/>
      <c r="H5" s="174"/>
      <c r="I5" s="174"/>
      <c r="J5" s="174"/>
      <c r="K5" s="174"/>
      <c r="L5" s="10"/>
      <c r="M5" s="2"/>
    </row>
    <row r="6" spans="2:13" ht="22.5" customHeight="1">
      <c r="B6" s="174"/>
      <c r="C6" s="255" t="s">
        <v>235</v>
      </c>
      <c r="D6" s="256"/>
      <c r="E6" s="256"/>
      <c r="F6" s="256"/>
      <c r="G6" s="257"/>
      <c r="H6" s="174"/>
      <c r="I6" s="174"/>
      <c r="J6" s="174"/>
      <c r="K6" s="174"/>
      <c r="L6" s="10"/>
      <c r="M6" s="2"/>
    </row>
    <row r="7" spans="2:13" ht="24.75" customHeight="1" thickBot="1">
      <c r="B7" s="174"/>
      <c r="C7" s="42" t="s">
        <v>236</v>
      </c>
      <c r="D7" s="43">
        <f>'1) Tableau budgétaire 1'!D16</f>
        <v>322228.40388815705</v>
      </c>
      <c r="E7" s="43">
        <f>'1) Tableau budgétaire 1'!E16</f>
        <v>0</v>
      </c>
      <c r="F7" s="43">
        <f>'1) Tableau budgétaire 1'!F16</f>
        <v>0</v>
      </c>
      <c r="G7" s="44">
        <f>SUM(D7:F7)</f>
        <v>322228.40388815705</v>
      </c>
      <c r="H7" s="174"/>
      <c r="I7" s="174"/>
      <c r="J7" s="174"/>
      <c r="K7" s="174"/>
      <c r="L7" s="10"/>
      <c r="M7" s="2"/>
    </row>
    <row r="8" spans="2:13" ht="21.75" customHeight="1">
      <c r="B8" s="174"/>
      <c r="C8" s="40" t="s">
        <v>237</v>
      </c>
      <c r="D8" s="175"/>
      <c r="E8" s="176"/>
      <c r="F8" s="176">
        <f>'1) Tableau budgétaire 1'!F12</f>
        <v>0</v>
      </c>
      <c r="G8" s="41">
        <f t="shared" ref="G8:G15" si="0">SUM(D8:F8)</f>
        <v>0</v>
      </c>
      <c r="H8" s="174"/>
      <c r="I8" s="174"/>
      <c r="J8" s="174"/>
      <c r="K8" s="174"/>
      <c r="L8" s="174"/>
      <c r="M8" s="174"/>
    </row>
    <row r="9" spans="2:13">
      <c r="B9" s="174"/>
      <c r="C9" s="31" t="s">
        <v>238</v>
      </c>
      <c r="D9" s="177">
        <v>20000</v>
      </c>
      <c r="E9" s="158"/>
      <c r="F9" s="158"/>
      <c r="G9" s="39">
        <f t="shared" si="0"/>
        <v>20000</v>
      </c>
      <c r="H9" s="174"/>
      <c r="I9" s="174"/>
      <c r="J9" s="174"/>
      <c r="K9" s="174"/>
      <c r="L9" s="174"/>
      <c r="M9" s="174"/>
    </row>
    <row r="10" spans="2:13" ht="15.75" customHeight="1">
      <c r="B10" s="174"/>
      <c r="C10" s="31" t="s">
        <v>239</v>
      </c>
      <c r="D10" s="177"/>
      <c r="E10" s="177"/>
      <c r="F10" s="177"/>
      <c r="G10" s="39">
        <f t="shared" si="0"/>
        <v>0</v>
      </c>
      <c r="H10" s="174"/>
      <c r="I10" s="174"/>
      <c r="J10" s="174"/>
      <c r="K10" s="174"/>
      <c r="L10" s="174"/>
      <c r="M10" s="174"/>
    </row>
    <row r="11" spans="2:13">
      <c r="B11" s="174"/>
      <c r="C11" s="32" t="s">
        <v>240</v>
      </c>
      <c r="D11" s="177">
        <f>'1) Tableau budgétaire 1'!D9+'1) Tableau budgétaire 1'!D10+'1) Tableau budgétaire 1'!D12</f>
        <v>202659.04473809083</v>
      </c>
      <c r="E11" s="177"/>
      <c r="F11" s="177">
        <f>'1) Tableau budgétaire 1'!F10</f>
        <v>0</v>
      </c>
      <c r="G11" s="39">
        <f t="shared" si="0"/>
        <v>202659.04473809083</v>
      </c>
      <c r="H11" s="174"/>
      <c r="I11" s="174"/>
      <c r="J11" s="174"/>
      <c r="K11" s="174"/>
      <c r="L11" s="174"/>
      <c r="M11" s="174"/>
    </row>
    <row r="12" spans="2:13">
      <c r="B12" s="174"/>
      <c r="C12" s="31" t="s">
        <v>241</v>
      </c>
      <c r="D12" s="177"/>
      <c r="E12" s="177"/>
      <c r="F12" s="177"/>
      <c r="G12" s="39">
        <f t="shared" si="0"/>
        <v>0</v>
      </c>
      <c r="H12" s="174"/>
      <c r="I12" s="174"/>
      <c r="J12" s="174"/>
      <c r="K12" s="174"/>
      <c r="L12" s="174"/>
      <c r="M12" s="174"/>
    </row>
    <row r="13" spans="2:13" ht="21.75" customHeight="1">
      <c r="B13" s="174"/>
      <c r="C13" s="31" t="s">
        <v>242</v>
      </c>
      <c r="D13" s="177">
        <f>25000+74569.3591500662</f>
        <v>99569.359150066201</v>
      </c>
      <c r="E13" s="177"/>
      <c r="F13" s="177">
        <f>'1) Tableau budgétaire 1'!F8</f>
        <v>0</v>
      </c>
      <c r="G13" s="39">
        <f t="shared" si="0"/>
        <v>99569.359150066201</v>
      </c>
      <c r="H13" s="174"/>
      <c r="I13" s="174"/>
      <c r="J13" s="174"/>
      <c r="K13" s="174"/>
      <c r="L13" s="174"/>
      <c r="M13" s="174"/>
    </row>
    <row r="14" spans="2:13" ht="36.75" customHeight="1">
      <c r="B14" s="174"/>
      <c r="C14" s="31" t="s">
        <v>243</v>
      </c>
      <c r="D14" s="177"/>
      <c r="E14" s="177"/>
      <c r="F14" s="177"/>
      <c r="G14" s="39">
        <f t="shared" si="0"/>
        <v>0</v>
      </c>
      <c r="H14" s="174"/>
      <c r="I14" s="174"/>
      <c r="J14" s="174"/>
      <c r="K14" s="174"/>
      <c r="L14" s="174"/>
      <c r="M14" s="174"/>
    </row>
    <row r="15" spans="2:13" ht="15.75" customHeight="1">
      <c r="B15" s="174"/>
      <c r="C15" s="35" t="s">
        <v>244</v>
      </c>
      <c r="D15" s="45">
        <f>SUM(D8:D14)</f>
        <v>322228.40388815705</v>
      </c>
      <c r="E15" s="45">
        <f>SUM(E8:E14)</f>
        <v>0</v>
      </c>
      <c r="F15" s="45">
        <f>SUM(F8:F14)</f>
        <v>0</v>
      </c>
      <c r="G15" s="78">
        <f t="shared" si="0"/>
        <v>322228.40388815705</v>
      </c>
      <c r="H15" s="174"/>
      <c r="I15" s="174"/>
      <c r="J15" s="174"/>
      <c r="K15" s="174"/>
      <c r="L15" s="174"/>
      <c r="M15" s="174"/>
    </row>
    <row r="16" spans="2:13" s="34" customFormat="1">
      <c r="B16" s="178"/>
      <c r="C16" s="46"/>
      <c r="D16" s="47"/>
      <c r="E16" s="47"/>
      <c r="F16" s="47"/>
      <c r="G16" s="79"/>
      <c r="H16" s="178"/>
      <c r="I16" s="178"/>
      <c r="J16" s="178"/>
      <c r="K16" s="178"/>
      <c r="L16" s="178"/>
      <c r="M16" s="178"/>
    </row>
    <row r="17" spans="3:7">
      <c r="C17" s="255" t="s">
        <v>245</v>
      </c>
      <c r="D17" s="256"/>
      <c r="E17" s="256"/>
      <c r="F17" s="256"/>
      <c r="G17" s="257"/>
    </row>
    <row r="18" spans="3:7" ht="27" customHeight="1" thickBot="1">
      <c r="C18" s="42" t="s">
        <v>246</v>
      </c>
      <c r="D18" s="43">
        <f>'1) Tableau budgétaire 1'!D26</f>
        <v>199392.05408619781</v>
      </c>
      <c r="E18" s="43">
        <f>'1) Tableau budgétaire 1'!E26</f>
        <v>20000</v>
      </c>
      <c r="F18" s="43">
        <f>'1) Tableau budgétaire 1'!F26</f>
        <v>0</v>
      </c>
      <c r="G18" s="44">
        <f t="shared" ref="G18:G26" si="1">SUM(D18:F18)</f>
        <v>219392.05408619781</v>
      </c>
    </row>
    <row r="19" spans="3:7">
      <c r="C19" s="40" t="s">
        <v>237</v>
      </c>
      <c r="D19" s="175"/>
      <c r="E19" s="176"/>
      <c r="F19" s="176"/>
      <c r="G19" s="41">
        <f t="shared" si="1"/>
        <v>0</v>
      </c>
    </row>
    <row r="20" spans="3:7">
      <c r="C20" s="31" t="s">
        <v>238</v>
      </c>
      <c r="D20" s="177">
        <v>20000</v>
      </c>
      <c r="E20" s="158"/>
      <c r="F20" s="158"/>
      <c r="G20" s="39">
        <f t="shared" si="1"/>
        <v>20000</v>
      </c>
    </row>
    <row r="21" spans="3:7" ht="31">
      <c r="C21" s="31" t="s">
        <v>239</v>
      </c>
      <c r="D21" s="177"/>
      <c r="E21" s="177"/>
      <c r="F21" s="177"/>
      <c r="G21" s="39">
        <f t="shared" si="1"/>
        <v>0</v>
      </c>
    </row>
    <row r="22" spans="3:7">
      <c r="C22" s="32" t="s">
        <v>240</v>
      </c>
      <c r="D22" s="177">
        <f>25000+35000+35000</f>
        <v>95000</v>
      </c>
      <c r="E22" s="177"/>
      <c r="F22" s="177">
        <f>'1) Tableau budgétaire 1'!F20+'1) Tableau budgétaire 1'!F23</f>
        <v>0</v>
      </c>
      <c r="G22" s="39">
        <f t="shared" si="1"/>
        <v>95000</v>
      </c>
    </row>
    <row r="23" spans="3:7">
      <c r="C23" s="31" t="s">
        <v>241</v>
      </c>
      <c r="D23" s="177"/>
      <c r="E23" s="177"/>
      <c r="F23" s="177"/>
      <c r="G23" s="39">
        <f t="shared" si="1"/>
        <v>0</v>
      </c>
    </row>
    <row r="24" spans="3:7">
      <c r="C24" s="31" t="s">
        <v>242</v>
      </c>
      <c r="D24" s="177">
        <f>20918.466041829+13473.5880443688+50000</f>
        <v>84392.054086197808</v>
      </c>
      <c r="E24" s="177">
        <v>20000</v>
      </c>
      <c r="F24" s="177"/>
      <c r="G24" s="39">
        <f t="shared" si="1"/>
        <v>104392.05408619781</v>
      </c>
    </row>
    <row r="25" spans="3:7" ht="31">
      <c r="C25" s="31" t="s">
        <v>243</v>
      </c>
      <c r="D25" s="177"/>
      <c r="E25" s="177"/>
      <c r="F25" s="177"/>
      <c r="G25" s="39">
        <f t="shared" si="1"/>
        <v>0</v>
      </c>
    </row>
    <row r="26" spans="3:7">
      <c r="C26" s="35" t="s">
        <v>244</v>
      </c>
      <c r="D26" s="45">
        <f>SUM(D19:D25)</f>
        <v>199392.05408619781</v>
      </c>
      <c r="E26" s="45">
        <f>SUM(E19:E25)</f>
        <v>20000</v>
      </c>
      <c r="F26" s="45">
        <f>SUM(F19:F25)</f>
        <v>0</v>
      </c>
      <c r="G26" s="39">
        <f t="shared" si="1"/>
        <v>219392.05408619781</v>
      </c>
    </row>
    <row r="27" spans="3:7" s="34" customFormat="1">
      <c r="C27" s="46"/>
      <c r="D27" s="47"/>
      <c r="E27" s="47"/>
      <c r="F27" s="47"/>
      <c r="G27" s="48"/>
    </row>
    <row r="28" spans="3:7">
      <c r="C28" s="255" t="s">
        <v>247</v>
      </c>
      <c r="D28" s="256"/>
      <c r="E28" s="256"/>
      <c r="F28" s="256"/>
      <c r="G28" s="257"/>
    </row>
    <row r="29" spans="3:7" ht="21.75" customHeight="1" thickBot="1">
      <c r="C29" s="42" t="s">
        <v>248</v>
      </c>
      <c r="D29" s="43">
        <f>'1) Tableau budgétaire 1'!D36</f>
        <v>0</v>
      </c>
      <c r="E29" s="43">
        <f>'1) Tableau budgétaire 1'!E36</f>
        <v>0</v>
      </c>
      <c r="F29" s="43">
        <f>'1) Tableau budgétaire 1'!F36</f>
        <v>0</v>
      </c>
      <c r="G29" s="44">
        <f t="shared" ref="G29:G37" si="2">SUM(D29:F29)</f>
        <v>0</v>
      </c>
    </row>
    <row r="30" spans="3:7">
      <c r="C30" s="40" t="s">
        <v>237</v>
      </c>
      <c r="D30" s="175"/>
      <c r="E30" s="176"/>
      <c r="F30" s="176"/>
      <c r="G30" s="41">
        <f t="shared" si="2"/>
        <v>0</v>
      </c>
    </row>
    <row r="31" spans="3:7" s="34" customFormat="1" ht="15.75" customHeight="1">
      <c r="C31" s="31" t="s">
        <v>238</v>
      </c>
      <c r="D31" s="177"/>
      <c r="E31" s="158"/>
      <c r="F31" s="158"/>
      <c r="G31" s="39">
        <f t="shared" si="2"/>
        <v>0</v>
      </c>
    </row>
    <row r="32" spans="3:7" s="34" customFormat="1" ht="31">
      <c r="C32" s="31" t="s">
        <v>239</v>
      </c>
      <c r="D32" s="177"/>
      <c r="E32" s="177"/>
      <c r="F32" s="177"/>
      <c r="G32" s="39">
        <f t="shared" si="2"/>
        <v>0</v>
      </c>
    </row>
    <row r="33" spans="3:7" s="34" customFormat="1">
      <c r="C33" s="32" t="s">
        <v>240</v>
      </c>
      <c r="D33" s="177">
        <v>0</v>
      </c>
      <c r="E33" s="177"/>
      <c r="F33" s="177"/>
      <c r="G33" s="39">
        <f t="shared" si="2"/>
        <v>0</v>
      </c>
    </row>
    <row r="34" spans="3:7">
      <c r="C34" s="31" t="s">
        <v>241</v>
      </c>
      <c r="D34" s="177">
        <v>0</v>
      </c>
      <c r="E34" s="177"/>
      <c r="F34" s="177"/>
      <c r="G34" s="39">
        <f t="shared" si="2"/>
        <v>0</v>
      </c>
    </row>
    <row r="35" spans="3:7">
      <c r="C35" s="31" t="s">
        <v>242</v>
      </c>
      <c r="D35" s="177"/>
      <c r="E35" s="177"/>
      <c r="F35" s="177"/>
      <c r="G35" s="39">
        <f t="shared" si="2"/>
        <v>0</v>
      </c>
    </row>
    <row r="36" spans="3:7" ht="31">
      <c r="C36" s="31" t="s">
        <v>243</v>
      </c>
      <c r="D36" s="177"/>
      <c r="E36" s="177"/>
      <c r="F36" s="177"/>
      <c r="G36" s="39">
        <f t="shared" si="2"/>
        <v>0</v>
      </c>
    </row>
    <row r="37" spans="3:7">
      <c r="C37" s="86" t="s">
        <v>244</v>
      </c>
      <c r="D37" s="87">
        <f>SUM(D30:D36)</f>
        <v>0</v>
      </c>
      <c r="E37" s="87">
        <f>SUM(E30:E36)</f>
        <v>0</v>
      </c>
      <c r="F37" s="87">
        <f>SUM(F30:F36)</f>
        <v>0</v>
      </c>
      <c r="G37" s="88">
        <f t="shared" si="2"/>
        <v>0</v>
      </c>
    </row>
    <row r="38" spans="3:7">
      <c r="C38" s="179"/>
      <c r="D38" s="180"/>
      <c r="E38" s="180"/>
      <c r="F38" s="180"/>
      <c r="G38" s="181"/>
    </row>
    <row r="39" spans="3:7" s="34" customFormat="1">
      <c r="C39" s="259" t="s">
        <v>249</v>
      </c>
      <c r="D39" s="260"/>
      <c r="E39" s="260"/>
      <c r="F39" s="260"/>
      <c r="G39" s="261"/>
    </row>
    <row r="40" spans="3:7" ht="20.25" customHeight="1" thickBot="1">
      <c r="C40" s="42" t="s">
        <v>250</v>
      </c>
      <c r="D40" s="43">
        <f>'1) Tableau budgétaire 1'!D46</f>
        <v>0</v>
      </c>
      <c r="E40" s="43">
        <f>'1) Tableau budgétaire 1'!E46</f>
        <v>0</v>
      </c>
      <c r="F40" s="43">
        <f>'1) Tableau budgétaire 1'!F46</f>
        <v>0</v>
      </c>
      <c r="G40" s="44">
        <f t="shared" ref="G40:G48" si="3">SUM(D40:F40)</f>
        <v>0</v>
      </c>
    </row>
    <row r="41" spans="3:7">
      <c r="C41" s="40" t="s">
        <v>237</v>
      </c>
      <c r="D41" s="175"/>
      <c r="E41" s="176"/>
      <c r="F41" s="176"/>
      <c r="G41" s="41">
        <f t="shared" si="3"/>
        <v>0</v>
      </c>
    </row>
    <row r="42" spans="3:7" ht="15.75" customHeight="1">
      <c r="C42" s="31" t="s">
        <v>238</v>
      </c>
      <c r="D42" s="177"/>
      <c r="E42" s="158"/>
      <c r="F42" s="158"/>
      <c r="G42" s="39">
        <f t="shared" si="3"/>
        <v>0</v>
      </c>
    </row>
    <row r="43" spans="3:7" ht="32.25" customHeight="1">
      <c r="C43" s="31" t="s">
        <v>239</v>
      </c>
      <c r="D43" s="177"/>
      <c r="E43" s="177"/>
      <c r="F43" s="177"/>
      <c r="G43" s="39">
        <f t="shared" si="3"/>
        <v>0</v>
      </c>
    </row>
    <row r="44" spans="3:7" s="34" customFormat="1">
      <c r="C44" s="32" t="s">
        <v>240</v>
      </c>
      <c r="D44" s="177"/>
      <c r="E44" s="177"/>
      <c r="F44" s="177"/>
      <c r="G44" s="39">
        <f t="shared" si="3"/>
        <v>0</v>
      </c>
    </row>
    <row r="45" spans="3:7">
      <c r="C45" s="31" t="s">
        <v>241</v>
      </c>
      <c r="D45" s="177"/>
      <c r="E45" s="177"/>
      <c r="F45" s="177"/>
      <c r="G45" s="39">
        <f t="shared" si="3"/>
        <v>0</v>
      </c>
    </row>
    <row r="46" spans="3:7">
      <c r="C46" s="31" t="s">
        <v>242</v>
      </c>
      <c r="D46" s="177"/>
      <c r="E46" s="177"/>
      <c r="F46" s="177"/>
      <c r="G46" s="39">
        <f t="shared" si="3"/>
        <v>0</v>
      </c>
    </row>
    <row r="47" spans="3:7" ht="31">
      <c r="C47" s="31" t="s">
        <v>243</v>
      </c>
      <c r="D47" s="177"/>
      <c r="E47" s="177"/>
      <c r="F47" s="177"/>
      <c r="G47" s="39">
        <f t="shared" si="3"/>
        <v>0</v>
      </c>
    </row>
    <row r="48" spans="3:7" ht="21" customHeight="1">
      <c r="C48" s="35" t="s">
        <v>244</v>
      </c>
      <c r="D48" s="45">
        <f>SUM(D41:D47)</f>
        <v>0</v>
      </c>
      <c r="E48" s="45">
        <f>SUM(E41:E47)</f>
        <v>0</v>
      </c>
      <c r="F48" s="45">
        <f>SUM(F41:F47)</f>
        <v>0</v>
      </c>
      <c r="G48" s="39">
        <f t="shared" si="3"/>
        <v>0</v>
      </c>
    </row>
    <row r="49" spans="2:7" s="34" customFormat="1" ht="22.5" customHeight="1">
      <c r="B49" s="178"/>
      <c r="C49" s="49"/>
      <c r="D49" s="47"/>
      <c r="E49" s="47"/>
      <c r="F49" s="47"/>
      <c r="G49" s="48"/>
    </row>
    <row r="50" spans="2:7">
      <c r="B50" s="255" t="s">
        <v>251</v>
      </c>
      <c r="C50" s="256"/>
      <c r="D50" s="256"/>
      <c r="E50" s="256"/>
      <c r="F50" s="256"/>
      <c r="G50" s="257"/>
    </row>
    <row r="51" spans="2:7">
      <c r="B51" s="174"/>
      <c r="C51" s="255" t="s">
        <v>79</v>
      </c>
      <c r="D51" s="256"/>
      <c r="E51" s="256"/>
      <c r="F51" s="256"/>
      <c r="G51" s="257"/>
    </row>
    <row r="52" spans="2:7" ht="24" customHeight="1" thickBot="1">
      <c r="B52" s="174"/>
      <c r="C52" s="42" t="s">
        <v>252</v>
      </c>
      <c r="D52" s="43">
        <f>'1) Tableau budgétaire 1'!D58</f>
        <v>360839.76038122724</v>
      </c>
      <c r="E52" s="43">
        <f>'1) Tableau budgétaire 1'!E58</f>
        <v>19789.71963</v>
      </c>
      <c r="F52" s="43">
        <f>'1) Tableau budgétaire 1'!F58</f>
        <v>0</v>
      </c>
      <c r="G52" s="44">
        <f>SUM(D52:F52)</f>
        <v>380629.48001122725</v>
      </c>
    </row>
    <row r="53" spans="2:7" ht="15.75" customHeight="1">
      <c r="B53" s="174"/>
      <c r="C53" s="40" t="s">
        <v>237</v>
      </c>
      <c r="D53" s="175"/>
      <c r="E53" s="176"/>
      <c r="F53" s="176"/>
      <c r="G53" s="41">
        <f t="shared" ref="G53:G60" si="4">SUM(D53:F53)</f>
        <v>0</v>
      </c>
    </row>
    <row r="54" spans="2:7" ht="15.75" customHeight="1">
      <c r="B54" s="174"/>
      <c r="C54" s="31" t="s">
        <v>238</v>
      </c>
      <c r="D54" s="177"/>
      <c r="E54" s="158"/>
      <c r="F54" s="158"/>
      <c r="G54" s="39">
        <f t="shared" si="4"/>
        <v>0</v>
      </c>
    </row>
    <row r="55" spans="2:7" ht="15.75" customHeight="1">
      <c r="B55" s="174"/>
      <c r="C55" s="31" t="s">
        <v>239</v>
      </c>
      <c r="D55" s="177"/>
      <c r="E55" s="177"/>
      <c r="F55" s="177"/>
      <c r="G55" s="39">
        <f t="shared" si="4"/>
        <v>0</v>
      </c>
    </row>
    <row r="56" spans="2:7" ht="18.75" customHeight="1">
      <c r="B56" s="174"/>
      <c r="C56" s="32" t="s">
        <v>240</v>
      </c>
      <c r="D56" s="177">
        <f>79600+11640.0876886747+25062.1021823077+33416.9628030496-508.943925</f>
        <v>149210.208749032</v>
      </c>
      <c r="E56" s="177">
        <f>'1) Tableau budgétaire 1'!E51</f>
        <v>19789.71963</v>
      </c>
      <c r="F56" s="177">
        <f>'1) Tableau budgétaire 1'!F52</f>
        <v>0</v>
      </c>
      <c r="G56" s="39">
        <f t="shared" si="4"/>
        <v>168999.928379032</v>
      </c>
    </row>
    <row r="57" spans="2:7">
      <c r="B57" s="174"/>
      <c r="C57" s="31" t="s">
        <v>241</v>
      </c>
      <c r="D57" s="177"/>
      <c r="E57" s="177"/>
      <c r="F57" s="177"/>
      <c r="G57" s="39">
        <f t="shared" si="4"/>
        <v>0</v>
      </c>
    </row>
    <row r="58" spans="2:7" s="34" customFormat="1" ht="21.75" customHeight="1">
      <c r="B58" s="174"/>
      <c r="C58" s="31" t="s">
        <v>242</v>
      </c>
      <c r="D58" s="177">
        <f>125000+38218.9198377332+48410.6317944621</f>
        <v>211629.5516321953</v>
      </c>
      <c r="E58" s="177"/>
      <c r="F58" s="177">
        <f>'1) Tableau budgétaire 1'!F50+'1) Tableau budgétaire 1'!F51+'1) Tableau budgétaire 1'!F54+'1) Tableau budgétaire 1'!F56</f>
        <v>0</v>
      </c>
      <c r="G58" s="39">
        <f t="shared" si="4"/>
        <v>211629.5516321953</v>
      </c>
    </row>
    <row r="59" spans="2:7" s="34" customFormat="1" ht="31">
      <c r="B59" s="174"/>
      <c r="C59" s="31" t="s">
        <v>243</v>
      </c>
      <c r="D59" s="177"/>
      <c r="E59" s="177"/>
      <c r="F59" s="177"/>
      <c r="G59" s="39">
        <f t="shared" si="4"/>
        <v>0</v>
      </c>
    </row>
    <row r="60" spans="2:7">
      <c r="B60" s="174"/>
      <c r="C60" s="35" t="s">
        <v>244</v>
      </c>
      <c r="D60" s="45">
        <f>SUM(D53:D59)</f>
        <v>360839.7603812273</v>
      </c>
      <c r="E60" s="45">
        <f>SUM(E53:E59)</f>
        <v>19789.71963</v>
      </c>
      <c r="F60" s="45">
        <f>SUM(F53:F59)</f>
        <v>0</v>
      </c>
      <c r="G60" s="39">
        <f t="shared" si="4"/>
        <v>380629.48001122731</v>
      </c>
    </row>
    <row r="61" spans="2:7" s="34" customFormat="1">
      <c r="B61" s="178"/>
      <c r="C61" s="46"/>
      <c r="D61" s="47"/>
      <c r="E61" s="47"/>
      <c r="F61" s="47"/>
      <c r="G61" s="48"/>
    </row>
    <row r="62" spans="2:7">
      <c r="B62" s="178"/>
      <c r="C62" s="255" t="s">
        <v>103</v>
      </c>
      <c r="D62" s="256"/>
      <c r="E62" s="256"/>
      <c r="F62" s="256"/>
      <c r="G62" s="257"/>
    </row>
    <row r="63" spans="2:7" ht="21.75" customHeight="1" thickBot="1">
      <c r="B63" s="174"/>
      <c r="C63" s="42" t="s">
        <v>253</v>
      </c>
      <c r="D63" s="43">
        <f>'1) Tableau budgétaire 1'!D68</f>
        <v>148410.6317944621</v>
      </c>
      <c r="E63" s="43">
        <f>'1) Tableau budgétaire 1'!E68</f>
        <v>246500</v>
      </c>
      <c r="F63" s="43">
        <f>'1) Tableau budgétaire 1'!F68</f>
        <v>0</v>
      </c>
      <c r="G63" s="44">
        <f t="shared" ref="G63:G71" si="5">SUM(D63:F63)</f>
        <v>394910.6317944621</v>
      </c>
    </row>
    <row r="64" spans="2:7" ht="15.75" customHeight="1">
      <c r="B64" s="174"/>
      <c r="C64" s="40" t="s">
        <v>237</v>
      </c>
      <c r="D64" s="175"/>
      <c r="E64" s="176"/>
      <c r="F64" s="176"/>
      <c r="G64" s="41">
        <f t="shared" si="5"/>
        <v>0</v>
      </c>
    </row>
    <row r="65" spans="2:7" ht="15.75" customHeight="1">
      <c r="B65" s="174"/>
      <c r="C65" s="31" t="s">
        <v>238</v>
      </c>
      <c r="D65" s="177"/>
      <c r="E65" s="158"/>
      <c r="F65" s="158"/>
      <c r="G65" s="39">
        <f t="shared" si="5"/>
        <v>0</v>
      </c>
    </row>
    <row r="66" spans="2:7" ht="15.75" customHeight="1">
      <c r="B66" s="174"/>
      <c r="C66" s="31" t="s">
        <v>239</v>
      </c>
      <c r="D66" s="177"/>
      <c r="E66" s="177"/>
      <c r="F66" s="177"/>
      <c r="G66" s="39">
        <f t="shared" si="5"/>
        <v>0</v>
      </c>
    </row>
    <row r="67" spans="2:7">
      <c r="B67" s="174"/>
      <c r="C67" s="32" t="s">
        <v>240</v>
      </c>
      <c r="D67" s="177">
        <v>48410.631794462097</v>
      </c>
      <c r="E67" s="177"/>
      <c r="F67" s="177"/>
      <c r="G67" s="39">
        <f t="shared" si="5"/>
        <v>48410.631794462097</v>
      </c>
    </row>
    <row r="68" spans="2:7">
      <c r="B68" s="174"/>
      <c r="C68" s="31" t="s">
        <v>241</v>
      </c>
      <c r="D68" s="177"/>
      <c r="E68" s="177"/>
      <c r="F68" s="177"/>
      <c r="G68" s="39">
        <f t="shared" si="5"/>
        <v>0</v>
      </c>
    </row>
    <row r="69" spans="2:7">
      <c r="B69" s="174"/>
      <c r="C69" s="31" t="s">
        <v>242</v>
      </c>
      <c r="D69" s="177">
        <v>100000</v>
      </c>
      <c r="E69" s="177">
        <f>'1) Tableau budgétaire 1'!E60+'1) Tableau budgétaire 1'!E61+'1) Tableau budgétaire 1'!E62+'1) Tableau budgétaire 1'!E63</f>
        <v>246500</v>
      </c>
      <c r="F69" s="177">
        <f>'1) Tableau budgétaire 1'!F61</f>
        <v>0</v>
      </c>
      <c r="G69" s="39">
        <f t="shared" si="5"/>
        <v>346500</v>
      </c>
    </row>
    <row r="70" spans="2:7" ht="31">
      <c r="B70" s="174"/>
      <c r="C70" s="31" t="s">
        <v>243</v>
      </c>
      <c r="D70" s="177"/>
      <c r="E70" s="177"/>
      <c r="F70" s="177"/>
      <c r="G70" s="39">
        <f t="shared" si="5"/>
        <v>0</v>
      </c>
    </row>
    <row r="71" spans="2:7">
      <c r="B71" s="174"/>
      <c r="C71" s="35" t="s">
        <v>244</v>
      </c>
      <c r="D71" s="45">
        <f>SUM(D64:D70)</f>
        <v>148410.6317944621</v>
      </c>
      <c r="E71" s="45">
        <f>SUM(E64:E70)</f>
        <v>246500</v>
      </c>
      <c r="F71" s="45">
        <f>SUM(F64:F70)</f>
        <v>0</v>
      </c>
      <c r="G71" s="39">
        <f t="shared" si="5"/>
        <v>394910.6317944621</v>
      </c>
    </row>
    <row r="72" spans="2:7" s="34" customFormat="1">
      <c r="B72" s="178"/>
      <c r="C72" s="46"/>
      <c r="D72" s="47"/>
      <c r="E72" s="47"/>
      <c r="F72" s="47"/>
      <c r="G72" s="48"/>
    </row>
    <row r="73" spans="2:7">
      <c r="B73" s="174"/>
      <c r="C73" s="255" t="s">
        <v>120</v>
      </c>
      <c r="D73" s="256"/>
      <c r="E73" s="256"/>
      <c r="F73" s="256"/>
      <c r="G73" s="257"/>
    </row>
    <row r="74" spans="2:7" ht="21.75" customHeight="1" thickBot="1">
      <c r="B74" s="178"/>
      <c r="C74" s="42" t="s">
        <v>254</v>
      </c>
      <c r="D74" s="43">
        <f>'1) Tableau budgétaire 1'!D78</f>
        <v>0</v>
      </c>
      <c r="E74" s="43">
        <f>'1) Tableau budgétaire 1'!E78</f>
        <v>0</v>
      </c>
      <c r="F74" s="43">
        <f>'1) Tableau budgétaire 1'!F78</f>
        <v>0</v>
      </c>
      <c r="G74" s="44">
        <f t="shared" ref="G74:G82" si="6">SUM(D74:F74)</f>
        <v>0</v>
      </c>
    </row>
    <row r="75" spans="2:7" ht="18" customHeight="1">
      <c r="B75" s="174"/>
      <c r="C75" s="40" t="s">
        <v>237</v>
      </c>
      <c r="D75" s="175"/>
      <c r="E75" s="176"/>
      <c r="F75" s="176"/>
      <c r="G75" s="41">
        <f t="shared" si="6"/>
        <v>0</v>
      </c>
    </row>
    <row r="76" spans="2:7" ht="15.75" customHeight="1">
      <c r="B76" s="174"/>
      <c r="C76" s="31" t="s">
        <v>238</v>
      </c>
      <c r="D76" s="177"/>
      <c r="E76" s="158"/>
      <c r="F76" s="158"/>
      <c r="G76" s="39">
        <f t="shared" si="6"/>
        <v>0</v>
      </c>
    </row>
    <row r="77" spans="2:7" s="34" customFormat="1" ht="15.75" customHeight="1">
      <c r="B77" s="174"/>
      <c r="C77" s="31" t="s">
        <v>239</v>
      </c>
      <c r="D77" s="177"/>
      <c r="E77" s="177"/>
      <c r="F77" s="177"/>
      <c r="G77" s="39">
        <f t="shared" si="6"/>
        <v>0</v>
      </c>
    </row>
    <row r="78" spans="2:7">
      <c r="B78" s="178"/>
      <c r="C78" s="32" t="s">
        <v>240</v>
      </c>
      <c r="D78" s="177"/>
      <c r="E78" s="177"/>
      <c r="F78" s="177"/>
      <c r="G78" s="39">
        <f t="shared" si="6"/>
        <v>0</v>
      </c>
    </row>
    <row r="79" spans="2:7">
      <c r="B79" s="178"/>
      <c r="C79" s="31" t="s">
        <v>241</v>
      </c>
      <c r="D79" s="177"/>
      <c r="E79" s="177"/>
      <c r="F79" s="177"/>
      <c r="G79" s="39">
        <f t="shared" si="6"/>
        <v>0</v>
      </c>
    </row>
    <row r="80" spans="2:7">
      <c r="B80" s="178"/>
      <c r="C80" s="31" t="s">
        <v>242</v>
      </c>
      <c r="D80" s="177"/>
      <c r="E80" s="177"/>
      <c r="F80" s="177"/>
      <c r="G80" s="39">
        <f t="shared" si="6"/>
        <v>0</v>
      </c>
    </row>
    <row r="81" spans="2:7" ht="31">
      <c r="B81" s="174"/>
      <c r="C81" s="31" t="s">
        <v>243</v>
      </c>
      <c r="D81" s="177"/>
      <c r="E81" s="177"/>
      <c r="F81" s="177"/>
      <c r="G81" s="39">
        <f t="shared" si="6"/>
        <v>0</v>
      </c>
    </row>
    <row r="82" spans="2:7">
      <c r="B82" s="174"/>
      <c r="C82" s="35" t="s">
        <v>244</v>
      </c>
      <c r="D82" s="45">
        <f>SUM(D75:D81)</f>
        <v>0</v>
      </c>
      <c r="E82" s="45">
        <f>SUM(E75:E81)</f>
        <v>0</v>
      </c>
      <c r="F82" s="45">
        <f>SUM(F75:F81)</f>
        <v>0</v>
      </c>
      <c r="G82" s="39">
        <f t="shared" si="6"/>
        <v>0</v>
      </c>
    </row>
    <row r="83" spans="2:7" s="34" customFormat="1">
      <c r="B83" s="178"/>
      <c r="C83" s="46"/>
      <c r="D83" s="47"/>
      <c r="E83" s="47"/>
      <c r="F83" s="47"/>
      <c r="G83" s="48"/>
    </row>
    <row r="84" spans="2:7">
      <c r="B84" s="174"/>
      <c r="C84" s="255" t="s">
        <v>129</v>
      </c>
      <c r="D84" s="256"/>
      <c r="E84" s="256"/>
      <c r="F84" s="256"/>
      <c r="G84" s="257"/>
    </row>
    <row r="85" spans="2:7" ht="21.75" customHeight="1" thickBot="1">
      <c r="B85" s="174"/>
      <c r="C85" s="42" t="s">
        <v>255</v>
      </c>
      <c r="D85" s="43">
        <f>'1) Tableau budgétaire 1'!D88</f>
        <v>0</v>
      </c>
      <c r="E85" s="43">
        <f>'1) Tableau budgétaire 1'!E88</f>
        <v>0</v>
      </c>
      <c r="F85" s="43">
        <f>'1) Tableau budgétaire 1'!F88</f>
        <v>0</v>
      </c>
      <c r="G85" s="44">
        <f t="shared" ref="G85:G93" si="7">SUM(D85:F85)</f>
        <v>0</v>
      </c>
    </row>
    <row r="86" spans="2:7" ht="15.75" customHeight="1">
      <c r="B86" s="174"/>
      <c r="C86" s="40" t="s">
        <v>237</v>
      </c>
      <c r="D86" s="175"/>
      <c r="E86" s="176"/>
      <c r="F86" s="176"/>
      <c r="G86" s="41">
        <f t="shared" si="7"/>
        <v>0</v>
      </c>
    </row>
    <row r="87" spans="2:7" ht="15.75" customHeight="1">
      <c r="B87" s="178"/>
      <c r="C87" s="31" t="s">
        <v>238</v>
      </c>
      <c r="D87" s="177"/>
      <c r="E87" s="158"/>
      <c r="F87" s="158"/>
      <c r="G87" s="39">
        <f t="shared" si="7"/>
        <v>0</v>
      </c>
    </row>
    <row r="88" spans="2:7" ht="15.75" customHeight="1">
      <c r="B88" s="174"/>
      <c r="C88" s="31" t="s">
        <v>239</v>
      </c>
      <c r="D88" s="177"/>
      <c r="E88" s="177"/>
      <c r="F88" s="177"/>
      <c r="G88" s="39">
        <f t="shared" si="7"/>
        <v>0</v>
      </c>
    </row>
    <row r="89" spans="2:7">
      <c r="B89" s="174"/>
      <c r="C89" s="32" t="s">
        <v>240</v>
      </c>
      <c r="D89" s="177"/>
      <c r="E89" s="177"/>
      <c r="F89" s="177"/>
      <c r="G89" s="39">
        <f t="shared" si="7"/>
        <v>0</v>
      </c>
    </row>
    <row r="90" spans="2:7">
      <c r="B90" s="174"/>
      <c r="C90" s="31" t="s">
        <v>241</v>
      </c>
      <c r="D90" s="177"/>
      <c r="E90" s="177"/>
      <c r="F90" s="177"/>
      <c r="G90" s="39">
        <f t="shared" si="7"/>
        <v>0</v>
      </c>
    </row>
    <row r="91" spans="2:7" ht="25.5" customHeight="1">
      <c r="B91" s="174"/>
      <c r="C91" s="31" t="s">
        <v>242</v>
      </c>
      <c r="D91" s="177"/>
      <c r="E91" s="177"/>
      <c r="F91" s="177"/>
      <c r="G91" s="39">
        <f t="shared" si="7"/>
        <v>0</v>
      </c>
    </row>
    <row r="92" spans="2:7" ht="31">
      <c r="B92" s="178"/>
      <c r="C92" s="31" t="s">
        <v>243</v>
      </c>
      <c r="D92" s="177"/>
      <c r="E92" s="177"/>
      <c r="F92" s="177"/>
      <c r="G92" s="39">
        <f t="shared" si="7"/>
        <v>0</v>
      </c>
    </row>
    <row r="93" spans="2:7" ht="15.75" customHeight="1">
      <c r="B93" s="174"/>
      <c r="C93" s="35" t="s">
        <v>244</v>
      </c>
      <c r="D93" s="45">
        <f>SUM(D86:D92)</f>
        <v>0</v>
      </c>
      <c r="E93" s="45">
        <f>SUM(E86:E92)</f>
        <v>0</v>
      </c>
      <c r="F93" s="45">
        <f>SUM(F86:F92)</f>
        <v>0</v>
      </c>
      <c r="G93" s="39">
        <f t="shared" si="7"/>
        <v>0</v>
      </c>
    </row>
    <row r="94" spans="2:7" ht="25.5" customHeight="1">
      <c r="B94" s="174"/>
      <c r="C94" s="174"/>
      <c r="D94" s="174"/>
      <c r="E94" s="174"/>
      <c r="F94" s="174"/>
      <c r="G94" s="174"/>
    </row>
    <row r="95" spans="2:7">
      <c r="B95" s="255" t="s">
        <v>256</v>
      </c>
      <c r="C95" s="256"/>
      <c r="D95" s="256"/>
      <c r="E95" s="256"/>
      <c r="F95" s="256"/>
      <c r="G95" s="257"/>
    </row>
    <row r="96" spans="2:7">
      <c r="B96" s="174"/>
      <c r="C96" s="255" t="s">
        <v>139</v>
      </c>
      <c r="D96" s="256"/>
      <c r="E96" s="256"/>
      <c r="F96" s="256"/>
      <c r="G96" s="257"/>
    </row>
    <row r="97" spans="3:7" ht="22.5" customHeight="1" thickBot="1">
      <c r="C97" s="42" t="s">
        <v>257</v>
      </c>
      <c r="D97" s="43">
        <f>'1) Tableau budgétaire 1'!D100</f>
        <v>0</v>
      </c>
      <c r="E97" s="43">
        <f>'1) Tableau budgétaire 1'!E100</f>
        <v>0</v>
      </c>
      <c r="F97" s="43">
        <f>'1) Tableau budgétaire 1'!F100</f>
        <v>0</v>
      </c>
      <c r="G97" s="44">
        <f>SUM(D97:F97)</f>
        <v>0</v>
      </c>
    </row>
    <row r="98" spans="3:7">
      <c r="C98" s="40" t="s">
        <v>237</v>
      </c>
      <c r="D98" s="175"/>
      <c r="E98" s="176"/>
      <c r="F98" s="176"/>
      <c r="G98" s="41">
        <f t="shared" ref="G98:G105" si="8">SUM(D98:F98)</f>
        <v>0</v>
      </c>
    </row>
    <row r="99" spans="3:7">
      <c r="C99" s="31" t="s">
        <v>238</v>
      </c>
      <c r="D99" s="177"/>
      <c r="E99" s="158"/>
      <c r="F99" s="158"/>
      <c r="G99" s="39">
        <f t="shared" si="8"/>
        <v>0</v>
      </c>
    </row>
    <row r="100" spans="3:7" ht="15.75" customHeight="1">
      <c r="C100" s="31" t="s">
        <v>239</v>
      </c>
      <c r="D100" s="177"/>
      <c r="E100" s="177"/>
      <c r="F100" s="177"/>
      <c r="G100" s="39">
        <f t="shared" si="8"/>
        <v>0</v>
      </c>
    </row>
    <row r="101" spans="3:7">
      <c r="C101" s="32" t="s">
        <v>240</v>
      </c>
      <c r="D101" s="177"/>
      <c r="E101" s="177"/>
      <c r="F101" s="177"/>
      <c r="G101" s="39">
        <f t="shared" si="8"/>
        <v>0</v>
      </c>
    </row>
    <row r="102" spans="3:7">
      <c r="C102" s="31" t="s">
        <v>241</v>
      </c>
      <c r="D102" s="177"/>
      <c r="E102" s="177"/>
      <c r="F102" s="177"/>
      <c r="G102" s="39">
        <f t="shared" si="8"/>
        <v>0</v>
      </c>
    </row>
    <row r="103" spans="3:7">
      <c r="C103" s="31" t="s">
        <v>242</v>
      </c>
      <c r="D103" s="177"/>
      <c r="E103" s="177"/>
      <c r="F103" s="177"/>
      <c r="G103" s="39">
        <f t="shared" si="8"/>
        <v>0</v>
      </c>
    </row>
    <row r="104" spans="3:7" ht="31">
      <c r="C104" s="31" t="s">
        <v>243</v>
      </c>
      <c r="D104" s="177"/>
      <c r="E104" s="177"/>
      <c r="F104" s="177"/>
      <c r="G104" s="39">
        <f t="shared" si="8"/>
        <v>0</v>
      </c>
    </row>
    <row r="105" spans="3:7">
      <c r="C105" s="35" t="s">
        <v>244</v>
      </c>
      <c r="D105" s="45">
        <f>SUM(D98:D104)</f>
        <v>0</v>
      </c>
      <c r="E105" s="45">
        <f>SUM(E98:E104)</f>
        <v>0</v>
      </c>
      <c r="F105" s="45">
        <f>SUM(F98:F104)</f>
        <v>0</v>
      </c>
      <c r="G105" s="39">
        <f t="shared" si="8"/>
        <v>0</v>
      </c>
    </row>
    <row r="106" spans="3:7" s="34" customFormat="1">
      <c r="C106" s="46"/>
      <c r="D106" s="47"/>
      <c r="E106" s="47"/>
      <c r="F106" s="47"/>
      <c r="G106" s="48"/>
    </row>
    <row r="107" spans="3:7" ht="15.75" customHeight="1">
      <c r="C107" s="255" t="s">
        <v>258</v>
      </c>
      <c r="D107" s="256"/>
      <c r="E107" s="256"/>
      <c r="F107" s="256"/>
      <c r="G107" s="257"/>
    </row>
    <row r="108" spans="3:7" ht="21.75" customHeight="1" thickBot="1">
      <c r="C108" s="42" t="s">
        <v>259</v>
      </c>
      <c r="D108" s="43">
        <f>'1) Tableau budgétaire 1'!D110</f>
        <v>0</v>
      </c>
      <c r="E108" s="43">
        <f>'1) Tableau budgétaire 1'!E110</f>
        <v>0</v>
      </c>
      <c r="F108" s="43">
        <f>'1) Tableau budgétaire 1'!F110</f>
        <v>0</v>
      </c>
      <c r="G108" s="44">
        <f t="shared" ref="G108:G116" si="9">SUM(D108:F108)</f>
        <v>0</v>
      </c>
    </row>
    <row r="109" spans="3:7">
      <c r="C109" s="40" t="s">
        <v>237</v>
      </c>
      <c r="D109" s="175"/>
      <c r="E109" s="176"/>
      <c r="F109" s="176"/>
      <c r="G109" s="41">
        <f t="shared" si="9"/>
        <v>0</v>
      </c>
    </row>
    <row r="110" spans="3:7">
      <c r="C110" s="31" t="s">
        <v>238</v>
      </c>
      <c r="D110" s="177"/>
      <c r="E110" s="158"/>
      <c r="F110" s="158"/>
      <c r="G110" s="39">
        <f t="shared" si="9"/>
        <v>0</v>
      </c>
    </row>
    <row r="111" spans="3:7" ht="31">
      <c r="C111" s="31" t="s">
        <v>239</v>
      </c>
      <c r="D111" s="177"/>
      <c r="E111" s="177"/>
      <c r="F111" s="177"/>
      <c r="G111" s="39">
        <f t="shared" si="9"/>
        <v>0</v>
      </c>
    </row>
    <row r="112" spans="3:7">
      <c r="C112" s="32" t="s">
        <v>240</v>
      </c>
      <c r="D112" s="177"/>
      <c r="E112" s="177"/>
      <c r="F112" s="177"/>
      <c r="G112" s="39">
        <f t="shared" si="9"/>
        <v>0</v>
      </c>
    </row>
    <row r="113" spans="3:7">
      <c r="C113" s="31" t="s">
        <v>241</v>
      </c>
      <c r="D113" s="177"/>
      <c r="E113" s="177"/>
      <c r="F113" s="177"/>
      <c r="G113" s="39">
        <f t="shared" si="9"/>
        <v>0</v>
      </c>
    </row>
    <row r="114" spans="3:7">
      <c r="C114" s="31" t="s">
        <v>242</v>
      </c>
      <c r="D114" s="177"/>
      <c r="E114" s="177"/>
      <c r="F114" s="177"/>
      <c r="G114" s="39">
        <f t="shared" si="9"/>
        <v>0</v>
      </c>
    </row>
    <row r="115" spans="3:7" ht="31">
      <c r="C115" s="31" t="s">
        <v>243</v>
      </c>
      <c r="D115" s="177"/>
      <c r="E115" s="177"/>
      <c r="F115" s="177"/>
      <c r="G115" s="39">
        <f t="shared" si="9"/>
        <v>0</v>
      </c>
    </row>
    <row r="116" spans="3:7">
      <c r="C116" s="35" t="s">
        <v>244</v>
      </c>
      <c r="D116" s="45">
        <f>SUM(D109:D115)</f>
        <v>0</v>
      </c>
      <c r="E116" s="45">
        <f>SUM(E109:E115)</f>
        <v>0</v>
      </c>
      <c r="F116" s="45">
        <f>SUM(F109:F115)</f>
        <v>0</v>
      </c>
      <c r="G116" s="39">
        <f t="shared" si="9"/>
        <v>0</v>
      </c>
    </row>
    <row r="117" spans="3:7" s="34" customFormat="1">
      <c r="C117" s="46"/>
      <c r="D117" s="47"/>
      <c r="E117" s="47"/>
      <c r="F117" s="47"/>
      <c r="G117" s="48"/>
    </row>
    <row r="118" spans="3:7">
      <c r="C118" s="255" t="s">
        <v>157</v>
      </c>
      <c r="D118" s="256"/>
      <c r="E118" s="256"/>
      <c r="F118" s="256"/>
      <c r="G118" s="257"/>
    </row>
    <row r="119" spans="3:7" ht="21" customHeight="1" thickBot="1">
      <c r="C119" s="42" t="s">
        <v>260</v>
      </c>
      <c r="D119" s="43">
        <f>'1) Tableau budgétaire 1'!D120</f>
        <v>0</v>
      </c>
      <c r="E119" s="43">
        <f>'1) Tableau budgétaire 1'!E120</f>
        <v>0</v>
      </c>
      <c r="F119" s="43">
        <f>'1) Tableau budgétaire 1'!F120</f>
        <v>0</v>
      </c>
      <c r="G119" s="44">
        <f t="shared" ref="G119:G127" si="10">SUM(D119:F119)</f>
        <v>0</v>
      </c>
    </row>
    <row r="120" spans="3:7">
      <c r="C120" s="40" t="s">
        <v>237</v>
      </c>
      <c r="D120" s="175"/>
      <c r="E120" s="176"/>
      <c r="F120" s="176"/>
      <c r="G120" s="41">
        <f t="shared" si="10"/>
        <v>0</v>
      </c>
    </row>
    <row r="121" spans="3:7">
      <c r="C121" s="31" t="s">
        <v>238</v>
      </c>
      <c r="D121" s="177"/>
      <c r="E121" s="158"/>
      <c r="F121" s="158"/>
      <c r="G121" s="39">
        <f t="shared" si="10"/>
        <v>0</v>
      </c>
    </row>
    <row r="122" spans="3:7" ht="31">
      <c r="C122" s="31" t="s">
        <v>239</v>
      </c>
      <c r="D122" s="177"/>
      <c r="E122" s="177"/>
      <c r="F122" s="177"/>
      <c r="G122" s="39">
        <f t="shared" si="10"/>
        <v>0</v>
      </c>
    </row>
    <row r="123" spans="3:7">
      <c r="C123" s="32" t="s">
        <v>240</v>
      </c>
      <c r="D123" s="177"/>
      <c r="E123" s="177"/>
      <c r="F123" s="177"/>
      <c r="G123" s="39">
        <f t="shared" si="10"/>
        <v>0</v>
      </c>
    </row>
    <row r="124" spans="3:7">
      <c r="C124" s="31" t="s">
        <v>241</v>
      </c>
      <c r="D124" s="177"/>
      <c r="E124" s="177"/>
      <c r="F124" s="177"/>
      <c r="G124" s="39">
        <f t="shared" si="10"/>
        <v>0</v>
      </c>
    </row>
    <row r="125" spans="3:7">
      <c r="C125" s="31" t="s">
        <v>242</v>
      </c>
      <c r="D125" s="177"/>
      <c r="E125" s="177"/>
      <c r="F125" s="177"/>
      <c r="G125" s="39">
        <f t="shared" si="10"/>
        <v>0</v>
      </c>
    </row>
    <row r="126" spans="3:7" ht="31">
      <c r="C126" s="31" t="s">
        <v>243</v>
      </c>
      <c r="D126" s="177"/>
      <c r="E126" s="177"/>
      <c r="F126" s="177"/>
      <c r="G126" s="39">
        <f t="shared" si="10"/>
        <v>0</v>
      </c>
    </row>
    <row r="127" spans="3:7">
      <c r="C127" s="35" t="s">
        <v>244</v>
      </c>
      <c r="D127" s="45">
        <f>SUM(D120:D126)</f>
        <v>0</v>
      </c>
      <c r="E127" s="45">
        <f>SUM(E120:E126)</f>
        <v>0</v>
      </c>
      <c r="F127" s="45">
        <f>SUM(F120:F126)</f>
        <v>0</v>
      </c>
      <c r="G127" s="39">
        <f t="shared" si="10"/>
        <v>0</v>
      </c>
    </row>
    <row r="128" spans="3:7" s="34" customFormat="1">
      <c r="C128" s="46"/>
      <c r="D128" s="47"/>
      <c r="E128" s="47"/>
      <c r="F128" s="47"/>
      <c r="G128" s="48"/>
    </row>
    <row r="129" spans="2:7">
      <c r="B129" s="174"/>
      <c r="C129" s="255" t="s">
        <v>166</v>
      </c>
      <c r="D129" s="256"/>
      <c r="E129" s="256"/>
      <c r="F129" s="256"/>
      <c r="G129" s="257"/>
    </row>
    <row r="130" spans="2:7" ht="24" customHeight="1" thickBot="1">
      <c r="B130" s="174"/>
      <c r="C130" s="42" t="s">
        <v>261</v>
      </c>
      <c r="D130" s="43">
        <f>'1) Tableau budgétaire 1'!D130</f>
        <v>0</v>
      </c>
      <c r="E130" s="43">
        <f>'1) Tableau budgétaire 1'!E130</f>
        <v>0</v>
      </c>
      <c r="F130" s="43">
        <f>'1) Tableau budgétaire 1'!F130</f>
        <v>0</v>
      </c>
      <c r="G130" s="44">
        <f t="shared" ref="G130:G138" si="11">SUM(D130:F130)</f>
        <v>0</v>
      </c>
    </row>
    <row r="131" spans="2:7" ht="15.75" customHeight="1">
      <c r="B131" s="174"/>
      <c r="C131" s="40" t="s">
        <v>237</v>
      </c>
      <c r="D131" s="175"/>
      <c r="E131" s="176"/>
      <c r="F131" s="176"/>
      <c r="G131" s="41">
        <f t="shared" si="11"/>
        <v>0</v>
      </c>
    </row>
    <row r="132" spans="2:7">
      <c r="B132" s="174"/>
      <c r="C132" s="31" t="s">
        <v>238</v>
      </c>
      <c r="D132" s="177"/>
      <c r="E132" s="158"/>
      <c r="F132" s="158"/>
      <c r="G132" s="39">
        <f t="shared" si="11"/>
        <v>0</v>
      </c>
    </row>
    <row r="133" spans="2:7" ht="15.75" customHeight="1">
      <c r="B133" s="174"/>
      <c r="C133" s="31" t="s">
        <v>239</v>
      </c>
      <c r="D133" s="177"/>
      <c r="E133" s="177"/>
      <c r="F133" s="177"/>
      <c r="G133" s="39">
        <f t="shared" si="11"/>
        <v>0</v>
      </c>
    </row>
    <row r="134" spans="2:7">
      <c r="B134" s="174"/>
      <c r="C134" s="32" t="s">
        <v>240</v>
      </c>
      <c r="D134" s="177"/>
      <c r="E134" s="177"/>
      <c r="F134" s="177"/>
      <c r="G134" s="39">
        <f t="shared" si="11"/>
        <v>0</v>
      </c>
    </row>
    <row r="135" spans="2:7">
      <c r="B135" s="174"/>
      <c r="C135" s="31" t="s">
        <v>241</v>
      </c>
      <c r="D135" s="177"/>
      <c r="E135" s="177"/>
      <c r="F135" s="177"/>
      <c r="G135" s="39">
        <f t="shared" si="11"/>
        <v>0</v>
      </c>
    </row>
    <row r="136" spans="2:7" ht="15.75" customHeight="1">
      <c r="B136" s="174"/>
      <c r="C136" s="31" t="s">
        <v>242</v>
      </c>
      <c r="D136" s="177"/>
      <c r="E136" s="177"/>
      <c r="F136" s="177"/>
      <c r="G136" s="39">
        <f t="shared" si="11"/>
        <v>0</v>
      </c>
    </row>
    <row r="137" spans="2:7" ht="31">
      <c r="B137" s="174"/>
      <c r="C137" s="31" t="s">
        <v>243</v>
      </c>
      <c r="D137" s="177"/>
      <c r="E137" s="177"/>
      <c r="F137" s="177"/>
      <c r="G137" s="39">
        <f t="shared" si="11"/>
        <v>0</v>
      </c>
    </row>
    <row r="138" spans="2:7">
      <c r="B138" s="174"/>
      <c r="C138" s="35" t="s">
        <v>244</v>
      </c>
      <c r="D138" s="45">
        <f>SUM(D131:D137)</f>
        <v>0</v>
      </c>
      <c r="E138" s="45">
        <f>SUM(E131:E137)</f>
        <v>0</v>
      </c>
      <c r="F138" s="45">
        <f>SUM(F131:F137)</f>
        <v>0</v>
      </c>
      <c r="G138" s="39">
        <f t="shared" si="11"/>
        <v>0</v>
      </c>
    </row>
    <row r="140" spans="2:7">
      <c r="B140" s="255" t="s">
        <v>262</v>
      </c>
      <c r="C140" s="256"/>
      <c r="D140" s="256"/>
      <c r="E140" s="256"/>
      <c r="F140" s="256"/>
      <c r="G140" s="257"/>
    </row>
    <row r="141" spans="2:7">
      <c r="B141" s="174"/>
      <c r="C141" s="255" t="s">
        <v>176</v>
      </c>
      <c r="D141" s="256"/>
      <c r="E141" s="256"/>
      <c r="F141" s="256"/>
      <c r="G141" s="257"/>
    </row>
    <row r="142" spans="2:7" ht="24" customHeight="1" thickBot="1">
      <c r="B142" s="174"/>
      <c r="C142" s="42" t="s">
        <v>263</v>
      </c>
      <c r="D142" s="43">
        <f>'1) Tableau budgétaire 1'!D142</f>
        <v>0</v>
      </c>
      <c r="E142" s="43">
        <f>'1) Tableau budgétaire 1'!E142</f>
        <v>0</v>
      </c>
      <c r="F142" s="43">
        <f>'1) Tableau budgétaire 1'!F142</f>
        <v>0</v>
      </c>
      <c r="G142" s="44">
        <f>SUM(D142:F142)</f>
        <v>0</v>
      </c>
    </row>
    <row r="143" spans="2:7" ht="24.75" customHeight="1">
      <c r="B143" s="174"/>
      <c r="C143" s="40" t="s">
        <v>237</v>
      </c>
      <c r="D143" s="175"/>
      <c r="E143" s="176"/>
      <c r="F143" s="176"/>
      <c r="G143" s="41">
        <f t="shared" ref="G143:G150" si="12">SUM(D143:F143)</f>
        <v>0</v>
      </c>
    </row>
    <row r="144" spans="2:7" ht="15.75" customHeight="1">
      <c r="B144" s="174"/>
      <c r="C144" s="31" t="s">
        <v>238</v>
      </c>
      <c r="D144" s="177"/>
      <c r="E144" s="158"/>
      <c r="F144" s="158"/>
      <c r="G144" s="39">
        <f t="shared" si="12"/>
        <v>0</v>
      </c>
    </row>
    <row r="145" spans="3:7" ht="15.75" customHeight="1">
      <c r="C145" s="31" t="s">
        <v>239</v>
      </c>
      <c r="D145" s="177"/>
      <c r="E145" s="177"/>
      <c r="F145" s="177"/>
      <c r="G145" s="39">
        <f t="shared" si="12"/>
        <v>0</v>
      </c>
    </row>
    <row r="146" spans="3:7" ht="15.75" customHeight="1">
      <c r="C146" s="32" t="s">
        <v>240</v>
      </c>
      <c r="D146" s="177"/>
      <c r="E146" s="177"/>
      <c r="F146" s="177"/>
      <c r="G146" s="39">
        <f t="shared" si="12"/>
        <v>0</v>
      </c>
    </row>
    <row r="147" spans="3:7" ht="15.75" customHeight="1">
      <c r="C147" s="31" t="s">
        <v>241</v>
      </c>
      <c r="D147" s="177"/>
      <c r="E147" s="177"/>
      <c r="F147" s="177"/>
      <c r="G147" s="39">
        <f t="shared" si="12"/>
        <v>0</v>
      </c>
    </row>
    <row r="148" spans="3:7" ht="15.75" customHeight="1">
      <c r="C148" s="31" t="s">
        <v>242</v>
      </c>
      <c r="D148" s="177"/>
      <c r="E148" s="177"/>
      <c r="F148" s="177"/>
      <c r="G148" s="39">
        <f t="shared" si="12"/>
        <v>0</v>
      </c>
    </row>
    <row r="149" spans="3:7" ht="15.75" customHeight="1">
      <c r="C149" s="31" t="s">
        <v>243</v>
      </c>
      <c r="D149" s="177"/>
      <c r="E149" s="177"/>
      <c r="F149" s="177"/>
      <c r="G149" s="39">
        <f t="shared" si="12"/>
        <v>0</v>
      </c>
    </row>
    <row r="150" spans="3:7" ht="15.75" customHeight="1">
      <c r="C150" s="35" t="s">
        <v>244</v>
      </c>
      <c r="D150" s="45">
        <f>SUM(D143:D149)</f>
        <v>0</v>
      </c>
      <c r="E150" s="45">
        <f>SUM(E143:E149)</f>
        <v>0</v>
      </c>
      <c r="F150" s="45">
        <f>SUM(F143:F149)</f>
        <v>0</v>
      </c>
      <c r="G150" s="39">
        <f t="shared" si="12"/>
        <v>0</v>
      </c>
    </row>
    <row r="151" spans="3:7" s="34" customFormat="1" ht="15.75" customHeight="1">
      <c r="C151" s="46"/>
      <c r="D151" s="47"/>
      <c r="E151" s="47"/>
      <c r="F151" s="47"/>
      <c r="G151" s="48"/>
    </row>
    <row r="152" spans="3:7" ht="15.75" customHeight="1">
      <c r="C152" s="255" t="s">
        <v>185</v>
      </c>
      <c r="D152" s="256"/>
      <c r="E152" s="256"/>
      <c r="F152" s="256"/>
      <c r="G152" s="257"/>
    </row>
    <row r="153" spans="3:7" ht="21" customHeight="1" thickBot="1">
      <c r="C153" s="42" t="s">
        <v>264</v>
      </c>
      <c r="D153" s="43">
        <f>'1) Tableau budgétaire 1'!D152</f>
        <v>0</v>
      </c>
      <c r="E153" s="43">
        <f>'1) Tableau budgétaire 1'!E152</f>
        <v>0</v>
      </c>
      <c r="F153" s="43">
        <f>'1) Tableau budgétaire 1'!F152</f>
        <v>0</v>
      </c>
      <c r="G153" s="44">
        <f t="shared" ref="G153:G161" si="13">SUM(D153:F153)</f>
        <v>0</v>
      </c>
    </row>
    <row r="154" spans="3:7" ht="15.75" customHeight="1">
      <c r="C154" s="40" t="s">
        <v>237</v>
      </c>
      <c r="D154" s="175"/>
      <c r="E154" s="176"/>
      <c r="F154" s="176"/>
      <c r="G154" s="41">
        <f t="shared" si="13"/>
        <v>0</v>
      </c>
    </row>
    <row r="155" spans="3:7" ht="15.75" customHeight="1">
      <c r="C155" s="31" t="s">
        <v>238</v>
      </c>
      <c r="D155" s="177"/>
      <c r="E155" s="158"/>
      <c r="F155" s="158"/>
      <c r="G155" s="39">
        <f t="shared" si="13"/>
        <v>0</v>
      </c>
    </row>
    <row r="156" spans="3:7" ht="15.75" customHeight="1">
      <c r="C156" s="31" t="s">
        <v>239</v>
      </c>
      <c r="D156" s="177"/>
      <c r="E156" s="177"/>
      <c r="F156" s="177"/>
      <c r="G156" s="39">
        <f t="shared" si="13"/>
        <v>0</v>
      </c>
    </row>
    <row r="157" spans="3:7" ht="15.75" customHeight="1">
      <c r="C157" s="32" t="s">
        <v>240</v>
      </c>
      <c r="D157" s="177"/>
      <c r="E157" s="177"/>
      <c r="F157" s="177"/>
      <c r="G157" s="39">
        <f t="shared" si="13"/>
        <v>0</v>
      </c>
    </row>
    <row r="158" spans="3:7" ht="15.75" customHeight="1">
      <c r="C158" s="31" t="s">
        <v>241</v>
      </c>
      <c r="D158" s="177"/>
      <c r="E158" s="177"/>
      <c r="F158" s="177"/>
      <c r="G158" s="39">
        <f t="shared" si="13"/>
        <v>0</v>
      </c>
    </row>
    <row r="159" spans="3:7" ht="15.75" customHeight="1">
      <c r="C159" s="31" t="s">
        <v>242</v>
      </c>
      <c r="D159" s="177"/>
      <c r="E159" s="177"/>
      <c r="F159" s="177"/>
      <c r="G159" s="39">
        <f t="shared" si="13"/>
        <v>0</v>
      </c>
    </row>
    <row r="160" spans="3:7" ht="15.75" customHeight="1">
      <c r="C160" s="31" t="s">
        <v>243</v>
      </c>
      <c r="D160" s="177"/>
      <c r="E160" s="177"/>
      <c r="F160" s="177"/>
      <c r="G160" s="39">
        <f t="shared" si="13"/>
        <v>0</v>
      </c>
    </row>
    <row r="161" spans="3:7" ht="15.75" customHeight="1">
      <c r="C161" s="35" t="s">
        <v>244</v>
      </c>
      <c r="D161" s="45">
        <f>SUM(D154:D160)</f>
        <v>0</v>
      </c>
      <c r="E161" s="45">
        <f>SUM(E154:E160)</f>
        <v>0</v>
      </c>
      <c r="F161" s="45">
        <f>SUM(F154:F160)</f>
        <v>0</v>
      </c>
      <c r="G161" s="39">
        <f t="shared" si="13"/>
        <v>0</v>
      </c>
    </row>
    <row r="162" spans="3:7" s="34" customFormat="1" ht="15.75" customHeight="1">
      <c r="C162" s="46"/>
      <c r="D162" s="47"/>
      <c r="E162" s="47"/>
      <c r="F162" s="47"/>
      <c r="G162" s="48"/>
    </row>
    <row r="163" spans="3:7" ht="15.75" customHeight="1">
      <c r="C163" s="255" t="s">
        <v>194</v>
      </c>
      <c r="D163" s="256"/>
      <c r="E163" s="256"/>
      <c r="F163" s="256"/>
      <c r="G163" s="257"/>
    </row>
    <row r="164" spans="3:7" ht="19.5" customHeight="1" thickBot="1">
      <c r="C164" s="42" t="s">
        <v>265</v>
      </c>
      <c r="D164" s="43">
        <f>'1) Tableau budgétaire 1'!D162</f>
        <v>0</v>
      </c>
      <c r="E164" s="43">
        <f>'1) Tableau budgétaire 1'!E162</f>
        <v>0</v>
      </c>
      <c r="F164" s="43">
        <f>'1) Tableau budgétaire 1'!F162</f>
        <v>0</v>
      </c>
      <c r="G164" s="44">
        <f t="shared" ref="G164:G172" si="14">SUM(D164:F164)</f>
        <v>0</v>
      </c>
    </row>
    <row r="165" spans="3:7" ht="15.75" customHeight="1">
      <c r="C165" s="40" t="s">
        <v>237</v>
      </c>
      <c r="D165" s="175"/>
      <c r="E165" s="176"/>
      <c r="F165" s="176"/>
      <c r="G165" s="41">
        <f t="shared" si="14"/>
        <v>0</v>
      </c>
    </row>
    <row r="166" spans="3:7" ht="15.75" customHeight="1">
      <c r="C166" s="31" t="s">
        <v>238</v>
      </c>
      <c r="D166" s="177"/>
      <c r="E166" s="158"/>
      <c r="F166" s="158"/>
      <c r="G166" s="39">
        <f t="shared" si="14"/>
        <v>0</v>
      </c>
    </row>
    <row r="167" spans="3:7" ht="15.75" customHeight="1">
      <c r="C167" s="31" t="s">
        <v>239</v>
      </c>
      <c r="D167" s="177"/>
      <c r="E167" s="177"/>
      <c r="F167" s="177"/>
      <c r="G167" s="39">
        <f t="shared" si="14"/>
        <v>0</v>
      </c>
    </row>
    <row r="168" spans="3:7" ht="15.75" customHeight="1">
      <c r="C168" s="32" t="s">
        <v>240</v>
      </c>
      <c r="D168" s="177"/>
      <c r="E168" s="177"/>
      <c r="F168" s="177"/>
      <c r="G168" s="39">
        <f t="shared" si="14"/>
        <v>0</v>
      </c>
    </row>
    <row r="169" spans="3:7" ht="15.75" customHeight="1">
      <c r="C169" s="31" t="s">
        <v>241</v>
      </c>
      <c r="D169" s="177"/>
      <c r="E169" s="177"/>
      <c r="F169" s="177"/>
      <c r="G169" s="39">
        <f t="shared" si="14"/>
        <v>0</v>
      </c>
    </row>
    <row r="170" spans="3:7" ht="15.75" customHeight="1">
      <c r="C170" s="31" t="s">
        <v>242</v>
      </c>
      <c r="D170" s="177"/>
      <c r="E170" s="177"/>
      <c r="F170" s="177"/>
      <c r="G170" s="39">
        <f t="shared" si="14"/>
        <v>0</v>
      </c>
    </row>
    <row r="171" spans="3:7" ht="15.75" customHeight="1">
      <c r="C171" s="31" t="s">
        <v>243</v>
      </c>
      <c r="D171" s="177"/>
      <c r="E171" s="177"/>
      <c r="F171" s="177"/>
      <c r="G171" s="39">
        <f t="shared" si="14"/>
        <v>0</v>
      </c>
    </row>
    <row r="172" spans="3:7" ht="15.75" customHeight="1">
      <c r="C172" s="35" t="s">
        <v>244</v>
      </c>
      <c r="D172" s="45">
        <f>SUM(D165:D171)</f>
        <v>0</v>
      </c>
      <c r="E172" s="45">
        <f>SUM(E165:E171)</f>
        <v>0</v>
      </c>
      <c r="F172" s="45">
        <f>SUM(F165:F171)</f>
        <v>0</v>
      </c>
      <c r="G172" s="39">
        <f t="shared" si="14"/>
        <v>0</v>
      </c>
    </row>
    <row r="173" spans="3:7" s="34" customFormat="1" ht="15.75" customHeight="1">
      <c r="C173" s="46"/>
      <c r="D173" s="47"/>
      <c r="E173" s="47"/>
      <c r="F173" s="47"/>
      <c r="G173" s="48"/>
    </row>
    <row r="174" spans="3:7" ht="15.75" customHeight="1">
      <c r="C174" s="255" t="s">
        <v>203</v>
      </c>
      <c r="D174" s="256"/>
      <c r="E174" s="256"/>
      <c r="F174" s="256"/>
      <c r="G174" s="257"/>
    </row>
    <row r="175" spans="3:7" ht="22.5" customHeight="1" thickBot="1">
      <c r="C175" s="42" t="s">
        <v>266</v>
      </c>
      <c r="D175" s="43">
        <f>'1) Tableau budgétaire 1'!D172</f>
        <v>0</v>
      </c>
      <c r="E175" s="43">
        <f>'1) Tableau budgétaire 1'!E172</f>
        <v>0</v>
      </c>
      <c r="F175" s="43">
        <f>'1) Tableau budgétaire 1'!F172</f>
        <v>0</v>
      </c>
      <c r="G175" s="44">
        <f t="shared" ref="G175:G183" si="15">SUM(D175:F175)</f>
        <v>0</v>
      </c>
    </row>
    <row r="176" spans="3:7" ht="15.75" customHeight="1">
      <c r="C176" s="40" t="s">
        <v>237</v>
      </c>
      <c r="D176" s="175"/>
      <c r="E176" s="176"/>
      <c r="F176" s="176"/>
      <c r="G176" s="41">
        <f t="shared" si="15"/>
        <v>0</v>
      </c>
    </row>
    <row r="177" spans="3:7" ht="15.75" customHeight="1">
      <c r="C177" s="31" t="s">
        <v>238</v>
      </c>
      <c r="D177" s="177"/>
      <c r="E177" s="158"/>
      <c r="F177" s="158"/>
      <c r="G177" s="39">
        <f t="shared" si="15"/>
        <v>0</v>
      </c>
    </row>
    <row r="178" spans="3:7" ht="15.75" customHeight="1">
      <c r="C178" s="31" t="s">
        <v>239</v>
      </c>
      <c r="D178" s="177"/>
      <c r="E178" s="177"/>
      <c r="F178" s="177"/>
      <c r="G178" s="39">
        <f t="shared" si="15"/>
        <v>0</v>
      </c>
    </row>
    <row r="179" spans="3:7" ht="15.75" customHeight="1">
      <c r="C179" s="32" t="s">
        <v>240</v>
      </c>
      <c r="D179" s="177"/>
      <c r="E179" s="177"/>
      <c r="F179" s="177"/>
      <c r="G179" s="39">
        <f t="shared" si="15"/>
        <v>0</v>
      </c>
    </row>
    <row r="180" spans="3:7" ht="15.75" customHeight="1">
      <c r="C180" s="31" t="s">
        <v>241</v>
      </c>
      <c r="D180" s="177"/>
      <c r="E180" s="177"/>
      <c r="F180" s="177"/>
      <c r="G180" s="39">
        <f t="shared" si="15"/>
        <v>0</v>
      </c>
    </row>
    <row r="181" spans="3:7" ht="15.75" customHeight="1">
      <c r="C181" s="31" t="s">
        <v>242</v>
      </c>
      <c r="D181" s="177"/>
      <c r="E181" s="177"/>
      <c r="F181" s="177"/>
      <c r="G181" s="39">
        <f t="shared" si="15"/>
        <v>0</v>
      </c>
    </row>
    <row r="182" spans="3:7" ht="15.75" customHeight="1">
      <c r="C182" s="31" t="s">
        <v>243</v>
      </c>
      <c r="D182" s="177"/>
      <c r="E182" s="177"/>
      <c r="F182" s="177"/>
      <c r="G182" s="39">
        <f t="shared" si="15"/>
        <v>0</v>
      </c>
    </row>
    <row r="183" spans="3:7" ht="15.75" customHeight="1">
      <c r="C183" s="35" t="s">
        <v>244</v>
      </c>
      <c r="D183" s="45">
        <f>SUM(D176:D182)</f>
        <v>0</v>
      </c>
      <c r="E183" s="45">
        <f>SUM(E176:E182)</f>
        <v>0</v>
      </c>
      <c r="F183" s="45">
        <f>SUM(F176:F182)</f>
        <v>0</v>
      </c>
      <c r="G183" s="39">
        <f t="shared" si="15"/>
        <v>0</v>
      </c>
    </row>
    <row r="184" spans="3:7" ht="15.75" customHeight="1">
      <c r="C184" s="174"/>
      <c r="D184" s="178"/>
      <c r="E184" s="178"/>
      <c r="F184" s="178"/>
      <c r="G184" s="174"/>
    </row>
    <row r="185" spans="3:7" ht="15.75" customHeight="1">
      <c r="C185" s="255" t="s">
        <v>267</v>
      </c>
      <c r="D185" s="256"/>
      <c r="E185" s="256"/>
      <c r="F185" s="256"/>
      <c r="G185" s="257"/>
    </row>
    <row r="186" spans="3:7" ht="36" customHeight="1" thickBot="1">
      <c r="C186" s="42" t="s">
        <v>268</v>
      </c>
      <c r="D186" s="43">
        <f>'1) Tableau budgétaire 1'!D179</f>
        <v>370998.31156125071</v>
      </c>
      <c r="E186" s="43">
        <f>'1) Tableau budgétaire 1'!E179</f>
        <v>181000</v>
      </c>
      <c r="F186" s="43">
        <f>'1) Tableau budgétaire 1'!F179</f>
        <v>0</v>
      </c>
      <c r="G186" s="44">
        <f t="shared" ref="G186:G194" si="16">SUM(D186:F186)</f>
        <v>551998.31156125071</v>
      </c>
    </row>
    <row r="187" spans="3:7" ht="15.75" customHeight="1">
      <c r="C187" s="40" t="s">
        <v>237</v>
      </c>
      <c r="D187" s="175">
        <f>137000+85858.7301807376+39837.1291202582</f>
        <v>262695.85930099583</v>
      </c>
      <c r="E187" s="176">
        <v>100000</v>
      </c>
      <c r="F187" s="176">
        <f>'1) Tableau budgétaire 1'!F175</f>
        <v>0</v>
      </c>
      <c r="G187" s="41">
        <f t="shared" si="16"/>
        <v>362695.85930099583</v>
      </c>
    </row>
    <row r="188" spans="3:7" ht="15.75" customHeight="1">
      <c r="C188" s="31" t="s">
        <v>238</v>
      </c>
      <c r="D188" s="177"/>
      <c r="E188" s="158"/>
      <c r="F188" s="158"/>
      <c r="G188" s="39">
        <f t="shared" si="16"/>
        <v>0</v>
      </c>
    </row>
    <row r="189" spans="3:7" ht="15.75" customHeight="1">
      <c r="C189" s="31" t="s">
        <v>239</v>
      </c>
      <c r="D189" s="177">
        <v>10000</v>
      </c>
      <c r="E189" s="177"/>
      <c r="F189" s="177"/>
      <c r="G189" s="39">
        <f t="shared" si="16"/>
        <v>10000</v>
      </c>
    </row>
    <row r="190" spans="3:7" ht="15.75" customHeight="1">
      <c r="C190" s="32" t="s">
        <v>240</v>
      </c>
      <c r="D190" s="177">
        <f>40000+5969.04</f>
        <v>45969.04</v>
      </c>
      <c r="E190" s="177">
        <v>58500</v>
      </c>
      <c r="F190" s="177">
        <f>'1) Tableau budgétaire 1'!F178</f>
        <v>0</v>
      </c>
      <c r="G190" s="39">
        <f t="shared" si="16"/>
        <v>104469.04000000001</v>
      </c>
    </row>
    <row r="191" spans="3:7" ht="15.75" customHeight="1">
      <c r="C191" s="31" t="s">
        <v>241</v>
      </c>
      <c r="D191" s="177">
        <f>40000+12333.4122602549</f>
        <v>52333.412260254903</v>
      </c>
      <c r="E191" s="177">
        <v>22500</v>
      </c>
      <c r="F191" s="177">
        <f>'1) Tableau budgétaire 1'!F176+'1) Tableau budgétaire 1'!F177</f>
        <v>0</v>
      </c>
      <c r="G191" s="39">
        <f t="shared" si="16"/>
        <v>74833.412260254903</v>
      </c>
    </row>
    <row r="192" spans="3:7" ht="15.75" customHeight="1">
      <c r="C192" s="31" t="s">
        <v>242</v>
      </c>
      <c r="D192" s="177" t="s">
        <v>643</v>
      </c>
      <c r="E192" s="177"/>
      <c r="F192" s="177"/>
      <c r="G192" s="39">
        <f t="shared" si="16"/>
        <v>0</v>
      </c>
    </row>
    <row r="193" spans="3:13" ht="15.75" customHeight="1">
      <c r="C193" s="31" t="s">
        <v>243</v>
      </c>
      <c r="D193" s="177"/>
      <c r="E193" s="177"/>
      <c r="F193" s="177"/>
      <c r="G193" s="39">
        <f t="shared" si="16"/>
        <v>0</v>
      </c>
      <c r="H193" s="174"/>
      <c r="I193" s="174"/>
      <c r="J193" s="174"/>
      <c r="K193" s="174"/>
      <c r="L193" s="174"/>
      <c r="M193" s="174"/>
    </row>
    <row r="194" spans="3:13" ht="15.75" customHeight="1">
      <c r="C194" s="35" t="s">
        <v>244</v>
      </c>
      <c r="D194" s="45">
        <f>SUM(D187:D193)</f>
        <v>370998.31156125071</v>
      </c>
      <c r="E194" s="45">
        <f>SUM(E187:E193)</f>
        <v>181000</v>
      </c>
      <c r="F194" s="45">
        <f>SUM(F187:F193)</f>
        <v>0</v>
      </c>
      <c r="G194" s="39">
        <f t="shared" si="16"/>
        <v>551998.31156125071</v>
      </c>
      <c r="H194" s="174"/>
      <c r="I194" s="174"/>
      <c r="J194" s="174"/>
      <c r="K194" s="174"/>
      <c r="L194" s="174"/>
      <c r="M194" s="174"/>
    </row>
    <row r="195" spans="3:13" ht="15.75" customHeight="1" thickBot="1">
      <c r="C195" s="174"/>
      <c r="D195" s="178"/>
      <c r="E195" s="178"/>
      <c r="F195" s="178"/>
      <c r="G195" s="174"/>
      <c r="H195" s="174"/>
      <c r="I195" s="174"/>
      <c r="J195" s="174"/>
      <c r="K195" s="174"/>
      <c r="L195" s="174"/>
      <c r="M195" s="174"/>
    </row>
    <row r="196" spans="3:13" ht="19.5" customHeight="1" thickBot="1">
      <c r="C196" s="252" t="s">
        <v>217</v>
      </c>
      <c r="D196" s="253"/>
      <c r="E196" s="253"/>
      <c r="F196" s="253"/>
      <c r="G196" s="254"/>
      <c r="H196" s="174"/>
      <c r="I196" s="174"/>
      <c r="J196" s="174"/>
      <c r="K196" s="174"/>
      <c r="L196" s="174"/>
      <c r="M196" s="174"/>
    </row>
    <row r="197" spans="3:13" ht="51.75" customHeight="1">
      <c r="C197" s="52"/>
      <c r="D197" s="130" t="str">
        <f>'1) Tableau budgétaire 1'!D5</f>
        <v>Organisation recipiendiaire 1 (budget en USD) PNUD</v>
      </c>
      <c r="E197" s="130" t="str">
        <f>'1) Tableau budgétaire 1'!E5</f>
        <v>Organisation recipiendiaire 2 (budget en USD) ONUFEMMES</v>
      </c>
      <c r="F197" s="130">
        <f>'1) Tableau budgétaire 1'!F5</f>
        <v>0</v>
      </c>
      <c r="G197" s="126" t="s">
        <v>217</v>
      </c>
      <c r="H197" s="174"/>
      <c r="I197" s="174"/>
      <c r="J197" s="174"/>
      <c r="K197" s="174"/>
      <c r="L197" s="174"/>
      <c r="M197" s="174"/>
    </row>
    <row r="198" spans="3:13" ht="19.5" customHeight="1">
      <c r="C198" s="131" t="s">
        <v>237</v>
      </c>
      <c r="D198" s="182">
        <f t="shared" ref="D198:F204" si="17">SUM(D176,D165,D154,D143,D131,D120,D109,D98,D86,D75,D64,D53,D41,D30,D19,D8,D187)</f>
        <v>262695.85930099583</v>
      </c>
      <c r="E198" s="182">
        <f t="shared" si="17"/>
        <v>100000</v>
      </c>
      <c r="F198" s="182">
        <f t="shared" si="17"/>
        <v>0</v>
      </c>
      <c r="G198" s="50">
        <f t="shared" ref="G198:G205" si="18">SUM(D198:F198)</f>
        <v>362695.85930099583</v>
      </c>
      <c r="H198" s="174"/>
      <c r="I198" s="174"/>
      <c r="J198" s="174"/>
      <c r="K198" s="174"/>
      <c r="L198" s="174"/>
      <c r="M198" s="174"/>
    </row>
    <row r="199" spans="3:13" ht="34.5" customHeight="1">
      <c r="C199" s="89" t="s">
        <v>238</v>
      </c>
      <c r="D199" s="183">
        <f t="shared" si="17"/>
        <v>40000</v>
      </c>
      <c r="E199" s="183">
        <f t="shared" si="17"/>
        <v>0</v>
      </c>
      <c r="F199" s="183">
        <f t="shared" si="17"/>
        <v>0</v>
      </c>
      <c r="G199" s="51">
        <f t="shared" si="18"/>
        <v>40000</v>
      </c>
      <c r="H199" s="174"/>
      <c r="I199" s="174"/>
      <c r="J199" s="174"/>
      <c r="K199" s="174"/>
      <c r="L199" s="174"/>
      <c r="M199" s="174"/>
    </row>
    <row r="200" spans="3:13" ht="48" customHeight="1">
      <c r="C200" s="89" t="s">
        <v>239</v>
      </c>
      <c r="D200" s="183">
        <f t="shared" si="17"/>
        <v>10000</v>
      </c>
      <c r="E200" s="183">
        <f t="shared" si="17"/>
        <v>0</v>
      </c>
      <c r="F200" s="183">
        <f t="shared" si="17"/>
        <v>0</v>
      </c>
      <c r="G200" s="51">
        <f t="shared" si="18"/>
        <v>10000</v>
      </c>
      <c r="H200" s="174"/>
      <c r="I200" s="174"/>
      <c r="J200" s="174"/>
      <c r="K200" s="174"/>
      <c r="L200" s="174"/>
      <c r="M200" s="174"/>
    </row>
    <row r="201" spans="3:13" ht="33" customHeight="1">
      <c r="C201" s="90" t="s">
        <v>240</v>
      </c>
      <c r="D201" s="183">
        <f t="shared" si="17"/>
        <v>541248.92528158496</v>
      </c>
      <c r="E201" s="183">
        <f t="shared" si="17"/>
        <v>78289.719630000007</v>
      </c>
      <c r="F201" s="183">
        <f t="shared" si="17"/>
        <v>0</v>
      </c>
      <c r="G201" s="51">
        <f t="shared" si="18"/>
        <v>619538.64491158491</v>
      </c>
      <c r="H201" s="174"/>
      <c r="I201" s="174"/>
      <c r="J201" s="174"/>
      <c r="K201" s="174"/>
      <c r="L201" s="174"/>
      <c r="M201" s="174"/>
    </row>
    <row r="202" spans="3:13" ht="21" customHeight="1">
      <c r="C202" s="89" t="s">
        <v>241</v>
      </c>
      <c r="D202" s="183">
        <f t="shared" si="17"/>
        <v>52333.412260254903</v>
      </c>
      <c r="E202" s="183">
        <f t="shared" si="17"/>
        <v>22500</v>
      </c>
      <c r="F202" s="183">
        <f t="shared" si="17"/>
        <v>0</v>
      </c>
      <c r="G202" s="51">
        <f t="shared" si="18"/>
        <v>74833.412260254903</v>
      </c>
      <c r="H202" s="164"/>
      <c r="I202" s="164"/>
      <c r="J202" s="164"/>
      <c r="K202" s="164"/>
      <c r="L202" s="164"/>
      <c r="M202" s="184"/>
    </row>
    <row r="203" spans="3:13" ht="39.75" customHeight="1">
      <c r="C203" s="89" t="s">
        <v>242</v>
      </c>
      <c r="D203" s="183">
        <f t="shared" si="17"/>
        <v>495590.96486845933</v>
      </c>
      <c r="E203" s="183">
        <f t="shared" si="17"/>
        <v>266500</v>
      </c>
      <c r="F203" s="183">
        <f t="shared" si="17"/>
        <v>0</v>
      </c>
      <c r="G203" s="51">
        <f t="shared" si="18"/>
        <v>762090.96486845938</v>
      </c>
      <c r="H203" s="164"/>
      <c r="I203" s="164"/>
      <c r="J203" s="164"/>
      <c r="K203" s="164"/>
      <c r="L203" s="164"/>
      <c r="M203" s="184"/>
    </row>
    <row r="204" spans="3:13" ht="39.75" customHeight="1">
      <c r="C204" s="89" t="s">
        <v>243</v>
      </c>
      <c r="D204" s="182">
        <f t="shared" si="17"/>
        <v>0</v>
      </c>
      <c r="E204" s="182">
        <f t="shared" si="17"/>
        <v>0</v>
      </c>
      <c r="F204" s="182">
        <f t="shared" si="17"/>
        <v>0</v>
      </c>
      <c r="G204" s="51">
        <f t="shared" si="18"/>
        <v>0</v>
      </c>
      <c r="H204" s="164"/>
      <c r="I204" s="164"/>
      <c r="J204" s="164"/>
      <c r="K204" s="164"/>
      <c r="L204" s="164"/>
      <c r="M204" s="184"/>
    </row>
    <row r="205" spans="3:13" ht="22.5" customHeight="1">
      <c r="C205" s="114" t="s">
        <v>218</v>
      </c>
      <c r="D205" s="185">
        <f>SUM(D198:D204)</f>
        <v>1401869.1617112951</v>
      </c>
      <c r="E205" s="185">
        <f>SUM(E198:E204)</f>
        <v>467289.71963000001</v>
      </c>
      <c r="F205" s="185">
        <f>SUM(F198:F204)</f>
        <v>0</v>
      </c>
      <c r="G205" s="186">
        <f t="shared" si="18"/>
        <v>1869158.8813412951</v>
      </c>
      <c r="H205" s="164"/>
      <c r="I205" s="164"/>
      <c r="J205" s="164"/>
      <c r="K205" s="164"/>
      <c r="L205" s="164"/>
      <c r="M205" s="184"/>
    </row>
    <row r="206" spans="3:13" ht="26.25" customHeight="1" thickBot="1">
      <c r="C206" s="114" t="s">
        <v>219</v>
      </c>
      <c r="D206" s="187">
        <f>D205*0.07</f>
        <v>98130.841319790663</v>
      </c>
      <c r="E206" s="187">
        <f t="shared" ref="E206:G206" si="19">E205*0.07</f>
        <v>32710.280374100003</v>
      </c>
      <c r="F206" s="187">
        <f t="shared" si="19"/>
        <v>0</v>
      </c>
      <c r="G206" s="188">
        <f t="shared" si="19"/>
        <v>130841.12169389067</v>
      </c>
      <c r="H206" s="17"/>
      <c r="I206" s="17"/>
      <c r="J206" s="17"/>
      <c r="K206" s="17"/>
      <c r="L206" s="189"/>
      <c r="M206" s="178"/>
    </row>
    <row r="207" spans="3:13" ht="23.25" customHeight="1" thickBot="1">
      <c r="C207" s="80" t="s">
        <v>269</v>
      </c>
      <c r="D207" s="81">
        <f>SUM(D205:D206)</f>
        <v>1500000.0030310857</v>
      </c>
      <c r="E207" s="81">
        <f t="shared" ref="E207:G207" si="20">SUM(E205:E206)</f>
        <v>500000.00000410003</v>
      </c>
      <c r="F207" s="81">
        <f t="shared" si="20"/>
        <v>0</v>
      </c>
      <c r="G207" s="53">
        <f t="shared" si="20"/>
        <v>2000000.0030351859</v>
      </c>
      <c r="H207" s="17"/>
      <c r="I207" s="17"/>
      <c r="J207" s="17"/>
      <c r="K207" s="17"/>
      <c r="L207" s="189"/>
      <c r="M207" s="178"/>
    </row>
    <row r="208" spans="3:13" ht="15.75" customHeight="1">
      <c r="C208" s="174"/>
      <c r="D208" s="178"/>
      <c r="E208" s="178"/>
      <c r="F208" s="178"/>
      <c r="G208" s="174"/>
      <c r="H208" s="174"/>
      <c r="I208" s="174"/>
      <c r="J208" s="174"/>
      <c r="K208" s="174"/>
      <c r="L208" s="36"/>
      <c r="M208" s="174"/>
    </row>
    <row r="209" spans="3:13" ht="15.75" customHeight="1">
      <c r="C209" s="174"/>
      <c r="D209" s="178"/>
      <c r="E209" s="178"/>
      <c r="F209" s="178"/>
      <c r="G209" s="174"/>
      <c r="H209" s="23"/>
      <c r="I209" s="23"/>
      <c r="J209" s="174"/>
      <c r="K209" s="174"/>
      <c r="L209" s="36"/>
      <c r="M209" s="174"/>
    </row>
    <row r="210" spans="3:13" ht="15.75" customHeight="1">
      <c r="C210" s="174"/>
      <c r="D210" s="178"/>
      <c r="E210" s="178"/>
      <c r="F210" s="178"/>
      <c r="G210" s="174"/>
      <c r="H210" s="23"/>
      <c r="I210" s="23"/>
      <c r="J210" s="174"/>
      <c r="K210" s="174"/>
      <c r="L210" s="174"/>
      <c r="M210" s="174"/>
    </row>
    <row r="211" spans="3:13" ht="40.5" customHeight="1">
      <c r="C211" s="174"/>
      <c r="D211" s="178"/>
      <c r="E211" s="178"/>
      <c r="F211" s="178"/>
      <c r="G211" s="174"/>
      <c r="H211" s="23"/>
      <c r="I211" s="23"/>
      <c r="J211" s="174"/>
      <c r="K211" s="174"/>
      <c r="L211" s="37"/>
      <c r="M211" s="174"/>
    </row>
    <row r="212" spans="3:13" ht="24.75" customHeight="1">
      <c r="C212" s="174"/>
      <c r="D212" s="178"/>
      <c r="E212" s="178"/>
      <c r="F212" s="178"/>
      <c r="G212" s="174"/>
      <c r="H212" s="23"/>
      <c r="I212" s="23"/>
      <c r="J212" s="174"/>
      <c r="K212" s="174"/>
      <c r="L212" s="37"/>
      <c r="M212" s="174"/>
    </row>
    <row r="213" spans="3:13" ht="41.25" customHeight="1">
      <c r="C213" s="174"/>
      <c r="D213" s="178"/>
      <c r="E213" s="178"/>
      <c r="F213" s="178"/>
      <c r="G213" s="174"/>
      <c r="H213" s="190"/>
      <c r="I213" s="23"/>
      <c r="J213" s="174"/>
      <c r="K213" s="174"/>
      <c r="L213" s="37"/>
      <c r="M213" s="174"/>
    </row>
    <row r="214" spans="3:13" ht="51.75" customHeight="1">
      <c r="C214" s="174"/>
      <c r="D214" s="178"/>
      <c r="E214" s="178"/>
      <c r="F214" s="178"/>
      <c r="G214" s="174"/>
      <c r="H214" s="190"/>
      <c r="I214" s="23"/>
      <c r="J214" s="174"/>
      <c r="K214" s="174"/>
      <c r="L214" s="37"/>
      <c r="M214" s="174"/>
    </row>
    <row r="215" spans="3:13" ht="42" customHeight="1">
      <c r="C215" s="174"/>
      <c r="D215" s="178"/>
      <c r="E215" s="178"/>
      <c r="F215" s="178"/>
      <c r="G215" s="174"/>
      <c r="H215" s="23"/>
      <c r="I215" s="23"/>
      <c r="J215" s="174"/>
      <c r="K215" s="174"/>
      <c r="L215" s="37"/>
      <c r="M215" s="174"/>
    </row>
    <row r="216" spans="3:13" s="34" customFormat="1" ht="42" customHeight="1">
      <c r="C216" s="174"/>
      <c r="D216" s="178"/>
      <c r="E216" s="178"/>
      <c r="F216" s="178"/>
      <c r="G216" s="174"/>
      <c r="H216" s="174"/>
      <c r="I216" s="23"/>
      <c r="J216" s="174"/>
      <c r="K216" s="174"/>
      <c r="L216" s="37"/>
      <c r="M216" s="174"/>
    </row>
    <row r="217" spans="3:13" s="34" customFormat="1" ht="42" customHeight="1">
      <c r="C217" s="174"/>
      <c r="D217" s="178"/>
      <c r="E217" s="178"/>
      <c r="F217" s="178"/>
      <c r="G217" s="174"/>
      <c r="H217" s="174"/>
      <c r="I217" s="23"/>
      <c r="J217" s="174"/>
      <c r="K217" s="174"/>
      <c r="L217" s="174"/>
      <c r="M217" s="174"/>
    </row>
    <row r="218" spans="3:13" s="34" customFormat="1" ht="63.75" customHeight="1">
      <c r="C218" s="174"/>
      <c r="D218" s="178"/>
      <c r="E218" s="178"/>
      <c r="F218" s="178"/>
      <c r="G218" s="174"/>
      <c r="H218" s="174"/>
      <c r="I218" s="36"/>
      <c r="J218" s="174"/>
      <c r="K218" s="174"/>
      <c r="L218" s="174"/>
      <c r="M218" s="174"/>
    </row>
    <row r="219" spans="3:13" s="34" customFormat="1" ht="42" customHeight="1">
      <c r="C219" s="174"/>
      <c r="D219" s="178"/>
      <c r="E219" s="178"/>
      <c r="F219" s="178"/>
      <c r="G219" s="174"/>
      <c r="H219" s="174"/>
      <c r="I219" s="174"/>
      <c r="J219" s="174"/>
      <c r="K219" s="174"/>
      <c r="L219" s="174"/>
      <c r="M219" s="36"/>
    </row>
    <row r="220" spans="3:13" ht="23.25" customHeight="1">
      <c r="C220" s="174"/>
      <c r="D220" s="178"/>
      <c r="E220" s="178"/>
      <c r="F220" s="178"/>
      <c r="G220" s="174"/>
      <c r="H220" s="174"/>
      <c r="I220" s="174"/>
      <c r="J220" s="174"/>
      <c r="K220" s="174"/>
      <c r="L220" s="174"/>
      <c r="M220" s="174"/>
    </row>
    <row r="221" spans="3:13" ht="27.75" customHeight="1">
      <c r="C221" s="174"/>
      <c r="D221" s="178"/>
      <c r="E221" s="178"/>
      <c r="F221" s="178"/>
      <c r="G221" s="174"/>
      <c r="H221" s="174"/>
      <c r="I221" s="174"/>
      <c r="J221" s="174"/>
      <c r="K221" s="174"/>
      <c r="L221" s="174"/>
      <c r="M221" s="174"/>
    </row>
    <row r="222" spans="3:13" ht="55.5" customHeight="1">
      <c r="C222" s="174"/>
      <c r="D222" s="178"/>
      <c r="E222" s="178"/>
      <c r="F222" s="178"/>
      <c r="G222" s="174"/>
      <c r="H222" s="174"/>
      <c r="I222" s="174"/>
      <c r="J222" s="174"/>
      <c r="K222" s="174"/>
      <c r="L222" s="174"/>
      <c r="M222" s="174"/>
    </row>
    <row r="223" spans="3:13" ht="57.75" customHeight="1">
      <c r="C223" s="174"/>
      <c r="D223" s="178"/>
      <c r="E223" s="178"/>
      <c r="F223" s="178"/>
      <c r="G223" s="174"/>
      <c r="H223" s="174"/>
      <c r="I223" s="174"/>
      <c r="J223" s="174"/>
      <c r="K223" s="174"/>
      <c r="L223" s="174"/>
      <c r="M223" s="174"/>
    </row>
    <row r="224" spans="3:13" ht="21.75" customHeight="1">
      <c r="C224" s="174"/>
      <c r="D224" s="178"/>
      <c r="E224" s="178"/>
      <c r="F224" s="178"/>
      <c r="G224" s="174"/>
      <c r="H224" s="174"/>
      <c r="I224" s="174"/>
      <c r="J224" s="174"/>
      <c r="K224" s="174"/>
      <c r="L224" s="174"/>
      <c r="M224" s="174"/>
    </row>
    <row r="225" spans="14:14" ht="49.5" customHeight="1">
      <c r="N225" s="174"/>
    </row>
    <row r="226" spans="14:14" ht="28.5" customHeight="1">
      <c r="N226" s="174"/>
    </row>
    <row r="227" spans="14:14" ht="28.5" customHeight="1">
      <c r="N227" s="174"/>
    </row>
    <row r="228" spans="14:14" ht="28.5" customHeight="1">
      <c r="N228" s="174"/>
    </row>
    <row r="229" spans="14:14" ht="23.25" customHeight="1">
      <c r="N229" s="36"/>
    </row>
    <row r="230" spans="14:14" ht="43.5" customHeight="1">
      <c r="N230" s="36"/>
    </row>
    <row r="231" spans="14:14" ht="55.5" customHeight="1">
      <c r="N231" s="174"/>
    </row>
    <row r="232" spans="14:14" ht="42.75" customHeight="1">
      <c r="N232" s="36"/>
    </row>
    <row r="233" spans="14:14" ht="21.75" customHeight="1">
      <c r="N233" s="36"/>
    </row>
    <row r="234" spans="14:14" ht="21.75" customHeight="1">
      <c r="N234" s="36"/>
    </row>
    <row r="235" spans="14:14" ht="23.25" customHeight="1">
      <c r="N235" s="174"/>
    </row>
    <row r="236" spans="14:14" ht="23.25" customHeight="1">
      <c r="N236" s="174"/>
    </row>
    <row r="237" spans="14:14" ht="21.75" customHeight="1">
      <c r="N237" s="174"/>
    </row>
    <row r="238" spans="14:14" ht="16.5" customHeight="1">
      <c r="N238" s="174"/>
    </row>
    <row r="239" spans="14:14" ht="29.25" customHeight="1">
      <c r="N239" s="174"/>
    </row>
    <row r="240" spans="14:14" ht="24.75" customHeight="1">
      <c r="N240" s="174"/>
    </row>
    <row r="241" ht="33" customHeight="1"/>
    <row r="243" ht="15" customHeight="1"/>
    <row r="244" ht="25.5" customHeight="1"/>
  </sheetData>
  <sheetProtection sheet="1" insertColumns="0" insertRows="0" deleteRows="0"/>
  <mergeCells count="24">
    <mergeCell ref="C1:F1"/>
    <mergeCell ref="C2:F2"/>
    <mergeCell ref="B5:G5"/>
    <mergeCell ref="C6:G6"/>
    <mergeCell ref="B50:G50"/>
    <mergeCell ref="C17:G17"/>
    <mergeCell ref="C28:G28"/>
    <mergeCell ref="C39:G39"/>
    <mergeCell ref="C51:G51"/>
    <mergeCell ref="C96:G96"/>
    <mergeCell ref="C107:G107"/>
    <mergeCell ref="C118:G118"/>
    <mergeCell ref="C84:G84"/>
    <mergeCell ref="B95:G95"/>
    <mergeCell ref="C196:G196"/>
    <mergeCell ref="C129:G129"/>
    <mergeCell ref="B140:G140"/>
    <mergeCell ref="C141:G141"/>
    <mergeCell ref="C62:G62"/>
    <mergeCell ref="C73:G73"/>
    <mergeCell ref="C185:G185"/>
    <mergeCell ref="C163:G163"/>
    <mergeCell ref="C174:G174"/>
    <mergeCell ref="C152:G152"/>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82 C14 C25 C36 C47 C59 C70 C81 C92 C104 C115 C126 C137 C149 C160 C171 C193 C204" xr:uid="{00000000-0002-0000-02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81 C13 C24 C35 C46 C58 C69 C80 C91 C103 C114 C125 C136 C148 C159 C170 C192 C203" xr:uid="{00000000-0002-0000-0200-000001000000}"/>
    <dataValidation allowBlank="1" showInputMessage="1" showErrorMessage="1" prompt="Services contracted by an organization which follow the normal procurement processes." sqref="C179 C11 C22 C33 C44 C56 C67 C78 C89 C101 C112 C123 C134 C146 C157 C168 C190 C201" xr:uid="{00000000-0002-0000-0200-000002000000}"/>
    <dataValidation allowBlank="1" showInputMessage="1" showErrorMessage="1" prompt="Includes staff and non-staff travel paid for by the organization directly related to a project." sqref="C180 C12 C23 C34 C45 C57 C68 C79 C90 C102 C113 C124 C135 C147 C158 C169 C191 C202" xr:uid="{00000000-0002-0000-02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78 C10 C21 C32 C43 C55 C66 C77 C88 C100 C111 C122 C133 C145 C156 C167 C189 C200" xr:uid="{00000000-0002-0000-02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77 C9 C20 C31 C42 C54 C65 C76 C87 C99 C110 C121 C132 C144 C155 C166 C188 C199" xr:uid="{00000000-0002-0000-0200-000005000000}"/>
    <dataValidation allowBlank="1" showInputMessage="1" showErrorMessage="1" prompt="Includes all related staff and temporary staff costs including base salary, post adjustment and all staff entitlements." sqref="C176 C8 C19 C30 C41 C53 C64 C75 C86 C98 C109 C120 C131 C143 C154 C165 C187 C198" xr:uid="{00000000-0002-0000-0200-000006000000}"/>
    <dataValidation allowBlank="1" showInputMessage="1" showErrorMessage="1" prompt="Output totals must match the original total from Table 1, and will show as red if not. " sqref="G15" xr:uid="{00000000-0002-0000-0200-000007000000}"/>
  </dataValidations>
  <pageMargins left="0.7" right="0.7" top="0.75" bottom="0.75" header="0.3" footer="0.3"/>
  <pageSetup scale="74" orientation="landscape" r:id="rId1"/>
  <rowBreaks count="1" manualBreakCount="1">
    <brk id="61"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Tableau budgétaire 1'!$G$191</xm:f>
            <x14:dxf>
              <font>
                <color rgb="FF9C0006"/>
              </font>
              <fill>
                <patternFill>
                  <bgColor rgb="FFFFC7CE"/>
                </patternFill>
              </fill>
            </x14:dxf>
          </x14:cfRule>
          <xm:sqref>G207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B14"/>
  <sheetViews>
    <sheetView showGridLines="0" workbookViewId="0"/>
  </sheetViews>
  <sheetFormatPr baseColWidth="10" defaultColWidth="8.81640625" defaultRowHeight="14.5"/>
  <cols>
    <col min="2" max="2" width="73.1796875" customWidth="1"/>
  </cols>
  <sheetData>
    <row r="1" spans="2:2" ht="15" thickBot="1"/>
    <row r="2" spans="2:2" ht="15" thickBot="1">
      <c r="B2" s="94" t="s">
        <v>270</v>
      </c>
    </row>
    <row r="3" spans="2:2" ht="70.5" customHeight="1">
      <c r="B3" s="95" t="s">
        <v>271</v>
      </c>
    </row>
    <row r="4" spans="2:2" ht="58">
      <c r="B4" s="92" t="s">
        <v>272</v>
      </c>
    </row>
    <row r="5" spans="2:2">
      <c r="B5" s="92"/>
    </row>
    <row r="6" spans="2:2" ht="58">
      <c r="B6" s="91" t="s">
        <v>273</v>
      </c>
    </row>
    <row r="7" spans="2:2">
      <c r="B7" s="92"/>
    </row>
    <row r="8" spans="2:2" ht="72.5">
      <c r="B8" s="91" t="s">
        <v>274</v>
      </c>
    </row>
    <row r="9" spans="2:2">
      <c r="B9" s="92"/>
    </row>
    <row r="10" spans="2:2" ht="29">
      <c r="B10" s="92" t="s">
        <v>275</v>
      </c>
    </row>
    <row r="11" spans="2:2">
      <c r="B11" s="92"/>
    </row>
    <row r="12" spans="2:2" ht="72.5">
      <c r="B12" s="91" t="s">
        <v>276</v>
      </c>
    </row>
    <row r="13" spans="2:2">
      <c r="B13" s="92"/>
    </row>
    <row r="14" spans="2:2" ht="58.5" thickBot="1">
      <c r="B14" s="93" t="s">
        <v>277</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D47"/>
  <sheetViews>
    <sheetView showGridLines="0" showZeros="0" zoomScale="80" zoomScaleNormal="80" zoomScaleSheetLayoutView="70" workbookViewId="0"/>
  </sheetViews>
  <sheetFormatPr baseColWidth="10" defaultColWidth="8.81640625" defaultRowHeight="14.5"/>
  <cols>
    <col min="2" max="2" width="61.81640625" customWidth="1"/>
    <col min="4" max="4" width="17.81640625" customWidth="1"/>
  </cols>
  <sheetData>
    <row r="1" spans="2:4" ht="15" thickBot="1"/>
    <row r="2" spans="2:4">
      <c r="B2" s="262" t="s">
        <v>278</v>
      </c>
      <c r="C2" s="263"/>
      <c r="D2" s="264"/>
    </row>
    <row r="3" spans="2:4" ht="15" thickBot="1">
      <c r="B3" s="265"/>
      <c r="C3" s="266"/>
      <c r="D3" s="267"/>
    </row>
    <row r="4" spans="2:4" ht="15" thickBot="1"/>
    <row r="5" spans="2:4">
      <c r="B5" s="273" t="s">
        <v>279</v>
      </c>
      <c r="C5" s="274"/>
      <c r="D5" s="275"/>
    </row>
    <row r="6" spans="2:4" ht="15" thickBot="1">
      <c r="B6" s="270"/>
      <c r="C6" s="271"/>
      <c r="D6" s="272"/>
    </row>
    <row r="7" spans="2:4">
      <c r="B7" s="60" t="s">
        <v>280</v>
      </c>
      <c r="C7" s="268">
        <f>SUM('1) Tableau budgétaire 1'!D16:F16,'1) Tableau budgétaire 1'!D26:F26,'1) Tableau budgétaire 1'!D36:F36,'1) Tableau budgétaire 1'!D46:F46)</f>
        <v>541620.45797435485</v>
      </c>
      <c r="D7" s="269"/>
    </row>
    <row r="8" spans="2:4">
      <c r="B8" s="60" t="s">
        <v>281</v>
      </c>
      <c r="C8" s="276">
        <f>SUM(D10:D14)</f>
        <v>0</v>
      </c>
      <c r="D8" s="277"/>
    </row>
    <row r="9" spans="2:4">
      <c r="B9" s="61" t="s">
        <v>282</v>
      </c>
      <c r="C9" s="62" t="s">
        <v>283</v>
      </c>
      <c r="D9" s="63" t="s">
        <v>284</v>
      </c>
    </row>
    <row r="10" spans="2:4" ht="35.15" customHeight="1">
      <c r="B10" s="74"/>
      <c r="C10" s="65"/>
      <c r="D10" s="66">
        <f>$C$7*C10</f>
        <v>0</v>
      </c>
    </row>
    <row r="11" spans="2:4" ht="35.15" customHeight="1">
      <c r="B11" s="74"/>
      <c r="C11" s="65"/>
      <c r="D11" s="66">
        <f>C7*C11</f>
        <v>0</v>
      </c>
    </row>
    <row r="12" spans="2:4" ht="35.15" customHeight="1">
      <c r="B12" s="75"/>
      <c r="C12" s="65"/>
      <c r="D12" s="66">
        <f>C7*C12</f>
        <v>0</v>
      </c>
    </row>
    <row r="13" spans="2:4" ht="35.15" customHeight="1">
      <c r="B13" s="75"/>
      <c r="C13" s="65"/>
      <c r="D13" s="66">
        <f>C7*C13</f>
        <v>0</v>
      </c>
    </row>
    <row r="14" spans="2:4" ht="35.15" customHeight="1" thickBot="1">
      <c r="B14" s="76"/>
      <c r="C14" s="65"/>
      <c r="D14" s="70">
        <f>C7*C14</f>
        <v>0</v>
      </c>
    </row>
    <row r="15" spans="2:4" ht="15" thickBot="1"/>
    <row r="16" spans="2:4">
      <c r="B16" s="273" t="s">
        <v>285</v>
      </c>
      <c r="C16" s="274"/>
      <c r="D16" s="275"/>
    </row>
    <row r="17" spans="2:4" ht="15" thickBot="1">
      <c r="B17" s="278"/>
      <c r="C17" s="279"/>
      <c r="D17" s="280"/>
    </row>
    <row r="18" spans="2:4">
      <c r="B18" s="60" t="s">
        <v>280</v>
      </c>
      <c r="C18" s="268">
        <f>SUM('1) Tableau budgétaire 1'!D58:F58,'1) Tableau budgétaire 1'!D68:F68,'1) Tableau budgétaire 1'!D78:F78,'1) Tableau budgétaire 1'!D88:F88)</f>
        <v>775540.11180568929</v>
      </c>
      <c r="D18" s="269"/>
    </row>
    <row r="19" spans="2:4">
      <c r="B19" s="60" t="s">
        <v>281</v>
      </c>
      <c r="C19" s="276">
        <f>SUM(D21:D25)</f>
        <v>0</v>
      </c>
      <c r="D19" s="277"/>
    </row>
    <row r="20" spans="2:4">
      <c r="B20" s="61" t="s">
        <v>282</v>
      </c>
      <c r="C20" s="62" t="s">
        <v>283</v>
      </c>
      <c r="D20" s="63" t="s">
        <v>284</v>
      </c>
    </row>
    <row r="21" spans="2:4" ht="35.15" customHeight="1">
      <c r="B21" s="64"/>
      <c r="C21" s="65"/>
      <c r="D21" s="66">
        <f>$C$18*C21</f>
        <v>0</v>
      </c>
    </row>
    <row r="22" spans="2:4" ht="35.15" customHeight="1">
      <c r="B22" s="67"/>
      <c r="C22" s="65"/>
      <c r="D22" s="66">
        <f>$C$18*C22</f>
        <v>0</v>
      </c>
    </row>
    <row r="23" spans="2:4" ht="35.15" customHeight="1">
      <c r="B23" s="68"/>
      <c r="C23" s="65"/>
      <c r="D23" s="66">
        <f>$C$18*C23</f>
        <v>0</v>
      </c>
    </row>
    <row r="24" spans="2:4" ht="35.15" customHeight="1">
      <c r="B24" s="68"/>
      <c r="C24" s="65"/>
      <c r="D24" s="66">
        <f>$C$18*C24</f>
        <v>0</v>
      </c>
    </row>
    <row r="25" spans="2:4" ht="35.15" customHeight="1" thickBot="1">
      <c r="B25" s="69"/>
      <c r="C25" s="65"/>
      <c r="D25" s="66">
        <f>$C$18*C25</f>
        <v>0</v>
      </c>
    </row>
    <row r="26" spans="2:4" ht="15" thickBot="1"/>
    <row r="27" spans="2:4">
      <c r="B27" s="273" t="s">
        <v>286</v>
      </c>
      <c r="C27" s="274"/>
      <c r="D27" s="275"/>
    </row>
    <row r="28" spans="2:4" ht="15" thickBot="1">
      <c r="B28" s="270"/>
      <c r="C28" s="271"/>
      <c r="D28" s="272"/>
    </row>
    <row r="29" spans="2:4">
      <c r="B29" s="60" t="s">
        <v>280</v>
      </c>
      <c r="C29" s="268">
        <f>SUM('1) Tableau budgétaire 1'!D100:F100,'1) Tableau budgétaire 1'!D110:F110,'1) Tableau budgétaire 1'!D120:F120,'1) Tableau budgétaire 1'!D130:F130)</f>
        <v>0</v>
      </c>
      <c r="D29" s="269"/>
    </row>
    <row r="30" spans="2:4">
      <c r="B30" s="60" t="s">
        <v>281</v>
      </c>
      <c r="C30" s="276">
        <f>SUM(D32:D36)</f>
        <v>0</v>
      </c>
      <c r="D30" s="277"/>
    </row>
    <row r="31" spans="2:4">
      <c r="B31" s="61" t="s">
        <v>282</v>
      </c>
      <c r="C31" s="62" t="s">
        <v>283</v>
      </c>
      <c r="D31" s="63" t="s">
        <v>284</v>
      </c>
    </row>
    <row r="32" spans="2:4" ht="35.15" customHeight="1">
      <c r="B32" s="64"/>
      <c r="C32" s="65"/>
      <c r="D32" s="66">
        <f>$C$29*C32</f>
        <v>0</v>
      </c>
    </row>
    <row r="33" spans="2:4" ht="35.15" customHeight="1">
      <c r="B33" s="67"/>
      <c r="C33" s="65"/>
      <c r="D33" s="66">
        <f>$C$29*C33</f>
        <v>0</v>
      </c>
    </row>
    <row r="34" spans="2:4" ht="35.15" customHeight="1">
      <c r="B34" s="68"/>
      <c r="C34" s="65"/>
      <c r="D34" s="66">
        <f>$C$29*C34</f>
        <v>0</v>
      </c>
    </row>
    <row r="35" spans="2:4" ht="35.15" customHeight="1">
      <c r="B35" s="68"/>
      <c r="C35" s="65"/>
      <c r="D35" s="66">
        <f>$C$29*C35</f>
        <v>0</v>
      </c>
    </row>
    <row r="36" spans="2:4" ht="35.15" customHeight="1" thickBot="1">
      <c r="B36" s="69"/>
      <c r="C36" s="65"/>
      <c r="D36" s="66">
        <f>$C$29*C36</f>
        <v>0</v>
      </c>
    </row>
    <row r="37" spans="2:4" ht="15" thickBot="1"/>
    <row r="38" spans="2:4">
      <c r="B38" s="273" t="s">
        <v>287</v>
      </c>
      <c r="C38" s="274"/>
      <c r="D38" s="275"/>
    </row>
    <row r="39" spans="2:4" ht="15" thickBot="1">
      <c r="B39" s="270"/>
      <c r="C39" s="271"/>
      <c r="D39" s="272"/>
    </row>
    <row r="40" spans="2:4">
      <c r="B40" s="60" t="s">
        <v>280</v>
      </c>
      <c r="C40" s="268">
        <f>SUM('1) Tableau budgétaire 1'!D142:F142,'1) Tableau budgétaire 1'!D152:F152,'1) Tableau budgétaire 1'!D162:F162,'1) Tableau budgétaire 1'!D172:F172)</f>
        <v>0</v>
      </c>
      <c r="D40" s="269"/>
    </row>
    <row r="41" spans="2:4">
      <c r="B41" s="60" t="s">
        <v>281</v>
      </c>
      <c r="C41" s="276">
        <f>SUM(D43:D47)</f>
        <v>0</v>
      </c>
      <c r="D41" s="277"/>
    </row>
    <row r="42" spans="2:4">
      <c r="B42" s="61" t="s">
        <v>282</v>
      </c>
      <c r="C42" s="62" t="s">
        <v>283</v>
      </c>
      <c r="D42" s="63" t="s">
        <v>284</v>
      </c>
    </row>
    <row r="43" spans="2:4" ht="35.15" customHeight="1">
      <c r="B43" s="64"/>
      <c r="C43" s="65"/>
      <c r="D43" s="66">
        <f>$C$40*C43</f>
        <v>0</v>
      </c>
    </row>
    <row r="44" spans="2:4" ht="35.15" customHeight="1">
      <c r="B44" s="67"/>
      <c r="C44" s="65"/>
      <c r="D44" s="66">
        <f>$C$40*C44</f>
        <v>0</v>
      </c>
    </row>
    <row r="45" spans="2:4" ht="35.15" customHeight="1">
      <c r="B45" s="68"/>
      <c r="C45" s="65"/>
      <c r="D45" s="66">
        <f>$C$40*C45</f>
        <v>0</v>
      </c>
    </row>
    <row r="46" spans="2:4" ht="35.15" customHeight="1">
      <c r="B46" s="68"/>
      <c r="C46" s="65"/>
      <c r="D46" s="66">
        <f>$C$40*C46</f>
        <v>0</v>
      </c>
    </row>
    <row r="47" spans="2:4" ht="35.15" customHeight="1" thickBot="1">
      <c r="B47" s="69"/>
      <c r="C47" s="65"/>
      <c r="D47" s="70">
        <f>$C$40*C47</f>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Sheet2!$A$1:$A$170</xm:f>
          </x14:formula1>
          <xm:sqref>B10:B14 B21:B25 B32:B36 B43:B47</xm:sqref>
        </x14:dataValidation>
        <x14:dataValidation type="list" allowBlank="1" showInputMessage="1" showErrorMessage="1" xr:uid="{00000000-0002-0000-0400-000001000000}">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B1:G23"/>
  <sheetViews>
    <sheetView showGridLines="0" topLeftCell="A4" zoomScale="80" zoomScaleNormal="80" workbookViewId="0"/>
  </sheetViews>
  <sheetFormatPr baseColWidth="10" defaultColWidth="8.81640625" defaultRowHeight="14.5"/>
  <cols>
    <col min="1" max="1" width="12.453125" customWidth="1"/>
    <col min="2" max="2" width="20.453125" customWidth="1"/>
    <col min="3" max="5" width="25.453125" customWidth="1"/>
    <col min="6" max="6" width="24.453125" customWidth="1"/>
    <col min="7" max="7" width="18.453125" customWidth="1"/>
    <col min="8" max="8" width="21.81640625" customWidth="1"/>
    <col min="9" max="10" width="15.81640625" bestFit="1" customWidth="1"/>
    <col min="11" max="11" width="11.1796875" bestFit="1" customWidth="1"/>
  </cols>
  <sheetData>
    <row r="1" spans="2:6" ht="15" thickBot="1"/>
    <row r="2" spans="2:6" s="54" customFormat="1" ht="15.5">
      <c r="B2" s="282" t="s">
        <v>288</v>
      </c>
      <c r="C2" s="283"/>
      <c r="D2" s="283"/>
      <c r="E2" s="283"/>
      <c r="F2" s="284"/>
    </row>
    <row r="3" spans="2:6" s="54" customFormat="1" ht="16" thickBot="1">
      <c r="B3" s="285"/>
      <c r="C3" s="286"/>
      <c r="D3" s="286"/>
      <c r="E3" s="286"/>
      <c r="F3" s="287"/>
    </row>
    <row r="4" spans="2:6" s="54" customFormat="1" ht="16" thickBot="1">
      <c r="B4" s="191"/>
      <c r="C4" s="191"/>
      <c r="D4" s="191"/>
      <c r="E4" s="191"/>
      <c r="F4" s="191"/>
    </row>
    <row r="5" spans="2:6" s="54" customFormat="1" ht="16" thickBot="1">
      <c r="B5" s="252" t="s">
        <v>289</v>
      </c>
      <c r="C5" s="253"/>
      <c r="D5" s="253"/>
      <c r="E5" s="253"/>
      <c r="F5" s="281"/>
    </row>
    <row r="6" spans="2:6" s="54" customFormat="1" ht="52.5" customHeight="1">
      <c r="B6" s="52"/>
      <c r="C6" s="38" t="str">
        <f>'1) Tableau budgétaire 1'!D5</f>
        <v>Organisation recipiendiaire 1 (budget en USD) PNUD</v>
      </c>
      <c r="D6" s="38" t="str">
        <f>'1) Tableau budgétaire 1'!E5</f>
        <v>Organisation recipiendiaire 2 (budget en USD) ONUFEMMES</v>
      </c>
      <c r="E6" s="38">
        <f>'1) Tableau budgétaire 1'!F5</f>
        <v>0</v>
      </c>
      <c r="F6" s="12" t="s">
        <v>289</v>
      </c>
    </row>
    <row r="7" spans="2:6" s="54" customFormat="1" ht="31">
      <c r="B7" s="9" t="s">
        <v>290</v>
      </c>
      <c r="C7" s="183">
        <f>'2) Tableau budgétaire 2'!D198</f>
        <v>262695.85930099583</v>
      </c>
      <c r="D7" s="183">
        <f>'2) Tableau budgétaire 2'!E198</f>
        <v>100000</v>
      </c>
      <c r="E7" s="183">
        <f>'2) Tableau budgétaire 2'!F198</f>
        <v>0</v>
      </c>
      <c r="F7" s="50">
        <f t="shared" ref="F7:F14" si="0">SUM(C7:E7)</f>
        <v>362695.85930099583</v>
      </c>
    </row>
    <row r="8" spans="2:6" s="54" customFormat="1" ht="46.5">
      <c r="B8" s="9" t="s">
        <v>291</v>
      </c>
      <c r="C8" s="183">
        <f>'2) Tableau budgétaire 2'!D199</f>
        <v>40000</v>
      </c>
      <c r="D8" s="183">
        <f>'2) Tableau budgétaire 2'!E199</f>
        <v>0</v>
      </c>
      <c r="E8" s="183">
        <f>'2) Tableau budgétaire 2'!F199</f>
        <v>0</v>
      </c>
      <c r="F8" s="51">
        <f t="shared" si="0"/>
        <v>40000</v>
      </c>
    </row>
    <row r="9" spans="2:6" s="54" customFormat="1" ht="62">
      <c r="B9" s="9" t="s">
        <v>292</v>
      </c>
      <c r="C9" s="183">
        <f>'2) Tableau budgétaire 2'!D200</f>
        <v>10000</v>
      </c>
      <c r="D9" s="183">
        <f>'2) Tableau budgétaire 2'!E200</f>
        <v>0</v>
      </c>
      <c r="E9" s="183">
        <f>'2) Tableau budgétaire 2'!F200</f>
        <v>0</v>
      </c>
      <c r="F9" s="51">
        <f t="shared" si="0"/>
        <v>10000</v>
      </c>
    </row>
    <row r="10" spans="2:6" s="54" customFormat="1" ht="31">
      <c r="B10" s="16" t="s">
        <v>293</v>
      </c>
      <c r="C10" s="183">
        <f>'2) Tableau budgétaire 2'!D201</f>
        <v>541248.92528158496</v>
      </c>
      <c r="D10" s="183">
        <f>'2) Tableau budgétaire 2'!E201</f>
        <v>78289.719630000007</v>
      </c>
      <c r="E10" s="183">
        <f>'2) Tableau budgétaire 2'!F201</f>
        <v>0</v>
      </c>
      <c r="F10" s="51">
        <f t="shared" si="0"/>
        <v>619538.64491158491</v>
      </c>
    </row>
    <row r="11" spans="2:6" s="54" customFormat="1" ht="15.5">
      <c r="B11" s="9" t="s">
        <v>294</v>
      </c>
      <c r="C11" s="183">
        <f>'2) Tableau budgétaire 2'!D202</f>
        <v>52333.412260254903</v>
      </c>
      <c r="D11" s="183">
        <f>'2) Tableau budgétaire 2'!E202</f>
        <v>22500</v>
      </c>
      <c r="E11" s="183">
        <f>'2) Tableau budgétaire 2'!F202</f>
        <v>0</v>
      </c>
      <c r="F11" s="51">
        <f t="shared" si="0"/>
        <v>74833.412260254903</v>
      </c>
    </row>
    <row r="12" spans="2:6" s="54" customFormat="1" ht="46.5">
      <c r="B12" s="9" t="s">
        <v>295</v>
      </c>
      <c r="C12" s="183">
        <f>'2) Tableau budgétaire 2'!D203</f>
        <v>495590.96486845933</v>
      </c>
      <c r="D12" s="183">
        <f>'2) Tableau budgétaire 2'!E203</f>
        <v>266500</v>
      </c>
      <c r="E12" s="183">
        <f>'2) Tableau budgétaire 2'!F203</f>
        <v>0</v>
      </c>
      <c r="F12" s="51">
        <f t="shared" si="0"/>
        <v>762090.96486845938</v>
      </c>
    </row>
    <row r="13" spans="2:6" s="54" customFormat="1" ht="31.5" thickBot="1">
      <c r="B13" s="100" t="s">
        <v>296</v>
      </c>
      <c r="C13" s="192">
        <f>'2) Tableau budgétaire 2'!D204</f>
        <v>0</v>
      </c>
      <c r="D13" s="192">
        <f>'2) Tableau budgétaire 2'!E204</f>
        <v>0</v>
      </c>
      <c r="E13" s="192">
        <f>'2) Tableau budgétaire 2'!F204</f>
        <v>0</v>
      </c>
      <c r="F13" s="101">
        <f t="shared" si="0"/>
        <v>0</v>
      </c>
    </row>
    <row r="14" spans="2:6" s="54" customFormat="1" ht="30" customHeight="1">
      <c r="B14" s="193" t="s">
        <v>297</v>
      </c>
      <c r="C14" s="194">
        <f>SUM(C7:C13)</f>
        <v>1401869.1617112951</v>
      </c>
      <c r="D14" s="194">
        <f>SUM(D7:D13)</f>
        <v>467289.71963000001</v>
      </c>
      <c r="E14" s="194">
        <f>SUM(E7:E13)</f>
        <v>0</v>
      </c>
      <c r="F14" s="195">
        <f t="shared" si="0"/>
        <v>1869158.8813412951</v>
      </c>
    </row>
    <row r="15" spans="2:6" s="54" customFormat="1" ht="22.5" customHeight="1">
      <c r="B15" s="196" t="s">
        <v>298</v>
      </c>
      <c r="C15" s="97">
        <f>C14*0.07</f>
        <v>98130.841319790663</v>
      </c>
      <c r="D15" s="97">
        <f t="shared" ref="D15:F15" si="1">D14*0.07</f>
        <v>32710.280374100003</v>
      </c>
      <c r="E15" s="97">
        <f t="shared" si="1"/>
        <v>0</v>
      </c>
      <c r="F15" s="102">
        <f t="shared" si="1"/>
        <v>130841.12169389067</v>
      </c>
    </row>
    <row r="16" spans="2:6" s="54" customFormat="1" ht="30" customHeight="1" thickBot="1">
      <c r="B16" s="98" t="s">
        <v>8</v>
      </c>
      <c r="C16" s="99">
        <f>C14+C15</f>
        <v>1500000.0030310857</v>
      </c>
      <c r="D16" s="99">
        <f t="shared" ref="D16:F16" si="2">D14+D15</f>
        <v>500000.00000410003</v>
      </c>
      <c r="E16" s="99">
        <f t="shared" si="2"/>
        <v>0</v>
      </c>
      <c r="F16" s="103">
        <f t="shared" si="2"/>
        <v>2000000.0030351859</v>
      </c>
    </row>
    <row r="17" spans="2:7" s="54" customFormat="1" ht="16" thickBot="1">
      <c r="B17" s="191"/>
      <c r="C17" s="191"/>
      <c r="D17" s="191"/>
      <c r="E17" s="191"/>
      <c r="F17" s="191"/>
      <c r="G17" s="191"/>
    </row>
    <row r="18" spans="2:7" s="54" customFormat="1" ht="15.5">
      <c r="B18" s="236" t="s">
        <v>299</v>
      </c>
      <c r="C18" s="237"/>
      <c r="D18" s="237"/>
      <c r="E18" s="237"/>
      <c r="F18" s="239"/>
      <c r="G18" s="191"/>
    </row>
    <row r="19" spans="2:7" ht="48" customHeight="1">
      <c r="B19" s="14"/>
      <c r="C19" s="12" t="str">
        <f>'1) Tableau budgétaire 1'!D5</f>
        <v>Organisation recipiendiaire 1 (budget en USD) PNUD</v>
      </c>
      <c r="D19" s="12" t="str">
        <f>'1) Tableau budgétaire 1'!E5</f>
        <v>Organisation recipiendiaire 2 (budget en USD) ONUFEMMES</v>
      </c>
      <c r="E19" s="12">
        <f>'1) Tableau budgétaire 1'!F5</f>
        <v>0</v>
      </c>
      <c r="F19" s="15" t="s">
        <v>269</v>
      </c>
      <c r="G19" s="120" t="s">
        <v>221</v>
      </c>
    </row>
    <row r="20" spans="2:7" ht="23.25" customHeight="1">
      <c r="B20" s="13" t="s">
        <v>300</v>
      </c>
      <c r="C20" s="11">
        <f>'1) Tableau budgétaire 1'!D196</f>
        <v>1050000.0021217598</v>
      </c>
      <c r="D20" s="11">
        <f>'1) Tableau budgétaire 1'!E196</f>
        <v>350000.00000286999</v>
      </c>
      <c r="E20" s="11">
        <f>'1) Tableau budgétaire 1'!F196</f>
        <v>0</v>
      </c>
      <c r="F20" s="119">
        <f>'1) Tableau budgétaire 1'!G196</f>
        <v>1400000.0021246299</v>
      </c>
      <c r="G20" s="121">
        <f>'1) Tableau budgétaire 1'!H196</f>
        <v>0.7</v>
      </c>
    </row>
    <row r="21" spans="2:7" ht="24.75" customHeight="1">
      <c r="B21" s="13" t="s">
        <v>301</v>
      </c>
      <c r="C21" s="11">
        <f>'1) Tableau budgétaire 1'!D197</f>
        <v>450000.00090932561</v>
      </c>
      <c r="D21" s="11">
        <f>'1) Tableau budgétaire 1'!E197</f>
        <v>150000.00000123002</v>
      </c>
      <c r="E21" s="11">
        <f>'1) Tableau budgétaire 1'!F197</f>
        <v>0</v>
      </c>
      <c r="F21" s="119">
        <f>'1) Tableau budgétaire 1'!G197</f>
        <v>600000.00091055559</v>
      </c>
      <c r="G21" s="121">
        <f>'1) Tableau budgétaire 1'!H197</f>
        <v>0.3</v>
      </c>
    </row>
    <row r="22" spans="2:7" ht="24.75" customHeight="1" thickBot="1">
      <c r="B22" s="13" t="s">
        <v>302</v>
      </c>
      <c r="C22" s="11">
        <f>'1) Tableau budgétaire 1'!D198</f>
        <v>0</v>
      </c>
      <c r="D22" s="11">
        <f>'1) Tableau budgétaire 1'!E198</f>
        <v>0</v>
      </c>
      <c r="E22" s="11">
        <f>'1) Tableau budgétaire 1'!F198</f>
        <v>0</v>
      </c>
      <c r="F22" s="119">
        <f>'1) Tableau budgétaire 1'!G198</f>
        <v>0</v>
      </c>
      <c r="G22" s="122">
        <f>'1) Tableau budgétaire 1'!H198</f>
        <v>0</v>
      </c>
    </row>
    <row r="23" spans="2:7" ht="16" thickBot="1">
      <c r="B23" s="5" t="s">
        <v>269</v>
      </c>
      <c r="C23" s="123">
        <f>'1) Tableau budgétaire 1'!D199</f>
        <v>1500000.0030310855</v>
      </c>
      <c r="D23" s="123">
        <f>'1) Tableau budgétaire 1'!E199</f>
        <v>500000.00000410003</v>
      </c>
      <c r="E23" s="123">
        <f>'1) Tableau budgétaire 1'!F199</f>
        <v>0</v>
      </c>
      <c r="F23" s="123">
        <f>'1) Tableau budgétaire 1'!G199</f>
        <v>2000000.0030351854</v>
      </c>
    </row>
  </sheetData>
  <sheetProtection sheet="1" objects="1" scenarios="1" formatCells="0" formatColumns="0" formatRows="0"/>
  <mergeCells count="3">
    <mergeCell ref="B18:F18"/>
    <mergeCell ref="B5:F5"/>
    <mergeCell ref="B2:F3"/>
  </mergeCells>
  <dataValidations count="7">
    <dataValidation allowBlank="1" showInputMessage="1" showErrorMessage="1" prompt="Includes all related staff and temporary staff costs including base salary, post adjustment and all staff entitlements." sqref="B7" xr:uid="{00000000-0002-0000-05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xr:uid="{00000000-0002-0000-05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xr:uid="{00000000-0002-0000-0500-000002000000}"/>
    <dataValidation allowBlank="1" showInputMessage="1" showErrorMessage="1" prompt="Includes staff and non-staff travel paid for by the organization directly related to a project." sqref="B11" xr:uid="{00000000-0002-0000-0500-000003000000}"/>
    <dataValidation allowBlank="1" showInputMessage="1" showErrorMessage="1" prompt="Services contracted by an organization which follow the normal procurement processes." sqref="B10" xr:uid="{00000000-0002-0000-05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xr:uid="{00000000-0002-0000-0500-000005000000}"/>
    <dataValidation allowBlank="1" showInputMessage="1" showErrorMessage="1" prompt=" Includes all general operating costs for running an office. Examples include telecommunication, rents, finance charges and other costs which cannot be mapped to other expense categories." sqref="B13" xr:uid="{00000000-0002-0000-0500-000006000000}"/>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1'!$G$191</xm:f>
            <x14:dxf>
              <font>
                <color rgb="FF9C0006"/>
              </font>
              <fill>
                <patternFill>
                  <bgColor rgb="FFFFC7CE"/>
                </patternFill>
              </fill>
            </x14:dxf>
          </x14:cfRule>
          <xm:sqref>F16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499984740745262"/>
  </sheetPr>
  <dimension ref="A1:A6"/>
  <sheetViews>
    <sheetView workbookViewId="0">
      <selection activeCell="A9" sqref="A9"/>
    </sheetView>
  </sheetViews>
  <sheetFormatPr baseColWidth="10" defaultColWidth="8.81640625" defaultRowHeight="14.5"/>
  <sheetData>
    <row r="1" spans="1:1">
      <c r="A1" s="85">
        <v>0</v>
      </c>
    </row>
    <row r="2" spans="1:1">
      <c r="A2" s="85">
        <v>0.2</v>
      </c>
    </row>
    <row r="3" spans="1:1">
      <c r="A3" s="85">
        <v>0.4</v>
      </c>
    </row>
    <row r="4" spans="1:1">
      <c r="A4" s="85">
        <v>0.6</v>
      </c>
    </row>
    <row r="5" spans="1:1">
      <c r="A5" s="85">
        <v>0.8</v>
      </c>
    </row>
    <row r="6" spans="1:1">
      <c r="A6" s="85">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70"/>
  <sheetViews>
    <sheetView topLeftCell="A148" workbookViewId="0">
      <selection activeCell="D3" sqref="D3"/>
    </sheetView>
  </sheetViews>
  <sheetFormatPr baseColWidth="10" defaultColWidth="8.81640625" defaultRowHeight="14.5"/>
  <sheetData>
    <row r="1" spans="1:2">
      <c r="A1" s="55" t="s">
        <v>303</v>
      </c>
      <c r="B1" s="56" t="s">
        <v>304</v>
      </c>
    </row>
    <row r="2" spans="1:2">
      <c r="A2" s="57" t="s">
        <v>305</v>
      </c>
      <c r="B2" s="58" t="s">
        <v>306</v>
      </c>
    </row>
    <row r="3" spans="1:2">
      <c r="A3" s="57" t="s">
        <v>307</v>
      </c>
      <c r="B3" s="58" t="s">
        <v>308</v>
      </c>
    </row>
    <row r="4" spans="1:2">
      <c r="A4" s="57" t="s">
        <v>309</v>
      </c>
      <c r="B4" s="58" t="s">
        <v>310</v>
      </c>
    </row>
    <row r="5" spans="1:2">
      <c r="A5" s="57" t="s">
        <v>311</v>
      </c>
      <c r="B5" s="58" t="s">
        <v>312</v>
      </c>
    </row>
    <row r="6" spans="1:2">
      <c r="A6" s="57" t="s">
        <v>313</v>
      </c>
      <c r="B6" s="58" t="s">
        <v>314</v>
      </c>
    </row>
    <row r="7" spans="1:2">
      <c r="A7" s="57" t="s">
        <v>315</v>
      </c>
      <c r="B7" s="58" t="s">
        <v>316</v>
      </c>
    </row>
    <row r="8" spans="1:2">
      <c r="A8" s="57" t="s">
        <v>317</v>
      </c>
      <c r="B8" s="58" t="s">
        <v>318</v>
      </c>
    </row>
    <row r="9" spans="1:2">
      <c r="A9" s="57" t="s">
        <v>319</v>
      </c>
      <c r="B9" s="58" t="s">
        <v>320</v>
      </c>
    </row>
    <row r="10" spans="1:2">
      <c r="A10" s="57" t="s">
        <v>321</v>
      </c>
      <c r="B10" s="58" t="s">
        <v>322</v>
      </c>
    </row>
    <row r="11" spans="1:2">
      <c r="A11" s="57" t="s">
        <v>323</v>
      </c>
      <c r="B11" s="58" t="s">
        <v>324</v>
      </c>
    </row>
    <row r="12" spans="1:2">
      <c r="A12" s="57" t="s">
        <v>325</v>
      </c>
      <c r="B12" s="58" t="s">
        <v>326</v>
      </c>
    </row>
    <row r="13" spans="1:2">
      <c r="A13" s="57" t="s">
        <v>327</v>
      </c>
      <c r="B13" s="58" t="s">
        <v>328</v>
      </c>
    </row>
    <row r="14" spans="1:2">
      <c r="A14" s="57" t="s">
        <v>329</v>
      </c>
      <c r="B14" s="58" t="s">
        <v>330</v>
      </c>
    </row>
    <row r="15" spans="1:2">
      <c r="A15" s="57" t="s">
        <v>331</v>
      </c>
      <c r="B15" s="58" t="s">
        <v>332</v>
      </c>
    </row>
    <row r="16" spans="1:2">
      <c r="A16" s="57" t="s">
        <v>333</v>
      </c>
      <c r="B16" s="58" t="s">
        <v>334</v>
      </c>
    </row>
    <row r="17" spans="1:2">
      <c r="A17" s="57" t="s">
        <v>335</v>
      </c>
      <c r="B17" s="58" t="s">
        <v>336</v>
      </c>
    </row>
    <row r="18" spans="1:2">
      <c r="A18" s="57" t="s">
        <v>337</v>
      </c>
      <c r="B18" s="58" t="s">
        <v>338</v>
      </c>
    </row>
    <row r="19" spans="1:2">
      <c r="A19" s="57" t="s">
        <v>339</v>
      </c>
      <c r="B19" s="58" t="s">
        <v>340</v>
      </c>
    </row>
    <row r="20" spans="1:2">
      <c r="A20" s="57" t="s">
        <v>341</v>
      </c>
      <c r="B20" s="58" t="s">
        <v>342</v>
      </c>
    </row>
    <row r="21" spans="1:2">
      <c r="A21" s="57" t="s">
        <v>343</v>
      </c>
      <c r="B21" s="58" t="s">
        <v>344</v>
      </c>
    </row>
    <row r="22" spans="1:2">
      <c r="A22" s="57" t="s">
        <v>345</v>
      </c>
      <c r="B22" s="58" t="s">
        <v>346</v>
      </c>
    </row>
    <row r="23" spans="1:2">
      <c r="A23" s="57" t="s">
        <v>347</v>
      </c>
      <c r="B23" s="58" t="s">
        <v>348</v>
      </c>
    </row>
    <row r="24" spans="1:2">
      <c r="A24" s="57" t="s">
        <v>349</v>
      </c>
      <c r="B24" s="58" t="s">
        <v>350</v>
      </c>
    </row>
    <row r="25" spans="1:2">
      <c r="A25" s="57" t="s">
        <v>351</v>
      </c>
      <c r="B25" s="58" t="s">
        <v>352</v>
      </c>
    </row>
    <row r="26" spans="1:2">
      <c r="A26" s="57" t="s">
        <v>353</v>
      </c>
      <c r="B26" s="58" t="s">
        <v>354</v>
      </c>
    </row>
    <row r="27" spans="1:2">
      <c r="A27" s="57" t="s">
        <v>355</v>
      </c>
      <c r="B27" s="58" t="s">
        <v>356</v>
      </c>
    </row>
    <row r="28" spans="1:2">
      <c r="A28" s="57" t="s">
        <v>357</v>
      </c>
      <c r="B28" s="58" t="s">
        <v>358</v>
      </c>
    </row>
    <row r="29" spans="1:2">
      <c r="A29" s="57" t="s">
        <v>359</v>
      </c>
      <c r="B29" s="58" t="s">
        <v>360</v>
      </c>
    </row>
    <row r="30" spans="1:2">
      <c r="A30" s="57" t="s">
        <v>361</v>
      </c>
      <c r="B30" s="58" t="s">
        <v>362</v>
      </c>
    </row>
    <row r="31" spans="1:2">
      <c r="A31" s="57" t="s">
        <v>363</v>
      </c>
      <c r="B31" s="58" t="s">
        <v>364</v>
      </c>
    </row>
    <row r="32" spans="1:2">
      <c r="A32" s="57" t="s">
        <v>365</v>
      </c>
      <c r="B32" s="58" t="s">
        <v>366</v>
      </c>
    </row>
    <row r="33" spans="1:2">
      <c r="A33" s="57" t="s">
        <v>367</v>
      </c>
      <c r="B33" s="58" t="s">
        <v>368</v>
      </c>
    </row>
    <row r="34" spans="1:2">
      <c r="A34" s="57" t="s">
        <v>369</v>
      </c>
      <c r="B34" s="58" t="s">
        <v>370</v>
      </c>
    </row>
    <row r="35" spans="1:2">
      <c r="A35" s="57" t="s">
        <v>371</v>
      </c>
      <c r="B35" s="58" t="s">
        <v>372</v>
      </c>
    </row>
    <row r="36" spans="1:2">
      <c r="A36" s="57" t="s">
        <v>373</v>
      </c>
      <c r="B36" s="58" t="s">
        <v>374</v>
      </c>
    </row>
    <row r="37" spans="1:2">
      <c r="A37" s="57" t="s">
        <v>375</v>
      </c>
      <c r="B37" s="58" t="s">
        <v>376</v>
      </c>
    </row>
    <row r="38" spans="1:2">
      <c r="A38" s="57" t="s">
        <v>377</v>
      </c>
      <c r="B38" s="58" t="s">
        <v>378</v>
      </c>
    </row>
    <row r="39" spans="1:2">
      <c r="A39" s="57" t="s">
        <v>379</v>
      </c>
      <c r="B39" s="58" t="s">
        <v>380</v>
      </c>
    </row>
    <row r="40" spans="1:2">
      <c r="A40" s="57" t="s">
        <v>381</v>
      </c>
      <c r="B40" s="58" t="s">
        <v>382</v>
      </c>
    </row>
    <row r="41" spans="1:2">
      <c r="A41" s="57" t="s">
        <v>383</v>
      </c>
      <c r="B41" s="58" t="s">
        <v>384</v>
      </c>
    </row>
    <row r="42" spans="1:2">
      <c r="A42" s="57" t="s">
        <v>385</v>
      </c>
      <c r="B42" s="58" t="s">
        <v>386</v>
      </c>
    </row>
    <row r="43" spans="1:2">
      <c r="A43" s="57" t="s">
        <v>387</v>
      </c>
      <c r="B43" s="58" t="s">
        <v>388</v>
      </c>
    </row>
    <row r="44" spans="1:2">
      <c r="A44" s="57" t="s">
        <v>389</v>
      </c>
      <c r="B44" s="58" t="s">
        <v>390</v>
      </c>
    </row>
    <row r="45" spans="1:2">
      <c r="A45" s="57" t="s">
        <v>391</v>
      </c>
      <c r="B45" s="58" t="s">
        <v>392</v>
      </c>
    </row>
    <row r="46" spans="1:2">
      <c r="A46" s="57" t="s">
        <v>393</v>
      </c>
      <c r="B46" s="58" t="s">
        <v>394</v>
      </c>
    </row>
    <row r="47" spans="1:2">
      <c r="A47" s="57" t="s">
        <v>395</v>
      </c>
      <c r="B47" s="58" t="s">
        <v>396</v>
      </c>
    </row>
    <row r="48" spans="1:2">
      <c r="A48" s="57" t="s">
        <v>397</v>
      </c>
      <c r="B48" s="58" t="s">
        <v>398</v>
      </c>
    </row>
    <row r="49" spans="1:2">
      <c r="A49" s="57" t="s">
        <v>399</v>
      </c>
      <c r="B49" s="58" t="s">
        <v>400</v>
      </c>
    </row>
    <row r="50" spans="1:2">
      <c r="A50" s="57" t="s">
        <v>401</v>
      </c>
      <c r="B50" s="58" t="s">
        <v>402</v>
      </c>
    </row>
    <row r="51" spans="1:2">
      <c r="A51" s="57" t="s">
        <v>403</v>
      </c>
      <c r="B51" s="58" t="s">
        <v>404</v>
      </c>
    </row>
    <row r="52" spans="1:2">
      <c r="A52" s="57" t="s">
        <v>405</v>
      </c>
      <c r="B52" s="58" t="s">
        <v>406</v>
      </c>
    </row>
    <row r="53" spans="1:2">
      <c r="A53" s="57" t="s">
        <v>407</v>
      </c>
      <c r="B53" s="58" t="s">
        <v>408</v>
      </c>
    </row>
    <row r="54" spans="1:2">
      <c r="A54" s="57" t="s">
        <v>409</v>
      </c>
      <c r="B54" s="58" t="s">
        <v>410</v>
      </c>
    </row>
    <row r="55" spans="1:2">
      <c r="A55" s="57" t="s">
        <v>411</v>
      </c>
      <c r="B55" s="58" t="s">
        <v>412</v>
      </c>
    </row>
    <row r="56" spans="1:2">
      <c r="A56" s="57" t="s">
        <v>413</v>
      </c>
      <c r="B56" s="58" t="s">
        <v>414</v>
      </c>
    </row>
    <row r="57" spans="1:2">
      <c r="A57" s="57" t="s">
        <v>415</v>
      </c>
      <c r="B57" s="58" t="s">
        <v>416</v>
      </c>
    </row>
    <row r="58" spans="1:2">
      <c r="A58" s="57" t="s">
        <v>417</v>
      </c>
      <c r="B58" s="58" t="s">
        <v>418</v>
      </c>
    </row>
    <row r="59" spans="1:2">
      <c r="A59" s="57" t="s">
        <v>419</v>
      </c>
      <c r="B59" s="58" t="s">
        <v>420</v>
      </c>
    </row>
    <row r="60" spans="1:2">
      <c r="A60" s="57" t="s">
        <v>421</v>
      </c>
      <c r="B60" s="58" t="s">
        <v>422</v>
      </c>
    </row>
    <row r="61" spans="1:2">
      <c r="A61" s="57" t="s">
        <v>423</v>
      </c>
      <c r="B61" s="58" t="s">
        <v>424</v>
      </c>
    </row>
    <row r="62" spans="1:2">
      <c r="A62" s="57" t="s">
        <v>425</v>
      </c>
      <c r="B62" s="58" t="s">
        <v>426</v>
      </c>
    </row>
    <row r="63" spans="1:2">
      <c r="A63" s="57" t="s">
        <v>427</v>
      </c>
      <c r="B63" s="58" t="s">
        <v>428</v>
      </c>
    </row>
    <row r="64" spans="1:2">
      <c r="A64" s="57" t="s">
        <v>429</v>
      </c>
      <c r="B64" s="58" t="s">
        <v>430</v>
      </c>
    </row>
    <row r="65" spans="1:2">
      <c r="A65" s="57" t="s">
        <v>431</v>
      </c>
      <c r="B65" s="58" t="s">
        <v>432</v>
      </c>
    </row>
    <row r="66" spans="1:2">
      <c r="A66" s="57" t="s">
        <v>433</v>
      </c>
      <c r="B66" s="58" t="s">
        <v>434</v>
      </c>
    </row>
    <row r="67" spans="1:2">
      <c r="A67" s="57" t="s">
        <v>435</v>
      </c>
      <c r="B67" s="58" t="s">
        <v>436</v>
      </c>
    </row>
    <row r="68" spans="1:2">
      <c r="A68" s="57" t="s">
        <v>437</v>
      </c>
      <c r="B68" s="58" t="s">
        <v>438</v>
      </c>
    </row>
    <row r="69" spans="1:2">
      <c r="A69" s="57" t="s">
        <v>439</v>
      </c>
      <c r="B69" s="58" t="s">
        <v>440</v>
      </c>
    </row>
    <row r="70" spans="1:2">
      <c r="A70" s="57" t="s">
        <v>441</v>
      </c>
      <c r="B70" s="58" t="s">
        <v>442</v>
      </c>
    </row>
    <row r="71" spans="1:2">
      <c r="A71" s="57" t="s">
        <v>443</v>
      </c>
      <c r="B71" s="58" t="s">
        <v>444</v>
      </c>
    </row>
    <row r="72" spans="1:2">
      <c r="A72" s="57" t="s">
        <v>445</v>
      </c>
      <c r="B72" s="58" t="s">
        <v>446</v>
      </c>
    </row>
    <row r="73" spans="1:2">
      <c r="A73" s="57" t="s">
        <v>447</v>
      </c>
      <c r="B73" s="58" t="s">
        <v>448</v>
      </c>
    </row>
    <row r="74" spans="1:2">
      <c r="A74" s="57" t="s">
        <v>449</v>
      </c>
      <c r="B74" s="58" t="s">
        <v>450</v>
      </c>
    </row>
    <row r="75" spans="1:2">
      <c r="A75" s="57" t="s">
        <v>451</v>
      </c>
      <c r="B75" s="59" t="s">
        <v>452</v>
      </c>
    </row>
    <row r="76" spans="1:2">
      <c r="A76" s="57" t="s">
        <v>453</v>
      </c>
      <c r="B76" s="59" t="s">
        <v>454</v>
      </c>
    </row>
    <row r="77" spans="1:2">
      <c r="A77" s="57" t="s">
        <v>455</v>
      </c>
      <c r="B77" s="59" t="s">
        <v>456</v>
      </c>
    </row>
    <row r="78" spans="1:2">
      <c r="A78" s="57" t="s">
        <v>457</v>
      </c>
      <c r="B78" s="59" t="s">
        <v>458</v>
      </c>
    </row>
    <row r="79" spans="1:2">
      <c r="A79" s="57" t="s">
        <v>459</v>
      </c>
      <c r="B79" s="59" t="s">
        <v>460</v>
      </c>
    </row>
    <row r="80" spans="1:2">
      <c r="A80" s="57" t="s">
        <v>461</v>
      </c>
      <c r="B80" s="59" t="s">
        <v>462</v>
      </c>
    </row>
    <row r="81" spans="1:2">
      <c r="A81" s="57" t="s">
        <v>463</v>
      </c>
      <c r="B81" s="59" t="s">
        <v>464</v>
      </c>
    </row>
    <row r="82" spans="1:2">
      <c r="A82" s="57" t="s">
        <v>465</v>
      </c>
      <c r="B82" s="59" t="s">
        <v>466</v>
      </c>
    </row>
    <row r="83" spans="1:2">
      <c r="A83" s="57" t="s">
        <v>467</v>
      </c>
      <c r="B83" s="59" t="s">
        <v>468</v>
      </c>
    </row>
    <row r="84" spans="1:2">
      <c r="A84" s="57" t="s">
        <v>469</v>
      </c>
      <c r="B84" s="59" t="s">
        <v>470</v>
      </c>
    </row>
    <row r="85" spans="1:2">
      <c r="A85" s="57" t="s">
        <v>471</v>
      </c>
      <c r="B85" s="59" t="s">
        <v>472</v>
      </c>
    </row>
    <row r="86" spans="1:2">
      <c r="A86" s="57" t="s">
        <v>473</v>
      </c>
      <c r="B86" s="59" t="s">
        <v>474</v>
      </c>
    </row>
    <row r="87" spans="1:2">
      <c r="A87" s="57" t="s">
        <v>475</v>
      </c>
      <c r="B87" s="59" t="s">
        <v>476</v>
      </c>
    </row>
    <row r="88" spans="1:2">
      <c r="A88" s="57" t="s">
        <v>477</v>
      </c>
      <c r="B88" s="59" t="s">
        <v>478</v>
      </c>
    </row>
    <row r="89" spans="1:2">
      <c r="A89" s="57" t="s">
        <v>479</v>
      </c>
      <c r="B89" s="59" t="s">
        <v>480</v>
      </c>
    </row>
    <row r="90" spans="1:2">
      <c r="A90" s="57" t="s">
        <v>481</v>
      </c>
      <c r="B90" s="59" t="s">
        <v>482</v>
      </c>
    </row>
    <row r="91" spans="1:2">
      <c r="A91" s="57" t="s">
        <v>483</v>
      </c>
      <c r="B91" s="59" t="s">
        <v>484</v>
      </c>
    </row>
    <row r="92" spans="1:2">
      <c r="A92" s="57" t="s">
        <v>485</v>
      </c>
      <c r="B92" s="59" t="s">
        <v>486</v>
      </c>
    </row>
    <row r="93" spans="1:2">
      <c r="A93" s="57" t="s">
        <v>487</v>
      </c>
      <c r="B93" s="59" t="s">
        <v>488</v>
      </c>
    </row>
    <row r="94" spans="1:2">
      <c r="A94" s="57" t="s">
        <v>489</v>
      </c>
      <c r="B94" s="59" t="s">
        <v>490</v>
      </c>
    </row>
    <row r="95" spans="1:2">
      <c r="A95" s="57" t="s">
        <v>491</v>
      </c>
      <c r="B95" s="59" t="s">
        <v>492</v>
      </c>
    </row>
    <row r="96" spans="1:2">
      <c r="A96" s="57" t="s">
        <v>493</v>
      </c>
      <c r="B96" s="59" t="s">
        <v>494</v>
      </c>
    </row>
    <row r="97" spans="1:2">
      <c r="A97" s="57" t="s">
        <v>495</v>
      </c>
      <c r="B97" s="59" t="s">
        <v>496</v>
      </c>
    </row>
    <row r="98" spans="1:2">
      <c r="A98" s="57" t="s">
        <v>497</v>
      </c>
      <c r="B98" s="59" t="s">
        <v>498</v>
      </c>
    </row>
    <row r="99" spans="1:2">
      <c r="A99" s="57" t="s">
        <v>499</v>
      </c>
      <c r="B99" s="59" t="s">
        <v>500</v>
      </c>
    </row>
    <row r="100" spans="1:2">
      <c r="A100" s="57" t="s">
        <v>501</v>
      </c>
      <c r="B100" s="59" t="s">
        <v>502</v>
      </c>
    </row>
    <row r="101" spans="1:2">
      <c r="A101" s="57" t="s">
        <v>503</v>
      </c>
      <c r="B101" s="59" t="s">
        <v>504</v>
      </c>
    </row>
    <row r="102" spans="1:2">
      <c r="A102" s="57" t="s">
        <v>505</v>
      </c>
      <c r="B102" s="59" t="s">
        <v>506</v>
      </c>
    </row>
    <row r="103" spans="1:2">
      <c r="A103" s="57" t="s">
        <v>507</v>
      </c>
      <c r="B103" s="59" t="s">
        <v>508</v>
      </c>
    </row>
    <row r="104" spans="1:2">
      <c r="A104" s="57" t="s">
        <v>509</v>
      </c>
      <c r="B104" s="59" t="s">
        <v>510</v>
      </c>
    </row>
    <row r="105" spans="1:2">
      <c r="A105" s="57" t="s">
        <v>511</v>
      </c>
      <c r="B105" s="59" t="s">
        <v>512</v>
      </c>
    </row>
    <row r="106" spans="1:2">
      <c r="A106" s="57" t="s">
        <v>513</v>
      </c>
      <c r="B106" s="59" t="s">
        <v>514</v>
      </c>
    </row>
    <row r="107" spans="1:2">
      <c r="A107" s="57" t="s">
        <v>515</v>
      </c>
      <c r="B107" s="59" t="s">
        <v>516</v>
      </c>
    </row>
    <row r="108" spans="1:2">
      <c r="A108" s="57" t="s">
        <v>517</v>
      </c>
      <c r="B108" s="59" t="s">
        <v>518</v>
      </c>
    </row>
    <row r="109" spans="1:2">
      <c r="A109" s="57" t="s">
        <v>519</v>
      </c>
      <c r="B109" s="59" t="s">
        <v>520</v>
      </c>
    </row>
    <row r="110" spans="1:2">
      <c r="A110" s="57" t="s">
        <v>521</v>
      </c>
      <c r="B110" s="59" t="s">
        <v>522</v>
      </c>
    </row>
    <row r="111" spans="1:2">
      <c r="A111" s="57" t="s">
        <v>523</v>
      </c>
      <c r="B111" s="59" t="s">
        <v>524</v>
      </c>
    </row>
    <row r="112" spans="1:2">
      <c r="A112" s="57" t="s">
        <v>525</v>
      </c>
      <c r="B112" s="59" t="s">
        <v>526</v>
      </c>
    </row>
    <row r="113" spans="1:2">
      <c r="A113" s="57" t="s">
        <v>527</v>
      </c>
      <c r="B113" s="59" t="s">
        <v>528</v>
      </c>
    </row>
    <row r="114" spans="1:2">
      <c r="A114" s="57" t="s">
        <v>529</v>
      </c>
      <c r="B114" s="59" t="s">
        <v>530</v>
      </c>
    </row>
    <row r="115" spans="1:2">
      <c r="A115" s="57" t="s">
        <v>531</v>
      </c>
      <c r="B115" s="59" t="s">
        <v>532</v>
      </c>
    </row>
    <row r="116" spans="1:2">
      <c r="A116" s="57" t="s">
        <v>533</v>
      </c>
      <c r="B116" s="59" t="s">
        <v>534</v>
      </c>
    </row>
    <row r="117" spans="1:2">
      <c r="A117" s="57" t="s">
        <v>535</v>
      </c>
      <c r="B117" s="59" t="s">
        <v>536</v>
      </c>
    </row>
    <row r="118" spans="1:2">
      <c r="A118" s="57" t="s">
        <v>537</v>
      </c>
      <c r="B118" s="59" t="s">
        <v>538</v>
      </c>
    </row>
    <row r="119" spans="1:2">
      <c r="A119" s="57" t="s">
        <v>539</v>
      </c>
      <c r="B119" s="59" t="s">
        <v>540</v>
      </c>
    </row>
    <row r="120" spans="1:2">
      <c r="A120" s="57" t="s">
        <v>541</v>
      </c>
      <c r="B120" s="59" t="s">
        <v>542</v>
      </c>
    </row>
    <row r="121" spans="1:2">
      <c r="A121" s="57" t="s">
        <v>543</v>
      </c>
      <c r="B121" s="59" t="s">
        <v>544</v>
      </c>
    </row>
    <row r="122" spans="1:2">
      <c r="A122" s="57" t="s">
        <v>545</v>
      </c>
      <c r="B122" s="59" t="s">
        <v>546</v>
      </c>
    </row>
    <row r="123" spans="1:2">
      <c r="A123" s="57" t="s">
        <v>547</v>
      </c>
      <c r="B123" s="59" t="s">
        <v>548</v>
      </c>
    </row>
    <row r="124" spans="1:2">
      <c r="A124" s="57" t="s">
        <v>549</v>
      </c>
      <c r="B124" s="59" t="s">
        <v>550</v>
      </c>
    </row>
    <row r="125" spans="1:2">
      <c r="A125" s="57" t="s">
        <v>551</v>
      </c>
      <c r="B125" s="59" t="s">
        <v>552</v>
      </c>
    </row>
    <row r="126" spans="1:2">
      <c r="A126" s="57" t="s">
        <v>553</v>
      </c>
      <c r="B126" s="59" t="s">
        <v>554</v>
      </c>
    </row>
    <row r="127" spans="1:2">
      <c r="A127" s="57" t="s">
        <v>555</v>
      </c>
      <c r="B127" s="59" t="s">
        <v>556</v>
      </c>
    </row>
    <row r="128" spans="1:2">
      <c r="A128" s="57" t="s">
        <v>557</v>
      </c>
      <c r="B128" s="59" t="s">
        <v>558</v>
      </c>
    </row>
    <row r="129" spans="1:2">
      <c r="A129" s="57" t="s">
        <v>559</v>
      </c>
      <c r="B129" s="59" t="s">
        <v>560</v>
      </c>
    </row>
    <row r="130" spans="1:2">
      <c r="A130" s="57" t="s">
        <v>561</v>
      </c>
      <c r="B130" s="59" t="s">
        <v>562</v>
      </c>
    </row>
    <row r="131" spans="1:2">
      <c r="A131" s="57" t="s">
        <v>563</v>
      </c>
      <c r="B131" s="59" t="s">
        <v>564</v>
      </c>
    </row>
    <row r="132" spans="1:2">
      <c r="A132" s="57" t="s">
        <v>565</v>
      </c>
      <c r="B132" s="59" t="s">
        <v>566</v>
      </c>
    </row>
    <row r="133" spans="1:2">
      <c r="A133" s="57" t="s">
        <v>567</v>
      </c>
      <c r="B133" s="59" t="s">
        <v>568</v>
      </c>
    </row>
    <row r="134" spans="1:2">
      <c r="A134" s="57" t="s">
        <v>569</v>
      </c>
      <c r="B134" s="59" t="s">
        <v>570</v>
      </c>
    </row>
    <row r="135" spans="1:2">
      <c r="A135" s="57" t="s">
        <v>571</v>
      </c>
      <c r="B135" s="59" t="s">
        <v>572</v>
      </c>
    </row>
    <row r="136" spans="1:2">
      <c r="A136" s="57" t="s">
        <v>573</v>
      </c>
      <c r="B136" s="59" t="s">
        <v>574</v>
      </c>
    </row>
    <row r="137" spans="1:2">
      <c r="A137" s="57" t="s">
        <v>575</v>
      </c>
      <c r="B137" s="59" t="s">
        <v>576</v>
      </c>
    </row>
    <row r="138" spans="1:2">
      <c r="A138" s="57" t="s">
        <v>577</v>
      </c>
      <c r="B138" s="59" t="s">
        <v>578</v>
      </c>
    </row>
    <row r="139" spans="1:2">
      <c r="A139" s="57" t="s">
        <v>579</v>
      </c>
      <c r="B139" s="59" t="s">
        <v>580</v>
      </c>
    </row>
    <row r="140" spans="1:2">
      <c r="A140" s="57" t="s">
        <v>581</v>
      </c>
      <c r="B140" s="59" t="s">
        <v>582</v>
      </c>
    </row>
    <row r="141" spans="1:2">
      <c r="A141" s="57" t="s">
        <v>583</v>
      </c>
      <c r="B141" s="59" t="s">
        <v>584</v>
      </c>
    </row>
    <row r="142" spans="1:2">
      <c r="A142" s="57" t="s">
        <v>585</v>
      </c>
      <c r="B142" s="59" t="s">
        <v>586</v>
      </c>
    </row>
    <row r="143" spans="1:2">
      <c r="A143" s="57" t="s">
        <v>587</v>
      </c>
      <c r="B143" s="59" t="s">
        <v>588</v>
      </c>
    </row>
    <row r="144" spans="1:2">
      <c r="A144" s="57" t="s">
        <v>589</v>
      </c>
      <c r="B144" s="59" t="s">
        <v>590</v>
      </c>
    </row>
    <row r="145" spans="1:2">
      <c r="A145" s="57" t="s">
        <v>591</v>
      </c>
      <c r="B145" s="59" t="s">
        <v>592</v>
      </c>
    </row>
    <row r="146" spans="1:2">
      <c r="A146" s="57" t="s">
        <v>593</v>
      </c>
      <c r="B146" s="59" t="s">
        <v>594</v>
      </c>
    </row>
    <row r="147" spans="1:2">
      <c r="A147" s="57" t="s">
        <v>595</v>
      </c>
      <c r="B147" s="59" t="s">
        <v>596</v>
      </c>
    </row>
    <row r="148" spans="1:2">
      <c r="A148" s="57" t="s">
        <v>597</v>
      </c>
      <c r="B148" s="59" t="s">
        <v>598</v>
      </c>
    </row>
    <row r="149" spans="1:2">
      <c r="A149" s="57" t="s">
        <v>599</v>
      </c>
      <c r="B149" s="59" t="s">
        <v>600</v>
      </c>
    </row>
    <row r="150" spans="1:2">
      <c r="A150" s="57" t="s">
        <v>601</v>
      </c>
      <c r="B150" s="59" t="s">
        <v>602</v>
      </c>
    </row>
    <row r="151" spans="1:2">
      <c r="A151" s="57" t="s">
        <v>603</v>
      </c>
      <c r="B151" s="59" t="s">
        <v>604</v>
      </c>
    </row>
    <row r="152" spans="1:2">
      <c r="A152" s="57" t="s">
        <v>605</v>
      </c>
      <c r="B152" s="59" t="s">
        <v>606</v>
      </c>
    </row>
    <row r="153" spans="1:2">
      <c r="A153" s="57" t="s">
        <v>607</v>
      </c>
      <c r="B153" s="59" t="s">
        <v>608</v>
      </c>
    </row>
    <row r="154" spans="1:2">
      <c r="A154" s="57" t="s">
        <v>609</v>
      </c>
      <c r="B154" s="59" t="s">
        <v>610</v>
      </c>
    </row>
    <row r="155" spans="1:2">
      <c r="A155" s="57" t="s">
        <v>611</v>
      </c>
      <c r="B155" s="59" t="s">
        <v>612</v>
      </c>
    </row>
    <row r="156" spans="1:2">
      <c r="A156" s="57" t="s">
        <v>613</v>
      </c>
      <c r="B156" s="59" t="s">
        <v>614</v>
      </c>
    </row>
    <row r="157" spans="1:2">
      <c r="A157" s="57" t="s">
        <v>615</v>
      </c>
      <c r="B157" s="59" t="s">
        <v>616</v>
      </c>
    </row>
    <row r="158" spans="1:2">
      <c r="A158" s="57" t="s">
        <v>617</v>
      </c>
      <c r="B158" s="59" t="s">
        <v>618</v>
      </c>
    </row>
    <row r="159" spans="1:2">
      <c r="A159" s="57" t="s">
        <v>619</v>
      </c>
      <c r="B159" s="59" t="s">
        <v>620</v>
      </c>
    </row>
    <row r="160" spans="1:2">
      <c r="A160" s="57" t="s">
        <v>621</v>
      </c>
      <c r="B160" s="59" t="s">
        <v>622</v>
      </c>
    </row>
    <row r="161" spans="1:2">
      <c r="A161" s="57" t="s">
        <v>623</v>
      </c>
      <c r="B161" s="59" t="s">
        <v>624</v>
      </c>
    </row>
    <row r="162" spans="1:2">
      <c r="A162" s="57" t="s">
        <v>625</v>
      </c>
      <c r="B162" s="59" t="s">
        <v>626</v>
      </c>
    </row>
    <row r="163" spans="1:2">
      <c r="A163" s="57" t="s">
        <v>627</v>
      </c>
      <c r="B163" s="59" t="s">
        <v>628</v>
      </c>
    </row>
    <row r="164" spans="1:2">
      <c r="A164" s="57" t="s">
        <v>629</v>
      </c>
      <c r="B164" s="59" t="s">
        <v>630</v>
      </c>
    </row>
    <row r="165" spans="1:2">
      <c r="A165" s="57" t="s">
        <v>631</v>
      </c>
      <c r="B165" s="59" t="s">
        <v>632</v>
      </c>
    </row>
    <row r="166" spans="1:2">
      <c r="A166" s="57" t="s">
        <v>633</v>
      </c>
      <c r="B166" s="59" t="s">
        <v>634</v>
      </c>
    </row>
    <row r="167" spans="1:2">
      <c r="A167" s="57" t="s">
        <v>635</v>
      </c>
      <c r="B167" s="59" t="s">
        <v>636</v>
      </c>
    </row>
    <row r="168" spans="1:2">
      <c r="A168" s="57" t="s">
        <v>637</v>
      </c>
      <c r="B168" s="59" t="s">
        <v>638</v>
      </c>
    </row>
    <row r="169" spans="1:2">
      <c r="A169" s="57" t="s">
        <v>639</v>
      </c>
      <c r="B169" s="59" t="s">
        <v>640</v>
      </c>
    </row>
    <row r="170" spans="1:2">
      <c r="A170" s="57" t="s">
        <v>641</v>
      </c>
      <c r="B170" s="59" t="s">
        <v>642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29a5dad6912fcefd8fe82790b8ba102a">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8158acc1eb5a52197291101a5dc7d945"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Progress report</DocumentType>
    <UploadedBy xmlns="b1528a4b-5ccb-40f7-a09e-43427183cd95">anatole.ndoma@undp.org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MPTF_00006_00963</ProjectId>
    <FundCode xmlns="f9695bc1-6109-4dcd-a27a-f8a0370b00e2">MPTF_00006</FundCode>
    <Comments xmlns="f9695bc1-6109-4dcd-a27a-f8a0370b00e2" xsi:nil="true"/>
    <Active xmlns="f9695bc1-6109-4dcd-a27a-f8a0370b00e2">Yes</Active>
    <DocumentDate xmlns="b1528a4b-5ccb-40f7-a09e-43427183cd95">2024-08-01T07:00:00+00:00</DocumentDate>
    <Featured xmlns="b1528a4b-5ccb-40f7-a09e-43427183cd95">1</Featured>
    <FormTypeCode xmlns="b1528a4b-5ccb-40f7-a09e-43427183cd9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99F221-DE45-4CEA-8192-DACF84E3B921}"/>
</file>

<file path=customXml/itemProps2.xml><?xml version="1.0" encoding="utf-8"?>
<ds:datastoreItem xmlns:ds="http://schemas.openxmlformats.org/officeDocument/2006/customXml" ds:itemID="{F079AD25-5447-46AF-964C-4F6026B823DE}">
  <ds:schemaRefs>
    <ds:schemaRef ds:uri="http://schemas.microsoft.com/office/2006/metadata/properties"/>
    <ds:schemaRef ds:uri="http://schemas.microsoft.com/office/infopath/2007/PartnerControls"/>
    <ds:schemaRef ds:uri="985ec44e-1bab-4c0b-9df0-6ba128686fc9"/>
    <ds:schemaRef ds:uri="9dc44b34-9e2b-42ea-86f7-9ee7f71036fc"/>
  </ds:schemaRefs>
</ds:datastoreItem>
</file>

<file path=customXml/itemProps3.xml><?xml version="1.0" encoding="utf-8"?>
<ds:datastoreItem xmlns:ds="http://schemas.openxmlformats.org/officeDocument/2006/customXml" ds:itemID="{93BB9294-EB2C-43FD-A26A-3A95E22554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Instructions</vt:lpstr>
      <vt:lpstr>1) Tableau budgétaire 1</vt:lpstr>
      <vt:lpstr>2) Tableau budgétaire 2</vt:lpstr>
      <vt:lpstr>3) Notes d'explication</vt:lpstr>
      <vt:lpstr>4) Pour utilisation par PBSO</vt:lpstr>
      <vt:lpstr>5) Pour utilisation par MPTFO</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20240628 - Rapport fianncier annuel - PBFGYPI- UNDP UNW ASF.xlsx</dc:title>
  <dc:subject/>
  <dc:creator>Jelena Zelenovic</dc:creator>
  <cp:keywords/>
  <dc:description/>
  <cp:lastModifiedBy>Christine Meta Mpinda</cp:lastModifiedBy>
  <cp:revision/>
  <cp:lastPrinted>2022-09-21T09:47:58Z</cp:lastPrinted>
  <dcterms:created xsi:type="dcterms:W3CDTF">2017-11-15T21:17:43Z</dcterms:created>
  <dcterms:modified xsi:type="dcterms:W3CDTF">2024-06-28T22:33:19Z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2244800</vt:r8>
  </property>
  <property fmtid="{D5CDD505-2E9C-101B-9397-08002B2CF9AE}" pid="4" name="MediaServiceImageTags">
    <vt:lpwstr/>
  </property>
</Properties>
</file>