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fadiga_unfpa\Desktop\FAD 2024\PBF BF\Projet PBF 2024\Rapport semestriel 2024\Clean\"/>
    </mc:Choice>
  </mc:AlternateContent>
  <xr:revisionPtr revIDLastSave="0" documentId="8_{3E9A5DCC-2552-4A34-8DBA-6E8F588622A8}" xr6:coauthVersionLast="47" xr6:coauthVersionMax="47" xr10:uidLastSave="{00000000-0000-0000-0000-000000000000}"/>
  <bookViews>
    <workbookView xWindow="-110" yWindow="-110" windowWidth="19420" windowHeight="10300" tabRatio="753" activeTab="1" xr2:uid="{00000000-000D-0000-FFFF-FFFF00000000}"/>
  </bookViews>
  <sheets>
    <sheet name="Recap" sheetId="8" r:id="rId1"/>
    <sheet name="1) Tableau budgétaire 1" sheetId="1" r:id="rId2"/>
    <sheet name="Sheet1" sheetId="9" r:id="rId3"/>
    <sheet name="2) Tableau budgétaire 2" sheetId="5" r:id="rId4"/>
    <sheet name="3) Notes d'explication" sheetId="3" r:id="rId5"/>
    <sheet name="4) Pour utilisation par PBSO" sheetId="6" r:id="rId6"/>
    <sheet name="5) Pour utilisation par MPTFO" sheetId="4" r:id="rId7"/>
    <sheet name="Sheet2" sheetId="7" state="hidden" r:id="rId8"/>
  </sheets>
  <definedNames>
    <definedName name="_xlnm.Print_Area" localSheetId="0">Recap!$B$1:$N$49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7" i="1" l="1"/>
  <c r="K465" i="1"/>
  <c r="K163" i="1"/>
  <c r="K474" i="1"/>
  <c r="K473" i="1"/>
  <c r="K472" i="1"/>
  <c r="K471" i="1"/>
  <c r="K470" i="1"/>
  <c r="K469" i="1"/>
  <c r="K468" i="1"/>
  <c r="K463" i="1"/>
  <c r="K22" i="1"/>
  <c r="K21" i="1"/>
  <c r="K133" i="1"/>
  <c r="I461" i="1"/>
  <c r="I460" i="1"/>
  <c r="I462" i="1" l="1"/>
  <c r="F485" i="1"/>
  <c r="I479" i="1" l="1"/>
  <c r="I478" i="1"/>
  <c r="I477" i="1"/>
  <c r="I481" i="1"/>
  <c r="I480" i="1"/>
  <c r="I471" i="1"/>
  <c r="E8" i="9"/>
  <c r="B10" i="9"/>
  <c r="B9" i="9"/>
  <c r="B8" i="9"/>
  <c r="E3" i="9"/>
  <c r="E2" i="9"/>
  <c r="B4" i="9"/>
  <c r="B3" i="9"/>
  <c r="B2" i="9"/>
  <c r="I149" i="1"/>
  <c r="I148" i="1"/>
  <c r="I147" i="1"/>
  <c r="G485" i="1"/>
  <c r="I484" i="1"/>
  <c r="I483" i="1"/>
  <c r="H155" i="1"/>
  <c r="G155" i="1"/>
  <c r="I146" i="1"/>
  <c r="D182" i="1"/>
  <c r="D155" i="1"/>
  <c r="E17" i="9" l="1"/>
  <c r="D41" i="1"/>
  <c r="D200" i="5" l="1"/>
  <c r="H39" i="8"/>
  <c r="G39" i="8"/>
  <c r="F39" i="8"/>
  <c r="E39" i="8"/>
  <c r="F21" i="8"/>
  <c r="E21" i="8"/>
  <c r="F15" i="8"/>
  <c r="E15" i="8"/>
  <c r="F10" i="8"/>
  <c r="E10" i="8"/>
  <c r="F5" i="8"/>
  <c r="E5" i="8"/>
  <c r="H30" i="8"/>
  <c r="G30" i="8"/>
  <c r="F30" i="8"/>
  <c r="E30" i="8"/>
  <c r="D30" i="8"/>
  <c r="C12" i="8"/>
  <c r="C11" i="8"/>
  <c r="B10" i="8"/>
  <c r="C9" i="8"/>
  <c r="C8" i="8"/>
  <c r="C7" i="8"/>
  <c r="C6" i="8"/>
  <c r="B5" i="8"/>
  <c r="F20" i="8" l="1"/>
  <c r="F26" i="8" s="1"/>
  <c r="F27" i="8" s="1"/>
  <c r="F28" i="8" s="1"/>
  <c r="F32" i="8" s="1"/>
  <c r="E20" i="8"/>
  <c r="E26" i="8" s="1"/>
  <c r="E27" i="8" s="1"/>
  <c r="E28" i="8" s="1"/>
  <c r="E31" i="8" s="1"/>
  <c r="H4" i="8"/>
  <c r="G4" i="8"/>
  <c r="F4" i="8"/>
  <c r="E4" i="8"/>
  <c r="D4" i="8"/>
  <c r="I482" i="1"/>
  <c r="I476" i="1"/>
  <c r="I475" i="1"/>
  <c r="I474" i="1"/>
  <c r="I473" i="1"/>
  <c r="I472" i="1"/>
  <c r="I470" i="1"/>
  <c r="I469" i="1"/>
  <c r="I468" i="1"/>
  <c r="I467" i="1"/>
  <c r="I466" i="1"/>
  <c r="I465" i="1"/>
  <c r="I464" i="1"/>
  <c r="I463" i="1"/>
  <c r="G21" i="4"/>
  <c r="F21" i="4"/>
  <c r="E21" i="4"/>
  <c r="D21" i="4"/>
  <c r="G7" i="4"/>
  <c r="F7" i="4"/>
  <c r="E7" i="4"/>
  <c r="D7" i="4"/>
  <c r="C7" i="4"/>
  <c r="H503" i="1"/>
  <c r="G503" i="1"/>
  <c r="F503" i="1"/>
  <c r="E503" i="1"/>
  <c r="H495" i="1"/>
  <c r="G495" i="1"/>
  <c r="F495" i="1"/>
  <c r="E495" i="1"/>
  <c r="H485" i="1"/>
  <c r="F196" i="5"/>
  <c r="E485" i="1"/>
  <c r="E196" i="5" s="1"/>
  <c r="D485" i="1"/>
  <c r="H203" i="5"/>
  <c r="G203" i="5"/>
  <c r="F203" i="5"/>
  <c r="E203" i="5"/>
  <c r="D203" i="5"/>
  <c r="H202" i="5"/>
  <c r="G202" i="5"/>
  <c r="F202" i="5"/>
  <c r="E202" i="5"/>
  <c r="D202" i="5"/>
  <c r="H201" i="5"/>
  <c r="G201" i="5"/>
  <c r="F201" i="5"/>
  <c r="E201" i="5"/>
  <c r="D201" i="5"/>
  <c r="H200" i="5"/>
  <c r="G200" i="5"/>
  <c r="F200" i="5"/>
  <c r="E200" i="5"/>
  <c r="H199" i="5"/>
  <c r="G199" i="5"/>
  <c r="F199" i="5"/>
  <c r="E199" i="5"/>
  <c r="D199" i="5"/>
  <c r="H198" i="5"/>
  <c r="G198" i="5"/>
  <c r="F198" i="5"/>
  <c r="E198" i="5"/>
  <c r="D198" i="5"/>
  <c r="H197" i="5"/>
  <c r="G197" i="5"/>
  <c r="F197" i="5"/>
  <c r="E197" i="5"/>
  <c r="D197" i="5"/>
  <c r="H192" i="5"/>
  <c r="G192" i="5"/>
  <c r="F192" i="5"/>
  <c r="E192" i="5"/>
  <c r="D192" i="5"/>
  <c r="H191" i="5"/>
  <c r="G191" i="5"/>
  <c r="F191" i="5"/>
  <c r="E191" i="5"/>
  <c r="D191" i="5"/>
  <c r="H190" i="5"/>
  <c r="G190" i="5"/>
  <c r="F190" i="5"/>
  <c r="E190" i="5"/>
  <c r="D190" i="5"/>
  <c r="H189" i="5"/>
  <c r="G189" i="5"/>
  <c r="F189" i="5"/>
  <c r="E189" i="5"/>
  <c r="D189" i="5"/>
  <c r="H188" i="5"/>
  <c r="G188" i="5"/>
  <c r="F188" i="5"/>
  <c r="E188" i="5"/>
  <c r="D188" i="5"/>
  <c r="H187" i="5"/>
  <c r="G187" i="5"/>
  <c r="F187" i="5"/>
  <c r="E187" i="5"/>
  <c r="D187" i="5"/>
  <c r="H186" i="5"/>
  <c r="G186" i="5"/>
  <c r="F186" i="5"/>
  <c r="E186" i="5"/>
  <c r="D186" i="5"/>
  <c r="H181" i="5"/>
  <c r="G181" i="5"/>
  <c r="F181" i="5"/>
  <c r="E181" i="5"/>
  <c r="D181" i="5"/>
  <c r="H180" i="5"/>
  <c r="G180" i="5"/>
  <c r="F180" i="5"/>
  <c r="E180" i="5"/>
  <c r="D180" i="5"/>
  <c r="H179" i="5"/>
  <c r="G179" i="5"/>
  <c r="F179" i="5"/>
  <c r="E179" i="5"/>
  <c r="D179" i="5"/>
  <c r="H178" i="5"/>
  <c r="G178" i="5"/>
  <c r="F178" i="5"/>
  <c r="E178" i="5"/>
  <c r="D178" i="5"/>
  <c r="H177" i="5"/>
  <c r="G177" i="5"/>
  <c r="F177" i="5"/>
  <c r="E177" i="5"/>
  <c r="D177" i="5"/>
  <c r="H176" i="5"/>
  <c r="G176" i="5"/>
  <c r="F176" i="5"/>
  <c r="E176" i="5"/>
  <c r="D176" i="5"/>
  <c r="H175" i="5"/>
  <c r="G175" i="5"/>
  <c r="F175" i="5"/>
  <c r="E175" i="5"/>
  <c r="D175" i="5"/>
  <c r="F429" i="1"/>
  <c r="F174" i="5" s="1"/>
  <c r="E429" i="1"/>
  <c r="E174" i="5" s="1"/>
  <c r="F456" i="1"/>
  <c r="F185" i="5" s="1"/>
  <c r="E456" i="1"/>
  <c r="E185" i="5" s="1"/>
  <c r="F402" i="1"/>
  <c r="F163" i="5" s="1"/>
  <c r="E402" i="1"/>
  <c r="E163" i="5" s="1"/>
  <c r="H170" i="5"/>
  <c r="G170" i="5"/>
  <c r="F170" i="5"/>
  <c r="E170" i="5"/>
  <c r="D170" i="5"/>
  <c r="H169" i="5"/>
  <c r="G169" i="5"/>
  <c r="F169" i="5"/>
  <c r="E169" i="5"/>
  <c r="D169" i="5"/>
  <c r="H168" i="5"/>
  <c r="G168" i="5"/>
  <c r="F168" i="5"/>
  <c r="E168" i="5"/>
  <c r="D168" i="5"/>
  <c r="H167" i="5"/>
  <c r="G167" i="5"/>
  <c r="F167" i="5"/>
  <c r="E167" i="5"/>
  <c r="D167" i="5"/>
  <c r="H166" i="5"/>
  <c r="G166" i="5"/>
  <c r="F166" i="5"/>
  <c r="E166" i="5"/>
  <c r="D166" i="5"/>
  <c r="H165" i="5"/>
  <c r="G165" i="5"/>
  <c r="F165" i="5"/>
  <c r="E165" i="5"/>
  <c r="D165" i="5"/>
  <c r="H164" i="5"/>
  <c r="G164" i="5"/>
  <c r="F164" i="5"/>
  <c r="E164" i="5"/>
  <c r="D164" i="5"/>
  <c r="F375" i="1"/>
  <c r="F152" i="5" s="1"/>
  <c r="E375" i="1"/>
  <c r="E152" i="5" s="1"/>
  <c r="D375" i="1"/>
  <c r="H159" i="5"/>
  <c r="G159" i="5"/>
  <c r="F159" i="5"/>
  <c r="E159" i="5"/>
  <c r="D159" i="5"/>
  <c r="H158" i="5"/>
  <c r="G158" i="5"/>
  <c r="F158" i="5"/>
  <c r="E158" i="5"/>
  <c r="D158" i="5"/>
  <c r="H157" i="5"/>
  <c r="G157" i="5"/>
  <c r="F157" i="5"/>
  <c r="E157" i="5"/>
  <c r="D157" i="5"/>
  <c r="H156" i="5"/>
  <c r="G156" i="5"/>
  <c r="F156" i="5"/>
  <c r="E156" i="5"/>
  <c r="D156" i="5"/>
  <c r="H155" i="5"/>
  <c r="G155" i="5"/>
  <c r="F155" i="5"/>
  <c r="E155" i="5"/>
  <c r="D155" i="5"/>
  <c r="H154" i="5"/>
  <c r="G154" i="5"/>
  <c r="F154" i="5"/>
  <c r="E154" i="5"/>
  <c r="D154" i="5"/>
  <c r="H153" i="5"/>
  <c r="G153" i="5"/>
  <c r="F153" i="5"/>
  <c r="E153" i="5"/>
  <c r="D153" i="5"/>
  <c r="F346" i="1"/>
  <c r="F140" i="5" s="1"/>
  <c r="E346" i="1"/>
  <c r="E140" i="5" s="1"/>
  <c r="H147" i="5"/>
  <c r="G147" i="5"/>
  <c r="F147" i="5"/>
  <c r="E147" i="5"/>
  <c r="D147" i="5"/>
  <c r="H146" i="5"/>
  <c r="G146" i="5"/>
  <c r="F146" i="5"/>
  <c r="E146" i="5"/>
  <c r="D146" i="5"/>
  <c r="H145" i="5"/>
  <c r="G145" i="5"/>
  <c r="F145" i="5"/>
  <c r="E145" i="5"/>
  <c r="D145" i="5"/>
  <c r="H144" i="5"/>
  <c r="G144" i="5"/>
  <c r="F144" i="5"/>
  <c r="E144" i="5"/>
  <c r="D144" i="5"/>
  <c r="H143" i="5"/>
  <c r="G143" i="5"/>
  <c r="F143" i="5"/>
  <c r="E143" i="5"/>
  <c r="D143" i="5"/>
  <c r="H142" i="5"/>
  <c r="G142" i="5"/>
  <c r="F142" i="5"/>
  <c r="E142" i="5"/>
  <c r="D142" i="5"/>
  <c r="H141" i="5"/>
  <c r="G141" i="5"/>
  <c r="F141" i="5"/>
  <c r="E141" i="5"/>
  <c r="D141" i="5"/>
  <c r="F319" i="1"/>
  <c r="F129" i="5" s="1"/>
  <c r="E319" i="1"/>
  <c r="E129" i="5" s="1"/>
  <c r="H136" i="5"/>
  <c r="G136" i="5"/>
  <c r="F136" i="5"/>
  <c r="E136" i="5"/>
  <c r="D136" i="5"/>
  <c r="H135" i="5"/>
  <c r="G135" i="5"/>
  <c r="F135" i="5"/>
  <c r="E135" i="5"/>
  <c r="D135" i="5"/>
  <c r="H134" i="5"/>
  <c r="G134" i="5"/>
  <c r="F134" i="5"/>
  <c r="E134" i="5"/>
  <c r="D134" i="5"/>
  <c r="H133" i="5"/>
  <c r="G133" i="5"/>
  <c r="F133" i="5"/>
  <c r="E133" i="5"/>
  <c r="D133" i="5"/>
  <c r="H132" i="5"/>
  <c r="G132" i="5"/>
  <c r="F132" i="5"/>
  <c r="E132" i="5"/>
  <c r="D132" i="5"/>
  <c r="H131" i="5"/>
  <c r="G131" i="5"/>
  <c r="F131" i="5"/>
  <c r="E131" i="5"/>
  <c r="D131" i="5"/>
  <c r="H130" i="5"/>
  <c r="G130" i="5"/>
  <c r="F130" i="5"/>
  <c r="E130" i="5"/>
  <c r="D130" i="5"/>
  <c r="H125" i="5"/>
  <c r="G125" i="5"/>
  <c r="F125" i="5"/>
  <c r="E125" i="5"/>
  <c r="D125" i="5"/>
  <c r="H124" i="5"/>
  <c r="G124" i="5"/>
  <c r="F124" i="5"/>
  <c r="E124" i="5"/>
  <c r="D124" i="5"/>
  <c r="H123" i="5"/>
  <c r="G123" i="5"/>
  <c r="F123" i="5"/>
  <c r="E123" i="5"/>
  <c r="D123" i="5"/>
  <c r="H122" i="5"/>
  <c r="G122" i="5"/>
  <c r="F122" i="5"/>
  <c r="E122" i="5"/>
  <c r="D122" i="5"/>
  <c r="H121" i="5"/>
  <c r="G121" i="5"/>
  <c r="F121" i="5"/>
  <c r="E121" i="5"/>
  <c r="D121" i="5"/>
  <c r="H120" i="5"/>
  <c r="G120" i="5"/>
  <c r="F120" i="5"/>
  <c r="E120" i="5"/>
  <c r="D120" i="5"/>
  <c r="H119" i="5"/>
  <c r="G119" i="5"/>
  <c r="F119" i="5"/>
  <c r="E119" i="5"/>
  <c r="D119" i="5"/>
  <c r="I291" i="1"/>
  <c r="I290" i="1"/>
  <c r="I289" i="1"/>
  <c r="I288" i="1"/>
  <c r="I287" i="1"/>
  <c r="I286" i="1"/>
  <c r="I285" i="1"/>
  <c r="I284" i="1"/>
  <c r="I283" i="1"/>
  <c r="I282" i="1"/>
  <c r="I281" i="1"/>
  <c r="I280" i="1"/>
  <c r="I279" i="1"/>
  <c r="I278" i="1"/>
  <c r="I277" i="1"/>
  <c r="I276" i="1"/>
  <c r="I275" i="1"/>
  <c r="I274" i="1"/>
  <c r="I273" i="1"/>
  <c r="I272" i="1"/>
  <c r="I271" i="1"/>
  <c r="I270" i="1"/>
  <c r="I269" i="1"/>
  <c r="I268" i="1"/>
  <c r="I267" i="1"/>
  <c r="F292" i="1"/>
  <c r="F118" i="5" s="1"/>
  <c r="E292" i="1"/>
  <c r="E118" i="5" s="1"/>
  <c r="F265" i="1"/>
  <c r="F107" i="5" s="1"/>
  <c r="E265" i="1"/>
  <c r="E107" i="5" s="1"/>
  <c r="D265" i="1"/>
  <c r="H114" i="5"/>
  <c r="G114" i="5"/>
  <c r="F114" i="5"/>
  <c r="E114" i="5"/>
  <c r="D114" i="5"/>
  <c r="H113" i="5"/>
  <c r="G113" i="5"/>
  <c r="F113" i="5"/>
  <c r="E113" i="5"/>
  <c r="D113" i="5"/>
  <c r="H112" i="5"/>
  <c r="G112" i="5"/>
  <c r="F112" i="5"/>
  <c r="E112" i="5"/>
  <c r="D112" i="5"/>
  <c r="H111" i="5"/>
  <c r="G111" i="5"/>
  <c r="F111" i="5"/>
  <c r="E111" i="5"/>
  <c r="D111" i="5"/>
  <c r="H110" i="5"/>
  <c r="G110" i="5"/>
  <c r="F110" i="5"/>
  <c r="E110" i="5"/>
  <c r="D110" i="5"/>
  <c r="H109" i="5"/>
  <c r="G109" i="5"/>
  <c r="F109" i="5"/>
  <c r="E109" i="5"/>
  <c r="D109" i="5"/>
  <c r="H108" i="5"/>
  <c r="G108" i="5"/>
  <c r="F108" i="5"/>
  <c r="E108" i="5"/>
  <c r="D108" i="5"/>
  <c r="F236" i="1"/>
  <c r="F95" i="5" s="1"/>
  <c r="E236" i="1"/>
  <c r="E95" i="5" s="1"/>
  <c r="D236" i="1"/>
  <c r="D95" i="5" s="1"/>
  <c r="H102" i="5"/>
  <c r="G102" i="5"/>
  <c r="F102" i="5"/>
  <c r="E102" i="5"/>
  <c r="D102" i="5"/>
  <c r="H101" i="5"/>
  <c r="G101" i="5"/>
  <c r="F101" i="5"/>
  <c r="E101" i="5"/>
  <c r="D101" i="5"/>
  <c r="H100" i="5"/>
  <c r="G100" i="5"/>
  <c r="F100" i="5"/>
  <c r="E100" i="5"/>
  <c r="D100" i="5"/>
  <c r="H99" i="5"/>
  <c r="G99" i="5"/>
  <c r="F99" i="5"/>
  <c r="E99" i="5"/>
  <c r="D99" i="5"/>
  <c r="H98" i="5"/>
  <c r="G98" i="5"/>
  <c r="F98" i="5"/>
  <c r="E98" i="5"/>
  <c r="D98" i="5"/>
  <c r="H97" i="5"/>
  <c r="G97" i="5"/>
  <c r="F97" i="5"/>
  <c r="E97" i="5"/>
  <c r="D97" i="5"/>
  <c r="H96" i="5"/>
  <c r="G96" i="5"/>
  <c r="F96" i="5"/>
  <c r="E96" i="5"/>
  <c r="D96" i="5"/>
  <c r="D209" i="1"/>
  <c r="D84" i="5" s="1"/>
  <c r="F209" i="1"/>
  <c r="F84" i="5" s="1"/>
  <c r="E209" i="1"/>
  <c r="E84" i="5" s="1"/>
  <c r="H91" i="5"/>
  <c r="G91" i="5"/>
  <c r="F91" i="5"/>
  <c r="E91" i="5"/>
  <c r="D91" i="5"/>
  <c r="H90" i="5"/>
  <c r="G90" i="5"/>
  <c r="F90" i="5"/>
  <c r="E90" i="5"/>
  <c r="D90" i="5"/>
  <c r="H89" i="5"/>
  <c r="G89" i="5"/>
  <c r="F89" i="5"/>
  <c r="E89" i="5"/>
  <c r="D89" i="5"/>
  <c r="H88" i="5"/>
  <c r="G88" i="5"/>
  <c r="F88" i="5"/>
  <c r="E88" i="5"/>
  <c r="D88" i="5"/>
  <c r="H87" i="5"/>
  <c r="G87" i="5"/>
  <c r="F87" i="5"/>
  <c r="E87" i="5"/>
  <c r="D87" i="5"/>
  <c r="H86" i="5"/>
  <c r="G86" i="5"/>
  <c r="F86" i="5"/>
  <c r="E86" i="5"/>
  <c r="D86" i="5"/>
  <c r="H85" i="5"/>
  <c r="G85" i="5"/>
  <c r="F85" i="5"/>
  <c r="E85" i="5"/>
  <c r="D85" i="5"/>
  <c r="F182" i="1"/>
  <c r="F73" i="5" s="1"/>
  <c r="E182" i="1"/>
  <c r="E73" i="5" s="1"/>
  <c r="D73" i="5"/>
  <c r="H80" i="5"/>
  <c r="G80" i="5"/>
  <c r="F80" i="5"/>
  <c r="E80" i="5"/>
  <c r="D80" i="5"/>
  <c r="H79" i="5"/>
  <c r="G79" i="5"/>
  <c r="F79" i="5"/>
  <c r="E79" i="5"/>
  <c r="D79" i="5"/>
  <c r="H78" i="5"/>
  <c r="G78" i="5"/>
  <c r="F78" i="5"/>
  <c r="E78" i="5"/>
  <c r="D78" i="5"/>
  <c r="H77" i="5"/>
  <c r="G77" i="5"/>
  <c r="F77" i="5"/>
  <c r="E77" i="5"/>
  <c r="D77" i="5"/>
  <c r="H76" i="5"/>
  <c r="G76" i="5"/>
  <c r="F76" i="5"/>
  <c r="E76" i="5"/>
  <c r="D76" i="5"/>
  <c r="H75" i="5"/>
  <c r="G75" i="5"/>
  <c r="F75" i="5"/>
  <c r="E75" i="5"/>
  <c r="D75" i="5"/>
  <c r="H74" i="5"/>
  <c r="G74" i="5"/>
  <c r="F74" i="5"/>
  <c r="E74" i="5"/>
  <c r="D74" i="5"/>
  <c r="F155" i="1"/>
  <c r="F62" i="5" s="1"/>
  <c r="E155" i="1"/>
  <c r="E62" i="5" s="1"/>
  <c r="H69" i="5"/>
  <c r="G69" i="5"/>
  <c r="F69" i="5"/>
  <c r="E69" i="5"/>
  <c r="D69" i="5"/>
  <c r="H68" i="5"/>
  <c r="G68" i="5"/>
  <c r="F68" i="5"/>
  <c r="E68" i="5"/>
  <c r="D68" i="5"/>
  <c r="H67" i="5"/>
  <c r="G67" i="5"/>
  <c r="F67" i="5"/>
  <c r="E67" i="5"/>
  <c r="D67" i="5"/>
  <c r="H66" i="5"/>
  <c r="G66" i="5"/>
  <c r="F66" i="5"/>
  <c r="E66" i="5"/>
  <c r="D66" i="5"/>
  <c r="H65" i="5"/>
  <c r="G65" i="5"/>
  <c r="F65" i="5"/>
  <c r="E65" i="5"/>
  <c r="D65" i="5"/>
  <c r="H64" i="5"/>
  <c r="G64" i="5"/>
  <c r="F64" i="5"/>
  <c r="E64" i="5"/>
  <c r="D64" i="5"/>
  <c r="H63" i="5"/>
  <c r="G63" i="5"/>
  <c r="F63" i="5"/>
  <c r="E63" i="5"/>
  <c r="D63" i="5"/>
  <c r="F122" i="1"/>
  <c r="F50" i="5" s="1"/>
  <c r="E122" i="1"/>
  <c r="E50" i="5" s="1"/>
  <c r="H57" i="5"/>
  <c r="G57" i="5"/>
  <c r="F57" i="5"/>
  <c r="E57" i="5"/>
  <c r="D57" i="5"/>
  <c r="H56" i="5"/>
  <c r="G56" i="5"/>
  <c r="F56" i="5"/>
  <c r="E56" i="5"/>
  <c r="D56" i="5"/>
  <c r="H55" i="5"/>
  <c r="G55" i="5"/>
  <c r="F55" i="5"/>
  <c r="E55" i="5"/>
  <c r="D55" i="5"/>
  <c r="H54" i="5"/>
  <c r="G54" i="5"/>
  <c r="F54" i="5"/>
  <c r="E54" i="5"/>
  <c r="D54" i="5"/>
  <c r="H53" i="5"/>
  <c r="G53" i="5"/>
  <c r="F53" i="5"/>
  <c r="E53" i="5"/>
  <c r="D53" i="5"/>
  <c r="H52" i="5"/>
  <c r="G52" i="5"/>
  <c r="F52" i="5"/>
  <c r="E52" i="5"/>
  <c r="D52" i="5"/>
  <c r="H51" i="5"/>
  <c r="G51" i="5"/>
  <c r="F51" i="5"/>
  <c r="E51" i="5"/>
  <c r="D51" i="5"/>
  <c r="H95" i="1"/>
  <c r="G95" i="1"/>
  <c r="F95" i="1"/>
  <c r="F39" i="5" s="1"/>
  <c r="E95" i="1"/>
  <c r="E39" i="5" s="1"/>
  <c r="D95" i="1"/>
  <c r="H46" i="5"/>
  <c r="G46" i="5"/>
  <c r="F46" i="5"/>
  <c r="E46" i="5"/>
  <c r="D46" i="5"/>
  <c r="H45" i="5"/>
  <c r="G45" i="5"/>
  <c r="F45" i="5"/>
  <c r="E45" i="5"/>
  <c r="D45" i="5"/>
  <c r="H44" i="5"/>
  <c r="G44" i="5"/>
  <c r="F44" i="5"/>
  <c r="E44" i="5"/>
  <c r="D44" i="5"/>
  <c r="H43" i="5"/>
  <c r="G43" i="5"/>
  <c r="F43" i="5"/>
  <c r="E43" i="5"/>
  <c r="D43" i="5"/>
  <c r="H42" i="5"/>
  <c r="G42" i="5"/>
  <c r="F42" i="5"/>
  <c r="E42" i="5"/>
  <c r="D42" i="5"/>
  <c r="H41" i="5"/>
  <c r="G41" i="5"/>
  <c r="F41" i="5"/>
  <c r="E41" i="5"/>
  <c r="D41" i="5"/>
  <c r="H40" i="5"/>
  <c r="G40" i="5"/>
  <c r="F40" i="5"/>
  <c r="E40" i="5"/>
  <c r="D40" i="5"/>
  <c r="G68" i="1"/>
  <c r="F68" i="1"/>
  <c r="F28" i="5" s="1"/>
  <c r="E68" i="1"/>
  <c r="E28" i="5" s="1"/>
  <c r="H35" i="5"/>
  <c r="G35" i="5"/>
  <c r="F35" i="5"/>
  <c r="E35" i="5"/>
  <c r="D35" i="5"/>
  <c r="H34" i="5"/>
  <c r="G34" i="5"/>
  <c r="F34" i="5"/>
  <c r="E34" i="5"/>
  <c r="D34" i="5"/>
  <c r="H33" i="5"/>
  <c r="G33" i="5"/>
  <c r="F33" i="5"/>
  <c r="E33" i="5"/>
  <c r="D33" i="5"/>
  <c r="H32" i="5"/>
  <c r="G32" i="5"/>
  <c r="F32" i="5"/>
  <c r="E32" i="5"/>
  <c r="D32" i="5"/>
  <c r="H31" i="5"/>
  <c r="G31" i="5"/>
  <c r="F31" i="5"/>
  <c r="E31" i="5"/>
  <c r="D31" i="5"/>
  <c r="H30" i="5"/>
  <c r="G30" i="5"/>
  <c r="F30" i="5"/>
  <c r="E30" i="5"/>
  <c r="D30" i="5"/>
  <c r="H29" i="5"/>
  <c r="G29" i="5"/>
  <c r="F29" i="5"/>
  <c r="E29" i="5"/>
  <c r="D29" i="5"/>
  <c r="H208" i="5"/>
  <c r="G208" i="5"/>
  <c r="F208" i="5"/>
  <c r="E208" i="5"/>
  <c r="H24" i="5"/>
  <c r="G24" i="5"/>
  <c r="F24" i="5"/>
  <c r="E24" i="5"/>
  <c r="H23" i="5"/>
  <c r="G23" i="5"/>
  <c r="F23" i="5"/>
  <c r="E23" i="5"/>
  <c r="H22" i="5"/>
  <c r="G22" i="5"/>
  <c r="F22" i="5"/>
  <c r="E22" i="5"/>
  <c r="H21" i="5"/>
  <c r="G21" i="5"/>
  <c r="F21" i="5"/>
  <c r="E21" i="5"/>
  <c r="H20" i="5"/>
  <c r="G20" i="5"/>
  <c r="F20" i="5"/>
  <c r="E20" i="5"/>
  <c r="H19" i="5"/>
  <c r="G19" i="5"/>
  <c r="F19" i="5"/>
  <c r="E19" i="5"/>
  <c r="H18" i="5"/>
  <c r="G18" i="5"/>
  <c r="F18" i="5"/>
  <c r="E18" i="5"/>
  <c r="D24" i="5"/>
  <c r="D23" i="5"/>
  <c r="D22" i="5"/>
  <c r="D21" i="5"/>
  <c r="D20" i="5"/>
  <c r="D19" i="5"/>
  <c r="D18" i="5"/>
  <c r="H41" i="1"/>
  <c r="H17" i="5" s="1"/>
  <c r="G41" i="1"/>
  <c r="F41" i="1"/>
  <c r="E41" i="1"/>
  <c r="E17" i="5" s="1"/>
  <c r="H14" i="5"/>
  <c r="G14" i="5"/>
  <c r="F14" i="5"/>
  <c r="E14" i="5"/>
  <c r="D14" i="5"/>
  <c r="I459"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4" i="1"/>
  <c r="I153" i="1"/>
  <c r="I152" i="1"/>
  <c r="I151" i="1"/>
  <c r="I150" i="1"/>
  <c r="I145" i="1"/>
  <c r="I144" i="1"/>
  <c r="I143" i="1"/>
  <c r="I142" i="1"/>
  <c r="I141" i="1"/>
  <c r="I140" i="1"/>
  <c r="I139" i="1"/>
  <c r="I138" i="1"/>
  <c r="I137" i="1"/>
  <c r="J155" i="1" s="1"/>
  <c r="I136" i="1"/>
  <c r="I135" i="1"/>
  <c r="I134" i="1"/>
  <c r="I133" i="1"/>
  <c r="I132" i="1"/>
  <c r="I131" i="1"/>
  <c r="I130" i="1"/>
  <c r="I129" i="1"/>
  <c r="I128" i="1"/>
  <c r="I127" i="1"/>
  <c r="I126"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4" i="1"/>
  <c r="I93" i="1"/>
  <c r="I92" i="1"/>
  <c r="I91" i="1"/>
  <c r="I90" i="1"/>
  <c r="I89" i="1"/>
  <c r="I88" i="1"/>
  <c r="I87" i="1"/>
  <c r="I86" i="1"/>
  <c r="I85" i="1"/>
  <c r="I84" i="1"/>
  <c r="I83" i="1"/>
  <c r="I82" i="1"/>
  <c r="I81" i="1"/>
  <c r="I80" i="1"/>
  <c r="I79" i="1"/>
  <c r="I78" i="1"/>
  <c r="I77" i="1"/>
  <c r="I76" i="1"/>
  <c r="I75" i="1"/>
  <c r="I74" i="1"/>
  <c r="I73" i="1"/>
  <c r="I72" i="1"/>
  <c r="I71" i="1"/>
  <c r="I70" i="1"/>
  <c r="I67" i="1"/>
  <c r="I66" i="1"/>
  <c r="I65" i="1"/>
  <c r="I64" i="1"/>
  <c r="I63" i="1"/>
  <c r="I62" i="1"/>
  <c r="I61" i="1"/>
  <c r="I60" i="1"/>
  <c r="I59" i="1"/>
  <c r="I58" i="1"/>
  <c r="I57" i="1"/>
  <c r="I56" i="1"/>
  <c r="I55" i="1"/>
  <c r="I54" i="1"/>
  <c r="I53" i="1"/>
  <c r="I52" i="1"/>
  <c r="I51" i="1"/>
  <c r="I50" i="1"/>
  <c r="I49" i="1"/>
  <c r="I48" i="1"/>
  <c r="I47" i="1"/>
  <c r="I46" i="1"/>
  <c r="I45" i="1"/>
  <c r="I44" i="1"/>
  <c r="I43" i="1"/>
  <c r="I40" i="1"/>
  <c r="I39" i="1"/>
  <c r="I38" i="1"/>
  <c r="I37" i="1"/>
  <c r="I36" i="1"/>
  <c r="I35" i="1"/>
  <c r="I34" i="1"/>
  <c r="I33" i="1"/>
  <c r="I32" i="1"/>
  <c r="I31" i="1"/>
  <c r="I30" i="1"/>
  <c r="I29" i="1"/>
  <c r="I28" i="1"/>
  <c r="I27" i="1"/>
  <c r="I26" i="1"/>
  <c r="I25" i="1"/>
  <c r="I24" i="1"/>
  <c r="I23" i="1"/>
  <c r="I22" i="1"/>
  <c r="I21" i="1"/>
  <c r="I20" i="1"/>
  <c r="I19" i="1"/>
  <c r="I18" i="1"/>
  <c r="I17" i="1"/>
  <c r="I16" i="1"/>
  <c r="D208" i="5"/>
  <c r="D39" i="8"/>
  <c r="G17" i="5" l="1"/>
  <c r="F17" i="5"/>
  <c r="F496" i="1"/>
  <c r="F497" i="1" s="1"/>
  <c r="F498" i="1" s="1"/>
  <c r="E32" i="8"/>
  <c r="F33" i="8"/>
  <c r="E33" i="8"/>
  <c r="F31" i="8"/>
  <c r="I485" i="1"/>
  <c r="D204" i="5"/>
  <c r="I155" i="1"/>
  <c r="F193" i="5"/>
  <c r="E193" i="5"/>
  <c r="E47" i="5"/>
  <c r="F47" i="5"/>
  <c r="E36" i="5"/>
  <c r="F36" i="5"/>
  <c r="D47" i="5"/>
  <c r="F25" i="5"/>
  <c r="E25" i="5"/>
  <c r="J485" i="1"/>
  <c r="G209" i="5"/>
  <c r="G40" i="8" s="1"/>
  <c r="H212" i="5"/>
  <c r="G11" i="4" s="1"/>
  <c r="E182" i="5"/>
  <c r="F182" i="5"/>
  <c r="G215" i="5"/>
  <c r="F14" i="4" s="1"/>
  <c r="H211" i="5"/>
  <c r="G10" i="4" s="1"/>
  <c r="G213" i="5"/>
  <c r="G44" i="8" s="1"/>
  <c r="H210" i="5"/>
  <c r="H41" i="8" s="1"/>
  <c r="G212" i="5"/>
  <c r="G43" i="8" s="1"/>
  <c r="H215" i="5"/>
  <c r="G14" i="4" s="1"/>
  <c r="G211" i="5"/>
  <c r="F10" i="4" s="1"/>
  <c r="H214" i="5"/>
  <c r="H45" i="8" s="1"/>
  <c r="H213" i="5"/>
  <c r="G12" i="4" s="1"/>
  <c r="G210" i="5"/>
  <c r="G41" i="8" s="1"/>
  <c r="H209" i="5"/>
  <c r="G8" i="4" s="1"/>
  <c r="G214" i="5"/>
  <c r="G45" i="8" s="1"/>
  <c r="E210" i="5"/>
  <c r="E41" i="8" s="1"/>
  <c r="F213" i="5"/>
  <c r="F44" i="8" s="1"/>
  <c r="E209" i="5"/>
  <c r="F212" i="5"/>
  <c r="F209" i="5"/>
  <c r="E214" i="5"/>
  <c r="E211" i="5"/>
  <c r="F214" i="5"/>
  <c r="F211" i="5"/>
  <c r="E496" i="1"/>
  <c r="E497" i="1" s="1"/>
  <c r="E498" i="1" s="1"/>
  <c r="E213" i="5"/>
  <c r="F210" i="5"/>
  <c r="E215" i="5"/>
  <c r="E212" i="5"/>
  <c r="F215" i="5"/>
  <c r="E204" i="5"/>
  <c r="F204" i="5"/>
  <c r="F171" i="5"/>
  <c r="E171" i="5"/>
  <c r="F160" i="5"/>
  <c r="E160" i="5"/>
  <c r="F148" i="5"/>
  <c r="E148" i="5"/>
  <c r="F137" i="5"/>
  <c r="E137" i="5"/>
  <c r="F126" i="5"/>
  <c r="E126" i="5"/>
  <c r="D126" i="5"/>
  <c r="E115" i="5"/>
  <c r="D115" i="5"/>
  <c r="F115" i="5"/>
  <c r="D103" i="5"/>
  <c r="F103" i="5"/>
  <c r="E103" i="5"/>
  <c r="D92" i="5"/>
  <c r="F92" i="5"/>
  <c r="E92" i="5"/>
  <c r="F81" i="5"/>
  <c r="E81" i="5"/>
  <c r="F70" i="5"/>
  <c r="E70" i="5"/>
  <c r="D58" i="5"/>
  <c r="E58" i="5"/>
  <c r="F58" i="5"/>
  <c r="K429" i="1"/>
  <c r="K456" i="1"/>
  <c r="K485" i="1"/>
  <c r="D512" i="1"/>
  <c r="K41" i="1"/>
  <c r="K68" i="1"/>
  <c r="H6" i="8"/>
  <c r="H68" i="1"/>
  <c r="G46" i="8" l="1"/>
  <c r="H43" i="8"/>
  <c r="F8" i="4"/>
  <c r="G42" i="8"/>
  <c r="H46" i="8"/>
  <c r="H42" i="8"/>
  <c r="H44" i="8"/>
  <c r="E12" i="4"/>
  <c r="G13" i="4"/>
  <c r="D9" i="4"/>
  <c r="G9" i="4"/>
  <c r="F12" i="4"/>
  <c r="F11" i="4"/>
  <c r="G216" i="5"/>
  <c r="G47" i="8" s="1"/>
  <c r="F9" i="4"/>
  <c r="F216" i="5"/>
  <c r="F217" i="5" s="1"/>
  <c r="F13" i="4"/>
  <c r="H216" i="5"/>
  <c r="H47" i="8" s="1"/>
  <c r="E216" i="5"/>
  <c r="E217" i="5" s="1"/>
  <c r="H40" i="8"/>
  <c r="E42" i="8"/>
  <c r="D10" i="4"/>
  <c r="E45" i="8"/>
  <c r="D13" i="4"/>
  <c r="E44" i="8"/>
  <c r="D12" i="4"/>
  <c r="F40" i="8"/>
  <c r="E8" i="4"/>
  <c r="F43" i="8"/>
  <c r="E11" i="4"/>
  <c r="E40" i="8"/>
  <c r="D8" i="4"/>
  <c r="F46" i="8"/>
  <c r="E14" i="4"/>
  <c r="F42" i="8"/>
  <c r="E10" i="4"/>
  <c r="H7" i="8"/>
  <c r="E43" i="8"/>
  <c r="D11" i="4"/>
  <c r="E46" i="8"/>
  <c r="D14" i="4"/>
  <c r="F41" i="8"/>
  <c r="E9" i="4"/>
  <c r="F45" i="8"/>
  <c r="E13" i="4"/>
  <c r="F504" i="1"/>
  <c r="E22" i="4" s="1"/>
  <c r="F506" i="1"/>
  <c r="E24" i="4" s="1"/>
  <c r="F505" i="1"/>
  <c r="E23" i="4" s="1"/>
  <c r="E505" i="1"/>
  <c r="D23" i="4" s="1"/>
  <c r="E506" i="1"/>
  <c r="D24" i="4" s="1"/>
  <c r="E504" i="1"/>
  <c r="J292" i="1"/>
  <c r="J402" i="1"/>
  <c r="I429" i="1"/>
  <c r="J456" i="1"/>
  <c r="J375" i="1"/>
  <c r="J429" i="1"/>
  <c r="G47" i="5"/>
  <c r="H47" i="5"/>
  <c r="I46" i="5"/>
  <c r="I456" i="1"/>
  <c r="I402" i="1"/>
  <c r="I375" i="1"/>
  <c r="J346" i="1"/>
  <c r="J182" i="1"/>
  <c r="I209" i="1"/>
  <c r="I236" i="1"/>
  <c r="J265" i="1"/>
  <c r="J236" i="1"/>
  <c r="J319" i="1"/>
  <c r="J95" i="1"/>
  <c r="J122" i="1"/>
  <c r="I346" i="1"/>
  <c r="I319" i="1"/>
  <c r="I292" i="1"/>
  <c r="I265" i="1"/>
  <c r="J209" i="1"/>
  <c r="I182" i="1"/>
  <c r="I122" i="1"/>
  <c r="I95" i="1"/>
  <c r="J68" i="1"/>
  <c r="J41" i="1"/>
  <c r="I41" i="1"/>
  <c r="H24" i="4"/>
  <c r="H23" i="4"/>
  <c r="H22" i="4"/>
  <c r="G15" i="4" l="1"/>
  <c r="G16" i="4" s="1"/>
  <c r="G17" i="4" s="1"/>
  <c r="G217" i="5"/>
  <c r="G48" i="8" s="1"/>
  <c r="F15" i="4"/>
  <c r="F16" i="4" s="1"/>
  <c r="F17" i="4" s="1"/>
  <c r="F47" i="8"/>
  <c r="E47" i="8"/>
  <c r="H217" i="5"/>
  <c r="H48" i="8" s="1"/>
  <c r="E15" i="4"/>
  <c r="E507" i="1"/>
  <c r="D22" i="4"/>
  <c r="D15" i="4"/>
  <c r="E218" i="5"/>
  <c r="E48" i="8"/>
  <c r="F218" i="5"/>
  <c r="F48" i="8"/>
  <c r="F507" i="1"/>
  <c r="D509" i="1"/>
  <c r="K402" i="1"/>
  <c r="K375" i="1"/>
  <c r="K346" i="1"/>
  <c r="K319" i="1"/>
  <c r="K292" i="1"/>
  <c r="K265" i="1"/>
  <c r="K236" i="1"/>
  <c r="K209" i="1"/>
  <c r="K182" i="1"/>
  <c r="K155" i="1"/>
  <c r="K122" i="1"/>
  <c r="K95" i="1"/>
  <c r="G218" i="5" l="1"/>
  <c r="F18" i="4" s="1"/>
  <c r="H218" i="5"/>
  <c r="D16" i="4"/>
  <c r="D17" i="4" s="1"/>
  <c r="D18" i="4" s="1"/>
  <c r="E16" i="4"/>
  <c r="E17" i="4" s="1"/>
  <c r="E18" i="4" s="1"/>
  <c r="F49" i="8"/>
  <c r="F220" i="5"/>
  <c r="E49" i="8"/>
  <c r="E220" i="5"/>
  <c r="K509" i="1"/>
  <c r="I18" i="5"/>
  <c r="I19" i="5"/>
  <c r="I20" i="5"/>
  <c r="I21" i="5"/>
  <c r="I22" i="5"/>
  <c r="I23" i="5"/>
  <c r="I24" i="5"/>
  <c r="G49" i="8" l="1"/>
  <c r="H49" i="8"/>
  <c r="G18" i="4"/>
  <c r="D215" i="5"/>
  <c r="D210" i="5"/>
  <c r="D211" i="5"/>
  <c r="C10" i="4" s="1"/>
  <c r="H10" i="4" s="1"/>
  <c r="D212" i="5"/>
  <c r="D213" i="5"/>
  <c r="D214" i="5"/>
  <c r="D209" i="5"/>
  <c r="C8" i="4" s="1"/>
  <c r="C21" i="4"/>
  <c r="D45" i="8" l="1"/>
  <c r="C13" i="4"/>
  <c r="H13" i="4" s="1"/>
  <c r="D44" i="8"/>
  <c r="C12" i="4"/>
  <c r="H12" i="4" s="1"/>
  <c r="D41" i="8"/>
  <c r="C9" i="4"/>
  <c r="H9" i="4" s="1"/>
  <c r="D43" i="8"/>
  <c r="C11" i="4"/>
  <c r="H11" i="4" s="1"/>
  <c r="D46" i="8"/>
  <c r="C14" i="4"/>
  <c r="H14" i="4" s="1"/>
  <c r="D216" i="5"/>
  <c r="D40" i="8"/>
  <c r="D42" i="8"/>
  <c r="D47" i="8" l="1"/>
  <c r="D217" i="5"/>
  <c r="D218" i="5" s="1"/>
  <c r="D402" i="1"/>
  <c r="D23" i="8" s="1"/>
  <c r="G402" i="1"/>
  <c r="G23" i="8" s="1"/>
  <c r="D503" i="1"/>
  <c r="D495" i="1"/>
  <c r="H204" i="5"/>
  <c r="G204" i="5"/>
  <c r="I203" i="5"/>
  <c r="I202" i="5"/>
  <c r="I201" i="5"/>
  <c r="I200" i="5"/>
  <c r="I199" i="5"/>
  <c r="I198" i="5"/>
  <c r="I197" i="5"/>
  <c r="G196" i="5"/>
  <c r="H196" i="5"/>
  <c r="D196" i="5"/>
  <c r="I204" i="5" l="1"/>
  <c r="I68" i="1"/>
  <c r="I196" i="5"/>
  <c r="I164" i="5"/>
  <c r="I165" i="5"/>
  <c r="I166" i="5"/>
  <c r="I167" i="5"/>
  <c r="I168" i="5"/>
  <c r="I169" i="5"/>
  <c r="I170" i="5"/>
  <c r="D171" i="5"/>
  <c r="G171" i="5"/>
  <c r="H171" i="5"/>
  <c r="I175" i="5"/>
  <c r="I176" i="5"/>
  <c r="I177" i="5"/>
  <c r="I178" i="5"/>
  <c r="I179" i="5"/>
  <c r="I180" i="5"/>
  <c r="I181" i="5"/>
  <c r="D182" i="5"/>
  <c r="G182" i="5"/>
  <c r="H182" i="5"/>
  <c r="I186" i="5"/>
  <c r="I187" i="5"/>
  <c r="I188" i="5"/>
  <c r="I189" i="5"/>
  <c r="I190" i="5"/>
  <c r="I191" i="5"/>
  <c r="I192" i="5"/>
  <c r="D193" i="5"/>
  <c r="G193" i="5"/>
  <c r="H193" i="5"/>
  <c r="H160" i="5"/>
  <c r="G160" i="5"/>
  <c r="D160" i="5"/>
  <c r="I159" i="5"/>
  <c r="I158" i="5"/>
  <c r="I157" i="5"/>
  <c r="I156" i="5"/>
  <c r="I155" i="5"/>
  <c r="I154" i="5"/>
  <c r="I153" i="5"/>
  <c r="I119" i="5"/>
  <c r="I120" i="5"/>
  <c r="I121" i="5"/>
  <c r="I122" i="5"/>
  <c r="I123" i="5"/>
  <c r="I124" i="5"/>
  <c r="I125" i="5"/>
  <c r="G126" i="5"/>
  <c r="H126" i="5"/>
  <c r="I130" i="5"/>
  <c r="I131" i="5"/>
  <c r="I132" i="5"/>
  <c r="I133" i="5"/>
  <c r="I134" i="5"/>
  <c r="I135" i="5"/>
  <c r="I136" i="5"/>
  <c r="D137" i="5"/>
  <c r="G137" i="5"/>
  <c r="H137" i="5"/>
  <c r="I141" i="5"/>
  <c r="I142" i="5"/>
  <c r="I143" i="5"/>
  <c r="I144" i="5"/>
  <c r="I145" i="5"/>
  <c r="I146" i="5"/>
  <c r="I147" i="5"/>
  <c r="D148" i="5"/>
  <c r="G148" i="5"/>
  <c r="H148" i="5"/>
  <c r="H115" i="5"/>
  <c r="G115" i="5"/>
  <c r="I114" i="5"/>
  <c r="I113" i="5"/>
  <c r="I112" i="5"/>
  <c r="I111" i="5"/>
  <c r="I110" i="5"/>
  <c r="I109" i="5"/>
  <c r="I108" i="5"/>
  <c r="I74" i="5"/>
  <c r="I75" i="5"/>
  <c r="I76" i="5"/>
  <c r="I77" i="5"/>
  <c r="I78" i="5"/>
  <c r="I79" i="5"/>
  <c r="I80" i="5"/>
  <c r="D81" i="5"/>
  <c r="G81" i="5"/>
  <c r="H81" i="5"/>
  <c r="I85" i="5"/>
  <c r="I86" i="5"/>
  <c r="I87" i="5"/>
  <c r="I88" i="5"/>
  <c r="I89" i="5"/>
  <c r="I90" i="5"/>
  <c r="I91" i="5"/>
  <c r="G92" i="5"/>
  <c r="H92" i="5"/>
  <c r="I96" i="5"/>
  <c r="I97" i="5"/>
  <c r="I98" i="5"/>
  <c r="I99" i="5"/>
  <c r="I100" i="5"/>
  <c r="I101" i="5"/>
  <c r="I102" i="5"/>
  <c r="G103" i="5"/>
  <c r="H103" i="5"/>
  <c r="I63" i="5"/>
  <c r="I64" i="5"/>
  <c r="I65" i="5"/>
  <c r="I66" i="5"/>
  <c r="I67" i="5"/>
  <c r="I68" i="5"/>
  <c r="I69" i="5"/>
  <c r="D70" i="5"/>
  <c r="G70" i="5"/>
  <c r="H70" i="5"/>
  <c r="I29" i="5"/>
  <c r="I30" i="5"/>
  <c r="I31" i="5"/>
  <c r="I32" i="5"/>
  <c r="I33" i="5"/>
  <c r="I34" i="5"/>
  <c r="I35" i="5"/>
  <c r="D36" i="5"/>
  <c r="G36" i="5"/>
  <c r="H36" i="5"/>
  <c r="I40" i="5"/>
  <c r="I41" i="5"/>
  <c r="I42" i="5"/>
  <c r="I43" i="5"/>
  <c r="I44" i="5"/>
  <c r="I45" i="5"/>
  <c r="I47" i="5"/>
  <c r="I51" i="5"/>
  <c r="I52" i="5"/>
  <c r="I53" i="5"/>
  <c r="I54" i="5"/>
  <c r="I55" i="5"/>
  <c r="I56" i="5"/>
  <c r="I57" i="5"/>
  <c r="G58" i="5"/>
  <c r="H58" i="5"/>
  <c r="G25" i="5"/>
  <c r="H25" i="5"/>
  <c r="D25" i="5"/>
  <c r="I25" i="5" l="1"/>
  <c r="I137" i="5"/>
  <c r="I214" i="5"/>
  <c r="I45" i="8" s="1"/>
  <c r="I182" i="5"/>
  <c r="I209" i="5"/>
  <c r="I40" i="8" s="1"/>
  <c r="I212" i="5"/>
  <c r="I43" i="8" s="1"/>
  <c r="I210" i="5"/>
  <c r="I41" i="8" s="1"/>
  <c r="I215" i="5"/>
  <c r="I46" i="8" s="1"/>
  <c r="I213" i="5"/>
  <c r="I44" i="8" s="1"/>
  <c r="I211" i="5"/>
  <c r="I42" i="8" s="1"/>
  <c r="I126" i="5"/>
  <c r="I160" i="5"/>
  <c r="I171" i="5"/>
  <c r="I148" i="5"/>
  <c r="I193" i="5"/>
  <c r="I81" i="5"/>
  <c r="I115" i="5"/>
  <c r="I103" i="5"/>
  <c r="I92" i="5"/>
  <c r="I70" i="5"/>
  <c r="I36" i="5"/>
  <c r="I58" i="5"/>
  <c r="G456" i="1"/>
  <c r="H456" i="1"/>
  <c r="G429" i="1"/>
  <c r="H429" i="1"/>
  <c r="G163" i="5"/>
  <c r="H402" i="1"/>
  <c r="G375" i="1"/>
  <c r="H375" i="1"/>
  <c r="G346" i="1"/>
  <c r="H346" i="1"/>
  <c r="G319" i="1"/>
  <c r="H319" i="1"/>
  <c r="G292" i="1"/>
  <c r="H292" i="1"/>
  <c r="G265" i="1"/>
  <c r="G16" i="8" s="1"/>
  <c r="H265" i="1"/>
  <c r="G236" i="1"/>
  <c r="H236" i="1"/>
  <c r="H14" i="8" s="1"/>
  <c r="G209" i="1"/>
  <c r="H209" i="1"/>
  <c r="G182" i="1"/>
  <c r="H182" i="1"/>
  <c r="G122" i="1"/>
  <c r="H122" i="1"/>
  <c r="G8" i="8"/>
  <c r="H8" i="8"/>
  <c r="H28" i="5"/>
  <c r="D68" i="1"/>
  <c r="G6" i="8"/>
  <c r="G496" i="1" l="1"/>
  <c r="H496" i="1"/>
  <c r="H497" i="1" s="1"/>
  <c r="H8" i="4"/>
  <c r="C15" i="4"/>
  <c r="H163" i="5"/>
  <c r="H23" i="8"/>
  <c r="I23" i="8" s="1"/>
  <c r="G84" i="5"/>
  <c r="G13" i="8"/>
  <c r="G129" i="5"/>
  <c r="G18" i="8"/>
  <c r="G174" i="5"/>
  <c r="G24" i="8"/>
  <c r="G28" i="5"/>
  <c r="G7" i="8"/>
  <c r="H129" i="5"/>
  <c r="H18" i="8"/>
  <c r="H140" i="5"/>
  <c r="H19" i="8"/>
  <c r="H185" i="5"/>
  <c r="H25" i="8"/>
  <c r="H118" i="5"/>
  <c r="H17" i="8"/>
  <c r="G73" i="5"/>
  <c r="G12" i="8"/>
  <c r="H174" i="5"/>
  <c r="H24" i="8"/>
  <c r="G95" i="5"/>
  <c r="G14" i="8"/>
  <c r="G140" i="5"/>
  <c r="G19" i="8"/>
  <c r="G185" i="5"/>
  <c r="G25" i="8"/>
  <c r="H84" i="5"/>
  <c r="H13" i="8"/>
  <c r="H62" i="5"/>
  <c r="H11" i="8"/>
  <c r="H107" i="5"/>
  <c r="H16" i="8"/>
  <c r="H152" i="5"/>
  <c r="H22" i="8"/>
  <c r="H73" i="5"/>
  <c r="H12" i="8"/>
  <c r="G118" i="5"/>
  <c r="G17" i="8"/>
  <c r="H50" i="5"/>
  <c r="H9" i="8"/>
  <c r="H5" i="8" s="1"/>
  <c r="G50" i="5"/>
  <c r="G9" i="8"/>
  <c r="D28" i="5"/>
  <c r="D7" i="8"/>
  <c r="G62" i="5"/>
  <c r="G11" i="8"/>
  <c r="G152" i="5"/>
  <c r="G22" i="8"/>
  <c r="H39" i="5"/>
  <c r="G107" i="5"/>
  <c r="I216" i="5"/>
  <c r="H95" i="5"/>
  <c r="G39" i="5"/>
  <c r="G21" i="8" l="1"/>
  <c r="H21" i="8"/>
  <c r="H10" i="8"/>
  <c r="G15" i="8"/>
  <c r="H15" i="8"/>
  <c r="G10" i="8"/>
  <c r="G5" i="8"/>
  <c r="C16" i="4"/>
  <c r="C17" i="4" s="1"/>
  <c r="C18" i="4" s="1"/>
  <c r="H15" i="4"/>
  <c r="I28" i="5"/>
  <c r="I7" i="8"/>
  <c r="I47" i="8"/>
  <c r="I217" i="5"/>
  <c r="I48" i="8" s="1"/>
  <c r="D49" i="8"/>
  <c r="D48" i="8"/>
  <c r="H498" i="1"/>
  <c r="G497" i="1"/>
  <c r="G498" i="1" s="1"/>
  <c r="G220" i="5" s="1"/>
  <c r="D456" i="1"/>
  <c r="D429" i="1"/>
  <c r="D163" i="5"/>
  <c r="I163" i="5" s="1"/>
  <c r="D22" i="8"/>
  <c r="D346" i="1"/>
  <c r="D319" i="1"/>
  <c r="D129" i="5" s="1"/>
  <c r="D292" i="1"/>
  <c r="D118" i="5" s="1"/>
  <c r="D16" i="8"/>
  <c r="I16" i="8" s="1"/>
  <c r="D11" i="8"/>
  <c r="D122" i="1"/>
  <c r="D8" i="8"/>
  <c r="I8" i="8" s="1"/>
  <c r="H220" i="5" l="1"/>
  <c r="H20" i="8"/>
  <c r="H26" i="8" s="1"/>
  <c r="H27" i="8" s="1"/>
  <c r="H28" i="8" s="1"/>
  <c r="H31" i="8" s="1"/>
  <c r="G20" i="8"/>
  <c r="G26" i="8" s="1"/>
  <c r="G27" i="8" s="1"/>
  <c r="G28" i="8" s="1"/>
  <c r="G32" i="8" s="1"/>
  <c r="D496" i="1"/>
  <c r="I496" i="1" s="1"/>
  <c r="H16" i="4"/>
  <c r="H17" i="4" s="1"/>
  <c r="H506" i="1"/>
  <c r="G24" i="4" s="1"/>
  <c r="H505" i="1"/>
  <c r="G23" i="4" s="1"/>
  <c r="H504" i="1"/>
  <c r="G506" i="1"/>
  <c r="F24" i="4" s="1"/>
  <c r="G505" i="1"/>
  <c r="F23" i="4" s="1"/>
  <c r="G504" i="1"/>
  <c r="D50" i="5"/>
  <c r="I50" i="5" s="1"/>
  <c r="D9" i="8"/>
  <c r="D140" i="5"/>
  <c r="I140" i="5" s="1"/>
  <c r="D19" i="8"/>
  <c r="I22" i="8"/>
  <c r="D174" i="5"/>
  <c r="I174" i="5" s="1"/>
  <c r="D24" i="8"/>
  <c r="I24" i="8" s="1"/>
  <c r="I95" i="5"/>
  <c r="D14" i="8"/>
  <c r="I14" i="8" s="1"/>
  <c r="D185" i="5"/>
  <c r="I185" i="5" s="1"/>
  <c r="D25" i="8"/>
  <c r="I25" i="8" s="1"/>
  <c r="I11" i="8"/>
  <c r="I73" i="5"/>
  <c r="D12" i="8"/>
  <c r="I12" i="8" s="1"/>
  <c r="I129" i="5"/>
  <c r="D18" i="8"/>
  <c r="I18" i="8" s="1"/>
  <c r="I218" i="5"/>
  <c r="I84" i="5"/>
  <c r="D13" i="8"/>
  <c r="I13" i="8" s="1"/>
  <c r="D6" i="8"/>
  <c r="I6" i="8" s="1"/>
  <c r="I118" i="5"/>
  <c r="D17" i="8"/>
  <c r="I17" i="8" s="1"/>
  <c r="D17" i="5"/>
  <c r="I17" i="5" s="1"/>
  <c r="D107" i="5"/>
  <c r="I107" i="5" s="1"/>
  <c r="C29" i="6"/>
  <c r="D152" i="5"/>
  <c r="I152" i="5" s="1"/>
  <c r="C40" i="6"/>
  <c r="D62" i="5"/>
  <c r="I62" i="5" s="1"/>
  <c r="C18" i="6"/>
  <c r="D39" i="5"/>
  <c r="I39" i="5" s="1"/>
  <c r="C7" i="6"/>
  <c r="D10" i="6" s="1"/>
  <c r="G33" i="8" l="1"/>
  <c r="G31" i="8"/>
  <c r="H32" i="8"/>
  <c r="H33" i="8"/>
  <c r="G507" i="1"/>
  <c r="F22" i="4"/>
  <c r="H507" i="1"/>
  <c r="G22" i="4"/>
  <c r="I49" i="8"/>
  <c r="H18" i="4"/>
  <c r="I10" i="8"/>
  <c r="D15" i="8"/>
  <c r="I19" i="8"/>
  <c r="I15" i="8" s="1"/>
  <c r="D5" i="8"/>
  <c r="I9" i="8"/>
  <c r="I5" i="8" s="1"/>
  <c r="I21" i="8"/>
  <c r="D10" i="8"/>
  <c r="D21" i="8"/>
  <c r="I497" i="1"/>
  <c r="I498" i="1" s="1"/>
  <c r="I220" i="5" s="1"/>
  <c r="K510" i="1"/>
  <c r="D45" i="6"/>
  <c r="D47" i="6"/>
  <c r="D46" i="6"/>
  <c r="D43" i="6"/>
  <c r="D44" i="6"/>
  <c r="D34" i="6"/>
  <c r="D36" i="6"/>
  <c r="D32" i="6"/>
  <c r="D33" i="6"/>
  <c r="D35" i="6"/>
  <c r="D24" i="6"/>
  <c r="D25" i="6"/>
  <c r="D21" i="6"/>
  <c r="D22" i="6"/>
  <c r="D23" i="6"/>
  <c r="D12" i="6"/>
  <c r="D11" i="6"/>
  <c r="D14" i="6"/>
  <c r="D13" i="6"/>
  <c r="D497" i="1"/>
  <c r="D498" i="1" s="1"/>
  <c r="D220" i="5" s="1"/>
  <c r="I506" i="1" l="1"/>
  <c r="I505" i="1"/>
  <c r="I504" i="1"/>
  <c r="D504" i="1"/>
  <c r="C22" i="4" s="1"/>
  <c r="D506" i="1"/>
  <c r="C24" i="4" s="1"/>
  <c r="D505" i="1"/>
  <c r="C23" i="4" s="1"/>
  <c r="I20" i="8"/>
  <c r="D20" i="8"/>
  <c r="D26" i="8" s="1"/>
  <c r="D513" i="1"/>
  <c r="D510" i="1"/>
  <c r="C30" i="6"/>
  <c r="C41" i="6"/>
  <c r="C19" i="6"/>
  <c r="C8" i="6"/>
  <c r="C26" i="4" l="1"/>
  <c r="D26" i="4" s="1"/>
  <c r="I507" i="1"/>
  <c r="I26" i="8"/>
  <c r="D27" i="8"/>
  <c r="D507" i="1"/>
  <c r="D28" i="8" l="1"/>
  <c r="I27" i="8"/>
  <c r="D33" i="8" l="1"/>
  <c r="I33" i="8" s="1"/>
  <c r="D32" i="8"/>
  <c r="I32" i="8" s="1"/>
  <c r="D31" i="8"/>
  <c r="I31" i="8" s="1"/>
  <c r="I28" i="8"/>
  <c r="J27" i="8" s="1"/>
  <c r="J28" i="8" l="1"/>
  <c r="J10" i="8"/>
  <c r="J5" i="8"/>
  <c r="J15" i="8"/>
  <c r="J21" i="8"/>
  <c r="B17"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26" authorId="0" shapeId="0" xr:uid="{00000000-0006-0000-0100-000001000000}">
      <text>
        <r>
          <rPr>
            <b/>
            <sz val="9"/>
            <color indexed="81"/>
            <rFont val="Tahoma"/>
            <family val="2"/>
          </rPr>
          <t>USER:</t>
        </r>
        <r>
          <rPr>
            <sz val="9"/>
            <color indexed="81"/>
            <rFont val="Tahoma"/>
            <family val="2"/>
          </rPr>
          <t xml:space="preserve">
Activite 2.1.1: Appuyer le processus de sélection et d'identification des bénéficiaires </t>
        </r>
      </text>
    </comment>
    <comment ref="B131" authorId="0" shapeId="0" xr:uid="{00000000-0006-0000-0100-000002000000}">
      <text>
        <r>
          <rPr>
            <b/>
            <sz val="9"/>
            <color indexed="81"/>
            <rFont val="Tahoma"/>
            <family val="2"/>
          </rPr>
          <t>USER:</t>
        </r>
        <r>
          <rPr>
            <sz val="9"/>
            <color indexed="81"/>
            <rFont val="Tahoma"/>
            <family val="2"/>
          </rPr>
          <t xml:space="preserve">
Activite 2.1.2: Former des jeunes en entreprenariat et leadership et les équiper pour le démarrage/renforcement de leurs activités économiques
Activite totalement similaire au 2.1.5 - l'une des deux activites devrait donc etre supprimer
</t>
        </r>
      </text>
    </comment>
    <comment ref="B136" authorId="0" shapeId="0" xr:uid="{00000000-0006-0000-0100-000003000000}">
      <text>
        <r>
          <rPr>
            <b/>
            <sz val="9"/>
            <color indexed="81"/>
            <rFont val="Tahoma"/>
            <family val="2"/>
          </rPr>
          <t>USER:</t>
        </r>
        <r>
          <rPr>
            <sz val="9"/>
            <color indexed="81"/>
            <rFont val="Tahoma"/>
            <family val="2"/>
          </rPr>
          <t xml:space="preserve">
Activite 2.1.3: Appuyer des groupements de jeunes et de femmes à mettre en oeuvre des AGR ppour leur autonomisation soci-économique </t>
        </r>
      </text>
    </comment>
  </commentList>
</comments>
</file>

<file path=xl/sharedStrings.xml><?xml version="1.0" encoding="utf-8"?>
<sst xmlns="http://schemas.openxmlformats.org/spreadsheetml/2006/main" count="967" uniqueCount="673">
  <si>
    <t>Projet : Programme d’appui à la prévention des conflits et de l’extrémisme violent dans les zones frontalières du Togo, Bénin et du Burkina Faso, Phase 2</t>
  </si>
  <si>
    <t>RECAPITULATIF DU BUDGET</t>
  </si>
  <si>
    <t>Ref de Resultats / Produits</t>
  </si>
  <si>
    <t>Formulation des produits</t>
  </si>
  <si>
    <t>TOTAL BUDGET</t>
  </si>
  <si>
    <t>%</t>
  </si>
  <si>
    <t xml:space="preserve">Produit 1.1: </t>
  </si>
  <si>
    <t xml:space="preserve">Produit 1.2: </t>
  </si>
  <si>
    <t xml:space="preserve">Produit 1.3: </t>
  </si>
  <si>
    <t xml:space="preserve">Produit 1.4: </t>
  </si>
  <si>
    <t>Produit 2.1</t>
  </si>
  <si>
    <t xml:space="preserve">Produit 2.2 </t>
  </si>
  <si>
    <t xml:space="preserve">Produit 2.3 </t>
  </si>
  <si>
    <t xml:space="preserve">Produit 2.4 </t>
  </si>
  <si>
    <t xml:space="preserve">RESULTAT 3: </t>
  </si>
  <si>
    <t xml:space="preserve">Produit 3.1 </t>
  </si>
  <si>
    <t>Produit 3.2</t>
  </si>
  <si>
    <t>Produit 3.3</t>
  </si>
  <si>
    <t>Produit 3.4</t>
  </si>
  <si>
    <t>SOUS TOTAL DES ACTIVITES</t>
  </si>
  <si>
    <t>Resultat 4:</t>
  </si>
  <si>
    <t>4.1</t>
  </si>
  <si>
    <t>Coût de personnel du projet si pas inclus dans les activites si-dessus</t>
  </si>
  <si>
    <t>4.2</t>
  </si>
  <si>
    <t>Coûts operationnels si pas inclus dans les activites si-dessus</t>
  </si>
  <si>
    <t>4.3</t>
  </si>
  <si>
    <t>Suivi Evaluation</t>
  </si>
  <si>
    <t>SOUS TOTAL ACTIVITES + COORDINATION ET GESTION</t>
  </si>
  <si>
    <t>GMS / Couts indirects (7%):</t>
  </si>
  <si>
    <t>BUDGET TOTAL DU PROJET</t>
  </si>
  <si>
    <t>TRANCHES DE VERSEMENTS</t>
  </si>
  <si>
    <t xml:space="preserve">TOTAL </t>
  </si>
  <si>
    <t>Première tranche 35%</t>
  </si>
  <si>
    <t>Deuxième tranche 35%</t>
  </si>
  <si>
    <t>Troisième tranche 30%</t>
  </si>
  <si>
    <t>Totaux</t>
  </si>
  <si>
    <t>Organisation recipiendiaire 1</t>
  </si>
  <si>
    <t>Organisation recipiendiaire 2</t>
  </si>
  <si>
    <t>Organisation recipiendiaire 3</t>
  </si>
  <si>
    <t>Organisation recipiendiaire 4</t>
  </si>
  <si>
    <t>Organisation recipiendiaire 5</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</si>
  <si>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</si>
  <si>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</si>
  <si>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</si>
  <si>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</si>
  <si>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</si>
  <si>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</si>
  <si>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</si>
  <si>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Sous-budget total du projet</t>
  </si>
  <si>
    <t>Coûts indirects (7%):</t>
  </si>
  <si>
    <t>TOTAL</t>
  </si>
  <si>
    <t>Annexe D - Budget du projet PBF</t>
  </si>
  <si>
    <t>Instructions:</t>
  </si>
  <si>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Ensuite, divisez chaque budget en fonction</t>
    </r>
    <r>
      <rPr>
        <b/>
        <sz val="16"/>
        <color theme="1"/>
        <rFont val="Calibri"/>
        <family val="2"/>
        <scheme val="minor"/>
      </rPr>
      <t xml:space="preserve"> des catégories de budget des Nations Unies dans la feuille 2.
3. </t>
    </r>
    <r>
      <rPr>
        <sz val="16"/>
        <color theme="1"/>
        <rFont val="Calibri"/>
        <family val="2"/>
        <scheme val="minor"/>
      </rPr>
      <t>Assurez-vous d’inclure</t>
    </r>
    <r>
      <rPr>
        <b/>
        <sz val="16"/>
        <color theme="1"/>
        <rFont val="Calibri"/>
        <family val="2"/>
        <scheme val="minor"/>
      </rPr>
      <t xml:space="preserve"> %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toutes </t>
    </r>
    <r>
      <rPr>
        <sz val="16"/>
        <color theme="1"/>
        <rFont val="Calibri"/>
        <family val="2"/>
        <scheme val="minor"/>
      </rPr>
      <t>les organisations / résultats / réalisations / activités qui ne sont pas nécessaires. NE PAS supprimer les cellules.</t>
    </r>
    <r>
      <rPr>
        <b/>
        <sz val="16"/>
        <color theme="1"/>
        <rFont val="Calibri"/>
        <family val="2"/>
        <scheme val="minor"/>
      </rPr>
      <t xml:space="preserve">
6. Ne pas ajuster les montants des tranches</t>
    </r>
    <r>
      <rPr>
        <sz val="16"/>
        <color theme="1"/>
        <rFont val="Calibri"/>
        <family val="2"/>
        <scheme val="minor"/>
      </rPr>
      <t xml:space="preserve"> sans consulter PBSO.</t>
    </r>
  </si>
  <si>
    <t>Tableau 1 - Budget du projet PBF par résultat, produit et activité</t>
  </si>
  <si>
    <t>Nombre de resultat/ produit</t>
  </si>
  <si>
    <t>Formulation du resultat/ produit/activite</t>
  </si>
  <si>
    <t>Organisation recipiendiaire 1 (budget en USD)</t>
  </si>
  <si>
    <t>Organisation recipiendiaire 2 (budget en USD)</t>
  </si>
  <si>
    <t>Organisation recipiendiaire 3 (budget en USD)</t>
  </si>
  <si>
    <t>Organisation recipiendiaire 4 (budget en USD)</t>
  </si>
  <si>
    <t>Organisation recipiendiaire 5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</si>
  <si>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</si>
  <si>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</si>
  <si>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</si>
  <si>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t>Notes quelconque le cas echeant (.e.g sur types des entrants ou justification du budget)</t>
  </si>
  <si>
    <t>Catégorie UNDG</t>
  </si>
  <si>
    <t>OIM BENIN</t>
  </si>
  <si>
    <t>PNUD BENIN</t>
  </si>
  <si>
    <t>OIM BURKINA FASO</t>
  </si>
  <si>
    <t>OIM TOGO</t>
  </si>
  <si>
    <t>PNUD TOGO</t>
  </si>
  <si>
    <t xml:space="preserve">RESULTAT 1:  </t>
  </si>
  <si>
    <t xml:space="preserve">Les facteurs de risque de détérioration de la cohésion sociale et d’expansion de l’extrémisme violent dans l’espace BBT sont réduits  </t>
  </si>
  <si>
    <t>Les mécanismes endogènes de prévention et de résolution des conflits communautaires sont fonctionnels et efficaces dans les communes de couverture</t>
  </si>
  <si>
    <t xml:space="preserve">l’Allocation GEWE réservée à ce produit et toutes les activités y afférente permettra une participation équitable des femmes dans les mécanismes communautaires de prévention et de résolution pacifique de conflits. ; Il sera question d’avoir des délègues des femmes à tout les niveaux décisionnel  de ces mécanismes et d’assurer la prise en compte de leur avis et des participer aux activités de renforcement de membres </t>
  </si>
  <si>
    <t>Activite 1.1.1: Appuyer le CTRAP (Comité Transfrontalier d’Alerte Précoce) pour la mise en place (conjointe) des mécanismes endogènes de prévention et de résolution des conflits</t>
  </si>
  <si>
    <t>Dépenses d'organisation (location de salle, pauses-café, pauses-déjeuner, eau en salle)</t>
  </si>
  <si>
    <t xml:space="preserve">DSA et transport </t>
  </si>
  <si>
    <t>Consultance (élaboration/mise à jour des modules de formation, formation et rapportage)</t>
  </si>
  <si>
    <t xml:space="preserve">Visibilité et communication </t>
  </si>
  <si>
    <t>Activite 1.1.2: Appuyer la formation /le renforcement des mécanismes (fonctionnement, technique, élaboration et mise en œuvre des plans d’action, etc.)</t>
  </si>
  <si>
    <t>Appui financier et technique à l'implementation des plans d'actions des mecanismes</t>
  </si>
  <si>
    <t xml:space="preserve">Activite 1.1.3: Acquérir au profit des mécanismes de prévention et de gestion des conflits et des systèmes d’alerte précoce des  équipements  de collecte et de transmission des données </t>
  </si>
  <si>
    <t>Acquisition des équipements informatiques et digitaux et autres</t>
  </si>
  <si>
    <t>Formation des utilisateurs des équipements digitaux</t>
  </si>
  <si>
    <t>Activite 1.1.4: Appuyer  la mise en réseau des mécanismes endogènes de dialogue, de prévention et de résolution des conflits</t>
  </si>
  <si>
    <t>Fonctionnement du réseau</t>
  </si>
  <si>
    <t>Activite 1.1.5: Appuyer l’intégration des réseaux au mécanisme d’alerte BBT</t>
  </si>
  <si>
    <t xml:space="preserve">Rencontres transfrontalières  (location de salle, pauses-café, pauses-déjeuner, DSA et transport,  eau en salle) </t>
  </si>
  <si>
    <t>Total pour produit 1.1</t>
  </si>
  <si>
    <t>Les capacités des services étatiques, y compris les services sociaux de base sont renforcés dans la zone BBT.</t>
  </si>
  <si>
    <t xml:space="preserve">l’allocation genre de ce produit et activités aidera renforcer le plaidoyer et à s’assurer que des efforts et des mesures spéciales sont déployés pour assurer une représentation égale femmes  et l’accès aux services étatiques, y compris les services sociaux de base autant que possible.
</t>
  </si>
  <si>
    <t xml:space="preserve">Activite 1.2.1: Appuyer les services d’état civil dans les communes en équipements informatiques, solaires et la  formation </t>
  </si>
  <si>
    <t xml:space="preserve">Acquisition des équipements </t>
  </si>
  <si>
    <t xml:space="preserve">Activite 1.2.2: Appuyer à l’organisation de séances foraines pour la délivrance d’acte de naissance et de Carte Nationale d’identité  </t>
  </si>
  <si>
    <t>Subvention des pièces d'identité</t>
  </si>
  <si>
    <t>Activite 1.2.3:</t>
  </si>
  <si>
    <t>Activite 1.2.4:</t>
  </si>
  <si>
    <t>Activite 1.2.5:</t>
  </si>
  <si>
    <t>Total pour produit 1.2</t>
  </si>
  <si>
    <t xml:space="preserve">Activite 1.3.1: </t>
  </si>
  <si>
    <t xml:space="preserve">Activite 1.3.2: </t>
  </si>
  <si>
    <t>Activite 1.3.3:</t>
  </si>
  <si>
    <t>Activite 1.3.4:</t>
  </si>
  <si>
    <t>Activite 1.3.5:</t>
  </si>
  <si>
    <t>Total pour produit 1.3</t>
  </si>
  <si>
    <t xml:space="preserve">Activite 1.4.1:  </t>
  </si>
  <si>
    <t xml:space="preserve">Activite 1.4.2:  </t>
  </si>
  <si>
    <t>Activite 1.4.3:</t>
  </si>
  <si>
    <t>Activite 1.4.4:</t>
  </si>
  <si>
    <t>Activite 1.4.5:</t>
  </si>
  <si>
    <t>Total pour produit 1.4</t>
  </si>
  <si>
    <t>RESULTAT 2:</t>
  </si>
  <si>
    <t xml:space="preserve">  Les populations les plus vulnérables sont résilientes et contribuent à la consolidation de la paix</t>
  </si>
  <si>
    <t xml:space="preserve"> Les jeunes (filles et garçons) et les femmes ont des capacités renforcées pour développer des activités génératrices de revenus et pour améliorer leur employabilité</t>
  </si>
  <si>
    <t>Sur ce produit et activités,  l’allocation genre est très importante, Le genre est clairement identifié comme un des critères de sélection dans les activités, le renforcement de femmes capacités  en matière d’organisation, d’entreprenariat et de plaidoyer  et leur accès à divers outils tels que crédit, activité génératrice(AGR)  pour leur autonomisation socio-économique des femmes dans la zone du projet</t>
  </si>
  <si>
    <t>Activite 2.1.1: Appuyer le processus de sélection et d'identification des bénéficiaires</t>
  </si>
  <si>
    <t>Visibilité et communication</t>
  </si>
  <si>
    <t>Activite 2.1.2: Former des jeunes en entrepreneuriat et leadership et les équiper pour le démarrage/renforcement de leur activité économique</t>
  </si>
  <si>
    <t>Contractualisation avec Agence nationale pour l'Emploi (ANPE) (Dépenses d'organisation (location de salle, pauses-café, pauses-déjeuner, eau en salle))</t>
  </si>
  <si>
    <t xml:space="preserve"> Contractualisation avec Agence nationale pour l'Emploi (ANPE) (DSA et transport </t>
  </si>
  <si>
    <t xml:space="preserve"> Contractualisation avec Agence nationale pour l'Emploi (ANPE) Achat des kits d'installations aux nouveaux beneficiaires</t>
  </si>
  <si>
    <t>Contractualisation avec Agence nationale pour l'Emploi (ANPE) (Fonds de roulement aux anciens beneficiaires)</t>
  </si>
  <si>
    <t>Acquisition de kits d'équipement</t>
  </si>
  <si>
    <t>Activite 2.1.3: Appuyer des groupements de jeunes et de femmes à mettre en œuvre des AGR pour leur autonomisation socio-économique</t>
  </si>
  <si>
    <t>Contractualisation avec ONGs locales</t>
  </si>
  <si>
    <t>Activite 2.1.4: Appuyer  les jeunes bénéficiaires d’AGR de la première phase en activité (renforcement de leur fond de roulement et formation)</t>
  </si>
  <si>
    <t>Activité 2.1.6 Organiser le coaching (encadrement technique, suivi/évaluation des activités, orientation) des AGR (individuelles et collectives) par les services déconcentrés compétents ou/et les ONG spécialisées</t>
  </si>
  <si>
    <t>Activite 2.1.5: Former les bénéficiaires d’AGR, nouveaux et anciens à l’esprit d’entreprise, la gestion financières et au markéting/vente</t>
  </si>
  <si>
    <t>Total pour produit 2.1</t>
  </si>
  <si>
    <t>Produit 2.2 :</t>
  </si>
  <si>
    <t xml:space="preserve"> Les jeunes et les femmes ont des compétences en cohésion sociale et en leadership renforcées pour accroitre leur participation à la consolidation de la paix au sein de leurs communautés</t>
  </si>
  <si>
    <t>Sur ce produit, l’allocation sera réservée à la participation équitable de genre et le contenu des activités , modules et outils de renforcement des capacités sera produit sur la base des questions de l’égalité de sexe et  de la prise en compte du genre dans les activités de prévention de conflits et dialogue, les rôles que les femmes peuvent jouer dans la prévention de conflit  et la consolidation de la paix au sein de leurs communautés.</t>
  </si>
  <si>
    <t>Activite 2.2.1:  Organiser des rencontres d’échanges et de partage d’expériences entre les femmes et les jeunes du Bénin, Burkina et Togo (journées de cohésion sociale transfrontalières)</t>
  </si>
  <si>
    <t xml:space="preserve">Activite 2.2.2: Organiser des conférences et ateliers de formations des leaders de jeunes et de femmes sur la consolidation de la paix et la cohésion sociale </t>
  </si>
  <si>
    <t>Activite 2.2.3: Réaliser et diffuser des films documentaires et des flyers sur les résultats transformationnels chez les jeunes, les femmes et dans les communautés</t>
  </si>
  <si>
    <t>Contractualisation pour réalisation film documentaire</t>
  </si>
  <si>
    <t>Diffusion du film documentaire sur les medias nationaux et dans la zone du projet</t>
  </si>
  <si>
    <t>Activite 2.2.4: Former les jeunes et les femmes sur la communication digitale pour la promotion de leurs entreprises et pour le plaidoyer</t>
  </si>
  <si>
    <t>Activite 2.2.5:</t>
  </si>
  <si>
    <t>Total pour produit 2.2</t>
  </si>
  <si>
    <t>Produit 2.3</t>
  </si>
  <si>
    <t>Activite 2.3.1:</t>
  </si>
  <si>
    <t>Activite 2.3.2:</t>
  </si>
  <si>
    <t>Activite 2.3.3:</t>
  </si>
  <si>
    <t>Activite 2.3.4:</t>
  </si>
  <si>
    <t>Activite 2.3.5:</t>
  </si>
  <si>
    <t>Total pour produit 2.3</t>
  </si>
  <si>
    <t>Produit 2.4</t>
  </si>
  <si>
    <t>Activite 2.4.1:</t>
  </si>
  <si>
    <t>Activite 2.4.2:</t>
  </si>
  <si>
    <t>Activite 2.4.3:</t>
  </si>
  <si>
    <t>Activite 2.4.4:</t>
  </si>
  <si>
    <t>Activite 2.4.5:</t>
  </si>
  <si>
    <t>Total pour produit 2.4</t>
  </si>
  <si>
    <t>Produit 3.1</t>
  </si>
  <si>
    <t>Activite 3.1.1:</t>
  </si>
  <si>
    <t>Activite 3.1.2:</t>
  </si>
  <si>
    <t>Activite 3.1.3:</t>
  </si>
  <si>
    <t>Activite 3.1.4:</t>
  </si>
  <si>
    <t>Activite 3.1.5:</t>
  </si>
  <si>
    <t>Total pour produit 3.1</t>
  </si>
  <si>
    <t>Produit 3.2:</t>
  </si>
  <si>
    <t>Activite 3.2.1:</t>
  </si>
  <si>
    <t>Activite 3.2.2:</t>
  </si>
  <si>
    <t>Activite 3.2.3:</t>
  </si>
  <si>
    <t>Activite 3.2.4:</t>
  </si>
  <si>
    <t>Activite 3.2.5:</t>
  </si>
  <si>
    <t>Total pour produit 3.2</t>
  </si>
  <si>
    <t>Activite 3.3.1:</t>
  </si>
  <si>
    <t>Activite 3.3.2:</t>
  </si>
  <si>
    <t>Activite 3.3.3:</t>
  </si>
  <si>
    <t>Activite 3.3.4:</t>
  </si>
  <si>
    <t>Activite 3.3.5:</t>
  </si>
  <si>
    <t>Total pour produit 3.3</t>
  </si>
  <si>
    <t>Activite 3.4.1:</t>
  </si>
  <si>
    <t>Activite 3.4.2:</t>
  </si>
  <si>
    <t>Activite 3.4.3:</t>
  </si>
  <si>
    <t>Activite 3.4.4:</t>
  </si>
  <si>
    <t>Activite 3.4.5:</t>
  </si>
  <si>
    <t>Total pour produit 3.4</t>
  </si>
  <si>
    <t xml:space="preserve">RESULTAT 4: </t>
  </si>
  <si>
    <t>Produit 4.1</t>
  </si>
  <si>
    <t>Activite 4.1.1:</t>
  </si>
  <si>
    <t>Activite 4.1.2:</t>
  </si>
  <si>
    <t>Activite 4.1.3:</t>
  </si>
  <si>
    <t>Activite 4.1.4:</t>
  </si>
  <si>
    <t>Activite 4.1.5:</t>
  </si>
  <si>
    <t>Total pour produit 4.1</t>
  </si>
  <si>
    <t>Produit 4.2</t>
  </si>
  <si>
    <t>Activite 4.2.1:</t>
  </si>
  <si>
    <t>Activite 4.2.2:</t>
  </si>
  <si>
    <t>Activite 4.2.3:</t>
  </si>
  <si>
    <t>Activite 4.2.4:</t>
  </si>
  <si>
    <t>Activite 4.2.5:</t>
  </si>
  <si>
    <t>Total pour produit 4.2</t>
  </si>
  <si>
    <t>Produit 4.3</t>
  </si>
  <si>
    <t>Activite 4.3.1:</t>
  </si>
  <si>
    <t>Activite 4.3.2:</t>
  </si>
  <si>
    <t>Activite 4.3.3:</t>
  </si>
  <si>
    <t>Activite 4.3.4:</t>
  </si>
  <si>
    <t>Activite 4.3.5:</t>
  </si>
  <si>
    <t>Total pour produit 4.3</t>
  </si>
  <si>
    <t>Produit 4.4</t>
  </si>
  <si>
    <t>Activite 4.4.1:</t>
  </si>
  <si>
    <t>Activite 4.4.2:</t>
  </si>
  <si>
    <t>Activite 4.4.3:</t>
  </si>
  <si>
    <t>Activite 4.4.4:</t>
  </si>
  <si>
    <t>Activite 4.4.5:</t>
  </si>
  <si>
    <t>Total pour produit 4.4</t>
  </si>
  <si>
    <t>Cout de personnel du projet si pas inclus dans les activites si-dessus</t>
  </si>
  <si>
    <t xml:space="preserve">Chief of Mission </t>
  </si>
  <si>
    <t>Le genre est sera prise en compte comme un des critères de sélection des staffs qui seront dédiés au projet. Le processus de sélection prendre en compte la parité Homme femme</t>
  </si>
  <si>
    <t>Project Cooddinator (Regional Position)</t>
  </si>
  <si>
    <t>M&amp;E Assistant (Regional position)</t>
  </si>
  <si>
    <t xml:space="preserve">Project Manager </t>
  </si>
  <si>
    <t xml:space="preserve">Project Assistants </t>
  </si>
  <si>
    <t>RMO</t>
  </si>
  <si>
    <t>Admin and Finance support staff</t>
  </si>
  <si>
    <t>PDSU Support staff</t>
  </si>
  <si>
    <t>Security Officer</t>
  </si>
  <si>
    <t>Couts operationnels si pas inclus dans les activites si-dessus</t>
  </si>
  <si>
    <t>Building rent and utilities</t>
  </si>
  <si>
    <t>Communications</t>
  </si>
  <si>
    <t>Vehicles running costs</t>
  </si>
  <si>
    <t>Office Furniture and Equipment</t>
  </si>
  <si>
    <t>Office Supplies</t>
  </si>
  <si>
    <t xml:space="preserve">Security  </t>
  </si>
  <si>
    <t>Budget de suivi</t>
  </si>
  <si>
    <t>Deux enquêtes de perception :Etudes de base et à mi-parcours (collecte de données sur l'évolution des indicateurs)</t>
  </si>
  <si>
    <t>Monitoring des AGR /Suivi des différents activités par la partie nationale et staffs</t>
  </si>
  <si>
    <t>Atelier de lancement du projet  et l'Atelier de cloture du projet</t>
  </si>
  <si>
    <t>Budget pour l'évaluation finale indépendante</t>
  </si>
  <si>
    <t>Contractualisation avec un consultant / cabinet</t>
  </si>
  <si>
    <t xml:space="preserve">Atelier interpays de validation de l'approche méthodologique </t>
  </si>
  <si>
    <t>Atelier de présentation et de validation des résultats de l'evaluation</t>
  </si>
  <si>
    <t>Coûts supplémentaires total</t>
  </si>
  <si>
    <t>Recipient Organization 1</t>
  </si>
  <si>
    <t>Recipient Organization 2</t>
  </si>
  <si>
    <t>Recipient Organization 3</t>
  </si>
  <si>
    <t>Recipient Organization 4</t>
  </si>
  <si>
    <t>Recipient Organization 5</t>
  </si>
  <si>
    <t>Répartition des tranches basée sur la performance</t>
  </si>
  <si>
    <t>Tranche %</t>
  </si>
  <si>
    <t>Première tranche</t>
  </si>
  <si>
    <t>Deuxième tranche</t>
  </si>
  <si>
    <t>Conditions pour le declanchement:  strategie genre et approche base sur les droits de l'homme, baseline indicateurs</t>
  </si>
  <si>
    <t>Troisième tranche</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</si>
  <si>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</si>
  <si>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</si>
  <si>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</si>
  <si>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</si>
  <si>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</si>
  <si>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</si>
  <si>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 rouge</t>
    </r>
    <r>
      <rPr>
        <sz val="11"/>
        <color theme="1"/>
        <rFont val="Calibri"/>
        <family val="2"/>
        <scheme val="minor"/>
      </rPr>
      <t xml:space="preserve"> si ce seuil minimum n'est pas atteint.</t>
    </r>
  </si>
  <si>
    <t>IOM Togo staff</t>
  </si>
  <si>
    <t>IOM Benin Staff and Office</t>
  </si>
  <si>
    <t>Burkina</t>
  </si>
  <si>
    <t>Descrption</t>
  </si>
  <si>
    <t>Amount</t>
  </si>
  <si>
    <t>Category</t>
  </si>
  <si>
    <t>Project Manager (70%)</t>
  </si>
  <si>
    <t>Project officer</t>
  </si>
  <si>
    <t>Project Assistants 2 staff</t>
  </si>
  <si>
    <t>Project Assistant</t>
  </si>
  <si>
    <t>Office Costs</t>
  </si>
  <si>
    <t>Building rental</t>
  </si>
  <si>
    <t>Vehicle running costs</t>
  </si>
  <si>
    <t>Office Furtniture and equipment</t>
  </si>
  <si>
    <t xml:space="preserve">Security </t>
  </si>
  <si>
    <t>Instructions :</t>
  </si>
  <si>
    <r>
      <t xml:space="preserve">1. Divisez le total de chaque budget entre les catégories de budget des Nations Unies concernées.
2. À titre de référence, les totaux des produits ont été transférés du tableau 1.
3. Les totaux des produits doivent correspondre et seront sinon affichés </t>
    </r>
    <r>
      <rPr>
        <b/>
        <sz val="16"/>
        <color rgb="FFFF0000"/>
        <rFont val="Calibri"/>
        <family val="2"/>
        <scheme val="minor"/>
      </rPr>
      <t>en rouge</t>
    </r>
    <r>
      <rPr>
        <b/>
        <sz val="16"/>
        <color theme="1"/>
        <rFont val="Calibri"/>
        <family val="2"/>
        <scheme val="minor"/>
      </rPr>
      <t>.</t>
    </r>
  </si>
  <si>
    <t>Tableau 2 - Répartition des produits par catégories de budget de l’ONU</t>
  </si>
  <si>
    <t>RESULTAT 1</t>
  </si>
  <si>
    <t>Produit 1.1</t>
  </si>
  <si>
    <t>Total pour produit 1.1 (du tableau 1)</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</si>
  <si>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</si>
  <si>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</si>
  <si>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</si>
  <si>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</si>
  <si>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</si>
  <si>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</si>
  <si>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</si>
  <si>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</si>
  <si>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</si>
  <si>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Produit 2.2</t>
  </si>
  <si>
    <t>Total pour produit 2.2 (du tableau 1)</t>
  </si>
  <si>
    <t>Total pour produit 2.3 (du tableau 1)</t>
  </si>
  <si>
    <t>Total pour produit 2.4 (du tableau 1)</t>
  </si>
  <si>
    <t>RESULTAT 3</t>
  </si>
  <si>
    <t>Total pour produit 3.1 (du tableau 1)</t>
  </si>
  <si>
    <t>Total pour produit 3.2 (du tableau 1)</t>
  </si>
  <si>
    <t>Total pour produit 3.3 (du tableau 1)</t>
  </si>
  <si>
    <t>Total pour produit 3.4 (du tableau 1)</t>
  </si>
  <si>
    <t>RESULTAT 4</t>
  </si>
  <si>
    <t>Total pour produit 4.1 (du tableau 1)</t>
  </si>
  <si>
    <t>Poduit 4.2</t>
  </si>
  <si>
    <t>Total pour produit 4.2 (du tableau 1)</t>
  </si>
  <si>
    <t>Total pour produit 4.3 (du tableau 1)</t>
  </si>
  <si>
    <t>Total pour produit 4.4 (du tableau 1)</t>
  </si>
  <si>
    <t xml:space="preserve">Coûts supplémentaires </t>
  </si>
  <si>
    <t>Total des coûts supplémentaires (du tableau 1)</t>
  </si>
  <si>
    <t>Totals</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</si>
  <si>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</si>
  <si>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</si>
  <si>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</si>
  <si>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</si>
  <si>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</si>
  <si>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</si>
  <si>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</si>
  <si>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</si>
  <si>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</si>
  <si>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</si>
  <si>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</si>
  <si>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</si>
  <si>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</si>
  <si>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</si>
  <si>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</si>
  <si>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</si>
  <si>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</si>
  <si>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</si>
  <si>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</si>
  <si>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</si>
  <si>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</si>
  <si>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</si>
  <si>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</si>
  <si>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</si>
  <si>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</si>
  <si>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</si>
  <si>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</si>
  <si>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</si>
  <si>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</si>
  <si>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</si>
  <si>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</si>
  <si>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</si>
  <si>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</si>
  <si>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</si>
  <si>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</si>
  <si>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</si>
  <si>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</si>
  <si>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</si>
  <si>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</si>
  <si>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</si>
  <si>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</si>
  <si>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</si>
  <si>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</si>
  <si>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</si>
  <si>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</si>
  <si>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</si>
  <si>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</si>
  <si>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</si>
  <si>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</si>
  <si>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</si>
  <si>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</si>
  <si>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</si>
  <si>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</si>
  <si>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</si>
  <si>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</si>
  <si>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</si>
  <si>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</si>
  <si>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</si>
  <si>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</si>
  <si>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</si>
  <si>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</si>
  <si>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</si>
  <si>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</si>
  <si>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</si>
  <si>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</si>
  <si>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</si>
  <si>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</si>
  <si>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</si>
  <si>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</si>
  <si>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</si>
  <si>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</si>
  <si>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</si>
  <si>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</si>
  <si>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</si>
  <si>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</si>
  <si>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</si>
  <si>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</si>
  <si>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</si>
  <si>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</si>
  <si>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</si>
  <si>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</si>
  <si>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</si>
  <si>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</si>
  <si>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</si>
  <si>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</si>
  <si>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</si>
  <si>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</si>
  <si>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</si>
  <si>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</si>
  <si>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</si>
  <si>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</si>
  <si>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4.2 By 2030, ensure that all girls and boys have access to quality early childhood development, care and pre-primary education so that they are ready for primary education</t>
  </si>
  <si>
    <t>4.3 By 2030, ensure equal access for all women and men to affordable and quality technical, vocational and tertiary education, including university</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</si>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</sst>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0.00_);_(&quot;$&quot;* \(#,##0.00\);_(&quot;$&quot;* &quot;-&quot;??_);_(@_)"/>
    <numFmt numFmtId="165" formatCode="_-* #,##0.00\ _€_-;\-* #,##0.00\ _€_-;_-* &quot;-&quot;??\ _€_-;_-@_-"/>
    <numFmt numFmtId="166" formatCode="_(&quot;$&quot;* #,##0_);_(&quot;$&quot;* \(#,##0\);_(&quot;$&quot;* &quot;-&quot;??_);_(@_)"/>
    <numFmt numFmtId="167" formatCode="_-* #,##0\ _F_G_-;\-* #,##0\ _F_G_-;_-* &quot;-&quot;\ _F_G_-;_-@_-"/>
    <numFmt numFmtId="168" formatCode="_-* #,##0.00\ _F_G_-;\-* #,##0.00\ _F_G_-;_-* &quot;-&quot;\ _F_G_-;_-@_-"/>
    <numFmt numFmtId="169" formatCode="_-* #,##0.00\ _C_F_A_-;\-* #,##0.00\ _C_F_A_-;_-* &quot;-&quot;??\ _C_F_A_-;_-@_-"/>
  </numFmts>
  <fonts count="33"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b/>
      <sz val="14"/>
      <color theme="1"/>
      <name val="Calibri"/>
      <family val="2"/>
      <scheme val="minor"/>
    </font>
    <font>
      <b/>
      <sz val="10"/>
      <color theme="1"/>
      <name val="Calibri"/>
      <family val="2"/>
    </font>
    <font>
      <sz val="10"/>
      <name val="Calibri"/>
      <family val="2"/>
    </font>
    <font>
      <sz val="10"/>
      <color theme="1"/>
      <name val="Calibri"/>
      <family val="2"/>
    </font>
    <font>
      <sz val="10"/>
      <color rgb="FF000000"/>
      <name val="Calibri"/>
      <family val="2"/>
    </font>
    <font>
      <b/>
      <sz val="10"/>
      <name val="Calibri"/>
      <family val="2"/>
    </font>
    <font>
      <sz val="12"/>
      <name val="Calibri"/>
      <family val="2"/>
      <scheme val="minor"/>
    </font>
    <font>
      <sz val="9"/>
      <color indexed="81"/>
      <name val="Tahoma"/>
      <family val="2"/>
    </font>
    <font>
      <b/>
      <sz val="9"/>
      <color indexed="81"/>
      <name val="Tahoma"/>
      <family val="2"/>
    </font>
    <font>
      <b/>
      <u/>
      <sz val="11"/>
      <color theme="1"/>
      <name val="Calibri"/>
      <family val="2"/>
      <scheme val="minor"/>
    </font>
    <font>
      <sz val="12"/>
      <color rgb="FF00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59999389629810485"/>
        <bgColor indexed="64"/>
      </patternFill>
    </fill>
  </fills>
  <borders count="6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ck">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s>
  <cellStyleXfs count="12">
    <xf numFmtId="0" fontId="0" fillId="0" borderId="0"/>
    <xf numFmtId="164"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cellStyleXfs>
  <cellXfs count="438">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3" xfId="0" applyFont="1" applyFill="1" applyBorder="1" applyAlignment="1">
      <alignment vertical="center" wrapText="1"/>
    </xf>
    <xf numFmtId="9" fontId="2" fillId="2" borderId="15" xfId="2" applyFont="1" applyFill="1" applyBorder="1" applyAlignment="1">
      <alignment vertical="center" wrapText="1"/>
    </xf>
    <xf numFmtId="0" fontId="2" fillId="3" borderId="0" xfId="0" applyFont="1" applyFill="1" applyAlignment="1" applyProtection="1">
      <alignment vertical="center" wrapText="1"/>
      <protection locked="0"/>
    </xf>
    <xf numFmtId="16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2" fillId="2" borderId="14" xfId="1" applyFont="1" applyFill="1" applyBorder="1" applyAlignment="1">
      <alignment vertical="center" wrapText="1"/>
    </xf>
    <xf numFmtId="0" fontId="8"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164" fontId="2" fillId="4" borderId="3" xfId="1" applyFont="1" applyFill="1" applyBorder="1" applyAlignment="1" applyProtection="1">
      <alignment wrapText="1"/>
    </xf>
    <xf numFmtId="164" fontId="2" fillId="3" borderId="4" xfId="1" applyFont="1" applyFill="1" applyBorder="1" applyAlignment="1" applyProtection="1">
      <alignment wrapText="1"/>
    </xf>
    <xf numFmtId="16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4" fontId="0" fillId="2" borderId="15" xfId="0" applyNumberFormat="1" applyFill="1" applyBorder="1" applyAlignment="1">
      <alignment vertical="center"/>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4" xfId="1" applyFont="1" applyFill="1" applyBorder="1" applyAlignment="1" applyProtection="1">
      <alignment vertical="center" wrapText="1"/>
    </xf>
    <xf numFmtId="0" fontId="3" fillId="2" borderId="28" xfId="0" applyFont="1" applyFill="1" applyBorder="1" applyAlignment="1">
      <alignment horizontal="left" vertical="center" wrapText="1"/>
    </xf>
    <xf numFmtId="164" fontId="2" fillId="2" borderId="17"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0" fontId="12" fillId="7" borderId="18" xfId="0" applyFont="1" applyFill="1" applyBorder="1" applyAlignment="1">
      <alignment wrapText="1"/>
    </xf>
    <xf numFmtId="164" fontId="2" fillId="2" borderId="15" xfId="1" applyFont="1" applyFill="1" applyBorder="1" applyAlignment="1" applyProtection="1">
      <alignment vertical="center" wrapText="1"/>
    </xf>
    <xf numFmtId="0" fontId="2" fillId="2" borderId="37"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3" xfId="0" applyFont="1" applyFill="1" applyBorder="1" applyAlignment="1">
      <alignment vertical="center" wrapText="1"/>
    </xf>
    <xf numFmtId="164" fontId="2" fillId="4" borderId="3" xfId="1" applyFont="1" applyFill="1" applyBorder="1" applyAlignment="1" applyProtection="1">
      <alignment vertical="center" wrapText="1"/>
    </xf>
    <xf numFmtId="164" fontId="2" fillId="2" borderId="9" xfId="1" applyFont="1" applyFill="1" applyBorder="1" applyAlignment="1" applyProtection="1">
      <alignment horizontal="center" vertical="center" wrapText="1"/>
    </xf>
    <xf numFmtId="0" fontId="2" fillId="2" borderId="9" xfId="1" applyNumberFormat="1" applyFont="1" applyFill="1" applyBorder="1" applyAlignment="1" applyProtection="1">
      <alignment horizontal="center" vertical="center" wrapText="1"/>
    </xf>
    <xf numFmtId="0" fontId="21" fillId="0" borderId="0" xfId="0" applyFont="1" applyAlignment="1">
      <alignment wrapText="1"/>
    </xf>
    <xf numFmtId="0" fontId="12" fillId="7" borderId="16" xfId="0" applyFont="1" applyFill="1" applyBorder="1" applyAlignment="1">
      <alignment wrapText="1"/>
    </xf>
    <xf numFmtId="0" fontId="12" fillId="7" borderId="19" xfId="0" applyFont="1" applyFill="1" applyBorder="1" applyAlignment="1">
      <alignment wrapText="1"/>
    </xf>
    <xf numFmtId="164" fontId="8" fillId="7" borderId="19" xfId="1" applyFont="1" applyFill="1" applyBorder="1" applyAlignment="1" applyProtection="1">
      <alignment vertical="center" wrapText="1"/>
    </xf>
    <xf numFmtId="0" fontId="3" fillId="2" borderId="23" xfId="0" applyFont="1" applyFill="1" applyBorder="1" applyAlignment="1">
      <alignment wrapText="1"/>
    </xf>
    <xf numFmtId="0" fontId="0" fillId="2" borderId="23" xfId="0" applyFill="1" applyBorder="1" applyAlignment="1">
      <alignment wrapText="1"/>
    </xf>
    <xf numFmtId="0" fontId="3" fillId="2" borderId="24" xfId="0" applyFont="1" applyFill="1" applyBorder="1" applyAlignment="1">
      <alignment wrapText="1"/>
    </xf>
    <xf numFmtId="0" fontId="3" fillId="2" borderId="6" xfId="0" applyFont="1" applyFill="1" applyBorder="1" applyAlignment="1">
      <alignment horizontal="center" vertical="center"/>
    </xf>
    <xf numFmtId="0" fontId="3" fillId="2" borderId="23" xfId="0" applyFont="1" applyFill="1" applyBorder="1" applyAlignment="1">
      <alignment vertical="center" wrapText="1"/>
    </xf>
    <xf numFmtId="10" fontId="2" fillId="2" borderId="9" xfId="2" applyNumberFormat="1" applyFont="1" applyFill="1" applyBorder="1" applyAlignment="1" applyProtection="1">
      <alignment wrapText="1"/>
    </xf>
    <xf numFmtId="0" fontId="1" fillId="2" borderId="8" xfId="0" applyFont="1" applyFill="1" applyBorder="1" applyAlignment="1">
      <alignment vertical="center" wrapText="1"/>
    </xf>
    <xf numFmtId="166" fontId="2" fillId="3" borderId="0" xfId="0" applyNumberFormat="1" applyFont="1" applyFill="1" applyAlignment="1" applyProtection="1">
      <alignment vertical="center" wrapText="1"/>
      <protection locked="0"/>
    </xf>
    <xf numFmtId="166" fontId="0" fillId="0" borderId="0" xfId="0" applyNumberFormat="1" applyAlignment="1">
      <alignment wrapText="1"/>
    </xf>
    <xf numFmtId="166" fontId="0" fillId="3" borderId="0" xfId="0" applyNumberFormat="1" applyFill="1" applyAlignment="1">
      <alignment wrapText="1"/>
    </xf>
    <xf numFmtId="0" fontId="2" fillId="0" borderId="0" xfId="1" applyNumberFormat="1" applyFont="1" applyFill="1" applyBorder="1" applyAlignment="1" applyProtection="1">
      <alignment horizontal="center" vertical="center" wrapText="1"/>
    </xf>
    <xf numFmtId="0" fontId="2" fillId="0" borderId="0" xfId="1" applyNumberFormat="1" applyFont="1" applyFill="1" applyBorder="1" applyAlignment="1" applyProtection="1">
      <alignment vertical="center" wrapText="1"/>
    </xf>
    <xf numFmtId="0" fontId="11" fillId="0" borderId="0" xfId="1" applyNumberFormat="1" applyFont="1" applyFill="1" applyBorder="1" applyAlignment="1" applyProtection="1">
      <alignment vertical="center" wrapText="1"/>
    </xf>
    <xf numFmtId="0" fontId="2" fillId="0" borderId="3" xfId="1" applyNumberFormat="1" applyFont="1" applyFill="1" applyBorder="1" applyAlignment="1" applyProtection="1">
      <alignment horizontal="center" vertical="center" wrapText="1"/>
    </xf>
    <xf numFmtId="0" fontId="2" fillId="3" borderId="3" xfId="0" applyFont="1" applyFill="1" applyBorder="1" applyAlignment="1" applyProtection="1">
      <alignment vertical="center" wrapText="1"/>
      <protection locked="0"/>
    </xf>
    <xf numFmtId="168" fontId="5" fillId="0" borderId="0" xfId="3" applyNumberFormat="1" applyFont="1" applyFill="1"/>
    <xf numFmtId="0" fontId="23" fillId="0" borderId="6" xfId="0" applyFont="1" applyBorder="1" applyAlignment="1">
      <alignment vertical="center" wrapText="1"/>
    </xf>
    <xf numFmtId="167" fontId="23" fillId="0" borderId="6" xfId="3" applyFont="1" applyFill="1" applyBorder="1" applyAlignment="1">
      <alignment vertical="center" wrapText="1"/>
    </xf>
    <xf numFmtId="167" fontId="23" fillId="0" borderId="6" xfId="3" applyFont="1" applyFill="1" applyBorder="1" applyAlignment="1">
      <alignment horizontal="center" vertical="center" wrapText="1"/>
    </xf>
    <xf numFmtId="167" fontId="23" fillId="0" borderId="6" xfId="0" applyNumberFormat="1" applyFont="1" applyBorder="1" applyAlignment="1">
      <alignment vertical="center" wrapText="1"/>
    </xf>
    <xf numFmtId="9" fontId="23" fillId="0" borderId="6" xfId="2" applyFont="1" applyFill="1" applyBorder="1" applyAlignment="1">
      <alignment vertical="center" wrapText="1"/>
    </xf>
    <xf numFmtId="3" fontId="24" fillId="0" borderId="6" xfId="0" applyNumberFormat="1" applyFont="1" applyBorder="1" applyAlignment="1">
      <alignment horizontal="center" vertical="center" wrapText="1"/>
    </xf>
    <xf numFmtId="167" fontId="25" fillId="0" borderId="6" xfId="3" applyFont="1" applyFill="1" applyBorder="1" applyAlignment="1">
      <alignment horizontal="center" vertical="center" wrapText="1"/>
    </xf>
    <xf numFmtId="168" fontId="25" fillId="0" borderId="6" xfId="3" applyNumberFormat="1" applyFont="1" applyFill="1" applyBorder="1" applyAlignment="1">
      <alignment horizontal="center" vertical="center" wrapText="1"/>
    </xf>
    <xf numFmtId="3" fontId="24" fillId="0" borderId="6" xfId="0" applyNumberFormat="1" applyFont="1" applyBorder="1" applyAlignment="1">
      <alignment vertical="center" wrapText="1"/>
    </xf>
    <xf numFmtId="167" fontId="24" fillId="0" borderId="6" xfId="3" applyFont="1" applyFill="1" applyBorder="1" applyAlignment="1">
      <alignment horizontal="center" vertical="center" wrapText="1"/>
    </xf>
    <xf numFmtId="168" fontId="24" fillId="0" borderId="6" xfId="3" applyNumberFormat="1" applyFont="1" applyFill="1" applyBorder="1" applyAlignment="1">
      <alignment horizontal="center" vertical="center" wrapText="1"/>
    </xf>
    <xf numFmtId="3" fontId="24" fillId="0" borderId="6" xfId="0" applyNumberFormat="1" applyFont="1" applyBorder="1" applyAlignment="1">
      <alignment horizontal="left" vertical="center" wrapText="1"/>
    </xf>
    <xf numFmtId="0" fontId="26" fillId="0" borderId="6" xfId="0" applyFont="1" applyBorder="1" applyAlignment="1">
      <alignment horizontal="justify" vertical="center" wrapText="1"/>
    </xf>
    <xf numFmtId="0" fontId="26" fillId="0" borderId="6" xfId="0" applyFont="1" applyBorder="1" applyAlignment="1">
      <alignment vertical="center" wrapText="1"/>
    </xf>
    <xf numFmtId="0" fontId="26" fillId="0" borderId="6" xfId="0" applyFont="1" applyBorder="1" applyAlignment="1">
      <alignment horizontal="left" vertical="center" wrapText="1"/>
    </xf>
    <xf numFmtId="167" fontId="27" fillId="0" borderId="6" xfId="3" applyFont="1" applyFill="1" applyBorder="1" applyAlignment="1">
      <alignment horizontal="center" vertical="center" wrapText="1"/>
    </xf>
    <xf numFmtId="167" fontId="24" fillId="0" borderId="6" xfId="0" applyNumberFormat="1" applyFont="1" applyBorder="1" applyAlignment="1">
      <alignment horizontal="center" vertical="center" wrapText="1"/>
    </xf>
    <xf numFmtId="167" fontId="24" fillId="0" borderId="6" xfId="3" applyFont="1" applyFill="1" applyBorder="1" applyAlignment="1">
      <alignment vertical="center" wrapText="1"/>
    </xf>
    <xf numFmtId="167" fontId="27" fillId="0" borderId="6" xfId="3" applyFont="1" applyFill="1" applyBorder="1" applyAlignment="1">
      <alignment vertical="center" wrapText="1"/>
    </xf>
    <xf numFmtId="168" fontId="27" fillId="0" borderId="6" xfId="3" applyNumberFormat="1" applyFont="1" applyFill="1" applyBorder="1" applyAlignment="1">
      <alignment vertical="center" wrapText="1"/>
    </xf>
    <xf numFmtId="0" fontId="3" fillId="0" borderId="0" xfId="0" applyFont="1" applyAlignment="1">
      <alignment horizontal="right"/>
    </xf>
    <xf numFmtId="3" fontId="3" fillId="0" borderId="0" xfId="0" applyNumberFormat="1" applyFont="1"/>
    <xf numFmtId="168" fontId="3" fillId="0" borderId="0" xfId="3" applyNumberFormat="1" applyFont="1" applyFill="1" applyAlignment="1">
      <alignment horizontal="center"/>
    </xf>
    <xf numFmtId="9" fontId="3" fillId="0" borderId="0" xfId="2" applyFont="1" applyFill="1" applyAlignment="1">
      <alignment horizontal="center"/>
    </xf>
    <xf numFmtId="0" fontId="0" fillId="0" borderId="0" xfId="0" applyAlignment="1">
      <alignment horizontal="left"/>
    </xf>
    <xf numFmtId="0" fontId="3" fillId="0" borderId="6" xfId="0" applyFont="1" applyBorder="1" applyAlignment="1">
      <alignment horizontal="left" vertical="center"/>
    </xf>
    <xf numFmtId="3" fontId="3" fillId="0" borderId="6" xfId="0" applyNumberFormat="1" applyFont="1" applyBorder="1" applyAlignment="1">
      <alignment vertical="center"/>
    </xf>
    <xf numFmtId="167" fontId="3" fillId="0" borderId="6" xfId="3" applyFont="1" applyFill="1" applyBorder="1" applyAlignment="1">
      <alignment vertical="center"/>
    </xf>
    <xf numFmtId="164" fontId="2" fillId="2" borderId="3" xfId="0" applyNumberFormat="1" applyFont="1" applyFill="1" applyBorder="1" applyAlignment="1">
      <alignment horizontal="center" wrapText="1"/>
    </xf>
    <xf numFmtId="0" fontId="2" fillId="2" borderId="11" xfId="0" applyFont="1" applyFill="1" applyBorder="1" applyAlignment="1">
      <alignment horizontal="center" wrapText="1"/>
    </xf>
    <xf numFmtId="0" fontId="8" fillId="2" borderId="47" xfId="0" applyFont="1" applyFill="1" applyBorder="1" applyAlignment="1">
      <alignment vertical="center" wrapText="1"/>
    </xf>
    <xf numFmtId="0" fontId="8" fillId="2" borderId="48" xfId="0" applyFont="1" applyFill="1" applyBorder="1" applyAlignment="1">
      <alignment vertical="center" wrapText="1"/>
    </xf>
    <xf numFmtId="0" fontId="8" fillId="2" borderId="48" xfId="0" applyFont="1" applyFill="1" applyBorder="1" applyAlignment="1" applyProtection="1">
      <alignment vertical="center" wrapText="1"/>
      <protection locked="0"/>
    </xf>
    <xf numFmtId="164" fontId="2" fillId="2" borderId="44" xfId="1" applyFont="1" applyFill="1" applyBorder="1" applyAlignment="1" applyProtection="1">
      <alignment wrapText="1"/>
    </xf>
    <xf numFmtId="0" fontId="2" fillId="2" borderId="52" xfId="0" applyFont="1" applyFill="1" applyBorder="1" applyAlignment="1">
      <alignment horizontal="center" wrapText="1"/>
    </xf>
    <xf numFmtId="0" fontId="2" fillId="2" borderId="47" xfId="0" applyFont="1" applyFill="1" applyBorder="1" applyAlignment="1">
      <alignment horizontal="center" wrapText="1"/>
    </xf>
    <xf numFmtId="0" fontId="1" fillId="2" borderId="48" xfId="0" applyFont="1" applyFill="1" applyBorder="1" applyAlignment="1">
      <alignment vertical="center" wrapText="1"/>
    </xf>
    <xf numFmtId="0" fontId="2" fillId="2" borderId="24" xfId="0" applyFont="1" applyFill="1" applyBorder="1" applyAlignment="1">
      <alignment wrapText="1"/>
    </xf>
    <xf numFmtId="164" fontId="2" fillId="2" borderId="28" xfId="1" applyFont="1" applyFill="1" applyBorder="1" applyAlignment="1" applyProtection="1">
      <alignment horizontal="center" vertical="center" wrapText="1"/>
    </xf>
    <xf numFmtId="164" fontId="2" fillId="2" borderId="29" xfId="1" applyFont="1" applyFill="1" applyBorder="1" applyAlignment="1" applyProtection="1">
      <alignment horizontal="center" vertical="center" wrapText="1"/>
    </xf>
    <xf numFmtId="164" fontId="2" fillId="2" borderId="8" xfId="0" applyNumberFormat="1" applyFont="1" applyFill="1" applyBorder="1" applyAlignment="1">
      <alignment horizontal="center" wrapText="1"/>
    </xf>
    <xf numFmtId="164" fontId="1" fillId="2" borderId="10" xfId="0" applyNumberFormat="1" applyFont="1" applyFill="1" applyBorder="1" applyAlignment="1">
      <alignment wrapText="1"/>
    </xf>
    <xf numFmtId="164" fontId="1" fillId="2" borderId="36" xfId="0" applyNumberFormat="1" applyFont="1" applyFill="1" applyBorder="1" applyAlignment="1">
      <alignment wrapText="1"/>
    </xf>
    <xf numFmtId="164" fontId="1" fillId="2" borderId="49" xfId="0" applyNumberFormat="1" applyFont="1" applyFill="1" applyBorder="1" applyAlignment="1">
      <alignment wrapText="1"/>
    </xf>
    <xf numFmtId="164" fontId="1" fillId="2" borderId="32" xfId="0" applyNumberFormat="1" applyFont="1" applyFill="1" applyBorder="1" applyAlignment="1">
      <alignment wrapText="1"/>
    </xf>
    <xf numFmtId="0" fontId="10" fillId="8" borderId="3" xfId="0" applyFont="1" applyFill="1" applyBorder="1" applyAlignment="1">
      <alignment horizontal="center" vertical="center" wrapText="1"/>
    </xf>
    <xf numFmtId="164" fontId="2" fillId="2" borderId="55" xfId="1" applyFont="1" applyFill="1" applyBorder="1" applyAlignment="1">
      <alignment vertical="center" wrapText="1"/>
    </xf>
    <xf numFmtId="164" fontId="2" fillId="2" borderId="54" xfId="1" applyFont="1" applyFill="1" applyBorder="1" applyAlignment="1">
      <alignment vertical="center" wrapText="1"/>
    </xf>
    <xf numFmtId="164" fontId="2" fillId="2" borderId="53" xfId="1" applyFont="1" applyFill="1" applyBorder="1" applyAlignment="1" applyProtection="1">
      <alignment vertical="center" wrapText="1"/>
    </xf>
    <xf numFmtId="49" fontId="2" fillId="3" borderId="3" xfId="0" applyNumberFormat="1" applyFont="1" applyFill="1" applyBorder="1" applyAlignment="1" applyProtection="1">
      <alignment vertical="top"/>
      <protection locked="0"/>
    </xf>
    <xf numFmtId="0" fontId="1" fillId="0" borderId="3" xfId="0" applyFont="1" applyBorder="1" applyAlignment="1" applyProtection="1">
      <alignment horizontal="left" vertical="top" wrapText="1"/>
      <protection locked="0"/>
    </xf>
    <xf numFmtId="0" fontId="2" fillId="4" borderId="16" xfId="0" applyFont="1" applyFill="1" applyBorder="1" applyAlignment="1">
      <alignment horizontal="center" vertical="center" wrapText="1"/>
    </xf>
    <xf numFmtId="164" fontId="2" fillId="2" borderId="59" xfId="1" applyFont="1" applyFill="1" applyBorder="1" applyAlignment="1" applyProtection="1">
      <alignment horizontal="center" vertical="center" wrapText="1"/>
    </xf>
    <xf numFmtId="164" fontId="2" fillId="2" borderId="60" xfId="1" applyFont="1" applyFill="1" applyBorder="1" applyAlignment="1" applyProtection="1">
      <alignment vertical="center" wrapText="1"/>
    </xf>
    <xf numFmtId="0" fontId="2" fillId="4" borderId="16" xfId="0" applyFont="1" applyFill="1" applyBorder="1" applyAlignment="1">
      <alignment vertical="center" wrapText="1"/>
    </xf>
    <xf numFmtId="0" fontId="2" fillId="4" borderId="19" xfId="0" applyFont="1" applyFill="1" applyBorder="1" applyAlignment="1">
      <alignment vertical="center" wrapText="1"/>
    </xf>
    <xf numFmtId="0" fontId="8" fillId="2" borderId="33" xfId="0" applyFont="1" applyFill="1" applyBorder="1" applyAlignment="1">
      <alignment vertical="center" wrapText="1"/>
    </xf>
    <xf numFmtId="164" fontId="0" fillId="0" borderId="0" xfId="0" applyNumberFormat="1"/>
    <xf numFmtId="165" fontId="0" fillId="0" borderId="0" xfId="0" applyNumberFormat="1"/>
    <xf numFmtId="0" fontId="2" fillId="3" borderId="3" xfId="0" applyFont="1" applyFill="1" applyBorder="1" applyAlignment="1" applyProtection="1">
      <alignment vertical="center"/>
      <protection locked="0"/>
    </xf>
    <xf numFmtId="0" fontId="2" fillId="3" borderId="3" xfId="0" applyFont="1" applyFill="1" applyBorder="1" applyAlignment="1" applyProtection="1">
      <alignment vertical="top" wrapText="1"/>
      <protection locked="0"/>
    </xf>
    <xf numFmtId="0" fontId="0" fillId="0" borderId="0" xfId="0" applyAlignment="1">
      <alignment horizontal="left" vertical="top" wrapText="1"/>
    </xf>
    <xf numFmtId="0" fontId="2" fillId="2" borderId="3" xfId="0" applyFont="1" applyFill="1" applyBorder="1" applyAlignment="1">
      <alignment horizontal="left" vertical="top" wrapText="1"/>
    </xf>
    <xf numFmtId="0" fontId="2" fillId="3" borderId="0" xfId="0" applyFont="1" applyFill="1" applyAlignment="1">
      <alignment horizontal="left" vertical="top" wrapText="1"/>
    </xf>
    <xf numFmtId="0" fontId="2" fillId="6" borderId="3" xfId="0" applyFont="1" applyFill="1" applyBorder="1" applyAlignment="1">
      <alignment horizontal="left" vertical="top" wrapText="1"/>
    </xf>
    <xf numFmtId="0" fontId="6" fillId="0" borderId="0" xfId="0" applyFont="1" applyAlignment="1">
      <alignment wrapText="1"/>
    </xf>
    <xf numFmtId="0" fontId="6" fillId="3" borderId="0" xfId="0" applyFont="1" applyFill="1" applyAlignment="1">
      <alignment wrapText="1"/>
    </xf>
    <xf numFmtId="0" fontId="7" fillId="0" borderId="0" xfId="0" applyFont="1" applyAlignment="1">
      <alignment vertical="center" wrapText="1"/>
    </xf>
    <xf numFmtId="0" fontId="4" fillId="3" borderId="27" xfId="0" applyFont="1" applyFill="1" applyBorder="1" applyAlignment="1">
      <alignment horizontal="left" vertical="top" wrapText="1"/>
    </xf>
    <xf numFmtId="0" fontId="4" fillId="3" borderId="25" xfId="0" applyFont="1" applyFill="1" applyBorder="1" applyAlignment="1">
      <alignment horizontal="left" vertical="top" wrapText="1"/>
    </xf>
    <xf numFmtId="0" fontId="4" fillId="3" borderId="0" xfId="0" applyFont="1" applyFill="1" applyAlignment="1">
      <alignment horizontal="left" vertical="top" wrapText="1"/>
    </xf>
    <xf numFmtId="0" fontId="2" fillId="3" borderId="0" xfId="0" applyFont="1" applyFill="1" applyAlignment="1">
      <alignment horizontal="left" wrapText="1"/>
    </xf>
    <xf numFmtId="0" fontId="2" fillId="2" borderId="31" xfId="0" applyFont="1" applyFill="1" applyBorder="1" applyAlignment="1">
      <alignment horizontal="left" wrapText="1"/>
    </xf>
    <xf numFmtId="164" fontId="2" fillId="2" borderId="31" xfId="0" applyNumberFormat="1" applyFont="1" applyFill="1" applyBorder="1" applyAlignment="1">
      <alignment horizontal="center" wrapText="1"/>
    </xf>
    <xf numFmtId="164" fontId="2" fillId="2" borderId="31" xfId="0" applyNumberFormat="1" applyFont="1" applyFill="1" applyBorder="1" applyAlignment="1">
      <alignment wrapText="1"/>
    </xf>
    <xf numFmtId="0" fontId="7" fillId="2" borderId="37" xfId="0" applyFont="1" applyFill="1" applyBorder="1" applyAlignment="1">
      <alignment vertical="center" wrapText="1"/>
    </xf>
    <xf numFmtId="164" fontId="2" fillId="2" borderId="37" xfId="0" applyNumberFormat="1" applyFont="1" applyFill="1" applyBorder="1" applyAlignment="1">
      <alignment wrapText="1"/>
    </xf>
    <xf numFmtId="0" fontId="7" fillId="2" borderId="3" xfId="0" applyFont="1" applyFill="1" applyBorder="1" applyAlignment="1">
      <alignment vertical="center" wrapText="1"/>
    </xf>
    <xf numFmtId="164" fontId="2" fillId="2" borderId="3" xfId="0" applyNumberFormat="1" applyFont="1" applyFill="1" applyBorder="1" applyAlignment="1">
      <alignment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14" xfId="0" applyFont="1" applyFill="1" applyBorder="1" applyAlignment="1">
      <alignment horizontal="left" wrapText="1"/>
    </xf>
    <xf numFmtId="164" fontId="2" fillId="2" borderId="14" xfId="0" applyNumberFormat="1" applyFont="1" applyFill="1" applyBorder="1" applyAlignment="1">
      <alignment horizontal="center" wrapText="1"/>
    </xf>
    <xf numFmtId="164" fontId="2" fillId="2" borderId="14" xfId="0" applyNumberFormat="1" applyFont="1" applyFill="1" applyBorder="1" applyAlignment="1">
      <alignment wrapText="1"/>
    </xf>
    <xf numFmtId="164" fontId="2" fillId="3" borderId="2" xfId="0" applyNumberFormat="1" applyFont="1" applyFill="1" applyBorder="1" applyAlignment="1">
      <alignment wrapText="1"/>
    </xf>
    <xf numFmtId="164" fontId="2" fillId="2" borderId="33" xfId="0" applyNumberFormat="1" applyFont="1" applyFill="1" applyBorder="1" applyAlignment="1">
      <alignment horizontal="center" wrapText="1"/>
    </xf>
    <xf numFmtId="164" fontId="2" fillId="2" borderId="58" xfId="0" applyNumberFormat="1" applyFont="1" applyFill="1" applyBorder="1" applyAlignment="1">
      <alignment horizontal="center" wrapText="1"/>
    </xf>
    <xf numFmtId="164" fontId="2" fillId="2" borderId="5" xfId="0" applyNumberFormat="1" applyFont="1" applyFill="1" applyBorder="1" applyAlignment="1">
      <alignment horizontal="center" wrapText="1"/>
    </xf>
    <xf numFmtId="0" fontId="8" fillId="2" borderId="39" xfId="0" applyFont="1" applyFill="1" applyBorder="1" applyAlignment="1">
      <alignment vertical="center" wrapText="1"/>
    </xf>
    <xf numFmtId="164" fontId="2" fillId="2" borderId="17" xfId="0" applyNumberFormat="1" applyFont="1" applyFill="1" applyBorder="1" applyAlignment="1">
      <alignment wrapText="1"/>
    </xf>
    <xf numFmtId="0" fontId="8" fillId="2" borderId="7" xfId="0" applyFont="1" applyFill="1" applyBorder="1" applyAlignment="1">
      <alignment vertical="center" wrapText="1"/>
    </xf>
    <xf numFmtId="164" fontId="2" fillId="2" borderId="9" xfId="0" applyNumberFormat="1" applyFont="1" applyFill="1" applyBorder="1" applyAlignment="1">
      <alignment wrapText="1"/>
    </xf>
    <xf numFmtId="164" fontId="2" fillId="2" borderId="13" xfId="1" applyFont="1" applyFill="1" applyBorder="1" applyAlignment="1" applyProtection="1">
      <alignment wrapText="1"/>
    </xf>
    <xf numFmtId="164" fontId="2" fillId="2" borderId="15" xfId="1" applyFont="1" applyFill="1" applyBorder="1" applyAlignment="1" applyProtection="1">
      <alignment wrapText="1"/>
    </xf>
    <xf numFmtId="164" fontId="2" fillId="0" borderId="0" xfId="0" applyNumberFormat="1" applyFont="1" applyAlignment="1">
      <alignment wrapText="1"/>
    </xf>
    <xf numFmtId="0" fontId="2" fillId="0" borderId="0" xfId="0" applyFont="1" applyAlignment="1">
      <alignment horizontal="center" vertical="center" wrapText="1"/>
    </xf>
    <xf numFmtId="164" fontId="7" fillId="0" borderId="0" xfId="1" applyFont="1" applyFill="1" applyBorder="1" applyAlignment="1" applyProtection="1">
      <alignment horizontal="right" vertical="center" wrapText="1"/>
    </xf>
    <xf numFmtId="164" fontId="2" fillId="2" borderId="37" xfId="1" applyFont="1" applyFill="1" applyBorder="1" applyAlignment="1" applyProtection="1">
      <alignment horizontal="center" vertical="center" wrapText="1"/>
    </xf>
    <xf numFmtId="0" fontId="0" fillId="0" borderId="3" xfId="0" applyBorder="1" applyAlignment="1">
      <alignment wrapText="1"/>
    </xf>
    <xf numFmtId="41" fontId="0" fillId="0" borderId="0" xfId="10" applyFont="1" applyAlignment="1">
      <alignment wrapText="1"/>
    </xf>
    <xf numFmtId="164" fontId="1" fillId="0" borderId="3" xfId="1" applyFont="1" applyBorder="1" applyAlignment="1" applyProtection="1">
      <alignment horizontal="center" vertical="center" wrapText="1"/>
      <protection locked="0"/>
    </xf>
    <xf numFmtId="164" fontId="28" fillId="0" borderId="3" xfId="1" applyFont="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0" fontId="1" fillId="3" borderId="2" xfId="0" applyFont="1" applyFill="1" applyBorder="1" applyAlignment="1" applyProtection="1">
      <alignment vertical="center" wrapText="1"/>
      <protection locked="0"/>
    </xf>
    <xf numFmtId="164" fontId="1" fillId="0" borderId="3" xfId="1" applyFont="1" applyFill="1" applyBorder="1" applyAlignment="1" applyProtection="1">
      <alignment horizontal="center" vertical="center" wrapText="1"/>
      <protection locked="0"/>
    </xf>
    <xf numFmtId="0" fontId="1" fillId="3" borderId="3" xfId="0" applyFont="1" applyFill="1" applyBorder="1" applyAlignment="1" applyProtection="1">
      <alignment vertical="center" wrapText="1"/>
      <protection locked="0"/>
    </xf>
    <xf numFmtId="164" fontId="1" fillId="3" borderId="3" xfId="1" applyFont="1" applyFill="1" applyBorder="1" applyAlignment="1" applyProtection="1">
      <alignment horizontal="center" vertical="center" wrapText="1"/>
      <protection locked="0"/>
    </xf>
    <xf numFmtId="0" fontId="0" fillId="6" borderId="0" xfId="0" applyFill="1" applyAlignment="1">
      <alignment wrapText="1"/>
    </xf>
    <xf numFmtId="164" fontId="1" fillId="3" borderId="3" xfId="1" applyFont="1" applyFill="1" applyBorder="1" applyAlignment="1" applyProtection="1">
      <alignment vertical="center" wrapText="1"/>
      <protection locked="0"/>
    </xf>
    <xf numFmtId="49" fontId="2" fillId="3" borderId="3" xfId="0" applyNumberFormat="1" applyFont="1" applyFill="1" applyBorder="1" applyAlignment="1" applyProtection="1">
      <alignment vertical="center" wrapText="1"/>
      <protection locked="0"/>
    </xf>
    <xf numFmtId="43" fontId="2" fillId="3" borderId="3" xfId="11" applyFont="1" applyFill="1" applyBorder="1" applyAlignment="1" applyProtection="1">
      <alignment vertical="center" wrapText="1"/>
      <protection locked="0"/>
    </xf>
    <xf numFmtId="0" fontId="1" fillId="3" borderId="3" xfId="0" applyFont="1" applyFill="1" applyBorder="1" applyAlignment="1" applyProtection="1">
      <alignment vertical="top" wrapText="1"/>
      <protection locked="0"/>
    </xf>
    <xf numFmtId="0" fontId="1" fillId="0" borderId="3" xfId="1" applyNumberFormat="1" applyFont="1" applyFill="1" applyBorder="1" applyAlignment="1" applyProtection="1">
      <alignment horizontal="center" vertical="center" wrapText="1"/>
    </xf>
    <xf numFmtId="0" fontId="3" fillId="0" borderId="0" xfId="0" applyFont="1"/>
    <xf numFmtId="43" fontId="0" fillId="0" borderId="0" xfId="11" applyFont="1"/>
    <xf numFmtId="43" fontId="3" fillId="0" borderId="0" xfId="11" applyFont="1"/>
    <xf numFmtId="0" fontId="31" fillId="0" borderId="0" xfId="0" applyFont="1"/>
    <xf numFmtId="164" fontId="32" fillId="0" borderId="3" xfId="1" applyFont="1" applyFill="1" applyBorder="1" applyAlignment="1" applyProtection="1">
      <alignment horizontal="center" vertical="center" wrapText="1"/>
      <protection locked="0"/>
    </xf>
    <xf numFmtId="164" fontId="0" fillId="0" borderId="0" xfId="0" applyNumberFormat="1" applyAlignment="1">
      <alignment wrapText="1"/>
    </xf>
    <xf numFmtId="43" fontId="0" fillId="0" borderId="0" xfId="0" applyNumberFormat="1" applyAlignment="1">
      <alignment wrapText="1"/>
    </xf>
    <xf numFmtId="43" fontId="0" fillId="0" borderId="0" xfId="0" applyNumberFormat="1"/>
    <xf numFmtId="43" fontId="2" fillId="3" borderId="0" xfId="11" applyFont="1" applyFill="1" applyBorder="1" applyAlignment="1">
      <alignment wrapText="1"/>
    </xf>
    <xf numFmtId="43" fontId="3" fillId="3" borderId="0" xfId="0" applyNumberFormat="1" applyFont="1" applyFill="1" applyAlignment="1">
      <alignment horizontal="center" vertical="center" wrapText="1"/>
    </xf>
    <xf numFmtId="164" fontId="2" fillId="0" borderId="3" xfId="1" applyFont="1" applyFill="1" applyBorder="1" applyAlignment="1" applyProtection="1">
      <alignment horizontal="center" vertical="center" wrapText="1"/>
    </xf>
    <xf numFmtId="164" fontId="2" fillId="0" borderId="5" xfId="1" applyFont="1" applyFill="1" applyBorder="1" applyAlignment="1" applyProtection="1">
      <alignment horizontal="center" vertical="center" wrapText="1"/>
    </xf>
    <xf numFmtId="164" fontId="2" fillId="0" borderId="37" xfId="1" applyFont="1" applyFill="1" applyBorder="1" applyAlignment="1" applyProtection="1">
      <alignment horizontal="center" vertical="center" wrapText="1"/>
    </xf>
    <xf numFmtId="0" fontId="12" fillId="0" borderId="16" xfId="0" applyFont="1" applyBorder="1" applyAlignment="1">
      <alignment wrapText="1"/>
    </xf>
    <xf numFmtId="0" fontId="2" fillId="0" borderId="3" xfId="0" applyFont="1" applyBorder="1" applyAlignment="1">
      <alignment horizontal="center" vertical="center" wrapText="1"/>
    </xf>
    <xf numFmtId="49" fontId="2" fillId="0" borderId="3" xfId="0" applyNumberFormat="1" applyFont="1" applyBorder="1" applyAlignment="1" applyProtection="1">
      <alignment vertical="top"/>
      <protection locked="0"/>
    </xf>
    <xf numFmtId="43" fontId="2" fillId="0" borderId="3" xfId="11" applyFont="1" applyFill="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3" xfId="0" applyFont="1" applyBorder="1" applyAlignment="1" applyProtection="1">
      <alignment vertical="top" wrapText="1"/>
      <protection locked="0"/>
    </xf>
    <xf numFmtId="9" fontId="1" fillId="0" borderId="5" xfId="2" applyFont="1" applyFill="1" applyBorder="1" applyAlignment="1" applyProtection="1">
      <alignment vertical="top" wrapText="1"/>
      <protection locked="0"/>
    </xf>
    <xf numFmtId="9" fontId="2" fillId="0" borderId="51" xfId="2" applyFont="1" applyFill="1" applyBorder="1" applyAlignment="1" applyProtection="1">
      <alignment vertical="top" wrapText="1"/>
      <protection locked="0"/>
    </xf>
    <xf numFmtId="9" fontId="2" fillId="0" borderId="37" xfId="2" applyFont="1" applyFill="1" applyBorder="1" applyAlignment="1" applyProtection="1">
      <alignment vertical="top" wrapText="1"/>
      <protection locked="0"/>
    </xf>
    <xf numFmtId="9" fontId="2" fillId="0" borderId="9" xfId="2" applyFont="1" applyFill="1" applyBorder="1" applyAlignment="1" applyProtection="1">
      <alignment vertical="center" wrapText="1"/>
      <protection locked="0"/>
    </xf>
    <xf numFmtId="9" fontId="2" fillId="0" borderId="30" xfId="2" applyFont="1" applyFill="1" applyBorder="1" applyAlignment="1" applyProtection="1">
      <alignment vertical="center" wrapText="1"/>
      <protection locked="0"/>
    </xf>
    <xf numFmtId="9" fontId="2" fillId="0" borderId="15" xfId="2" applyFont="1" applyFill="1" applyBorder="1" applyAlignment="1" applyProtection="1">
      <alignment vertical="center" wrapText="1"/>
    </xf>
    <xf numFmtId="164" fontId="2" fillId="0" borderId="28" xfId="0" applyNumberFormat="1" applyFont="1" applyBorder="1" applyAlignment="1">
      <alignment vertical="center" wrapText="1"/>
    </xf>
    <xf numFmtId="0" fontId="3" fillId="0" borderId="13" xfId="0" applyFont="1" applyBorder="1" applyAlignment="1">
      <alignment wrapText="1"/>
    </xf>
    <xf numFmtId="0" fontId="2" fillId="0" borderId="3" xfId="0" applyFont="1" applyBorder="1" applyAlignment="1" applyProtection="1">
      <alignment horizontal="center" vertical="center" wrapText="1"/>
      <protection locked="0"/>
    </xf>
    <xf numFmtId="164" fontId="2" fillId="0" borderId="3" xfId="1" applyFont="1" applyFill="1" applyBorder="1" applyAlignment="1" applyProtection="1">
      <alignment vertical="center" wrapText="1"/>
    </xf>
    <xf numFmtId="0" fontId="2" fillId="0" borderId="16" xfId="0" applyFont="1" applyBorder="1" applyAlignment="1">
      <alignment horizontal="center" vertical="center" wrapText="1"/>
    </xf>
    <xf numFmtId="164" fontId="2" fillId="0" borderId="59" xfId="1" applyFont="1" applyFill="1" applyBorder="1" applyAlignment="1" applyProtection="1">
      <alignment horizontal="center" vertical="center" wrapText="1"/>
    </xf>
    <xf numFmtId="0" fontId="2" fillId="0" borderId="9" xfId="1" applyNumberFormat="1" applyFont="1" applyFill="1" applyBorder="1" applyAlignment="1" applyProtection="1">
      <alignment horizontal="center" vertical="center" wrapText="1"/>
    </xf>
    <xf numFmtId="164" fontId="2" fillId="0" borderId="15" xfId="1" applyFont="1" applyFill="1" applyBorder="1" applyAlignment="1" applyProtection="1">
      <alignment vertical="center" wrapText="1"/>
    </xf>
    <xf numFmtId="164" fontId="2" fillId="0" borderId="14" xfId="1" applyFont="1" applyFill="1" applyBorder="1" applyAlignment="1" applyProtection="1">
      <alignment vertical="center" wrapText="1"/>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164" fontId="1" fillId="2" borderId="3" xfId="1" applyFont="1" applyFill="1" applyBorder="1" applyAlignment="1" applyProtection="1">
      <alignment horizontal="center" vertical="center" wrapText="1"/>
    </xf>
    <xf numFmtId="9" fontId="1" fillId="0" borderId="3" xfId="2"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protection locked="0"/>
    </xf>
    <xf numFmtId="0" fontId="1" fillId="0" borderId="0" xfId="1" applyNumberFormat="1" applyFont="1" applyFill="1" applyBorder="1" applyAlignment="1" applyProtection="1">
      <alignment horizontal="center" vertical="center" wrapText="1"/>
    </xf>
    <xf numFmtId="0" fontId="1" fillId="3" borderId="3" xfId="0" applyFont="1" applyFill="1" applyBorder="1" applyAlignment="1" applyProtection="1">
      <alignment vertical="top"/>
      <protection locked="0"/>
    </xf>
    <xf numFmtId="0" fontId="1" fillId="0" borderId="3" xfId="0" applyFont="1" applyBorder="1" applyAlignment="1" applyProtection="1">
      <alignment vertical="top"/>
      <protection locked="0"/>
    </xf>
    <xf numFmtId="49" fontId="1" fillId="3" borderId="37" xfId="1" applyNumberFormat="1" applyFont="1" applyFill="1" applyBorder="1" applyAlignment="1" applyProtection="1">
      <alignment horizontal="left" wrapText="1"/>
      <protection locked="0"/>
    </xf>
    <xf numFmtId="0" fontId="1" fillId="0" borderId="3" xfId="0" applyFont="1" applyBorder="1" applyAlignment="1" applyProtection="1">
      <alignment vertical="top" wrapText="1"/>
      <protection locked="0"/>
    </xf>
    <xf numFmtId="164" fontId="1" fillId="3" borderId="0" xfId="1" applyFont="1" applyFill="1" applyBorder="1" applyAlignment="1" applyProtection="1">
      <alignment vertical="center" wrapText="1"/>
      <protection locked="0"/>
    </xf>
    <xf numFmtId="164" fontId="1" fillId="0"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164" fontId="1" fillId="0" borderId="3" xfId="1"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0" borderId="0" xfId="0" applyFont="1" applyAlignment="1" applyProtection="1">
      <alignment vertical="center" wrapText="1"/>
      <protection locked="0"/>
    </xf>
    <xf numFmtId="0" fontId="1" fillId="3" borderId="0" xfId="0" applyFont="1" applyFill="1" applyAlignment="1">
      <alignment vertical="center" wrapText="1"/>
    </xf>
    <xf numFmtId="164" fontId="1" fillId="2" borderId="9" xfId="0" applyNumberFormat="1" applyFont="1" applyFill="1" applyBorder="1" applyAlignment="1">
      <alignment vertical="center" wrapText="1"/>
    </xf>
    <xf numFmtId="164" fontId="1" fillId="0" borderId="9" xfId="0" applyNumberFormat="1" applyFont="1" applyBorder="1" applyAlignment="1">
      <alignment vertical="center" wrapText="1"/>
    </xf>
    <xf numFmtId="164" fontId="1" fillId="2" borderId="48" xfId="0" applyNumberFormat="1" applyFont="1" applyFill="1" applyBorder="1" applyAlignment="1">
      <alignment vertical="center" wrapText="1"/>
    </xf>
    <xf numFmtId="0" fontId="1" fillId="0" borderId="0" xfId="0" applyFont="1" applyAlignment="1">
      <alignment vertical="center" wrapText="1"/>
    </xf>
    <xf numFmtId="169" fontId="1" fillId="0" borderId="0" xfId="0" applyNumberFormat="1" applyFont="1" applyAlignment="1" applyProtection="1">
      <alignment vertical="center" wrapText="1"/>
      <protection locked="0"/>
    </xf>
    <xf numFmtId="166" fontId="1" fillId="0" borderId="0" xfId="0" applyNumberFormat="1" applyFont="1" applyAlignment="1">
      <alignment vertical="center" wrapText="1"/>
    </xf>
    <xf numFmtId="166" fontId="1" fillId="3" borderId="0" xfId="0" applyNumberFormat="1" applyFont="1" applyFill="1" applyAlignment="1">
      <alignment vertical="center" wrapText="1"/>
    </xf>
    <xf numFmtId="0" fontId="1" fillId="0" borderId="0" xfId="0" applyFont="1" applyAlignment="1">
      <alignment wrapText="1"/>
    </xf>
    <xf numFmtId="0" fontId="1" fillId="3" borderId="0" xfId="0" applyFont="1" applyFill="1" applyAlignment="1">
      <alignment wrapText="1"/>
    </xf>
    <xf numFmtId="0" fontId="1" fillId="7" borderId="16" xfId="0" applyFont="1" applyFill="1" applyBorder="1" applyAlignment="1">
      <alignment wrapText="1"/>
    </xf>
    <xf numFmtId="0" fontId="1" fillId="0" borderId="11" xfId="0" applyFont="1" applyBorder="1" applyAlignment="1">
      <alignment wrapText="1"/>
    </xf>
    <xf numFmtId="0" fontId="1" fillId="0" borderId="0" xfId="0" applyFont="1" applyAlignment="1">
      <alignment horizontal="center" vertical="center" wrapText="1"/>
    </xf>
    <xf numFmtId="164" fontId="1" fillId="0" borderId="37" xfId="0" applyNumberFormat="1" applyFont="1" applyBorder="1" applyAlignment="1">
      <alignment wrapText="1"/>
    </xf>
    <xf numFmtId="164" fontId="1" fillId="2" borderId="28" xfId="0" applyNumberFormat="1" applyFont="1" applyFill="1" applyBorder="1" applyAlignment="1">
      <alignment wrapText="1"/>
    </xf>
    <xf numFmtId="164" fontId="1" fillId="2" borderId="8" xfId="0" applyNumberFormat="1" applyFont="1" applyFill="1" applyBorder="1" applyAlignment="1">
      <alignment wrapText="1"/>
    </xf>
    <xf numFmtId="164" fontId="1" fillId="3" borderId="0" xfId="1" applyFont="1" applyFill="1" applyBorder="1" applyAlignment="1" applyProtection="1">
      <alignment vertical="center" wrapText="1"/>
    </xf>
    <xf numFmtId="0" fontId="1" fillId="2" borderId="7" xfId="0" applyFont="1" applyFill="1" applyBorder="1" applyAlignment="1">
      <alignment vertical="center" wrapText="1"/>
    </xf>
    <xf numFmtId="164" fontId="1" fillId="2" borderId="8" xfId="1" applyFont="1" applyFill="1" applyBorder="1" applyAlignment="1" applyProtection="1">
      <alignment wrapText="1"/>
    </xf>
    <xf numFmtId="164" fontId="1" fillId="2" borderId="9" xfId="1" applyFont="1" applyFill="1" applyBorder="1" applyAlignment="1" applyProtection="1">
      <alignment wrapText="1"/>
    </xf>
    <xf numFmtId="164" fontId="1" fillId="3" borderId="0" xfId="0" applyNumberFormat="1" applyFont="1" applyFill="1" applyAlignment="1">
      <alignment vertical="center" wrapText="1"/>
    </xf>
    <xf numFmtId="165" fontId="1" fillId="3" borderId="0" xfId="0" applyNumberFormat="1" applyFont="1" applyFill="1" applyAlignment="1">
      <alignment wrapText="1"/>
    </xf>
    <xf numFmtId="164" fontId="1" fillId="0" borderId="0" xfId="0" applyNumberFormat="1" applyFont="1" applyAlignment="1">
      <alignment wrapText="1"/>
    </xf>
    <xf numFmtId="0" fontId="1" fillId="3" borderId="0" xfId="0" applyFont="1" applyFill="1" applyAlignment="1">
      <alignment horizontal="center" vertical="center" wrapText="1"/>
    </xf>
    <xf numFmtId="0" fontId="1" fillId="0" borderId="0" xfId="0" applyFont="1"/>
    <xf numFmtId="164" fontId="1" fillId="2" borderId="3" xfId="0" applyNumberFormat="1" applyFont="1" applyFill="1" applyBorder="1" applyAlignment="1">
      <alignment vertical="center" wrapText="1"/>
    </xf>
    <xf numFmtId="164" fontId="1" fillId="2" borderId="5" xfId="0" applyNumberFormat="1" applyFont="1" applyFill="1" applyBorder="1" applyAlignment="1">
      <alignment vertical="center" wrapText="1"/>
    </xf>
    <xf numFmtId="164" fontId="1" fillId="2" borderId="30" xfId="0" applyNumberFormat="1" applyFont="1" applyFill="1" applyBorder="1" applyAlignment="1">
      <alignment vertical="center" wrapText="1"/>
    </xf>
    <xf numFmtId="164" fontId="1" fillId="2" borderId="56" xfId="1" applyFont="1" applyFill="1" applyBorder="1" applyAlignment="1" applyProtection="1">
      <alignment vertical="center" wrapText="1"/>
    </xf>
    <xf numFmtId="164" fontId="1" fillId="2" borderId="51" xfId="1" applyFont="1" applyFill="1" applyBorder="1" applyAlignment="1">
      <alignment vertical="center" wrapText="1"/>
    </xf>
    <xf numFmtId="164" fontId="1" fillId="2" borderId="57" xfId="1" applyFont="1" applyFill="1" applyBorder="1" applyAlignment="1">
      <alignment vertical="center" wrapText="1"/>
    </xf>
    <xf numFmtId="164" fontId="1" fillId="0" borderId="0" xfId="0" applyNumberFormat="1" applyFont="1"/>
    <xf numFmtId="0" fontId="2" fillId="3" borderId="3" xfId="0" applyFont="1" applyFill="1" applyBorder="1" applyAlignment="1" applyProtection="1">
      <alignment horizontal="left" vertical="top" wrapText="1"/>
      <protection locked="0"/>
    </xf>
    <xf numFmtId="164" fontId="1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164" fontId="1" fillId="9" borderId="3" xfId="1" applyFont="1" applyFill="1" applyBorder="1" applyAlignment="1" applyProtection="1">
      <alignment horizontal="center" vertical="center" wrapText="1"/>
    </xf>
    <xf numFmtId="164" fontId="28" fillId="3" borderId="3" xfId="1" applyFont="1" applyFill="1" applyBorder="1" applyAlignment="1" applyProtection="1">
      <alignment horizontal="center" vertical="center" wrapText="1"/>
      <protection locked="0"/>
    </xf>
    <xf numFmtId="0" fontId="3" fillId="0" borderId="0" xfId="0" applyFont="1" applyAlignment="1">
      <alignment vertical="top" wrapText="1"/>
    </xf>
    <xf numFmtId="0" fontId="3" fillId="0" borderId="3" xfId="0" applyFont="1" applyBorder="1" applyAlignment="1">
      <alignment vertical="top" wrapText="1"/>
    </xf>
    <xf numFmtId="0" fontId="0" fillId="0" borderId="3" xfId="0" applyBorder="1"/>
    <xf numFmtId="0" fontId="3" fillId="0" borderId="0" xfId="0" applyFont="1" applyAlignment="1">
      <alignment vertical="center" wrapText="1"/>
    </xf>
    <xf numFmtId="0" fontId="0" fillId="0" borderId="3" xfId="0" applyBorder="1" applyAlignment="1">
      <alignment vertical="center"/>
    </xf>
    <xf numFmtId="164" fontId="0" fillId="8" borderId="17" xfId="1" applyFont="1" applyFill="1" applyBorder="1" applyAlignment="1">
      <alignment vertical="center" wrapText="1"/>
    </xf>
    <xf numFmtId="9" fontId="0" fillId="8" borderId="15" xfId="2" applyFont="1" applyFill="1" applyBorder="1" applyAlignment="1">
      <alignment wrapText="1"/>
    </xf>
    <xf numFmtId="164" fontId="0" fillId="3" borderId="0" xfId="1" applyFont="1" applyFill="1" applyBorder="1" applyAlignment="1">
      <alignment wrapText="1"/>
    </xf>
    <xf numFmtId="164" fontId="16" fillId="3" borderId="0" xfId="1" applyFont="1" applyFill="1" applyBorder="1" applyAlignment="1">
      <alignment wrapText="1"/>
    </xf>
    <xf numFmtId="164" fontId="12" fillId="3" borderId="16" xfId="1" applyFont="1" applyFill="1" applyBorder="1" applyAlignment="1">
      <alignment wrapText="1"/>
    </xf>
    <xf numFmtId="164" fontId="14" fillId="3" borderId="0" xfId="1" applyFont="1" applyFill="1" applyBorder="1" applyAlignment="1">
      <alignment horizontal="left" wrapText="1"/>
    </xf>
    <xf numFmtId="0" fontId="2" fillId="3" borderId="3" xfId="0" applyFont="1" applyFill="1" applyBorder="1" applyAlignment="1">
      <alignment horizontal="center" vertical="center" wrapText="1"/>
    </xf>
    <xf numFmtId="164" fontId="1" fillId="3" borderId="3" xfId="1" applyFont="1" applyFill="1" applyBorder="1" applyAlignment="1" applyProtection="1">
      <alignment horizontal="center" vertical="center" wrapText="1"/>
    </xf>
    <xf numFmtId="164" fontId="2" fillId="3" borderId="3" xfId="1" applyFont="1" applyFill="1" applyBorder="1" applyAlignment="1" applyProtection="1">
      <alignment vertical="top"/>
      <protection locked="0"/>
    </xf>
    <xf numFmtId="164" fontId="2" fillId="3" borderId="3" xfId="1" applyFont="1" applyFill="1" applyBorder="1" applyAlignment="1" applyProtection="1">
      <alignment horizontal="center" vertical="center" wrapText="1"/>
    </xf>
    <xf numFmtId="164" fontId="2" fillId="3" borderId="3" xfId="1" applyFont="1" applyFill="1" applyBorder="1" applyAlignment="1" applyProtection="1">
      <alignment vertical="center" wrapText="1"/>
      <protection locked="0"/>
    </xf>
    <xf numFmtId="164" fontId="2" fillId="3" borderId="3" xfId="1" applyFont="1" applyFill="1" applyBorder="1" applyAlignment="1" applyProtection="1">
      <alignment vertical="top" wrapText="1"/>
      <protection locked="0"/>
    </xf>
    <xf numFmtId="164" fontId="1" fillId="3" borderId="3" xfId="1" applyFont="1" applyFill="1" applyBorder="1" applyAlignment="1" applyProtection="1">
      <alignment vertical="top"/>
      <protection locked="0"/>
    </xf>
    <xf numFmtId="164" fontId="2" fillId="3" borderId="37" xfId="1" applyFont="1" applyFill="1" applyBorder="1" applyAlignment="1" applyProtection="1">
      <alignment horizontal="center" vertical="center" wrapText="1"/>
    </xf>
    <xf numFmtId="164" fontId="1" fillId="3" borderId="3" xfId="1" applyFont="1" applyFill="1" applyBorder="1" applyAlignment="1" applyProtection="1">
      <alignment vertical="top" wrapText="1"/>
      <protection locked="0"/>
    </xf>
    <xf numFmtId="164" fontId="2" fillId="3"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3" fontId="27" fillId="0" borderId="6" xfId="0" applyNumberFormat="1" applyFont="1" applyBorder="1" applyAlignment="1">
      <alignment horizontal="center" vertical="center" wrapText="1"/>
    </xf>
    <xf numFmtId="0" fontId="22" fillId="0" borderId="26" xfId="0" applyFont="1" applyBorder="1" applyAlignment="1">
      <alignment horizontal="center" wrapText="1"/>
    </xf>
    <xf numFmtId="0" fontId="22" fillId="0" borderId="27" xfId="0" applyFont="1" applyBorder="1" applyAlignment="1">
      <alignment horizontal="center" wrapText="1"/>
    </xf>
    <xf numFmtId="0" fontId="22" fillId="0" borderId="22" xfId="0" applyFont="1" applyBorder="1" applyAlignment="1">
      <alignment horizontal="center" wrapText="1"/>
    </xf>
    <xf numFmtId="0" fontId="22" fillId="0" borderId="26" xfId="0" applyFont="1" applyBorder="1" applyAlignment="1">
      <alignment horizontal="center"/>
    </xf>
    <xf numFmtId="0" fontId="22" fillId="0" borderId="27" xfId="0" applyFont="1" applyBorder="1" applyAlignment="1">
      <alignment horizontal="center"/>
    </xf>
    <xf numFmtId="0" fontId="22" fillId="0" borderId="22" xfId="0" applyFont="1" applyBorder="1" applyAlignment="1">
      <alignment horizontal="center"/>
    </xf>
    <xf numFmtId="0" fontId="23" fillId="0" borderId="6" xfId="0" applyFont="1" applyBorder="1" applyAlignment="1">
      <alignment horizontal="left"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2" xfId="0" applyFont="1" applyFill="1" applyBorder="1" applyAlignment="1">
      <alignment horizontal="center" wrapText="1"/>
    </xf>
    <xf numFmtId="0" fontId="2" fillId="2" borderId="50" xfId="0" applyFont="1" applyFill="1" applyBorder="1" applyAlignment="1">
      <alignment horizontal="center" vertical="center" wrapText="1"/>
    </xf>
    <xf numFmtId="0" fontId="2" fillId="2" borderId="36" xfId="0" applyFont="1" applyFill="1" applyBorder="1" applyAlignment="1">
      <alignment horizontal="center" vertical="center" wrapText="1"/>
    </xf>
    <xf numFmtId="3" fontId="27" fillId="0" borderId="6" xfId="0" applyNumberFormat="1" applyFont="1" applyBorder="1" applyAlignment="1">
      <alignment horizontal="left" vertical="center" wrapText="1"/>
    </xf>
    <xf numFmtId="3" fontId="24" fillId="0" borderId="6" xfId="0" applyNumberFormat="1" applyFont="1" applyBorder="1" applyAlignment="1">
      <alignment horizontal="center" vertical="center" wrapText="1"/>
    </xf>
    <xf numFmtId="3" fontId="23" fillId="0" borderId="6" xfId="0" applyNumberFormat="1" applyFont="1" applyBorder="1" applyAlignment="1">
      <alignment horizontal="left" vertical="center" wrapText="1"/>
    </xf>
    <xf numFmtId="0" fontId="2" fillId="2" borderId="58" xfId="0" applyFont="1" applyFill="1" applyBorder="1" applyAlignment="1">
      <alignment horizontal="center" vertical="top" wrapText="1"/>
    </xf>
    <xf numFmtId="0" fontId="2" fillId="2" borderId="61" xfId="0" applyFont="1" applyFill="1" applyBorder="1" applyAlignment="1">
      <alignment horizontal="center" vertical="top" wrapText="1"/>
    </xf>
    <xf numFmtId="0" fontId="2" fillId="2" borderId="62" xfId="0" applyFont="1" applyFill="1" applyBorder="1" applyAlignment="1">
      <alignment horizontal="center" vertical="top" wrapText="1"/>
    </xf>
    <xf numFmtId="0" fontId="2" fillId="2" borderId="5"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6" xfId="0" applyFont="1" applyBorder="1" applyAlignment="1">
      <alignment horizontal="center" vertical="center" wrapText="1"/>
    </xf>
    <xf numFmtId="0" fontId="3" fillId="2" borderId="7"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2" fillId="0" borderId="0" xfId="0" applyFont="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2" fillId="2" borderId="5" xfId="0" applyFont="1" applyFill="1" applyBorder="1" applyAlignment="1">
      <alignment horizontal="left" vertical="top" wrapText="1"/>
    </xf>
    <xf numFmtId="0" fontId="2" fillId="2" borderId="51" xfId="0" applyFont="1" applyFill="1" applyBorder="1" applyAlignment="1">
      <alignment horizontal="left" vertical="top" wrapText="1"/>
    </xf>
    <xf numFmtId="0" fontId="2" fillId="2" borderId="37" xfId="0" applyFont="1" applyFill="1" applyBorder="1" applyAlignment="1">
      <alignment horizontal="left" vertical="top" wrapText="1"/>
    </xf>
    <xf numFmtId="0" fontId="1" fillId="2" borderId="33"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52" xfId="1" applyFont="1" applyFill="1" applyBorder="1" applyAlignment="1" applyProtection="1">
      <alignment horizontal="center" vertical="center" wrapText="1"/>
    </xf>
    <xf numFmtId="164" fontId="2" fillId="2" borderId="47" xfId="1" applyFont="1" applyFill="1" applyBorder="1" applyAlignment="1" applyProtection="1">
      <alignment horizontal="center" vertical="center" wrapText="1"/>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1" fillId="6" borderId="5" xfId="0" applyFont="1" applyFill="1" applyBorder="1" applyAlignment="1">
      <alignment horizontal="left" vertical="center" wrapText="1"/>
    </xf>
    <xf numFmtId="0" fontId="1" fillId="6" borderId="51" xfId="0" applyFont="1" applyFill="1" applyBorder="1" applyAlignment="1">
      <alignment horizontal="left" vertical="center" wrapText="1"/>
    </xf>
    <xf numFmtId="0" fontId="1" fillId="6" borderId="37" xfId="0" applyFont="1" applyFill="1" applyBorder="1" applyAlignment="1">
      <alignment horizontal="left" vertical="center" wrapText="1"/>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2" fillId="4" borderId="39"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1" fillId="6" borderId="5" xfId="0" applyFont="1" applyFill="1" applyBorder="1" applyAlignment="1">
      <alignment horizontal="left" vertical="top" wrapText="1"/>
    </xf>
    <xf numFmtId="0" fontId="1" fillId="6" borderId="51" xfId="0" applyFont="1" applyFill="1" applyBorder="1" applyAlignment="1">
      <alignment horizontal="left" vertical="top" wrapText="1"/>
    </xf>
    <xf numFmtId="0" fontId="1" fillId="6" borderId="37" xfId="0" applyFont="1" applyFill="1" applyBorder="1" applyAlignment="1">
      <alignment horizontal="left" vertical="top" wrapText="1"/>
    </xf>
    <xf numFmtId="0" fontId="28" fillId="6" borderId="5" xfId="0" applyFont="1" applyFill="1" applyBorder="1" applyAlignment="1">
      <alignment horizontal="left" vertical="top" wrapText="1"/>
    </xf>
    <xf numFmtId="0" fontId="28" fillId="6" borderId="51" xfId="0" applyFont="1" applyFill="1" applyBorder="1" applyAlignment="1">
      <alignment horizontal="left" vertical="top" wrapText="1"/>
    </xf>
    <xf numFmtId="0" fontId="28" fillId="6" borderId="37" xfId="0" applyFont="1" applyFill="1" applyBorder="1" applyAlignment="1">
      <alignment horizontal="left" vertical="top" wrapText="1"/>
    </xf>
    <xf numFmtId="0" fontId="28" fillId="6" borderId="5" xfId="0" applyFont="1" applyFill="1" applyBorder="1" applyAlignment="1">
      <alignment horizontal="left" vertical="center" wrapText="1"/>
    </xf>
    <xf numFmtId="0" fontId="28" fillId="6" borderId="51" xfId="0" applyFont="1" applyFill="1" applyBorder="1" applyAlignment="1">
      <alignment horizontal="left" vertical="center" wrapText="1"/>
    </xf>
    <xf numFmtId="0" fontId="28" fillId="6" borderId="37" xfId="0" applyFont="1" applyFill="1" applyBorder="1" applyAlignment="1">
      <alignment horizontal="left" vertical="center" wrapText="1"/>
    </xf>
    <xf numFmtId="0" fontId="19" fillId="0" borderId="0" xfId="0" applyFont="1" applyAlignment="1">
      <alignment horizontal="left" vertical="top" wrapText="1"/>
    </xf>
    <xf numFmtId="0" fontId="14" fillId="7" borderId="26" xfId="0" applyFont="1" applyFill="1" applyBorder="1" applyAlignment="1">
      <alignment horizontal="left" wrapText="1"/>
    </xf>
    <xf numFmtId="0" fontId="14" fillId="7" borderId="27" xfId="0" applyFont="1" applyFill="1" applyBorder="1" applyAlignment="1">
      <alignment horizontal="left" wrapText="1"/>
    </xf>
    <xf numFmtId="0" fontId="14" fillId="7" borderId="22" xfId="0" applyFont="1" applyFill="1" applyBorder="1" applyAlignment="1">
      <alignment horizontal="left" wrapText="1"/>
    </xf>
    <xf numFmtId="0" fontId="2" fillId="3" borderId="3" xfId="0" applyFont="1" applyFill="1" applyBorder="1" applyAlignment="1" applyProtection="1">
      <alignment horizontal="left" vertical="center" wrapText="1"/>
      <protection locked="0"/>
    </xf>
    <xf numFmtId="164" fontId="2" fillId="3" borderId="3" xfId="1" applyFont="1" applyFill="1" applyBorder="1" applyAlignment="1" applyProtection="1">
      <alignment horizontal="left" vertical="center" wrapText="1"/>
      <protection locked="0"/>
    </xf>
    <xf numFmtId="0" fontId="4" fillId="7" borderId="20" xfId="0" applyFont="1" applyFill="1" applyBorder="1" applyAlignment="1">
      <alignment horizontal="left" wrapText="1"/>
    </xf>
    <xf numFmtId="0" fontId="4" fillId="7" borderId="25" xfId="0" applyFont="1" applyFill="1" applyBorder="1" applyAlignment="1">
      <alignment horizontal="left" wrapText="1"/>
    </xf>
    <xf numFmtId="164" fontId="4" fillId="7" borderId="25" xfId="1" applyFont="1" applyFill="1" applyBorder="1" applyAlignment="1">
      <alignment horizontal="left" wrapText="1"/>
    </xf>
    <xf numFmtId="0" fontId="4" fillId="7" borderId="21" xfId="0" applyFont="1" applyFill="1" applyBorder="1" applyAlignment="1">
      <alignment horizontal="left" wrapText="1"/>
    </xf>
    <xf numFmtId="0" fontId="2" fillId="2" borderId="52" xfId="0" applyFont="1" applyFill="1" applyBorder="1" applyAlignment="1">
      <alignment horizontal="center" wrapText="1"/>
    </xf>
    <xf numFmtId="0" fontId="2" fillId="2" borderId="23"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4" fillId="7" borderId="11" xfId="0" applyFont="1" applyFill="1" applyBorder="1" applyAlignment="1">
      <alignment horizontal="left" vertical="top" wrapText="1"/>
    </xf>
    <xf numFmtId="0" fontId="4" fillId="7" borderId="0" xfId="0" applyFont="1" applyFill="1" applyAlignment="1">
      <alignment horizontal="left" vertical="top" wrapText="1"/>
    </xf>
    <xf numFmtId="0" fontId="4" fillId="7" borderId="12"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7" borderId="25" xfId="0" applyFont="1" applyFill="1" applyBorder="1" applyAlignment="1">
      <alignment horizontal="left" vertical="top" wrapText="1"/>
    </xf>
    <xf numFmtId="0" fontId="4" fillId="7" borderId="21" xfId="0" applyFont="1" applyFill="1" applyBorder="1" applyAlignment="1">
      <alignment horizontal="left" vertical="top" wrapText="1"/>
    </xf>
    <xf numFmtId="0" fontId="2" fillId="2" borderId="30" xfId="0" applyFont="1" applyFill="1" applyBorder="1" applyAlignment="1">
      <alignment horizontal="center" vertical="center" wrapText="1"/>
    </xf>
    <xf numFmtId="0" fontId="2" fillId="2" borderId="16" xfId="0" applyFont="1" applyFill="1" applyBorder="1" applyAlignment="1">
      <alignment horizontal="center" wrapText="1"/>
    </xf>
    <xf numFmtId="0" fontId="2" fillId="2" borderId="19" xfId="0" applyFont="1" applyFill="1" applyBorder="1" applyAlignment="1">
      <alignment horizontal="center" wrapText="1"/>
    </xf>
    <xf numFmtId="0" fontId="14" fillId="7" borderId="26" xfId="0" applyFont="1" applyFill="1" applyBorder="1" applyAlignment="1">
      <alignment horizontal="left" vertical="center" wrapText="1"/>
    </xf>
    <xf numFmtId="0" fontId="14" fillId="7" borderId="27" xfId="0" applyFont="1" applyFill="1" applyBorder="1" applyAlignment="1">
      <alignment horizontal="left" vertical="center" wrapText="1"/>
    </xf>
    <xf numFmtId="0" fontId="14" fillId="7" borderId="22" xfId="0" applyFont="1" applyFill="1" applyBorder="1" applyAlignment="1">
      <alignment horizontal="left" vertical="center" wrapText="1"/>
    </xf>
    <xf numFmtId="0" fontId="12" fillId="7" borderId="18" xfId="0" applyFont="1" applyFill="1" applyBorder="1" applyAlignment="1">
      <alignment horizontal="left" wrapText="1"/>
    </xf>
    <xf numFmtId="0" fontId="12" fillId="7" borderId="16" xfId="0" applyFont="1" applyFill="1" applyBorder="1" applyAlignment="1">
      <alignment horizontal="left" wrapText="1"/>
    </xf>
    <xf numFmtId="0" fontId="12" fillId="7" borderId="38" xfId="0" applyFont="1" applyFill="1" applyBorder="1" applyAlignment="1">
      <alignment horizontal="left" wrapText="1"/>
    </xf>
    <xf numFmtId="0" fontId="3" fillId="7" borderId="18"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1" xfId="0" applyFont="1" applyFill="1" applyBorder="1" applyAlignment="1">
      <alignment horizontal="center" vertical="center"/>
    </xf>
    <xf numFmtId="164" fontId="3" fillId="2" borderId="42" xfId="0" applyNumberFormat="1" applyFont="1" applyFill="1" applyBorder="1" applyAlignment="1">
      <alignment horizontal="center"/>
    </xf>
    <xf numFmtId="164" fontId="3" fillId="2" borderId="43" xfId="0" applyNumberFormat="1" applyFont="1" applyFill="1" applyBorder="1" applyAlignment="1">
      <alignment horizontal="center"/>
    </xf>
    <xf numFmtId="49" fontId="0" fillId="2" borderId="44" xfId="0" applyNumberFormat="1" applyFill="1" applyBorder="1" applyAlignment="1">
      <alignment horizontal="center" wrapText="1"/>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0" fontId="3" fillId="2" borderId="39" xfId="0" applyFont="1" applyFill="1" applyBorder="1" applyAlignment="1">
      <alignment horizontal="left"/>
    </xf>
    <xf numFmtId="0" fontId="3" fillId="2" borderId="40" xfId="0" applyFont="1" applyFill="1" applyBorder="1" applyAlignment="1">
      <alignment horizontal="left"/>
    </xf>
    <xf numFmtId="0" fontId="3" fillId="2" borderId="41" xfId="0" applyFont="1" applyFill="1" applyBorder="1" applyAlignment="1">
      <alignment horizontal="left"/>
    </xf>
    <xf numFmtId="164" fontId="3" fillId="2" borderId="4" xfId="0" applyNumberFormat="1" applyFont="1" applyFill="1" applyBorder="1" applyAlignment="1">
      <alignment horizontal="center"/>
    </xf>
    <xf numFmtId="164" fontId="3" fillId="2" borderId="34" xfId="0" applyNumberFormat="1" applyFont="1" applyFill="1" applyBorder="1" applyAlignment="1">
      <alignment horizontal="center"/>
    </xf>
    <xf numFmtId="0" fontId="0" fillId="2" borderId="44" xfId="0"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1" xfId="0" applyFont="1" applyFill="1" applyBorder="1" applyAlignment="1">
      <alignment horizontal="center" vertical="center"/>
    </xf>
    <xf numFmtId="0" fontId="2" fillId="2" borderId="9" xfId="0" applyFont="1" applyFill="1" applyBorder="1" applyAlignment="1">
      <alignment horizontal="center" vertical="center" wrapText="1"/>
    </xf>
  </cellXfs>
  <cellStyles count="12">
    <cellStyle name="Milliers" xfId="11" builtinId="3"/>
    <cellStyle name="Milliers [0]" xfId="10" builtinId="6"/>
    <cellStyle name="Milliers [0] 2" xfId="3" xr:uid="{00000000-0005-0000-0000-000001000000}"/>
    <cellStyle name="Milliers 2" xfId="4" xr:uid="{00000000-0005-0000-0000-000002000000}"/>
    <cellStyle name="Milliers 3" xfId="5" xr:uid="{00000000-0005-0000-0000-000003000000}"/>
    <cellStyle name="Milliers 4" xfId="6" xr:uid="{00000000-0005-0000-0000-000004000000}"/>
    <cellStyle name="Milliers 5" xfId="7" xr:uid="{00000000-0005-0000-0000-000005000000}"/>
    <cellStyle name="Milliers 6" xfId="8" xr:uid="{00000000-0005-0000-0000-000006000000}"/>
    <cellStyle name="Milliers 7" xfId="9" xr:uid="{00000000-0005-0000-0000-000007000000}"/>
    <cellStyle name="Monétaire" xfId="1" builtinId="4"/>
    <cellStyle name="Normal" xfId="0" builtinId="0"/>
    <cellStyle name="Pourcentage" xfId="2" builtinId="5"/>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2"/>
  <sheetViews>
    <sheetView topLeftCell="D43" zoomScale="130" zoomScaleNormal="130" workbookViewId="0">
      <selection activeCell="F51" sqref="F51"/>
    </sheetView>
  </sheetViews>
  <sheetFormatPr baseColWidth="10" defaultColWidth="11.54296875" defaultRowHeight="14.5" x14ac:dyDescent="0.35"/>
  <cols>
    <col min="1" max="1" width="2.54296875" customWidth="1"/>
    <col min="2" max="2" width="13.453125" customWidth="1"/>
    <col min="3" max="3" width="63.453125" customWidth="1"/>
    <col min="4" max="9" width="17" customWidth="1"/>
  </cols>
  <sheetData>
    <row r="1" spans="2:10" ht="19" thickBot="1" x14ac:dyDescent="0.5">
      <c r="B1" s="326" t="s">
        <v>0</v>
      </c>
      <c r="C1" s="327"/>
      <c r="D1" s="327"/>
      <c r="E1" s="327"/>
      <c r="F1" s="327"/>
      <c r="G1" s="327"/>
      <c r="H1" s="327"/>
      <c r="I1" s="327"/>
      <c r="J1" s="328"/>
    </row>
    <row r="2" spans="2:10" ht="19" thickBot="1" x14ac:dyDescent="0.5">
      <c r="B2" s="329" t="s">
        <v>1</v>
      </c>
      <c r="C2" s="330"/>
      <c r="D2" s="330"/>
      <c r="E2" s="330"/>
      <c r="F2" s="330"/>
      <c r="G2" s="330"/>
      <c r="H2" s="330"/>
      <c r="I2" s="330"/>
      <c r="J2" s="331"/>
    </row>
    <row r="3" spans="2:10" ht="15" thickBot="1" x14ac:dyDescent="0.4">
      <c r="D3" s="94"/>
      <c r="E3" s="94"/>
      <c r="F3" s="94"/>
      <c r="G3" s="94"/>
      <c r="H3" s="94"/>
      <c r="I3" s="94"/>
      <c r="J3" s="94"/>
    </row>
    <row r="4" spans="2:10" ht="26.5" thickBot="1" x14ac:dyDescent="0.4">
      <c r="B4" s="95" t="s">
        <v>2</v>
      </c>
      <c r="C4" s="95" t="s">
        <v>3</v>
      </c>
      <c r="D4" s="96" t="str">
        <f>'1) Tableau budgétaire 1'!D13</f>
        <v>OIM BENIN</v>
      </c>
      <c r="E4" s="96" t="str">
        <f>'1) Tableau budgétaire 1'!E13</f>
        <v>PNUD BENIN</v>
      </c>
      <c r="F4" s="96" t="str">
        <f>'1) Tableau budgétaire 1'!F13</f>
        <v>OIM BURKINA FASO</v>
      </c>
      <c r="G4" s="96" t="str">
        <f>'1) Tableau budgétaire 1'!G13</f>
        <v>OIM TOGO</v>
      </c>
      <c r="H4" s="96" t="str">
        <f>'1) Tableau budgétaire 1'!H13</f>
        <v>PNUD TOGO</v>
      </c>
      <c r="I4" s="96" t="s">
        <v>4</v>
      </c>
      <c r="J4" s="97" t="s">
        <v>5</v>
      </c>
    </row>
    <row r="5" spans="2:10" ht="51.65" customHeight="1" thickBot="1" x14ac:dyDescent="0.4">
      <c r="B5" s="332" t="str">
        <f>'1) Tableau budgétaire 1'!C14</f>
        <v xml:space="preserve">Les facteurs de risque de détérioration de la cohésion sociale et d’expansion de l’extrémisme violent dans l’espace BBT sont réduits  </v>
      </c>
      <c r="C5" s="332"/>
      <c r="D5" s="98">
        <f>SUM(D6:D9)</f>
        <v>75000</v>
      </c>
      <c r="E5" s="98">
        <f t="shared" ref="E5:H5" si="0">SUM(E6:E9)</f>
        <v>0</v>
      </c>
      <c r="F5" s="98">
        <f t="shared" si="0"/>
        <v>0</v>
      </c>
      <c r="G5" s="98">
        <f t="shared" si="0"/>
        <v>123000</v>
      </c>
      <c r="H5" s="98">
        <f t="shared" si="0"/>
        <v>210000</v>
      </c>
      <c r="I5" s="98">
        <f t="shared" ref="I5" si="1">SUM(I6:I9)</f>
        <v>408000</v>
      </c>
      <c r="J5" s="99">
        <f>I5/$I$28</f>
        <v>0.21799017334493098</v>
      </c>
    </row>
    <row r="6" spans="2:10" ht="45" customHeight="1" thickBot="1" x14ac:dyDescent="0.4">
      <c r="B6" s="100" t="s">
        <v>6</v>
      </c>
      <c r="C6" s="103" t="str">
        <f>'1) Tableau budgétaire 1'!C15:L15</f>
        <v>Les mécanismes endogènes de prévention et de résolution des conflits communautaires sont fonctionnels et efficaces dans les communes de couverture</v>
      </c>
      <c r="D6" s="101">
        <f>'1) Tableau budgétaire 1'!D41</f>
        <v>75000</v>
      </c>
      <c r="E6" s="101"/>
      <c r="F6" s="101"/>
      <c r="G6" s="101">
        <f>'1) Tableau budgétaire 1'!G41</f>
        <v>123000</v>
      </c>
      <c r="H6" s="101">
        <f>'1) Tableau budgétaire 1'!H41</f>
        <v>145000</v>
      </c>
      <c r="I6" s="101">
        <f>SUM(D6:H6)</f>
        <v>343000</v>
      </c>
      <c r="J6" s="102"/>
    </row>
    <row r="7" spans="2:10" ht="45" customHeight="1" thickBot="1" x14ac:dyDescent="0.4">
      <c r="B7" s="100" t="s">
        <v>7</v>
      </c>
      <c r="C7" s="103" t="str">
        <f>'1) Tableau budgétaire 1'!C42:L42</f>
        <v>Les capacités des services étatiques, y compris les services sociaux de base sont renforcés dans la zone BBT.</v>
      </c>
      <c r="D7" s="104">
        <f>'1) Tableau budgétaire 1'!D68</f>
        <v>0</v>
      </c>
      <c r="E7" s="104"/>
      <c r="F7" s="104"/>
      <c r="G7" s="104">
        <f>'1) Tableau budgétaire 1'!G68</f>
        <v>0</v>
      </c>
      <c r="H7" s="104">
        <f>'1) Tableau budgétaire 1'!H68</f>
        <v>65000</v>
      </c>
      <c r="I7" s="101">
        <f t="shared" ref="I7:I9" si="2">SUM(D7:H7)</f>
        <v>65000</v>
      </c>
      <c r="J7" s="105"/>
    </row>
    <row r="8" spans="2:10" ht="45" customHeight="1" thickBot="1" x14ac:dyDescent="0.4">
      <c r="B8" s="100" t="s">
        <v>8</v>
      </c>
      <c r="C8" s="103">
        <f>'1) Tableau budgétaire 1'!C69:L69</f>
        <v>0</v>
      </c>
      <c r="D8" s="104">
        <f>'1) Tableau budgétaire 1'!D95</f>
        <v>0</v>
      </c>
      <c r="E8" s="104"/>
      <c r="F8" s="104"/>
      <c r="G8" s="104">
        <f>'1) Tableau budgétaire 1'!G95</f>
        <v>0</v>
      </c>
      <c r="H8" s="104">
        <f>'1) Tableau budgétaire 1'!H95</f>
        <v>0</v>
      </c>
      <c r="I8" s="101">
        <f t="shared" si="2"/>
        <v>0</v>
      </c>
      <c r="J8" s="105"/>
    </row>
    <row r="9" spans="2:10" ht="45" customHeight="1" thickBot="1" x14ac:dyDescent="0.4">
      <c r="B9" s="100" t="s">
        <v>9</v>
      </c>
      <c r="C9" s="103">
        <f>'1) Tableau budgétaire 1'!C96:L96</f>
        <v>0</v>
      </c>
      <c r="D9" s="104">
        <f>'1) Tableau budgétaire 1'!D122</f>
        <v>0</v>
      </c>
      <c r="E9" s="104"/>
      <c r="F9" s="104"/>
      <c r="G9" s="104">
        <f>'1) Tableau budgétaire 1'!G122</f>
        <v>0</v>
      </c>
      <c r="H9" s="104">
        <f>'1) Tableau budgétaire 1'!H122</f>
        <v>0</v>
      </c>
      <c r="I9" s="101">
        <f t="shared" si="2"/>
        <v>0</v>
      </c>
      <c r="J9" s="105"/>
    </row>
    <row r="10" spans="2:10" ht="45" customHeight="1" thickBot="1" x14ac:dyDescent="0.4">
      <c r="B10" s="332" t="str">
        <f>_xlfn.SINGLE('1) Tableau budgétaire 1'!C124)</f>
        <v xml:space="preserve">  Les populations les plus vulnérables sont résilientes et contribuent à la consolidation de la paix</v>
      </c>
      <c r="C10" s="332"/>
      <c r="D10" s="98">
        <f>SUM(D11:D14)</f>
        <v>394200</v>
      </c>
      <c r="E10" s="98">
        <f t="shared" ref="E10:H10" si="3">SUM(E11:E14)</f>
        <v>0</v>
      </c>
      <c r="F10" s="98">
        <f t="shared" si="3"/>
        <v>0</v>
      </c>
      <c r="G10" s="98">
        <f t="shared" si="3"/>
        <v>427000</v>
      </c>
      <c r="H10" s="98">
        <f t="shared" si="3"/>
        <v>520000</v>
      </c>
      <c r="I10" s="98">
        <f t="shared" ref="I10" si="4">SUM(I11:I14)</f>
        <v>1341200</v>
      </c>
      <c r="J10" s="99">
        <f>I10/$I$28</f>
        <v>0.71658926590740546</v>
      </c>
    </row>
    <row r="11" spans="2:10" ht="45" customHeight="1" thickBot="1" x14ac:dyDescent="0.4">
      <c r="B11" s="106" t="s">
        <v>10</v>
      </c>
      <c r="C11" s="103" t="str">
        <f>'1) Tableau budgétaire 1'!C125:L125</f>
        <v xml:space="preserve"> Les jeunes (filles et garçons) et les femmes ont des capacités renforcées pour développer des activités génératrices de revenus et pour améliorer leur employabilité</v>
      </c>
      <c r="D11" s="104">
        <f>'1) Tableau budgétaire 1'!D155</f>
        <v>291600</v>
      </c>
      <c r="E11" s="104"/>
      <c r="F11" s="104"/>
      <c r="G11" s="104">
        <f>'1) Tableau budgétaire 1'!G155</f>
        <v>325000</v>
      </c>
      <c r="H11" s="104">
        <f>'1) Tableau budgétaire 1'!H155</f>
        <v>480000</v>
      </c>
      <c r="I11" s="101">
        <f>SUM(D11:H11)</f>
        <v>1096600</v>
      </c>
      <c r="J11" s="102"/>
    </row>
    <row r="12" spans="2:10" ht="45" customHeight="1" thickBot="1" x14ac:dyDescent="0.4">
      <c r="B12" s="103" t="s">
        <v>11</v>
      </c>
      <c r="C12" s="107" t="str">
        <f>'1) Tableau budgétaire 1'!C156:L156</f>
        <v xml:space="preserve"> Les jeunes et les femmes ont des compétences en cohésion sociale et en leadership renforcées pour accroitre leur participation à la consolidation de la paix au sein de leurs communautés</v>
      </c>
      <c r="D12" s="104">
        <f>'1) Tableau budgétaire 1'!D182</f>
        <v>102600</v>
      </c>
      <c r="E12" s="104"/>
      <c r="F12" s="104"/>
      <c r="G12" s="104">
        <f>'1) Tableau budgétaire 1'!G182</f>
        <v>102000</v>
      </c>
      <c r="H12" s="104">
        <f>'1) Tableau budgétaire 1'!H182</f>
        <v>40000</v>
      </c>
      <c r="I12" s="101">
        <f t="shared" ref="I12:I13" si="5">SUM(D12:H12)</f>
        <v>244600</v>
      </c>
      <c r="J12" s="105"/>
    </row>
    <row r="13" spans="2:10" ht="45" customHeight="1" thickBot="1" x14ac:dyDescent="0.4">
      <c r="B13" s="103" t="s">
        <v>12</v>
      </c>
      <c r="C13" s="107"/>
      <c r="D13" s="104">
        <f>'1) Tableau budgétaire 1'!D209</f>
        <v>0</v>
      </c>
      <c r="E13" s="104"/>
      <c r="F13" s="104"/>
      <c r="G13" s="104">
        <f>'1) Tableau budgétaire 1'!G209</f>
        <v>0</v>
      </c>
      <c r="H13" s="104">
        <f>'1) Tableau budgétaire 1'!H209</f>
        <v>0</v>
      </c>
      <c r="I13" s="101">
        <f t="shared" si="5"/>
        <v>0</v>
      </c>
      <c r="J13" s="105"/>
    </row>
    <row r="14" spans="2:10" ht="45" customHeight="1" thickBot="1" x14ac:dyDescent="0.4">
      <c r="B14" s="103" t="s">
        <v>13</v>
      </c>
      <c r="C14" s="107"/>
      <c r="D14" s="104">
        <f>'1) Tableau budgétaire 1'!D236</f>
        <v>0</v>
      </c>
      <c r="E14" s="104"/>
      <c r="F14" s="104"/>
      <c r="G14" s="104">
        <f>'1) Tableau budgétaire 1'!G236</f>
        <v>0</v>
      </c>
      <c r="H14" s="104">
        <f>'1) Tableau budgétaire 1'!H236</f>
        <v>0</v>
      </c>
      <c r="I14" s="101">
        <f>SUM(D14:H14)</f>
        <v>0</v>
      </c>
      <c r="J14" s="105"/>
    </row>
    <row r="15" spans="2:10" ht="45" customHeight="1" thickBot="1" x14ac:dyDescent="0.4">
      <c r="B15" s="332" t="s">
        <v>14</v>
      </c>
      <c r="C15" s="332"/>
      <c r="D15" s="98">
        <f>SUM(D16:D19)</f>
        <v>0</v>
      </c>
      <c r="E15" s="98">
        <f t="shared" ref="E15:H15" si="6">SUM(E16:E19)</f>
        <v>0</v>
      </c>
      <c r="F15" s="98">
        <f t="shared" si="6"/>
        <v>0</v>
      </c>
      <c r="G15" s="98">
        <f t="shared" si="6"/>
        <v>0</v>
      </c>
      <c r="H15" s="98">
        <f t="shared" si="6"/>
        <v>0</v>
      </c>
      <c r="I15" s="98">
        <f t="shared" ref="I15" si="7">SUM(I16:I19)</f>
        <v>0</v>
      </c>
      <c r="J15" s="99">
        <f>I15/$I$28</f>
        <v>0</v>
      </c>
    </row>
    <row r="16" spans="2:10" ht="45" customHeight="1" thickBot="1" x14ac:dyDescent="0.4">
      <c r="B16" s="103" t="s">
        <v>15</v>
      </c>
      <c r="C16" s="108"/>
      <c r="D16" s="104">
        <f>'1) Tableau budgétaire 1'!D265</f>
        <v>0</v>
      </c>
      <c r="E16" s="104"/>
      <c r="F16" s="104"/>
      <c r="G16" s="104">
        <f>'1) Tableau budgétaire 1'!G265</f>
        <v>0</v>
      </c>
      <c r="H16" s="104">
        <f>'1) Tableau budgétaire 1'!H265</f>
        <v>0</v>
      </c>
      <c r="I16" s="101">
        <f>SUM(D16:H16)</f>
        <v>0</v>
      </c>
      <c r="J16" s="102"/>
    </row>
    <row r="17" spans="2:10" ht="45" customHeight="1" thickBot="1" x14ac:dyDescent="0.4">
      <c r="B17" s="106" t="s">
        <v>16</v>
      </c>
      <c r="C17" s="109"/>
      <c r="D17" s="104">
        <f>'1) Tableau budgétaire 1'!D292</f>
        <v>0</v>
      </c>
      <c r="E17" s="104"/>
      <c r="F17" s="104"/>
      <c r="G17" s="104">
        <f>'1) Tableau budgétaire 1'!G292</f>
        <v>0</v>
      </c>
      <c r="H17" s="104">
        <f>'1) Tableau budgétaire 1'!H292</f>
        <v>0</v>
      </c>
      <c r="I17" s="101">
        <f t="shared" ref="I17:I18" si="8">SUM(D17:H17)</f>
        <v>0</v>
      </c>
      <c r="J17" s="105"/>
    </row>
    <row r="18" spans="2:10" ht="45" customHeight="1" thickBot="1" x14ac:dyDescent="0.4">
      <c r="B18" s="106" t="s">
        <v>17</v>
      </c>
      <c r="C18" s="109"/>
      <c r="D18" s="104">
        <f>'1) Tableau budgétaire 1'!D319</f>
        <v>0</v>
      </c>
      <c r="E18" s="104"/>
      <c r="F18" s="104"/>
      <c r="G18" s="104">
        <f>'1) Tableau budgétaire 1'!G319</f>
        <v>0</v>
      </c>
      <c r="H18" s="104">
        <f>'1) Tableau budgétaire 1'!H319</f>
        <v>0</v>
      </c>
      <c r="I18" s="101">
        <f t="shared" si="8"/>
        <v>0</v>
      </c>
      <c r="J18" s="105"/>
    </row>
    <row r="19" spans="2:10" ht="45" customHeight="1" thickBot="1" x14ac:dyDescent="0.4">
      <c r="B19" s="106" t="s">
        <v>18</v>
      </c>
      <c r="C19" s="109"/>
      <c r="D19" s="104">
        <f>'1) Tableau budgétaire 1'!D346</f>
        <v>0</v>
      </c>
      <c r="E19" s="104"/>
      <c r="F19" s="104"/>
      <c r="G19" s="104">
        <f>'1) Tableau budgétaire 1'!G346</f>
        <v>0</v>
      </c>
      <c r="H19" s="104">
        <f>'1) Tableau budgétaire 1'!H346</f>
        <v>0</v>
      </c>
      <c r="I19" s="101">
        <f>SUM(D19:H19)</f>
        <v>0</v>
      </c>
      <c r="J19" s="105"/>
    </row>
    <row r="20" spans="2:10" ht="45" customHeight="1" thickBot="1" x14ac:dyDescent="0.4">
      <c r="B20" s="325" t="s">
        <v>19</v>
      </c>
      <c r="C20" s="325"/>
      <c r="D20" s="110">
        <f>D15+D10+D5</f>
        <v>469200</v>
      </c>
      <c r="E20" s="110">
        <f t="shared" ref="E20:H20" si="9">E15+E10+E5</f>
        <v>0</v>
      </c>
      <c r="F20" s="110">
        <f t="shared" si="9"/>
        <v>0</v>
      </c>
      <c r="G20" s="110">
        <f t="shared" si="9"/>
        <v>550000</v>
      </c>
      <c r="H20" s="110">
        <f t="shared" si="9"/>
        <v>730000</v>
      </c>
      <c r="I20" s="110">
        <f t="shared" ref="I20" si="10">I15+I10+I5</f>
        <v>1749200</v>
      </c>
      <c r="J20" s="99"/>
    </row>
    <row r="21" spans="2:10" ht="29.15" customHeight="1" thickBot="1" x14ac:dyDescent="0.4">
      <c r="B21" s="338" t="s">
        <v>20</v>
      </c>
      <c r="C21" s="338"/>
      <c r="D21" s="98">
        <f>SUM(D22:D25)</f>
        <v>0</v>
      </c>
      <c r="E21" s="98">
        <f t="shared" ref="E21:H21" si="11">SUM(E22:E25)</f>
        <v>0</v>
      </c>
      <c r="F21" s="98">
        <f t="shared" si="11"/>
        <v>0</v>
      </c>
      <c r="G21" s="98">
        <f t="shared" si="11"/>
        <v>0</v>
      </c>
      <c r="H21" s="98">
        <f t="shared" si="11"/>
        <v>0</v>
      </c>
      <c r="I21" s="98">
        <f t="shared" ref="I21" si="12">SUM(I22:I25)</f>
        <v>0</v>
      </c>
      <c r="J21" s="99">
        <f>I21/$I$28</f>
        <v>0</v>
      </c>
    </row>
    <row r="22" spans="2:10" ht="15" thickBot="1" x14ac:dyDescent="0.4">
      <c r="B22" s="100" t="s">
        <v>21</v>
      </c>
      <c r="C22" s="107" t="s">
        <v>22</v>
      </c>
      <c r="D22" s="104">
        <f>'1) Tableau budgétaire 1'!D375</f>
        <v>0</v>
      </c>
      <c r="E22" s="104"/>
      <c r="F22" s="104"/>
      <c r="G22" s="104">
        <f>'1) Tableau budgétaire 1'!G375</f>
        <v>0</v>
      </c>
      <c r="H22" s="104">
        <f>'1) Tableau budgétaire 1'!H375</f>
        <v>0</v>
      </c>
      <c r="I22" s="101">
        <f>SUM(D22:H22)</f>
        <v>0</v>
      </c>
      <c r="J22" s="102"/>
    </row>
    <row r="23" spans="2:10" ht="15" thickBot="1" x14ac:dyDescent="0.4">
      <c r="B23" s="100" t="s">
        <v>23</v>
      </c>
      <c r="C23" s="103" t="s">
        <v>24</v>
      </c>
      <c r="D23" s="111">
        <f>'1) Tableau budgétaire 1'!D402</f>
        <v>0</v>
      </c>
      <c r="E23" s="111"/>
      <c r="F23" s="111"/>
      <c r="G23" s="111">
        <f>'1) Tableau budgétaire 1'!G402</f>
        <v>0</v>
      </c>
      <c r="H23" s="111">
        <f>'1) Tableau budgétaire 1'!H402</f>
        <v>0</v>
      </c>
      <c r="I23" s="101">
        <f t="shared" ref="I23:I24" si="13">SUM(D23:H23)</f>
        <v>0</v>
      </c>
      <c r="J23" s="105"/>
    </row>
    <row r="24" spans="2:10" ht="15" thickBot="1" x14ac:dyDescent="0.4">
      <c r="B24" s="100" t="s">
        <v>25</v>
      </c>
      <c r="C24" s="103" t="s">
        <v>26</v>
      </c>
      <c r="D24" s="112">
        <f>'1) Tableau budgétaire 1'!D429</f>
        <v>0</v>
      </c>
      <c r="E24" s="112"/>
      <c r="F24" s="112"/>
      <c r="G24" s="112">
        <f>'1) Tableau budgétaire 1'!G429</f>
        <v>0</v>
      </c>
      <c r="H24" s="112">
        <f>'1) Tableau budgétaire 1'!H429</f>
        <v>0</v>
      </c>
      <c r="I24" s="101">
        <f t="shared" si="13"/>
        <v>0</v>
      </c>
      <c r="J24" s="105"/>
    </row>
    <row r="25" spans="2:10" ht="15" thickBot="1" x14ac:dyDescent="0.4">
      <c r="B25" s="100"/>
      <c r="C25" s="103"/>
      <c r="D25" s="112">
        <f>'1) Tableau budgétaire 1'!D456</f>
        <v>0</v>
      </c>
      <c r="E25" s="112"/>
      <c r="F25" s="112"/>
      <c r="G25" s="112">
        <f>'1) Tableau budgétaire 1'!G456</f>
        <v>0</v>
      </c>
      <c r="H25" s="112">
        <f>'1) Tableau budgétaire 1'!H456</f>
        <v>0</v>
      </c>
      <c r="I25" s="101">
        <f>SUM(D25:H25)</f>
        <v>0</v>
      </c>
      <c r="J25" s="105"/>
    </row>
    <row r="26" spans="2:10" ht="15" thickBot="1" x14ac:dyDescent="0.4">
      <c r="B26" s="325" t="s">
        <v>27</v>
      </c>
      <c r="C26" s="325"/>
      <c r="D26" s="113">
        <f>+D21+D20</f>
        <v>469200</v>
      </c>
      <c r="E26" s="113">
        <f t="shared" ref="E26:H26" si="14">+E21+E20</f>
        <v>0</v>
      </c>
      <c r="F26" s="113">
        <f t="shared" si="14"/>
        <v>0</v>
      </c>
      <c r="G26" s="113">
        <f t="shared" si="14"/>
        <v>550000</v>
      </c>
      <c r="H26" s="113">
        <f t="shared" si="14"/>
        <v>730000</v>
      </c>
      <c r="I26" s="101">
        <f>SUM(D26:H26)</f>
        <v>1749200</v>
      </c>
      <c r="J26" s="114"/>
    </row>
    <row r="27" spans="2:10" ht="15" thickBot="1" x14ac:dyDescent="0.4">
      <c r="B27" s="339" t="s">
        <v>28</v>
      </c>
      <c r="C27" s="339"/>
      <c r="D27" s="112">
        <f>D26*7%</f>
        <v>32844</v>
      </c>
      <c r="E27" s="112">
        <f t="shared" ref="E27:H27" si="15">E26*7%</f>
        <v>0</v>
      </c>
      <c r="F27" s="112">
        <f t="shared" si="15"/>
        <v>0</v>
      </c>
      <c r="G27" s="112">
        <f t="shared" si="15"/>
        <v>38500.000000000007</v>
      </c>
      <c r="H27" s="112">
        <f t="shared" si="15"/>
        <v>51100.000000000007</v>
      </c>
      <c r="I27" s="112">
        <f>SUM(D27:H27)</f>
        <v>122444</v>
      </c>
      <c r="J27" s="99">
        <f>I27/$I$28</f>
        <v>6.5420560747663545E-2</v>
      </c>
    </row>
    <row r="28" spans="2:10" ht="15" thickBot="1" x14ac:dyDescent="0.4">
      <c r="B28" s="340" t="s">
        <v>29</v>
      </c>
      <c r="C28" s="340"/>
      <c r="D28" s="96">
        <f>D27+D26</f>
        <v>502044</v>
      </c>
      <c r="E28" s="96">
        <f t="shared" ref="E28:H28" si="16">E27+E26</f>
        <v>0</v>
      </c>
      <c r="F28" s="96">
        <f t="shared" si="16"/>
        <v>0</v>
      </c>
      <c r="G28" s="96">
        <f t="shared" si="16"/>
        <v>588500</v>
      </c>
      <c r="H28" s="96">
        <f t="shared" si="16"/>
        <v>781100</v>
      </c>
      <c r="I28" s="96">
        <f>SUM(D28:H28)</f>
        <v>1871644</v>
      </c>
      <c r="J28" s="99">
        <f>I28/I28</f>
        <v>1</v>
      </c>
    </row>
    <row r="29" spans="2:10" ht="15" thickBot="1" x14ac:dyDescent="0.4">
      <c r="B29" s="115"/>
      <c r="C29" s="116"/>
      <c r="D29" s="117"/>
      <c r="E29" s="117"/>
      <c r="F29" s="117"/>
      <c r="G29" s="117"/>
      <c r="H29" s="117"/>
      <c r="I29" s="117"/>
      <c r="J29" s="118"/>
    </row>
    <row r="30" spans="2:10" ht="32.15" customHeight="1" thickBot="1" x14ac:dyDescent="0.4">
      <c r="B30" s="119"/>
      <c r="C30" s="120" t="s">
        <v>30</v>
      </c>
      <c r="D30" s="96" t="str">
        <f>'1) Tableau budgétaire 1'!D13</f>
        <v>OIM BENIN</v>
      </c>
      <c r="E30" s="96" t="str">
        <f>'1) Tableau budgétaire 1'!E13</f>
        <v>PNUD BENIN</v>
      </c>
      <c r="F30" s="96" t="str">
        <f>'1) Tableau budgétaire 1'!F13</f>
        <v>OIM BURKINA FASO</v>
      </c>
      <c r="G30" s="96" t="str">
        <f>'1) Tableau budgétaire 1'!G13</f>
        <v>OIM TOGO</v>
      </c>
      <c r="H30" s="96" t="str">
        <f>'1) Tableau budgétaire 1'!H13</f>
        <v>PNUD TOGO</v>
      </c>
      <c r="I30" s="96" t="s">
        <v>31</v>
      </c>
    </row>
    <row r="31" spans="2:10" ht="15" thickBot="1" x14ac:dyDescent="0.4">
      <c r="C31" s="121" t="s">
        <v>32</v>
      </c>
      <c r="D31" s="122">
        <f>D28*35%</f>
        <v>175715.4</v>
      </c>
      <c r="E31" s="122">
        <f t="shared" ref="E31:H31" si="17">E28*35%</f>
        <v>0</v>
      </c>
      <c r="F31" s="122">
        <f t="shared" si="17"/>
        <v>0</v>
      </c>
      <c r="G31" s="122">
        <f t="shared" si="17"/>
        <v>205975</v>
      </c>
      <c r="H31" s="122">
        <f t="shared" si="17"/>
        <v>273385</v>
      </c>
      <c r="I31" s="122">
        <f>SUM(D31:H31)</f>
        <v>655075.4</v>
      </c>
      <c r="J31" s="94"/>
    </row>
    <row r="32" spans="2:10" ht="15" thickBot="1" x14ac:dyDescent="0.4">
      <c r="C32" s="121" t="s">
        <v>33</v>
      </c>
      <c r="D32" s="122">
        <f>D28*35%</f>
        <v>175715.4</v>
      </c>
      <c r="E32" s="122">
        <f t="shared" ref="E32:H32" si="18">E28*35%</f>
        <v>0</v>
      </c>
      <c r="F32" s="122">
        <f t="shared" si="18"/>
        <v>0</v>
      </c>
      <c r="G32" s="122">
        <f t="shared" si="18"/>
        <v>205975</v>
      </c>
      <c r="H32" s="122">
        <f t="shared" si="18"/>
        <v>273385</v>
      </c>
      <c r="I32" s="122">
        <f t="shared" ref="I32" si="19">SUM(D32:H32)</f>
        <v>655075.4</v>
      </c>
      <c r="J32" s="94"/>
    </row>
    <row r="33" spans="3:10" ht="15" thickBot="1" x14ac:dyDescent="0.4">
      <c r="C33" s="121" t="s">
        <v>34</v>
      </c>
      <c r="D33" s="122">
        <f>D28*30%</f>
        <v>150613.19999999998</v>
      </c>
      <c r="E33" s="122">
        <f t="shared" ref="E33:H33" si="20">E28*30%</f>
        <v>0</v>
      </c>
      <c r="F33" s="122">
        <f t="shared" si="20"/>
        <v>0</v>
      </c>
      <c r="G33" s="122">
        <f t="shared" si="20"/>
        <v>176550</v>
      </c>
      <c r="H33" s="122">
        <f t="shared" si="20"/>
        <v>234330</v>
      </c>
      <c r="I33" s="122">
        <f>SUM(D33:H33)</f>
        <v>561493.19999999995</v>
      </c>
      <c r="J33" s="94"/>
    </row>
    <row r="34" spans="3:10" x14ac:dyDescent="0.35">
      <c r="D34" s="94"/>
      <c r="E34" s="94"/>
      <c r="F34" s="94"/>
      <c r="G34" s="94"/>
      <c r="H34" s="94"/>
      <c r="I34" s="94"/>
      <c r="J34" s="94"/>
    </row>
    <row r="35" spans="3:10" x14ac:dyDescent="0.35">
      <c r="D35" s="94"/>
      <c r="E35" s="94"/>
      <c r="F35" s="94"/>
      <c r="G35" s="94"/>
      <c r="H35" s="94"/>
      <c r="I35" s="94"/>
      <c r="J35" s="94"/>
    </row>
    <row r="36" spans="3:10" ht="15" thickBot="1" x14ac:dyDescent="0.4">
      <c r="D36" s="94"/>
      <c r="E36" s="94"/>
      <c r="F36" s="94"/>
      <c r="G36" s="94"/>
      <c r="H36" s="94"/>
      <c r="I36" s="94"/>
      <c r="J36" s="94"/>
    </row>
    <row r="37" spans="3:10" ht="16" thickBot="1" x14ac:dyDescent="0.4">
      <c r="C37" s="333" t="s">
        <v>35</v>
      </c>
      <c r="D37" s="334"/>
      <c r="E37" s="334"/>
      <c r="F37" s="334"/>
      <c r="G37" s="334"/>
      <c r="H37" s="334"/>
      <c r="I37" s="335"/>
      <c r="J37" s="94"/>
    </row>
    <row r="38" spans="3:10" ht="31" x14ac:dyDescent="0.35">
      <c r="C38" s="129"/>
      <c r="D38" s="133" t="s">
        <v>36</v>
      </c>
      <c r="E38" s="134" t="s">
        <v>37</v>
      </c>
      <c r="F38" s="134" t="s">
        <v>38</v>
      </c>
      <c r="G38" s="134" t="s">
        <v>39</v>
      </c>
      <c r="H38" s="134" t="s">
        <v>40</v>
      </c>
      <c r="I38" s="336" t="s">
        <v>35</v>
      </c>
      <c r="J38" s="94"/>
    </row>
    <row r="39" spans="3:10" ht="31" x14ac:dyDescent="0.35">
      <c r="C39" s="130"/>
      <c r="D39" s="135" t="str">
        <f>+'1) Tableau budgétaire 1'!D13</f>
        <v>OIM BENIN</v>
      </c>
      <c r="E39" s="135" t="str">
        <f>+'1) Tableau budgétaire 1'!E13</f>
        <v>PNUD BENIN</v>
      </c>
      <c r="F39" s="135" t="str">
        <f>+'1) Tableau budgétaire 1'!F13</f>
        <v>OIM BURKINA FASO</v>
      </c>
      <c r="G39" s="135" t="str">
        <f>+'1) Tableau budgétaire 1'!G13</f>
        <v>OIM TOGO</v>
      </c>
      <c r="H39" s="135" t="str">
        <f>+'1) Tableau budgétaire 1'!H13</f>
        <v>PNUD TOGO</v>
      </c>
      <c r="I39" s="337"/>
      <c r="J39" s="94"/>
    </row>
    <row r="40" spans="3:10" ht="15.5" x14ac:dyDescent="0.35">
      <c r="C40" s="125" t="s">
        <v>41</v>
      </c>
      <c r="D40" s="136">
        <f>'2) Tableau budgétaire 2'!D209</f>
        <v>126000</v>
      </c>
      <c r="E40" s="136">
        <f>'2) Tableau budgétaire 2'!E209</f>
        <v>147700</v>
      </c>
      <c r="F40" s="136">
        <f>'2) Tableau budgétaire 2'!F209</f>
        <v>258400</v>
      </c>
      <c r="G40" s="136">
        <f>'2) Tableau budgétaire 2'!G209</f>
        <v>325600</v>
      </c>
      <c r="H40" s="136">
        <f>'2) Tableau budgétaire 2'!H209</f>
        <v>240000</v>
      </c>
      <c r="I40" s="137">
        <f>'2) Tableau budgétaire 2'!I209</f>
        <v>1097700</v>
      </c>
      <c r="J40" s="94"/>
    </row>
    <row r="41" spans="3:10" ht="15.5" x14ac:dyDescent="0.35">
      <c r="C41" s="126" t="s">
        <v>42</v>
      </c>
      <c r="D41" s="136">
        <f>'2) Tableau budgétaire 2'!D210</f>
        <v>0</v>
      </c>
      <c r="E41" s="136">
        <f>'2) Tableau budgétaire 2'!E210</f>
        <v>0</v>
      </c>
      <c r="F41" s="136">
        <f>'2) Tableau budgétaire 2'!F210</f>
        <v>0</v>
      </c>
      <c r="G41" s="136">
        <f>'2) Tableau budgétaire 2'!G210</f>
        <v>0</v>
      </c>
      <c r="H41" s="136">
        <f>'2) Tableau budgétaire 2'!H210</f>
        <v>0</v>
      </c>
      <c r="I41" s="137">
        <f>'2) Tableau budgétaire 2'!I210</f>
        <v>0</v>
      </c>
      <c r="J41" s="94"/>
    </row>
    <row r="42" spans="3:10" ht="31" x14ac:dyDescent="0.35">
      <c r="C42" s="126" t="s">
        <v>43</v>
      </c>
      <c r="D42" s="136">
        <f>'2) Tableau budgétaire 2'!D211</f>
        <v>5000</v>
      </c>
      <c r="E42" s="136">
        <f>'2) Tableau budgétaire 2'!E211</f>
        <v>130000</v>
      </c>
      <c r="F42" s="136">
        <f>'2) Tableau budgétaire 2'!F211</f>
        <v>65000</v>
      </c>
      <c r="G42" s="136">
        <f>'2) Tableau budgétaire 2'!G211</f>
        <v>28000</v>
      </c>
      <c r="H42" s="136">
        <f>'2) Tableau budgétaire 2'!H211</f>
        <v>46000</v>
      </c>
      <c r="I42" s="137">
        <f>'2) Tableau budgétaire 2'!I211</f>
        <v>274000</v>
      </c>
      <c r="J42" s="94"/>
    </row>
    <row r="43" spans="3:10" ht="15.5" x14ac:dyDescent="0.35">
      <c r="C43" s="127" t="s">
        <v>44</v>
      </c>
      <c r="D43" s="136">
        <f>'2) Tableau budgétaire 2'!D212</f>
        <v>25805.61</v>
      </c>
      <c r="E43" s="136">
        <f>'2) Tableau budgétaire 2'!E212</f>
        <v>62000</v>
      </c>
      <c r="F43" s="136">
        <f>'2) Tableau budgétaire 2'!F212</f>
        <v>68500</v>
      </c>
      <c r="G43" s="136">
        <f>'2) Tableau budgétaire 2'!G212</f>
        <v>131300</v>
      </c>
      <c r="H43" s="136">
        <f>'2) Tableau budgétaire 2'!H212</f>
        <v>29500</v>
      </c>
      <c r="I43" s="137">
        <f>'2) Tableau budgétaire 2'!I212</f>
        <v>317105.61</v>
      </c>
      <c r="J43" s="94"/>
    </row>
    <row r="44" spans="3:10" ht="15.5" x14ac:dyDescent="0.35">
      <c r="C44" s="126" t="s">
        <v>45</v>
      </c>
      <c r="D44" s="136">
        <f>'2) Tableau budgétaire 2'!D213</f>
        <v>136200</v>
      </c>
      <c r="E44" s="136">
        <f>'2) Tableau budgétaire 2'!E213</f>
        <v>88000</v>
      </c>
      <c r="F44" s="136">
        <f>'2) Tableau budgétaire 2'!F213</f>
        <v>121500</v>
      </c>
      <c r="G44" s="136">
        <f>'2) Tableau budgétaire 2'!G213</f>
        <v>102953.27</v>
      </c>
      <c r="H44" s="136">
        <f>'2) Tableau budgétaire 2'!H213</f>
        <v>99995.33</v>
      </c>
      <c r="I44" s="137">
        <f>'2) Tableau budgétaire 2'!I213</f>
        <v>548648.6</v>
      </c>
      <c r="J44" s="94"/>
    </row>
    <row r="45" spans="3:10" ht="15.5" x14ac:dyDescent="0.35">
      <c r="C45" s="126" t="s">
        <v>46</v>
      </c>
      <c r="D45" s="136">
        <f>'2) Tableau budgétaire 2'!D214</f>
        <v>210000</v>
      </c>
      <c r="E45" s="136">
        <f>'2) Tableau budgétaire 2'!E214</f>
        <v>225000</v>
      </c>
      <c r="F45" s="136">
        <f>'2) Tableau budgétaire 2'!F214</f>
        <v>562000</v>
      </c>
      <c r="G45" s="136">
        <f>'2) Tableau budgétaire 2'!G214</f>
        <v>300000</v>
      </c>
      <c r="H45" s="136">
        <f>'2) Tableau budgétaire 2'!H214</f>
        <v>482000</v>
      </c>
      <c r="I45" s="137">
        <f>'2) Tableau budgétaire 2'!I214</f>
        <v>1779000</v>
      </c>
      <c r="J45" s="94"/>
    </row>
    <row r="46" spans="3:10" ht="15.5" x14ac:dyDescent="0.35">
      <c r="C46" s="126" t="s">
        <v>47</v>
      </c>
      <c r="D46" s="136">
        <f>'2) Tableau budgétaire 2'!D215</f>
        <v>151200</v>
      </c>
      <c r="E46" s="136">
        <f>'2) Tableau budgétaire 2'!E215</f>
        <v>94963.55</v>
      </c>
      <c r="F46" s="136">
        <f>'2) Tableau budgétaire 2'!F215</f>
        <v>326469.15887850476</v>
      </c>
      <c r="G46" s="136">
        <f>'2) Tableau budgétaire 2'!G215</f>
        <v>327100</v>
      </c>
      <c r="H46" s="136">
        <f>'2) Tableau budgétaire 2'!H215</f>
        <v>224000</v>
      </c>
      <c r="I46" s="137">
        <f>'2) Tableau budgétaire 2'!I215</f>
        <v>1123732.7088785048</v>
      </c>
      <c r="J46" s="94"/>
    </row>
    <row r="47" spans="3:10" ht="15.5" x14ac:dyDescent="0.35">
      <c r="C47" s="131" t="s">
        <v>48</v>
      </c>
      <c r="D47" s="136">
        <f>'2) Tableau budgétaire 2'!D216</f>
        <v>654205.61</v>
      </c>
      <c r="E47" s="136">
        <f>'2) Tableau budgétaire 2'!E216</f>
        <v>747663.55</v>
      </c>
      <c r="F47" s="136">
        <f>'2) Tableau budgétaire 2'!F216</f>
        <v>1401869.1588785048</v>
      </c>
      <c r="G47" s="136">
        <f>'2) Tableau budgétaire 2'!G216</f>
        <v>1214953.27</v>
      </c>
      <c r="H47" s="136">
        <f>'2) Tableau budgétaire 2'!H216</f>
        <v>1121495.33</v>
      </c>
      <c r="I47" s="137">
        <f>'2) Tableau budgétaire 2'!I216</f>
        <v>5140186.918878505</v>
      </c>
      <c r="J47" s="94"/>
    </row>
    <row r="48" spans="3:10" ht="15.5" x14ac:dyDescent="0.35">
      <c r="C48" s="131" t="s">
        <v>49</v>
      </c>
      <c r="D48" s="136">
        <f>'2) Tableau budgétaire 2'!D217</f>
        <v>45794.392700000004</v>
      </c>
      <c r="E48" s="136">
        <f>'2) Tableau budgétaire 2'!E217</f>
        <v>52336.448500000006</v>
      </c>
      <c r="F48" s="136">
        <f>'2) Tableau budgétaire 2'!F217</f>
        <v>98130.841121495338</v>
      </c>
      <c r="G48" s="136">
        <f>'2) Tableau budgétaire 2'!G217</f>
        <v>85046.728900000016</v>
      </c>
      <c r="H48" s="136">
        <f>'2) Tableau budgétaire 2'!H217</f>
        <v>78504.673100000015</v>
      </c>
      <c r="I48" s="137">
        <f>'2) Tableau budgétaire 2'!I217</f>
        <v>359813.08432149538</v>
      </c>
      <c r="J48" s="94"/>
    </row>
    <row r="49" spans="3:10" ht="16" thickBot="1" x14ac:dyDescent="0.4">
      <c r="C49" s="132" t="s">
        <v>50</v>
      </c>
      <c r="D49" s="138">
        <f>'2) Tableau budgétaire 2'!D218</f>
        <v>700000.00269999995</v>
      </c>
      <c r="E49" s="138">
        <f>'2) Tableau budgétaire 2'!E218</f>
        <v>799999.9985000001</v>
      </c>
      <c r="F49" s="138">
        <f>'2) Tableau budgétaire 2'!F218</f>
        <v>1500000</v>
      </c>
      <c r="G49" s="138">
        <f>'2) Tableau budgétaire 2'!G218</f>
        <v>1299999.9989</v>
      </c>
      <c r="H49" s="138">
        <f>'2) Tableau budgétaire 2'!H218</f>
        <v>1200000.0031000001</v>
      </c>
      <c r="I49" s="139">
        <f>'2) Tableau budgétaire 2'!I218</f>
        <v>5500000.0032000002</v>
      </c>
      <c r="J49" s="94"/>
    </row>
    <row r="51" spans="3:10" x14ac:dyDescent="0.35">
      <c r="E51" s="215"/>
    </row>
    <row r="52" spans="3:10" x14ac:dyDescent="0.35">
      <c r="E52" s="215"/>
    </row>
  </sheetData>
  <mergeCells count="12">
    <mergeCell ref="C37:I37"/>
    <mergeCell ref="I38:I39"/>
    <mergeCell ref="B21:C21"/>
    <mergeCell ref="B26:C26"/>
    <mergeCell ref="B27:C27"/>
    <mergeCell ref="B28:C28"/>
    <mergeCell ref="B20:C20"/>
    <mergeCell ref="B1:J1"/>
    <mergeCell ref="B2:J2"/>
    <mergeCell ref="B5:C5"/>
    <mergeCell ref="B10:C10"/>
    <mergeCell ref="B15:C15"/>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P528"/>
  <sheetViews>
    <sheetView showGridLines="0" showZeros="0" tabSelected="1" topLeftCell="A12" zoomScale="87" zoomScaleNormal="87" workbookViewId="0">
      <pane xSplit="3" ySplit="2" topLeftCell="D14" activePane="bottomRight" state="frozen"/>
      <selection pane="topRight" activeCell="D12" sqref="D12"/>
      <selection pane="bottomLeft" activeCell="A14" sqref="A14"/>
      <selection pane="bottomRight" activeCell="E510" sqref="E510"/>
    </sheetView>
  </sheetViews>
  <sheetFormatPr baseColWidth="10" defaultColWidth="9.1796875" defaultRowHeight="14.5" x14ac:dyDescent="0.35"/>
  <cols>
    <col min="1" max="1" width="9.1796875" style="24"/>
    <col min="2" max="2" width="59.54296875" style="24" customWidth="1"/>
    <col min="3" max="3" width="48.453125" style="24" customWidth="1"/>
    <col min="4" max="4" width="28.54296875" style="24" customWidth="1"/>
    <col min="5" max="6" width="27.54296875" style="24" customWidth="1"/>
    <col min="7" max="7" width="24.453125" style="24" customWidth="1"/>
    <col min="8" max="8" width="27.54296875" style="24" customWidth="1"/>
    <col min="9" max="9" width="52.7265625" style="24" customWidth="1"/>
    <col min="10" max="10" width="38" style="24" customWidth="1"/>
    <col min="11" max="11" width="22.453125" style="308" customWidth="1"/>
    <col min="12" max="12" width="31.453125" style="24" customWidth="1"/>
    <col min="13" max="13" width="18.81640625" style="87" customWidth="1"/>
    <col min="14" max="14" width="12.81640625" style="24" bestFit="1" customWidth="1"/>
    <col min="15" max="15" width="17.54296875" style="24" customWidth="1"/>
    <col min="16" max="16" width="26.453125" style="24" customWidth="1"/>
    <col min="17" max="17" width="22.453125" style="24" customWidth="1"/>
    <col min="18" max="18" width="29.54296875" style="24" customWidth="1"/>
    <col min="19" max="19" width="23.453125" style="24" customWidth="1"/>
    <col min="20" max="20" width="18.453125" style="24" customWidth="1"/>
    <col min="21" max="21" width="17.453125" style="24" customWidth="1"/>
    <col min="22" max="22" width="25.1796875" style="24" customWidth="1"/>
    <col min="23" max="16384" width="9.1796875" style="24"/>
  </cols>
  <sheetData>
    <row r="1" spans="2:15" x14ac:dyDescent="0.35">
      <c r="M1" s="24"/>
    </row>
    <row r="2" spans="2:15" ht="47.25" customHeight="1" x14ac:dyDescent="1">
      <c r="B2" s="382" t="s">
        <v>51</v>
      </c>
      <c r="C2" s="382"/>
      <c r="D2" s="382"/>
      <c r="E2" s="382"/>
      <c r="F2" s="382"/>
      <c r="G2" s="382"/>
      <c r="H2" s="22"/>
      <c r="I2" s="22"/>
      <c r="J2" s="23"/>
      <c r="K2" s="309"/>
      <c r="L2" s="23"/>
      <c r="M2" s="24"/>
    </row>
    <row r="3" spans="2:15" ht="15.5" x14ac:dyDescent="0.35">
      <c r="B3" s="75"/>
      <c r="M3" s="24"/>
    </row>
    <row r="4" spans="2:15" ht="16" thickBot="1" x14ac:dyDescent="0.4">
      <c r="B4" s="26"/>
      <c r="M4" s="24"/>
    </row>
    <row r="5" spans="2:15" ht="36" x14ac:dyDescent="0.8">
      <c r="B5" s="67" t="s">
        <v>52</v>
      </c>
      <c r="C5" s="76"/>
      <c r="D5" s="76"/>
      <c r="E5" s="221"/>
      <c r="F5" s="76"/>
      <c r="G5" s="76"/>
      <c r="H5" s="76"/>
      <c r="I5" s="76"/>
      <c r="J5" s="221"/>
      <c r="K5" s="310"/>
      <c r="L5" s="76"/>
      <c r="M5" s="76"/>
      <c r="N5" s="76"/>
      <c r="O5" s="77"/>
    </row>
    <row r="6" spans="2:15" ht="189" customHeight="1" thickBot="1" x14ac:dyDescent="0.55000000000000004">
      <c r="B6" s="388" t="s">
        <v>53</v>
      </c>
      <c r="C6" s="389"/>
      <c r="D6" s="389"/>
      <c r="E6" s="389"/>
      <c r="F6" s="389"/>
      <c r="G6" s="389"/>
      <c r="H6" s="389"/>
      <c r="I6" s="389"/>
      <c r="J6" s="389"/>
      <c r="K6" s="390"/>
      <c r="L6" s="389"/>
      <c r="M6" s="389"/>
      <c r="N6" s="389"/>
      <c r="O6" s="391"/>
    </row>
    <row r="7" spans="2:15" ht="15.75" customHeight="1" x14ac:dyDescent="0.35">
      <c r="B7" s="27"/>
      <c r="M7" s="24"/>
    </row>
    <row r="8" spans="2:15" ht="15.75" customHeight="1" thickBot="1" x14ac:dyDescent="0.4">
      <c r="M8" s="24"/>
    </row>
    <row r="9" spans="2:15" ht="27" customHeight="1" thickBot="1" x14ac:dyDescent="0.65">
      <c r="B9" s="383" t="s">
        <v>54</v>
      </c>
      <c r="C9" s="384"/>
      <c r="D9" s="384"/>
      <c r="E9" s="384"/>
      <c r="F9" s="384"/>
      <c r="G9" s="384"/>
      <c r="H9" s="384"/>
      <c r="I9" s="384"/>
      <c r="J9" s="385"/>
      <c r="K9" s="311"/>
      <c r="M9" s="24"/>
    </row>
    <row r="10" spans="2:15" x14ac:dyDescent="0.35">
      <c r="M10" s="24"/>
    </row>
    <row r="11" spans="2:15" ht="25.5" customHeight="1" x14ac:dyDescent="0.35">
      <c r="D11" s="28"/>
      <c r="E11" s="28"/>
      <c r="F11" s="28"/>
      <c r="G11" s="28"/>
      <c r="H11" s="28"/>
      <c r="I11" s="28"/>
      <c r="L11" s="25"/>
      <c r="M11" s="25"/>
    </row>
    <row r="12" spans="2:15" ht="99" customHeight="1" x14ac:dyDescent="0.35">
      <c r="B12" s="14" t="s">
        <v>55</v>
      </c>
      <c r="C12" s="14" t="s">
        <v>56</v>
      </c>
      <c r="D12" s="14" t="s">
        <v>57</v>
      </c>
      <c r="E12" s="222" t="s">
        <v>58</v>
      </c>
      <c r="F12" s="14" t="s">
        <v>59</v>
      </c>
      <c r="G12" s="14" t="s">
        <v>60</v>
      </c>
      <c r="H12" s="14" t="s">
        <v>61</v>
      </c>
      <c r="I12" s="14" t="s">
        <v>62</v>
      </c>
      <c r="J12" s="222" t="s">
        <v>63</v>
      </c>
      <c r="K12" s="312" t="s">
        <v>64</v>
      </c>
      <c r="L12" s="14" t="s">
        <v>65</v>
      </c>
      <c r="M12" s="140" t="s">
        <v>66</v>
      </c>
    </row>
    <row r="13" spans="2:15" ht="18.649999999999999" customHeight="1" x14ac:dyDescent="0.35">
      <c r="B13" s="242"/>
      <c r="C13" s="242"/>
      <c r="D13" s="35" t="s">
        <v>67</v>
      </c>
      <c r="E13" s="235" t="s">
        <v>68</v>
      </c>
      <c r="F13" s="35" t="s">
        <v>69</v>
      </c>
      <c r="G13" s="35" t="s">
        <v>70</v>
      </c>
      <c r="H13" s="35" t="s">
        <v>71</v>
      </c>
      <c r="I13" s="35"/>
      <c r="J13" s="243"/>
      <c r="K13" s="313"/>
      <c r="L13" s="242"/>
      <c r="M13" s="242"/>
    </row>
    <row r="14" spans="2:15" ht="72.75" customHeight="1" x14ac:dyDescent="0.35">
      <c r="B14" s="54" t="s">
        <v>72</v>
      </c>
      <c r="C14" s="204" t="s">
        <v>73</v>
      </c>
      <c r="D14" s="144"/>
      <c r="E14" s="223"/>
      <c r="F14" s="144"/>
      <c r="G14" s="144"/>
      <c r="H14" s="144"/>
      <c r="I14" s="303"/>
      <c r="J14" s="223"/>
      <c r="K14" s="314"/>
      <c r="L14" s="144"/>
      <c r="M14" s="193"/>
    </row>
    <row r="15" spans="2:15" ht="159.5" x14ac:dyDescent="0.35">
      <c r="B15" s="54" t="s">
        <v>6</v>
      </c>
      <c r="C15" s="205" t="s">
        <v>74</v>
      </c>
      <c r="D15" s="205"/>
      <c r="E15" s="224"/>
      <c r="F15" s="205"/>
      <c r="G15" s="205"/>
      <c r="H15" s="205"/>
      <c r="I15" s="302"/>
      <c r="J15" s="301" t="s">
        <v>75</v>
      </c>
      <c r="K15" s="205"/>
      <c r="L15" s="205"/>
      <c r="M15" s="193"/>
    </row>
    <row r="16" spans="2:15" ht="48.65" customHeight="1" x14ac:dyDescent="0.35">
      <c r="B16" s="366" t="s">
        <v>76</v>
      </c>
      <c r="C16" s="145" t="s">
        <v>77</v>
      </c>
      <c r="D16" s="195">
        <v>2200</v>
      </c>
      <c r="E16" s="199">
        <v>9000</v>
      </c>
      <c r="F16" s="195">
        <v>10000</v>
      </c>
      <c r="G16" s="195">
        <v>5000</v>
      </c>
      <c r="H16" s="195">
        <v>15000</v>
      </c>
      <c r="I16" s="244">
        <f>SUM(D16:H16)</f>
        <v>41200</v>
      </c>
      <c r="J16" s="245">
        <v>0.35</v>
      </c>
      <c r="K16" s="201">
        <v>9361.34</v>
      </c>
      <c r="L16" s="246"/>
      <c r="M16" s="207">
        <v>7</v>
      </c>
    </row>
    <row r="17" spans="1:13" ht="30" customHeight="1" x14ac:dyDescent="0.35">
      <c r="A17" s="24">
        <v>2</v>
      </c>
      <c r="B17" s="367"/>
      <c r="C17" s="145" t="s">
        <v>78</v>
      </c>
      <c r="D17" s="195">
        <v>6000</v>
      </c>
      <c r="E17" s="199">
        <v>8000</v>
      </c>
      <c r="F17" s="195">
        <v>7000</v>
      </c>
      <c r="G17" s="195">
        <v>8000</v>
      </c>
      <c r="H17" s="195">
        <v>8000</v>
      </c>
      <c r="I17" s="244">
        <f t="shared" ref="I17:I40" si="0">SUM(D17:H17)</f>
        <v>37000</v>
      </c>
      <c r="J17" s="245">
        <v>0.35</v>
      </c>
      <c r="K17" s="201">
        <v>22411.54</v>
      </c>
      <c r="L17" s="246"/>
      <c r="M17" s="207">
        <v>5</v>
      </c>
    </row>
    <row r="18" spans="1:13" ht="41.5" customHeight="1" x14ac:dyDescent="0.35">
      <c r="B18" s="367"/>
      <c r="C18" s="145" t="s">
        <v>79</v>
      </c>
      <c r="D18" s="195">
        <v>1300</v>
      </c>
      <c r="E18" s="199">
        <v>12000</v>
      </c>
      <c r="F18" s="195">
        <v>2500</v>
      </c>
      <c r="G18" s="195">
        <v>1300</v>
      </c>
      <c r="H18" s="195">
        <v>7000</v>
      </c>
      <c r="I18" s="244">
        <f t="shared" si="0"/>
        <v>24100</v>
      </c>
      <c r="J18" s="245">
        <v>0.35</v>
      </c>
      <c r="K18" s="201">
        <v>10000</v>
      </c>
      <c r="L18" s="246"/>
      <c r="M18" s="207">
        <v>4</v>
      </c>
    </row>
    <row r="19" spans="1:13" ht="30" customHeight="1" x14ac:dyDescent="0.35">
      <c r="B19" s="367"/>
      <c r="C19" s="145" t="s">
        <v>80</v>
      </c>
      <c r="D19" s="195">
        <v>500</v>
      </c>
      <c r="E19" s="199">
        <v>1000</v>
      </c>
      <c r="F19" s="195">
        <v>500</v>
      </c>
      <c r="G19" s="195">
        <v>700</v>
      </c>
      <c r="H19" s="195">
        <v>5000</v>
      </c>
      <c r="I19" s="244">
        <f t="shared" si="0"/>
        <v>7700</v>
      </c>
      <c r="J19" s="245">
        <v>0.35</v>
      </c>
      <c r="K19" s="201">
        <v>1000</v>
      </c>
      <c r="L19" s="246"/>
      <c r="M19" s="207">
        <v>7</v>
      </c>
    </row>
    <row r="20" spans="1:13" ht="30" customHeight="1" x14ac:dyDescent="0.35">
      <c r="B20" s="368"/>
      <c r="C20" s="145"/>
      <c r="D20" s="195"/>
      <c r="E20" s="199"/>
      <c r="F20" s="195"/>
      <c r="G20" s="195"/>
      <c r="H20" s="195"/>
      <c r="I20" s="244">
        <f t="shared" si="0"/>
        <v>0</v>
      </c>
      <c r="J20" s="245">
        <v>0.35</v>
      </c>
      <c r="K20" s="201"/>
      <c r="L20" s="246"/>
      <c r="M20" s="207"/>
    </row>
    <row r="21" spans="1:13" ht="50.25" customHeight="1" x14ac:dyDescent="0.35">
      <c r="B21" s="366" t="s">
        <v>81</v>
      </c>
      <c r="C21" s="145" t="s">
        <v>77</v>
      </c>
      <c r="D21" s="195">
        <v>5000</v>
      </c>
      <c r="E21" s="199">
        <v>13000</v>
      </c>
      <c r="F21" s="212">
        <v>5000</v>
      </c>
      <c r="G21" s="195">
        <v>10000</v>
      </c>
      <c r="H21" s="195">
        <v>8000</v>
      </c>
      <c r="I21" s="244">
        <f t="shared" si="0"/>
        <v>41000</v>
      </c>
      <c r="J21" s="245">
        <v>0.35</v>
      </c>
      <c r="K21" s="201">
        <f>8234.89+ 8350</f>
        <v>16584.89</v>
      </c>
      <c r="L21" s="246"/>
      <c r="M21" s="207">
        <v>7</v>
      </c>
    </row>
    <row r="22" spans="1:13" ht="30" customHeight="1" x14ac:dyDescent="0.35">
      <c r="B22" s="367"/>
      <c r="C22" s="145" t="s">
        <v>78</v>
      </c>
      <c r="D22" s="195">
        <v>14000</v>
      </c>
      <c r="E22" s="199">
        <v>20000</v>
      </c>
      <c r="F22" s="212">
        <v>12500</v>
      </c>
      <c r="G22" s="195">
        <v>10000</v>
      </c>
      <c r="H22" s="195">
        <v>6000</v>
      </c>
      <c r="I22" s="244">
        <f t="shared" si="0"/>
        <v>62500</v>
      </c>
      <c r="J22" s="245">
        <v>0.35</v>
      </c>
      <c r="K22" s="201">
        <f>9643.23+8000</f>
        <v>17643.23</v>
      </c>
      <c r="L22" s="246"/>
      <c r="M22" s="207">
        <v>5</v>
      </c>
    </row>
    <row r="23" spans="1:13" ht="36.65" customHeight="1" x14ac:dyDescent="0.35">
      <c r="B23" s="367"/>
      <c r="C23" s="145" t="s">
        <v>79</v>
      </c>
      <c r="D23" s="195">
        <v>1500</v>
      </c>
      <c r="E23" s="199">
        <v>11000</v>
      </c>
      <c r="F23" s="212">
        <v>1500</v>
      </c>
      <c r="G23" s="195">
        <v>1500</v>
      </c>
      <c r="H23" s="195">
        <v>3000</v>
      </c>
      <c r="I23" s="244">
        <f t="shared" si="0"/>
        <v>18500</v>
      </c>
      <c r="J23" s="245">
        <v>0.35</v>
      </c>
      <c r="K23" s="201">
        <v>3000</v>
      </c>
      <c r="L23" s="246"/>
      <c r="M23" s="207">
        <v>4</v>
      </c>
    </row>
    <row r="24" spans="1:13" ht="30" customHeight="1" x14ac:dyDescent="0.35">
      <c r="B24" s="367"/>
      <c r="C24" s="145" t="s">
        <v>80</v>
      </c>
      <c r="D24" s="195">
        <v>1500</v>
      </c>
      <c r="E24" s="199">
        <v>1000</v>
      </c>
      <c r="F24" s="212">
        <v>1000</v>
      </c>
      <c r="G24" s="195">
        <v>1000</v>
      </c>
      <c r="H24" s="195">
        <v>3000</v>
      </c>
      <c r="I24" s="244">
        <f t="shared" si="0"/>
        <v>7500</v>
      </c>
      <c r="J24" s="245">
        <v>0.35</v>
      </c>
      <c r="K24" s="201">
        <v>3000</v>
      </c>
      <c r="L24" s="246"/>
      <c r="M24" s="207">
        <v>7</v>
      </c>
    </row>
    <row r="25" spans="1:13" ht="52.5" customHeight="1" x14ac:dyDescent="0.35">
      <c r="B25" s="368"/>
      <c r="C25" s="145" t="s">
        <v>82</v>
      </c>
      <c r="D25" s="195"/>
      <c r="E25" s="199"/>
      <c r="F25" s="212">
        <v>20000</v>
      </c>
      <c r="G25" s="195">
        <v>20500</v>
      </c>
      <c r="H25" s="195">
        <v>10000</v>
      </c>
      <c r="I25" s="244">
        <f t="shared" si="0"/>
        <v>50500</v>
      </c>
      <c r="J25" s="245">
        <v>0.35</v>
      </c>
      <c r="K25" s="201">
        <v>6615</v>
      </c>
      <c r="L25" s="246"/>
      <c r="M25" s="207">
        <v>7</v>
      </c>
    </row>
    <row r="26" spans="1:13" ht="46.5" customHeight="1" x14ac:dyDescent="0.35">
      <c r="B26" s="366" t="s">
        <v>83</v>
      </c>
      <c r="C26" s="145" t="s">
        <v>84</v>
      </c>
      <c r="D26" s="195">
        <v>5000</v>
      </c>
      <c r="E26" s="199">
        <v>35000</v>
      </c>
      <c r="F26" s="212">
        <v>28000</v>
      </c>
      <c r="G26" s="195">
        <v>28000</v>
      </c>
      <c r="H26" s="195">
        <v>35000</v>
      </c>
      <c r="I26" s="244">
        <f t="shared" si="0"/>
        <v>131000</v>
      </c>
      <c r="J26" s="245">
        <v>0.35</v>
      </c>
      <c r="K26" s="201">
        <v>48056.47</v>
      </c>
      <c r="L26" s="246"/>
      <c r="M26" s="207">
        <v>3</v>
      </c>
    </row>
    <row r="27" spans="1:13" ht="39" customHeight="1" x14ac:dyDescent="0.35">
      <c r="B27" s="367"/>
      <c r="C27" s="145" t="s">
        <v>85</v>
      </c>
      <c r="D27" s="195"/>
      <c r="E27" s="199">
        <v>5000</v>
      </c>
      <c r="F27" s="212">
        <v>6309</v>
      </c>
      <c r="G27" s="195">
        <v>7000</v>
      </c>
      <c r="H27" s="195">
        <v>10000</v>
      </c>
      <c r="I27" s="244">
        <f t="shared" si="0"/>
        <v>28309</v>
      </c>
      <c r="J27" s="245">
        <v>0.35</v>
      </c>
      <c r="K27" s="201">
        <v>8488.24</v>
      </c>
      <c r="L27" s="246"/>
      <c r="M27" s="207">
        <v>7</v>
      </c>
    </row>
    <row r="28" spans="1:13" ht="30" customHeight="1" x14ac:dyDescent="0.35">
      <c r="B28" s="367"/>
      <c r="C28" s="145"/>
      <c r="D28" s="195"/>
      <c r="E28" s="199"/>
      <c r="F28" s="195"/>
      <c r="G28" s="195"/>
      <c r="H28" s="195"/>
      <c r="I28" s="244">
        <f t="shared" si="0"/>
        <v>0</v>
      </c>
      <c r="J28" s="245"/>
      <c r="K28" s="201"/>
      <c r="L28" s="246"/>
      <c r="M28" s="207"/>
    </row>
    <row r="29" spans="1:13" ht="30" customHeight="1" x14ac:dyDescent="0.35">
      <c r="B29" s="367"/>
      <c r="C29" s="145"/>
      <c r="D29" s="195"/>
      <c r="E29" s="199"/>
      <c r="F29" s="195"/>
      <c r="G29" s="195"/>
      <c r="H29" s="195"/>
      <c r="I29" s="244">
        <f t="shared" si="0"/>
        <v>0</v>
      </c>
      <c r="J29" s="245"/>
      <c r="K29" s="201"/>
      <c r="L29" s="246"/>
      <c r="M29" s="207"/>
    </row>
    <row r="30" spans="1:13" ht="30" customHeight="1" x14ac:dyDescent="0.35">
      <c r="B30" s="368"/>
      <c r="C30" s="145"/>
      <c r="D30" s="195"/>
      <c r="E30" s="199"/>
      <c r="F30" s="195"/>
      <c r="G30" s="195"/>
      <c r="H30" s="195"/>
      <c r="I30" s="244">
        <f t="shared" si="0"/>
        <v>0</v>
      </c>
      <c r="J30" s="245"/>
      <c r="K30" s="201"/>
      <c r="L30" s="246"/>
      <c r="M30" s="207"/>
    </row>
    <row r="31" spans="1:13" ht="48.75" customHeight="1" x14ac:dyDescent="0.35">
      <c r="B31" s="366" t="s">
        <v>86</v>
      </c>
      <c r="C31" s="145" t="s">
        <v>77</v>
      </c>
      <c r="D31" s="195">
        <v>3000</v>
      </c>
      <c r="E31" s="300">
        <v>5000</v>
      </c>
      <c r="F31" s="195">
        <v>3000</v>
      </c>
      <c r="G31" s="195">
        <v>0</v>
      </c>
      <c r="H31" s="195">
        <v>0</v>
      </c>
      <c r="I31" s="244">
        <f t="shared" si="0"/>
        <v>11000</v>
      </c>
      <c r="J31" s="245">
        <v>0.35</v>
      </c>
      <c r="K31" s="201">
        <v>5091.79</v>
      </c>
      <c r="L31" s="246"/>
      <c r="M31" s="207">
        <v>7</v>
      </c>
    </row>
    <row r="32" spans="1:13" ht="22.5" customHeight="1" x14ac:dyDescent="0.35">
      <c r="B32" s="367"/>
      <c r="C32" s="145" t="s">
        <v>78</v>
      </c>
      <c r="D32" s="195">
        <v>8000</v>
      </c>
      <c r="E32" s="300">
        <v>12000</v>
      </c>
      <c r="F32" s="195">
        <v>7000</v>
      </c>
      <c r="G32" s="195"/>
      <c r="H32" s="195"/>
      <c r="I32" s="244">
        <f t="shared" si="0"/>
        <v>27000</v>
      </c>
      <c r="J32" s="245">
        <v>0.35</v>
      </c>
      <c r="K32" s="201">
        <v>13660.42</v>
      </c>
      <c r="L32" s="246"/>
      <c r="M32" s="207">
        <v>5</v>
      </c>
    </row>
    <row r="33" spans="1:13" ht="24" customHeight="1" x14ac:dyDescent="0.35">
      <c r="B33" s="367"/>
      <c r="C33" s="145" t="s">
        <v>80</v>
      </c>
      <c r="D33" s="195">
        <v>500</v>
      </c>
      <c r="E33" s="300">
        <v>3000</v>
      </c>
      <c r="F33" s="195">
        <v>1000</v>
      </c>
      <c r="G33" s="195"/>
      <c r="H33" s="195"/>
      <c r="I33" s="244">
        <f t="shared" si="0"/>
        <v>4500</v>
      </c>
      <c r="J33" s="245">
        <v>0.35</v>
      </c>
      <c r="K33" s="201">
        <v>4498.92</v>
      </c>
      <c r="L33" s="246"/>
      <c r="M33" s="207">
        <v>7</v>
      </c>
    </row>
    <row r="34" spans="1:13" ht="23.25" customHeight="1" x14ac:dyDescent="0.35">
      <c r="B34" s="367"/>
      <c r="C34" s="145" t="s">
        <v>87</v>
      </c>
      <c r="D34" s="199">
        <v>5500</v>
      </c>
      <c r="E34" s="300"/>
      <c r="F34" s="195">
        <v>24000</v>
      </c>
      <c r="G34" s="195"/>
      <c r="H34" s="195"/>
      <c r="I34" s="244">
        <f t="shared" si="0"/>
        <v>29500</v>
      </c>
      <c r="J34" s="245">
        <v>0.35</v>
      </c>
      <c r="K34" s="201"/>
      <c r="L34" s="246"/>
      <c r="M34" s="207">
        <v>7</v>
      </c>
    </row>
    <row r="35" spans="1:13" ht="30" customHeight="1" x14ac:dyDescent="0.35">
      <c r="B35" s="368"/>
      <c r="C35" s="145"/>
      <c r="D35" s="195"/>
      <c r="E35" s="300"/>
      <c r="F35" s="195"/>
      <c r="G35" s="195"/>
      <c r="H35" s="195"/>
      <c r="I35" s="244">
        <f t="shared" si="0"/>
        <v>0</v>
      </c>
      <c r="J35" s="245">
        <v>0.35</v>
      </c>
      <c r="K35" s="201"/>
      <c r="L35" s="246"/>
      <c r="M35" s="207"/>
    </row>
    <row r="36" spans="1:13" ht="40" customHeight="1" x14ac:dyDescent="0.35">
      <c r="B36" s="366" t="s">
        <v>88</v>
      </c>
      <c r="C36" s="145" t="s">
        <v>77</v>
      </c>
      <c r="D36" s="195">
        <v>5000</v>
      </c>
      <c r="E36" s="300">
        <v>8000</v>
      </c>
      <c r="F36" s="195">
        <v>5000</v>
      </c>
      <c r="G36" s="195">
        <v>0</v>
      </c>
      <c r="H36" s="195">
        <v>7000</v>
      </c>
      <c r="I36" s="244">
        <f t="shared" si="0"/>
        <v>25000</v>
      </c>
      <c r="J36" s="245">
        <v>0.35</v>
      </c>
      <c r="K36" s="201">
        <v>8705.49</v>
      </c>
      <c r="L36" s="246"/>
      <c r="M36" s="207">
        <v>7</v>
      </c>
    </row>
    <row r="37" spans="1:13" ht="30" customHeight="1" x14ac:dyDescent="0.35">
      <c r="B37" s="367"/>
      <c r="C37" s="145" t="s">
        <v>78</v>
      </c>
      <c r="D37" s="195">
        <v>15000</v>
      </c>
      <c r="E37" s="300">
        <v>10000</v>
      </c>
      <c r="F37" s="195">
        <v>4000</v>
      </c>
      <c r="G37" s="195"/>
      <c r="H37" s="195">
        <v>8000</v>
      </c>
      <c r="I37" s="244">
        <f t="shared" si="0"/>
        <v>37000</v>
      </c>
      <c r="J37" s="245">
        <v>0.35</v>
      </c>
      <c r="K37" s="201">
        <v>11094.7</v>
      </c>
      <c r="L37" s="246"/>
      <c r="M37" s="207">
        <v>5</v>
      </c>
    </row>
    <row r="38" spans="1:13" ht="30" customHeight="1" x14ac:dyDescent="0.35">
      <c r="B38" s="367"/>
      <c r="C38" s="145" t="s">
        <v>80</v>
      </c>
      <c r="D38" s="195">
        <v>1000</v>
      </c>
      <c r="E38" s="300">
        <v>2000</v>
      </c>
      <c r="F38" s="195">
        <v>1000</v>
      </c>
      <c r="G38" s="195">
        <v>2000</v>
      </c>
      <c r="H38" s="195">
        <v>5000</v>
      </c>
      <c r="I38" s="244">
        <f t="shared" si="0"/>
        <v>11000</v>
      </c>
      <c r="J38" s="245">
        <v>0.35</v>
      </c>
      <c r="K38" s="201">
        <v>2000</v>
      </c>
      <c r="L38" s="246"/>
      <c r="M38" s="207">
        <v>7</v>
      </c>
    </row>
    <row r="39" spans="1:13" ht="54" customHeight="1" x14ac:dyDescent="0.35">
      <c r="B39" s="367"/>
      <c r="C39" s="197" t="s">
        <v>89</v>
      </c>
      <c r="D39" s="195"/>
      <c r="E39" s="199"/>
      <c r="F39" s="195"/>
      <c r="G39" s="195">
        <v>28000</v>
      </c>
      <c r="H39" s="195">
        <v>15000</v>
      </c>
      <c r="I39" s="244">
        <f t="shared" si="0"/>
        <v>43000</v>
      </c>
      <c r="J39" s="245">
        <v>0.35</v>
      </c>
      <c r="K39" s="201"/>
      <c r="L39" s="247"/>
      <c r="M39" s="207">
        <v>7</v>
      </c>
    </row>
    <row r="40" spans="1:13" ht="30" customHeight="1" x14ac:dyDescent="0.35">
      <c r="A40" s="25"/>
      <c r="B40" s="368"/>
      <c r="C40" s="197"/>
      <c r="D40" s="195"/>
      <c r="E40" s="199"/>
      <c r="F40" s="195"/>
      <c r="G40" s="195"/>
      <c r="H40" s="195"/>
      <c r="I40" s="244">
        <f t="shared" si="0"/>
        <v>0</v>
      </c>
      <c r="J40" s="245"/>
      <c r="K40" s="201"/>
      <c r="L40" s="247"/>
      <c r="M40" s="207"/>
    </row>
    <row r="41" spans="1:13" ht="30" customHeight="1" x14ac:dyDescent="0.35">
      <c r="A41" s="25"/>
      <c r="C41" s="55" t="s">
        <v>90</v>
      </c>
      <c r="D41" s="9">
        <f>SUM(D16:D40)</f>
        <v>75000</v>
      </c>
      <c r="E41" s="218">
        <f t="shared" ref="E41:H41" si="1">SUM(E16:E40)</f>
        <v>155000</v>
      </c>
      <c r="F41" s="9">
        <f t="shared" si="1"/>
        <v>139309</v>
      </c>
      <c r="G41" s="9">
        <f t="shared" si="1"/>
        <v>123000</v>
      </c>
      <c r="H41" s="9">
        <f t="shared" si="1"/>
        <v>145000</v>
      </c>
      <c r="I41" s="218">
        <f>SUM(I16:I40)</f>
        <v>637309</v>
      </c>
      <c r="J41" s="218">
        <f>(J16*I16)+(J17*I17)+(J18*I18)+(J19*I19)+(J20*I20)+(J21*I21)+(J22*I22)+(J23*I23)+(J24*I24)+(J25*I25)+(J26*I26)+(J27*I27)+(J28*I28)+(J29*I29)+(J30*I30)+(J31*I31)+(J32*I32)+(J33*I33)+(J34*I34)+(J35*I35)+(J36*I36)+(J37*I37)+(J38*I38)+(J39*I39)+(J40*I40)</f>
        <v>223058.15</v>
      </c>
      <c r="K41" s="315">
        <f>SUM(K16:K40)</f>
        <v>191212.03000000003</v>
      </c>
      <c r="L41" s="247"/>
      <c r="M41" s="89"/>
    </row>
    <row r="42" spans="1:13" ht="135.75" customHeight="1" x14ac:dyDescent="0.35">
      <c r="A42" s="25"/>
      <c r="B42" s="54" t="s">
        <v>7</v>
      </c>
      <c r="C42" s="93" t="s">
        <v>91</v>
      </c>
      <c r="D42" s="93"/>
      <c r="E42" s="225"/>
      <c r="F42" s="93"/>
      <c r="G42" s="93"/>
      <c r="H42" s="93"/>
      <c r="I42" s="296"/>
      <c r="J42" s="296" t="s">
        <v>92</v>
      </c>
      <c r="K42" s="316"/>
      <c r="L42" s="93"/>
      <c r="M42" s="90"/>
    </row>
    <row r="43" spans="1:13" ht="54" customHeight="1" x14ac:dyDescent="0.35">
      <c r="A43" s="25"/>
      <c r="B43" s="366" t="s">
        <v>93</v>
      </c>
      <c r="C43" s="145" t="s">
        <v>77</v>
      </c>
      <c r="D43" s="195"/>
      <c r="E43" s="199">
        <v>13000</v>
      </c>
      <c r="F43" s="212">
        <v>3000</v>
      </c>
      <c r="G43" s="195">
        <v>0</v>
      </c>
      <c r="H43" s="195">
        <v>3000</v>
      </c>
      <c r="I43" s="244">
        <f t="shared" ref="I43:I67" si="2">SUM(D43:H43)</f>
        <v>19000</v>
      </c>
      <c r="J43" s="245">
        <v>0.35</v>
      </c>
      <c r="K43" s="201">
        <v>11500</v>
      </c>
      <c r="L43" s="246"/>
      <c r="M43" s="207">
        <v>7</v>
      </c>
    </row>
    <row r="44" spans="1:13" ht="30" customHeight="1" x14ac:dyDescent="0.35">
      <c r="A44" s="25"/>
      <c r="B44" s="367"/>
      <c r="C44" s="145" t="s">
        <v>78</v>
      </c>
      <c r="D44" s="195"/>
      <c r="E44" s="199">
        <v>20000</v>
      </c>
      <c r="F44" s="212">
        <v>4000</v>
      </c>
      <c r="G44" s="195"/>
      <c r="H44" s="195">
        <v>3000</v>
      </c>
      <c r="I44" s="244">
        <f t="shared" si="2"/>
        <v>27000</v>
      </c>
      <c r="J44" s="245">
        <v>0.35</v>
      </c>
      <c r="K44" s="201">
        <v>20000</v>
      </c>
      <c r="L44" s="246"/>
      <c r="M44" s="207">
        <v>5</v>
      </c>
    </row>
    <row r="45" spans="1:13" ht="30" customHeight="1" x14ac:dyDescent="0.35">
      <c r="A45" s="25"/>
      <c r="B45" s="367"/>
      <c r="C45" s="145" t="s">
        <v>80</v>
      </c>
      <c r="D45" s="195"/>
      <c r="E45" s="199">
        <v>2000</v>
      </c>
      <c r="F45" s="212">
        <v>1000</v>
      </c>
      <c r="G45" s="195"/>
      <c r="H45" s="195">
        <v>3000</v>
      </c>
      <c r="I45" s="244">
        <f t="shared" si="2"/>
        <v>6000</v>
      </c>
      <c r="J45" s="245">
        <v>0.35</v>
      </c>
      <c r="K45" s="201">
        <v>3500</v>
      </c>
      <c r="L45" s="246"/>
      <c r="M45" s="207">
        <v>7</v>
      </c>
    </row>
    <row r="46" spans="1:13" ht="30" customHeight="1" x14ac:dyDescent="0.35">
      <c r="A46" s="25"/>
      <c r="B46" s="367"/>
      <c r="C46" s="145" t="s">
        <v>94</v>
      </c>
      <c r="D46" s="195"/>
      <c r="E46" s="199"/>
      <c r="F46" s="212">
        <v>37000</v>
      </c>
      <c r="G46" s="195"/>
      <c r="H46" s="195">
        <v>11000</v>
      </c>
      <c r="I46" s="244">
        <f t="shared" si="2"/>
        <v>48000</v>
      </c>
      <c r="J46" s="245">
        <v>0.35</v>
      </c>
      <c r="K46" s="201">
        <v>36185.870000000003</v>
      </c>
      <c r="L46" s="246"/>
      <c r="M46" s="207">
        <v>3</v>
      </c>
    </row>
    <row r="47" spans="1:13" ht="30" customHeight="1" x14ac:dyDescent="0.35">
      <c r="A47" s="25"/>
      <c r="B47" s="368"/>
      <c r="C47" s="145"/>
      <c r="D47" s="195"/>
      <c r="E47" s="199"/>
      <c r="F47" s="195"/>
      <c r="G47" s="195"/>
      <c r="H47" s="195"/>
      <c r="I47" s="244">
        <f t="shared" si="2"/>
        <v>0</v>
      </c>
      <c r="J47" s="245">
        <v>0.35</v>
      </c>
      <c r="K47" s="201"/>
      <c r="L47" s="246"/>
      <c r="M47" s="207"/>
    </row>
    <row r="48" spans="1:13" ht="51" customHeight="1" x14ac:dyDescent="0.35">
      <c r="A48" s="25"/>
      <c r="B48" s="366" t="s">
        <v>95</v>
      </c>
      <c r="C48" s="145" t="s">
        <v>77</v>
      </c>
      <c r="D48" s="195"/>
      <c r="E48" s="199"/>
      <c r="F48" s="212">
        <v>3000</v>
      </c>
      <c r="G48" s="195"/>
      <c r="H48" s="195">
        <v>10000</v>
      </c>
      <c r="I48" s="244">
        <f t="shared" si="2"/>
        <v>13000</v>
      </c>
      <c r="J48" s="245">
        <v>0.35</v>
      </c>
      <c r="K48" s="201"/>
      <c r="L48" s="246"/>
      <c r="M48" s="207">
        <v>7</v>
      </c>
    </row>
    <row r="49" spans="1:13" ht="30" customHeight="1" x14ac:dyDescent="0.35">
      <c r="A49" s="25"/>
      <c r="B49" s="367"/>
      <c r="C49" s="145" t="s">
        <v>78</v>
      </c>
      <c r="D49" s="195"/>
      <c r="E49" s="199"/>
      <c r="F49" s="212">
        <v>4000</v>
      </c>
      <c r="G49" s="195"/>
      <c r="H49" s="195">
        <v>5000</v>
      </c>
      <c r="I49" s="244">
        <f t="shared" si="2"/>
        <v>9000</v>
      </c>
      <c r="J49" s="245">
        <v>0.35</v>
      </c>
      <c r="K49" s="201">
        <v>1568.01</v>
      </c>
      <c r="L49" s="246"/>
      <c r="M49" s="207">
        <v>5</v>
      </c>
    </row>
    <row r="50" spans="1:13" ht="30" customHeight="1" x14ac:dyDescent="0.35">
      <c r="A50" s="25"/>
      <c r="B50" s="367"/>
      <c r="C50" s="145" t="s">
        <v>80</v>
      </c>
      <c r="D50" s="195"/>
      <c r="E50" s="199"/>
      <c r="F50" s="212">
        <v>1000</v>
      </c>
      <c r="G50" s="195"/>
      <c r="H50" s="195">
        <v>3000</v>
      </c>
      <c r="I50" s="244">
        <f t="shared" si="2"/>
        <v>4000</v>
      </c>
      <c r="J50" s="245">
        <v>0.35</v>
      </c>
      <c r="K50" s="201"/>
      <c r="L50" s="246"/>
      <c r="M50" s="207">
        <v>7</v>
      </c>
    </row>
    <row r="51" spans="1:13" ht="30" customHeight="1" x14ac:dyDescent="0.35">
      <c r="A51" s="25"/>
      <c r="B51" s="367"/>
      <c r="C51" s="145" t="s">
        <v>96</v>
      </c>
      <c r="D51" s="195"/>
      <c r="E51" s="199"/>
      <c r="F51" s="212">
        <v>37000</v>
      </c>
      <c r="G51" s="195"/>
      <c r="H51" s="195">
        <v>27000</v>
      </c>
      <c r="I51" s="244">
        <f t="shared" si="2"/>
        <v>64000</v>
      </c>
      <c r="J51" s="245">
        <v>0.35</v>
      </c>
      <c r="K51" s="201">
        <v>15575.22</v>
      </c>
      <c r="L51" s="246"/>
      <c r="M51" s="207">
        <v>6</v>
      </c>
    </row>
    <row r="52" spans="1:13" ht="30" customHeight="1" x14ac:dyDescent="0.35">
      <c r="A52" s="25"/>
      <c r="B52" s="368"/>
      <c r="C52" s="145"/>
      <c r="D52" s="195"/>
      <c r="E52" s="199"/>
      <c r="F52" s="195"/>
      <c r="G52" s="195"/>
      <c r="H52" s="195"/>
      <c r="I52" s="244">
        <f t="shared" si="2"/>
        <v>0</v>
      </c>
      <c r="J52" s="245"/>
      <c r="K52" s="201"/>
      <c r="L52" s="246"/>
      <c r="M52" s="207"/>
    </row>
    <row r="53" spans="1:13" ht="30" customHeight="1" x14ac:dyDescent="0.35">
      <c r="A53" s="25"/>
      <c r="B53" s="366" t="s">
        <v>97</v>
      </c>
      <c r="C53" s="145"/>
      <c r="D53" s="195"/>
      <c r="E53" s="199"/>
      <c r="F53" s="195"/>
      <c r="G53" s="195"/>
      <c r="H53" s="195"/>
      <c r="I53" s="244">
        <f t="shared" si="2"/>
        <v>0</v>
      </c>
      <c r="J53" s="245"/>
      <c r="K53" s="201"/>
      <c r="L53" s="246"/>
      <c r="M53" s="207"/>
    </row>
    <row r="54" spans="1:13" ht="30" customHeight="1" x14ac:dyDescent="0.35">
      <c r="A54" s="25"/>
      <c r="B54" s="367"/>
      <c r="C54" s="145"/>
      <c r="D54" s="195"/>
      <c r="E54" s="199"/>
      <c r="F54" s="195"/>
      <c r="G54" s="195"/>
      <c r="H54" s="195"/>
      <c r="I54" s="244">
        <f t="shared" si="2"/>
        <v>0</v>
      </c>
      <c r="J54" s="245"/>
      <c r="K54" s="201"/>
      <c r="L54" s="246"/>
      <c r="M54" s="207"/>
    </row>
    <row r="55" spans="1:13" ht="30" customHeight="1" x14ac:dyDescent="0.35">
      <c r="A55" s="25"/>
      <c r="B55" s="367"/>
      <c r="C55" s="145"/>
      <c r="D55" s="195"/>
      <c r="E55" s="199"/>
      <c r="F55" s="195"/>
      <c r="G55" s="195"/>
      <c r="H55" s="195"/>
      <c r="I55" s="244">
        <f t="shared" si="2"/>
        <v>0</v>
      </c>
      <c r="J55" s="245"/>
      <c r="K55" s="201"/>
      <c r="L55" s="246"/>
      <c r="M55" s="207"/>
    </row>
    <row r="56" spans="1:13" ht="30" customHeight="1" x14ac:dyDescent="0.35">
      <c r="A56" s="25"/>
      <c r="B56" s="367"/>
      <c r="C56" s="145"/>
      <c r="D56" s="195"/>
      <c r="E56" s="199"/>
      <c r="F56" s="195"/>
      <c r="G56" s="195"/>
      <c r="H56" s="195"/>
      <c r="I56" s="244">
        <f t="shared" si="2"/>
        <v>0</v>
      </c>
      <c r="J56" s="245"/>
      <c r="K56" s="201"/>
      <c r="L56" s="246"/>
      <c r="M56" s="207"/>
    </row>
    <row r="57" spans="1:13" ht="30" customHeight="1" x14ac:dyDescent="0.35">
      <c r="A57" s="25"/>
      <c r="B57" s="368"/>
      <c r="C57" s="145"/>
      <c r="D57" s="195"/>
      <c r="E57" s="199"/>
      <c r="F57" s="195"/>
      <c r="G57" s="195"/>
      <c r="H57" s="195"/>
      <c r="I57" s="244">
        <f t="shared" si="2"/>
        <v>0</v>
      </c>
      <c r="J57" s="245"/>
      <c r="K57" s="201"/>
      <c r="L57" s="246"/>
      <c r="M57" s="207"/>
    </row>
    <row r="58" spans="1:13" ht="30" customHeight="1" x14ac:dyDescent="0.35">
      <c r="A58" s="25"/>
      <c r="B58" s="366" t="s">
        <v>98</v>
      </c>
      <c r="C58" s="145"/>
      <c r="D58" s="195"/>
      <c r="E58" s="199"/>
      <c r="F58" s="195"/>
      <c r="G58" s="195"/>
      <c r="H58" s="195"/>
      <c r="I58" s="244">
        <f t="shared" si="2"/>
        <v>0</v>
      </c>
      <c r="J58" s="245"/>
      <c r="K58" s="201"/>
      <c r="L58" s="246"/>
      <c r="M58" s="207"/>
    </row>
    <row r="59" spans="1:13" ht="30" customHeight="1" x14ac:dyDescent="0.35">
      <c r="A59" s="25"/>
      <c r="B59" s="367"/>
      <c r="C59" s="145"/>
      <c r="D59" s="195"/>
      <c r="E59" s="199"/>
      <c r="F59" s="195"/>
      <c r="G59" s="195"/>
      <c r="H59" s="195"/>
      <c r="I59" s="244">
        <f t="shared" si="2"/>
        <v>0</v>
      </c>
      <c r="J59" s="245"/>
      <c r="K59" s="201"/>
      <c r="L59" s="246"/>
      <c r="M59" s="207"/>
    </row>
    <row r="60" spans="1:13" ht="30" customHeight="1" x14ac:dyDescent="0.35">
      <c r="A60" s="25"/>
      <c r="B60" s="367"/>
      <c r="C60" s="145"/>
      <c r="D60" s="195"/>
      <c r="E60" s="199"/>
      <c r="F60" s="195"/>
      <c r="G60" s="195"/>
      <c r="H60" s="195"/>
      <c r="I60" s="244">
        <f t="shared" si="2"/>
        <v>0</v>
      </c>
      <c r="J60" s="245"/>
      <c r="K60" s="201"/>
      <c r="L60" s="246"/>
      <c r="M60" s="207"/>
    </row>
    <row r="61" spans="1:13" ht="30" customHeight="1" x14ac:dyDescent="0.35">
      <c r="A61" s="25"/>
      <c r="B61" s="367"/>
      <c r="C61" s="145"/>
      <c r="D61" s="195"/>
      <c r="E61" s="199"/>
      <c r="F61" s="195"/>
      <c r="G61" s="195"/>
      <c r="H61" s="195"/>
      <c r="I61" s="244">
        <f t="shared" si="2"/>
        <v>0</v>
      </c>
      <c r="J61" s="245"/>
      <c r="K61" s="201"/>
      <c r="L61" s="246"/>
      <c r="M61" s="207"/>
    </row>
    <row r="62" spans="1:13" ht="30" customHeight="1" x14ac:dyDescent="0.35">
      <c r="A62" s="25"/>
      <c r="B62" s="368"/>
      <c r="C62" s="145"/>
      <c r="D62" s="195"/>
      <c r="E62" s="199"/>
      <c r="F62" s="195"/>
      <c r="G62" s="195"/>
      <c r="H62" s="195"/>
      <c r="I62" s="244">
        <f t="shared" si="2"/>
        <v>0</v>
      </c>
      <c r="J62" s="245"/>
      <c r="K62" s="201"/>
      <c r="L62" s="246"/>
      <c r="M62" s="207"/>
    </row>
    <row r="63" spans="1:13" ht="30" customHeight="1" x14ac:dyDescent="0.35">
      <c r="A63" s="25"/>
      <c r="B63" s="366" t="s">
        <v>99</v>
      </c>
      <c r="C63" s="145"/>
      <c r="D63" s="195"/>
      <c r="E63" s="199"/>
      <c r="F63" s="195"/>
      <c r="G63" s="195"/>
      <c r="H63" s="195"/>
      <c r="I63" s="244">
        <f t="shared" si="2"/>
        <v>0</v>
      </c>
      <c r="J63" s="245"/>
      <c r="K63" s="201"/>
      <c r="L63" s="246"/>
      <c r="M63" s="207"/>
    </row>
    <row r="64" spans="1:13" ht="30" customHeight="1" x14ac:dyDescent="0.35">
      <c r="A64" s="25"/>
      <c r="B64" s="367"/>
      <c r="C64" s="145"/>
      <c r="D64" s="195"/>
      <c r="E64" s="199"/>
      <c r="F64" s="195"/>
      <c r="G64" s="195"/>
      <c r="H64" s="195"/>
      <c r="I64" s="244">
        <f t="shared" si="2"/>
        <v>0</v>
      </c>
      <c r="J64" s="245"/>
      <c r="K64" s="201"/>
      <c r="L64" s="246"/>
      <c r="M64" s="207"/>
    </row>
    <row r="65" spans="1:13" ht="30" customHeight="1" x14ac:dyDescent="0.35">
      <c r="A65" s="25"/>
      <c r="B65" s="367"/>
      <c r="C65" s="145"/>
      <c r="D65" s="195"/>
      <c r="E65" s="199"/>
      <c r="F65" s="195"/>
      <c r="G65" s="195"/>
      <c r="H65" s="195"/>
      <c r="I65" s="244">
        <f t="shared" si="2"/>
        <v>0</v>
      </c>
      <c r="J65" s="245"/>
      <c r="K65" s="201"/>
      <c r="L65" s="246"/>
      <c r="M65" s="207"/>
    </row>
    <row r="66" spans="1:13" ht="30" customHeight="1" x14ac:dyDescent="0.35">
      <c r="A66" s="25"/>
      <c r="B66" s="367"/>
      <c r="C66" s="197"/>
      <c r="D66" s="195"/>
      <c r="E66" s="199"/>
      <c r="F66" s="195"/>
      <c r="G66" s="195"/>
      <c r="H66" s="195"/>
      <c r="I66" s="244">
        <f t="shared" si="2"/>
        <v>0</v>
      </c>
      <c r="J66" s="245"/>
      <c r="K66" s="201"/>
      <c r="L66" s="247"/>
      <c r="M66" s="207"/>
    </row>
    <row r="67" spans="1:13" ht="30" customHeight="1" x14ac:dyDescent="0.35">
      <c r="A67" s="25"/>
      <c r="B67" s="368"/>
      <c r="C67" s="197"/>
      <c r="D67" s="195"/>
      <c r="E67" s="199"/>
      <c r="F67" s="195"/>
      <c r="G67" s="195"/>
      <c r="H67" s="195"/>
      <c r="I67" s="244">
        <f t="shared" si="2"/>
        <v>0</v>
      </c>
      <c r="J67" s="245"/>
      <c r="K67" s="201"/>
      <c r="L67" s="247"/>
      <c r="M67" s="207"/>
    </row>
    <row r="68" spans="1:13" ht="30" customHeight="1" x14ac:dyDescent="0.35">
      <c r="A68" s="25"/>
      <c r="C68" s="55" t="s">
        <v>100</v>
      </c>
      <c r="D68" s="12">
        <f>SUM(D43:D67)</f>
        <v>0</v>
      </c>
      <c r="E68" s="219">
        <f t="shared" ref="E68:G68" si="3">SUM(E43:E67)</f>
        <v>35000</v>
      </c>
      <c r="F68" s="12">
        <f t="shared" si="3"/>
        <v>90000</v>
      </c>
      <c r="G68" s="12">
        <f t="shared" si="3"/>
        <v>0</v>
      </c>
      <c r="H68" s="12">
        <f>SUM(H43:H67)</f>
        <v>65000</v>
      </c>
      <c r="I68" s="219">
        <f t="shared" ref="I68" si="4">SUM(I43:I67)</f>
        <v>190000</v>
      </c>
      <c r="J68" s="218">
        <f>(J43*I43)+(J44*I44)+(J45*I45)+(J46*I46)+(J47*I47)+(J48*I48)+(J49*I49)+(J50*I50)+(J51*I51)+(J52*I52)+(J53*I53)+(J54*I54)+(J55*I55)+(J56*I56)+(J57*I57)+(J58*I58)+(J59*I59)+(J60*I60)+(J61*I61)+(J62*I62)+(J63*I63)+(J64*I64)+(J65*I65)+(J66*I66)+(J67*I67)</f>
        <v>66500</v>
      </c>
      <c r="K68" s="315">
        <f>SUM(K43:K67)</f>
        <v>88329.099999999991</v>
      </c>
      <c r="L68" s="247"/>
      <c r="M68" s="89"/>
    </row>
    <row r="69" spans="1:13" ht="58.5" customHeight="1" x14ac:dyDescent="0.35">
      <c r="A69" s="25"/>
      <c r="B69" s="54" t="s">
        <v>8</v>
      </c>
      <c r="C69" s="386"/>
      <c r="D69" s="386"/>
      <c r="E69" s="386"/>
      <c r="F69" s="386"/>
      <c r="G69" s="386"/>
      <c r="H69" s="386"/>
      <c r="I69" s="386"/>
      <c r="J69" s="386"/>
      <c r="K69" s="387"/>
      <c r="L69" s="386"/>
      <c r="M69" s="90"/>
    </row>
    <row r="70" spans="1:13" ht="30" customHeight="1" x14ac:dyDescent="0.35">
      <c r="A70" s="25"/>
      <c r="B70" s="366" t="s">
        <v>101</v>
      </c>
      <c r="C70" s="145"/>
      <c r="D70" s="195"/>
      <c r="E70" s="199"/>
      <c r="F70" s="195"/>
      <c r="G70" s="195">
        <v>0</v>
      </c>
      <c r="H70" s="195"/>
      <c r="I70" s="244">
        <f t="shared" ref="I70:I94" si="5">SUM(D70:H70)</f>
        <v>0</v>
      </c>
      <c r="J70" s="245"/>
      <c r="K70" s="201"/>
      <c r="L70" s="246"/>
      <c r="M70" s="207"/>
    </row>
    <row r="71" spans="1:13" ht="30" customHeight="1" x14ac:dyDescent="0.35">
      <c r="A71" s="25"/>
      <c r="B71" s="367"/>
      <c r="C71" s="145"/>
      <c r="D71" s="195"/>
      <c r="E71" s="199"/>
      <c r="F71" s="195"/>
      <c r="G71" s="195"/>
      <c r="H71" s="195"/>
      <c r="I71" s="244">
        <f t="shared" si="5"/>
        <v>0</v>
      </c>
      <c r="J71" s="245"/>
      <c r="K71" s="201"/>
      <c r="L71" s="246"/>
      <c r="M71" s="207"/>
    </row>
    <row r="72" spans="1:13" ht="30" customHeight="1" x14ac:dyDescent="0.35">
      <c r="A72" s="25"/>
      <c r="B72" s="367"/>
      <c r="C72" s="145"/>
      <c r="D72" s="195"/>
      <c r="E72" s="199"/>
      <c r="F72" s="195"/>
      <c r="G72" s="195"/>
      <c r="H72" s="195"/>
      <c r="I72" s="244">
        <f t="shared" si="5"/>
        <v>0</v>
      </c>
      <c r="J72" s="245"/>
      <c r="K72" s="201"/>
      <c r="L72" s="246"/>
      <c r="M72" s="207"/>
    </row>
    <row r="73" spans="1:13" ht="30" customHeight="1" x14ac:dyDescent="0.35">
      <c r="A73" s="25"/>
      <c r="B73" s="367"/>
      <c r="C73" s="145"/>
      <c r="D73" s="195"/>
      <c r="E73" s="199"/>
      <c r="F73" s="195"/>
      <c r="G73" s="195"/>
      <c r="H73" s="195"/>
      <c r="I73" s="244">
        <f t="shared" si="5"/>
        <v>0</v>
      </c>
      <c r="J73" s="245"/>
      <c r="K73" s="201"/>
      <c r="L73" s="246"/>
      <c r="M73" s="207"/>
    </row>
    <row r="74" spans="1:13" ht="30" customHeight="1" x14ac:dyDescent="0.35">
      <c r="A74" s="25"/>
      <c r="B74" s="368"/>
      <c r="C74" s="145"/>
      <c r="D74" s="195"/>
      <c r="E74" s="199"/>
      <c r="F74" s="195"/>
      <c r="G74" s="195"/>
      <c r="H74" s="195"/>
      <c r="I74" s="244">
        <f t="shared" si="5"/>
        <v>0</v>
      </c>
      <c r="J74" s="245"/>
      <c r="K74" s="201"/>
      <c r="L74" s="246"/>
      <c r="M74" s="207"/>
    </row>
    <row r="75" spans="1:13" ht="30" customHeight="1" x14ac:dyDescent="0.35">
      <c r="A75" s="25"/>
      <c r="B75" s="366" t="s">
        <v>102</v>
      </c>
      <c r="C75" s="145"/>
      <c r="D75" s="195"/>
      <c r="E75" s="199"/>
      <c r="F75" s="195"/>
      <c r="G75" s="195">
        <v>0</v>
      </c>
      <c r="H75" s="195"/>
      <c r="I75" s="244">
        <f t="shared" si="5"/>
        <v>0</v>
      </c>
      <c r="J75" s="245"/>
      <c r="K75" s="201"/>
      <c r="L75" s="246"/>
      <c r="M75" s="207"/>
    </row>
    <row r="76" spans="1:13" ht="30" customHeight="1" x14ac:dyDescent="0.35">
      <c r="A76" s="25"/>
      <c r="B76" s="367"/>
      <c r="C76" s="145"/>
      <c r="D76" s="195"/>
      <c r="E76" s="199"/>
      <c r="F76" s="195"/>
      <c r="G76" s="195"/>
      <c r="H76" s="195"/>
      <c r="I76" s="244">
        <f t="shared" si="5"/>
        <v>0</v>
      </c>
      <c r="J76" s="245"/>
      <c r="K76" s="201"/>
      <c r="L76" s="246"/>
      <c r="M76" s="207"/>
    </row>
    <row r="77" spans="1:13" ht="30" customHeight="1" x14ac:dyDescent="0.35">
      <c r="A77" s="25"/>
      <c r="B77" s="367"/>
      <c r="C77" s="145"/>
      <c r="D77" s="195"/>
      <c r="E77" s="199"/>
      <c r="F77" s="195"/>
      <c r="G77" s="195"/>
      <c r="H77" s="195"/>
      <c r="I77" s="244">
        <f t="shared" si="5"/>
        <v>0</v>
      </c>
      <c r="J77" s="245"/>
      <c r="K77" s="201"/>
      <c r="L77" s="246"/>
      <c r="M77" s="207"/>
    </row>
    <row r="78" spans="1:13" ht="30" customHeight="1" x14ac:dyDescent="0.35">
      <c r="A78" s="25"/>
      <c r="B78" s="367"/>
      <c r="C78" s="145"/>
      <c r="D78" s="195"/>
      <c r="E78" s="199"/>
      <c r="F78" s="195"/>
      <c r="G78" s="195"/>
      <c r="H78" s="195"/>
      <c r="I78" s="244">
        <f t="shared" si="5"/>
        <v>0</v>
      </c>
      <c r="J78" s="245"/>
      <c r="K78" s="201"/>
      <c r="L78" s="246"/>
      <c r="M78" s="207"/>
    </row>
    <row r="79" spans="1:13" ht="30" customHeight="1" x14ac:dyDescent="0.35">
      <c r="A79" s="25"/>
      <c r="B79" s="368"/>
      <c r="C79" s="145"/>
      <c r="D79" s="195"/>
      <c r="E79" s="199"/>
      <c r="F79" s="195"/>
      <c r="G79" s="195"/>
      <c r="H79" s="195"/>
      <c r="I79" s="244">
        <f t="shared" si="5"/>
        <v>0</v>
      </c>
      <c r="J79" s="245"/>
      <c r="K79" s="201"/>
      <c r="L79" s="246"/>
      <c r="M79" s="207"/>
    </row>
    <row r="80" spans="1:13" ht="30" customHeight="1" x14ac:dyDescent="0.35">
      <c r="A80" s="25"/>
      <c r="B80" s="366" t="s">
        <v>103</v>
      </c>
      <c r="C80" s="145"/>
      <c r="D80" s="195"/>
      <c r="E80" s="199"/>
      <c r="F80" s="195"/>
      <c r="G80" s="195"/>
      <c r="H80" s="195"/>
      <c r="I80" s="244">
        <f t="shared" si="5"/>
        <v>0</v>
      </c>
      <c r="J80" s="245"/>
      <c r="K80" s="201"/>
      <c r="L80" s="246"/>
      <c r="M80" s="207"/>
    </row>
    <row r="81" spans="1:13" ht="30" customHeight="1" x14ac:dyDescent="0.35">
      <c r="A81" s="25"/>
      <c r="B81" s="367"/>
      <c r="C81" s="145"/>
      <c r="D81" s="195"/>
      <c r="E81" s="199"/>
      <c r="F81" s="195"/>
      <c r="G81" s="195"/>
      <c r="H81" s="195"/>
      <c r="I81" s="244">
        <f t="shared" si="5"/>
        <v>0</v>
      </c>
      <c r="J81" s="245"/>
      <c r="K81" s="201"/>
      <c r="L81" s="246"/>
      <c r="M81" s="207"/>
    </row>
    <row r="82" spans="1:13" ht="30" customHeight="1" x14ac:dyDescent="0.35">
      <c r="A82" s="25"/>
      <c r="B82" s="367"/>
      <c r="C82" s="145"/>
      <c r="D82" s="195"/>
      <c r="E82" s="199"/>
      <c r="F82" s="195"/>
      <c r="G82" s="195"/>
      <c r="H82" s="195"/>
      <c r="I82" s="244">
        <f t="shared" si="5"/>
        <v>0</v>
      </c>
      <c r="J82" s="245"/>
      <c r="K82" s="201"/>
      <c r="L82" s="246"/>
      <c r="M82" s="207"/>
    </row>
    <row r="83" spans="1:13" ht="30" customHeight="1" x14ac:dyDescent="0.35">
      <c r="A83" s="25"/>
      <c r="B83" s="367"/>
      <c r="C83" s="145"/>
      <c r="D83" s="195"/>
      <c r="E83" s="199"/>
      <c r="F83" s="195"/>
      <c r="G83" s="195"/>
      <c r="H83" s="195"/>
      <c r="I83" s="244">
        <f t="shared" si="5"/>
        <v>0</v>
      </c>
      <c r="J83" s="245"/>
      <c r="K83" s="201"/>
      <c r="L83" s="246"/>
      <c r="M83" s="207"/>
    </row>
    <row r="84" spans="1:13" ht="30" customHeight="1" x14ac:dyDescent="0.35">
      <c r="A84" s="25"/>
      <c r="B84" s="368"/>
      <c r="C84" s="145"/>
      <c r="D84" s="195"/>
      <c r="E84" s="199"/>
      <c r="F84" s="195"/>
      <c r="G84" s="195"/>
      <c r="H84" s="195"/>
      <c r="I84" s="244">
        <f t="shared" si="5"/>
        <v>0</v>
      </c>
      <c r="J84" s="245"/>
      <c r="K84" s="201"/>
      <c r="L84" s="246"/>
      <c r="M84" s="207"/>
    </row>
    <row r="85" spans="1:13" ht="30" customHeight="1" x14ac:dyDescent="0.35">
      <c r="A85" s="25"/>
      <c r="B85" s="366" t="s">
        <v>104</v>
      </c>
      <c r="C85" s="145"/>
      <c r="D85" s="195"/>
      <c r="E85" s="199"/>
      <c r="F85" s="195"/>
      <c r="G85" s="195"/>
      <c r="H85" s="195"/>
      <c r="I85" s="244">
        <f t="shared" si="5"/>
        <v>0</v>
      </c>
      <c r="J85" s="245"/>
      <c r="K85" s="201"/>
      <c r="L85" s="246"/>
      <c r="M85" s="207"/>
    </row>
    <row r="86" spans="1:13" ht="30" customHeight="1" x14ac:dyDescent="0.35">
      <c r="A86" s="25"/>
      <c r="B86" s="367"/>
      <c r="C86" s="145"/>
      <c r="D86" s="195"/>
      <c r="E86" s="199"/>
      <c r="F86" s="195"/>
      <c r="G86" s="195"/>
      <c r="H86" s="195"/>
      <c r="I86" s="244">
        <f t="shared" si="5"/>
        <v>0</v>
      </c>
      <c r="J86" s="245"/>
      <c r="K86" s="201"/>
      <c r="L86" s="246"/>
      <c r="M86" s="207"/>
    </row>
    <row r="87" spans="1:13" ht="30" customHeight="1" x14ac:dyDescent="0.35">
      <c r="A87" s="25"/>
      <c r="B87" s="367"/>
      <c r="C87" s="145"/>
      <c r="D87" s="195"/>
      <c r="E87" s="199"/>
      <c r="F87" s="195"/>
      <c r="G87" s="195"/>
      <c r="H87" s="195"/>
      <c r="I87" s="244">
        <f t="shared" si="5"/>
        <v>0</v>
      </c>
      <c r="J87" s="245"/>
      <c r="K87" s="201"/>
      <c r="L87" s="246"/>
      <c r="M87" s="207"/>
    </row>
    <row r="88" spans="1:13" ht="30" customHeight="1" x14ac:dyDescent="0.35">
      <c r="A88" s="25"/>
      <c r="B88" s="367"/>
      <c r="C88" s="145"/>
      <c r="D88" s="195"/>
      <c r="E88" s="199"/>
      <c r="F88" s="195"/>
      <c r="G88" s="195"/>
      <c r="H88" s="195"/>
      <c r="I88" s="244">
        <f t="shared" si="5"/>
        <v>0</v>
      </c>
      <c r="J88" s="245"/>
      <c r="K88" s="201"/>
      <c r="L88" s="246"/>
      <c r="M88" s="207"/>
    </row>
    <row r="89" spans="1:13" ht="30" customHeight="1" x14ac:dyDescent="0.35">
      <c r="A89" s="25"/>
      <c r="B89" s="368"/>
      <c r="C89" s="145"/>
      <c r="D89" s="195"/>
      <c r="E89" s="199"/>
      <c r="F89" s="195"/>
      <c r="G89" s="195"/>
      <c r="H89" s="195"/>
      <c r="I89" s="244">
        <f t="shared" si="5"/>
        <v>0</v>
      </c>
      <c r="J89" s="245"/>
      <c r="K89" s="201"/>
      <c r="L89" s="246"/>
      <c r="M89" s="207"/>
    </row>
    <row r="90" spans="1:13" ht="30" customHeight="1" x14ac:dyDescent="0.35">
      <c r="A90" s="25"/>
      <c r="B90" s="366" t="s">
        <v>105</v>
      </c>
      <c r="C90" s="145"/>
      <c r="D90" s="195"/>
      <c r="E90" s="199"/>
      <c r="F90" s="195"/>
      <c r="G90" s="195"/>
      <c r="H90" s="195"/>
      <c r="I90" s="244">
        <f t="shared" si="5"/>
        <v>0</v>
      </c>
      <c r="J90" s="245"/>
      <c r="K90" s="201"/>
      <c r="L90" s="246"/>
      <c r="M90" s="207"/>
    </row>
    <row r="91" spans="1:13" s="25" customFormat="1" ht="30" customHeight="1" x14ac:dyDescent="0.35">
      <c r="B91" s="367"/>
      <c r="C91" s="145"/>
      <c r="D91" s="195"/>
      <c r="E91" s="199"/>
      <c r="F91" s="195"/>
      <c r="G91" s="195"/>
      <c r="H91" s="195"/>
      <c r="I91" s="244">
        <f t="shared" si="5"/>
        <v>0</v>
      </c>
      <c r="J91" s="245"/>
      <c r="K91" s="201"/>
      <c r="L91" s="246"/>
      <c r="M91" s="207"/>
    </row>
    <row r="92" spans="1:13" s="25" customFormat="1" ht="30" customHeight="1" x14ac:dyDescent="0.35">
      <c r="B92" s="367"/>
      <c r="C92" s="145"/>
      <c r="D92" s="195"/>
      <c r="E92" s="199"/>
      <c r="F92" s="195"/>
      <c r="G92" s="195"/>
      <c r="H92" s="195"/>
      <c r="I92" s="244">
        <f t="shared" si="5"/>
        <v>0</v>
      </c>
      <c r="J92" s="245"/>
      <c r="K92" s="201"/>
      <c r="L92" s="246"/>
      <c r="M92" s="207"/>
    </row>
    <row r="93" spans="1:13" s="25" customFormat="1" ht="30" customHeight="1" x14ac:dyDescent="0.35">
      <c r="A93" s="24"/>
      <c r="B93" s="367"/>
      <c r="C93" s="197"/>
      <c r="D93" s="195"/>
      <c r="E93" s="199"/>
      <c r="F93" s="195"/>
      <c r="G93" s="195"/>
      <c r="H93" s="195"/>
      <c r="I93" s="244">
        <f t="shared" si="5"/>
        <v>0</v>
      </c>
      <c r="J93" s="245"/>
      <c r="K93" s="201"/>
      <c r="L93" s="247"/>
      <c r="M93" s="207"/>
    </row>
    <row r="94" spans="1:13" ht="30" customHeight="1" x14ac:dyDescent="0.35">
      <c r="B94" s="368"/>
      <c r="C94" s="197"/>
      <c r="D94" s="195"/>
      <c r="E94" s="199"/>
      <c r="F94" s="195"/>
      <c r="G94" s="195"/>
      <c r="H94" s="195"/>
      <c r="I94" s="244">
        <f t="shared" si="5"/>
        <v>0</v>
      </c>
      <c r="J94" s="245"/>
      <c r="K94" s="201"/>
      <c r="L94" s="247"/>
      <c r="M94" s="207"/>
    </row>
    <row r="95" spans="1:13" ht="30" customHeight="1" x14ac:dyDescent="0.35">
      <c r="B95" s="202"/>
      <c r="C95" s="55" t="s">
        <v>106</v>
      </c>
      <c r="D95" s="12">
        <f t="shared" ref="D95:H95" si="6">SUM(D70:D94)</f>
        <v>0</v>
      </c>
      <c r="E95" s="219">
        <f t="shared" si="6"/>
        <v>0</v>
      </c>
      <c r="F95" s="12">
        <f t="shared" si="6"/>
        <v>0</v>
      </c>
      <c r="G95" s="12">
        <f t="shared" si="6"/>
        <v>0</v>
      </c>
      <c r="H95" s="12">
        <f t="shared" si="6"/>
        <v>0</v>
      </c>
      <c r="I95" s="9">
        <f>SUM(I70:I94)</f>
        <v>0</v>
      </c>
      <c r="J95" s="218">
        <f>(J70*I70)+(J71*I71)+(J72*I72)+(J73*I73)+(J74*I74)+(J75*I75)+(J76*I76)+(J77*I77)+(J78*I78)+(J79*I79)+(J80*I80)+(J81*I81)+(J82*I82)+(J83*I83)+(J84*I84)+(J85*I85)+(J86*I86)+(J87*I87)+(J88*I88)+(J89*I89)+(J90*I90)+(J91*I91)+(J92*I92)+(J93*I93)+(J94*I94)</f>
        <v>0</v>
      </c>
      <c r="K95" s="315">
        <f>SUM(K70:K94)</f>
        <v>0</v>
      </c>
      <c r="L95" s="247"/>
      <c r="M95" s="89"/>
    </row>
    <row r="96" spans="1:13" ht="30" customHeight="1" x14ac:dyDescent="0.35">
      <c r="B96" s="54" t="s">
        <v>9</v>
      </c>
      <c r="C96" s="154"/>
      <c r="D96" s="93"/>
      <c r="E96" s="225"/>
      <c r="F96" s="93"/>
      <c r="G96" s="93"/>
      <c r="H96" s="93"/>
      <c r="I96" s="93"/>
      <c r="J96" s="225"/>
      <c r="K96" s="316"/>
      <c r="L96" s="93"/>
      <c r="M96" s="90"/>
    </row>
    <row r="97" spans="2:13" ht="30" customHeight="1" x14ac:dyDescent="0.35">
      <c r="B97" s="379" t="s">
        <v>107</v>
      </c>
      <c r="C97" s="197"/>
      <c r="D97" s="201"/>
      <c r="E97" s="297"/>
      <c r="F97" s="201"/>
      <c r="G97" s="201"/>
      <c r="H97" s="201">
        <v>0</v>
      </c>
      <c r="I97" s="299">
        <f t="shared" ref="I97:I121" si="7">SUM(D97:H97)</f>
        <v>0</v>
      </c>
      <c r="J97" s="298"/>
      <c r="K97" s="201"/>
      <c r="L97" s="247"/>
      <c r="M97" s="207">
        <v>7</v>
      </c>
    </row>
    <row r="98" spans="2:13" ht="30" customHeight="1" x14ac:dyDescent="0.35">
      <c r="B98" s="380"/>
      <c r="C98" s="197"/>
      <c r="D98" s="201"/>
      <c r="E98" s="297"/>
      <c r="F98" s="201"/>
      <c r="G98" s="201"/>
      <c r="H98" s="201"/>
      <c r="I98" s="299">
        <f t="shared" si="7"/>
        <v>0</v>
      </c>
      <c r="J98" s="298"/>
      <c r="K98" s="201"/>
      <c r="L98" s="247"/>
      <c r="M98" s="207">
        <v>5</v>
      </c>
    </row>
    <row r="99" spans="2:13" ht="30" customHeight="1" x14ac:dyDescent="0.35">
      <c r="B99" s="380"/>
      <c r="C99" s="197"/>
      <c r="D99" s="201"/>
      <c r="E99" s="297"/>
      <c r="F99" s="201"/>
      <c r="G99" s="201"/>
      <c r="H99" s="201"/>
      <c r="I99" s="299">
        <f t="shared" si="7"/>
        <v>0</v>
      </c>
      <c r="J99" s="298"/>
      <c r="K99" s="201"/>
      <c r="L99" s="247"/>
      <c r="M99" s="207">
        <v>7</v>
      </c>
    </row>
    <row r="100" spans="2:13" ht="30" customHeight="1" x14ac:dyDescent="0.35">
      <c r="B100" s="380"/>
      <c r="C100" s="197"/>
      <c r="D100" s="201"/>
      <c r="E100" s="297"/>
      <c r="F100" s="201"/>
      <c r="G100" s="201"/>
      <c r="H100" s="201"/>
      <c r="I100" s="299">
        <f t="shared" si="7"/>
        <v>0</v>
      </c>
      <c r="J100" s="298"/>
      <c r="K100" s="201"/>
      <c r="L100" s="247"/>
      <c r="M100" s="207"/>
    </row>
    <row r="101" spans="2:13" ht="30" customHeight="1" x14ac:dyDescent="0.35">
      <c r="B101" s="381"/>
      <c r="C101" s="197"/>
      <c r="D101" s="201"/>
      <c r="E101" s="297"/>
      <c r="F101" s="201"/>
      <c r="G101" s="201"/>
      <c r="H101" s="201"/>
      <c r="I101" s="299">
        <f t="shared" si="7"/>
        <v>0</v>
      </c>
      <c r="J101" s="298"/>
      <c r="K101" s="201"/>
      <c r="L101" s="247"/>
      <c r="M101" s="207"/>
    </row>
    <row r="102" spans="2:13" ht="30" customHeight="1" x14ac:dyDescent="0.35">
      <c r="B102" s="366" t="s">
        <v>108</v>
      </c>
      <c r="C102" s="197"/>
      <c r="D102" s="201"/>
      <c r="E102" s="297"/>
      <c r="F102" s="201"/>
      <c r="G102" s="201"/>
      <c r="H102" s="201">
        <v>0</v>
      </c>
      <c r="I102" s="299">
        <f t="shared" si="7"/>
        <v>0</v>
      </c>
      <c r="J102" s="298"/>
      <c r="K102" s="201"/>
      <c r="L102" s="247"/>
      <c r="M102" s="207">
        <v>7</v>
      </c>
    </row>
    <row r="103" spans="2:13" ht="30" customHeight="1" x14ac:dyDescent="0.35">
      <c r="B103" s="367"/>
      <c r="C103" s="197"/>
      <c r="D103" s="201"/>
      <c r="E103" s="297"/>
      <c r="F103" s="201"/>
      <c r="G103" s="201"/>
      <c r="H103" s="201"/>
      <c r="I103" s="299">
        <f t="shared" si="7"/>
        <v>0</v>
      </c>
      <c r="J103" s="298"/>
      <c r="K103" s="201"/>
      <c r="L103" s="247"/>
      <c r="M103" s="207">
        <v>5</v>
      </c>
    </row>
    <row r="104" spans="2:13" ht="30" customHeight="1" x14ac:dyDescent="0.35">
      <c r="B104" s="367"/>
      <c r="C104" s="197"/>
      <c r="D104" s="201"/>
      <c r="E104" s="297"/>
      <c r="F104" s="201"/>
      <c r="G104" s="201"/>
      <c r="H104" s="201"/>
      <c r="I104" s="299">
        <f t="shared" si="7"/>
        <v>0</v>
      </c>
      <c r="J104" s="298"/>
      <c r="K104" s="201"/>
      <c r="L104" s="247"/>
      <c r="M104" s="207">
        <v>7</v>
      </c>
    </row>
    <row r="105" spans="2:13" ht="30" customHeight="1" x14ac:dyDescent="0.35">
      <c r="B105" s="367"/>
      <c r="C105" s="197"/>
      <c r="D105" s="201"/>
      <c r="E105" s="201"/>
      <c r="F105" s="201"/>
      <c r="G105" s="201"/>
      <c r="H105" s="201"/>
      <c r="I105" s="299">
        <f t="shared" si="7"/>
        <v>0</v>
      </c>
      <c r="J105" s="298"/>
      <c r="K105" s="201"/>
      <c r="L105" s="247"/>
      <c r="M105" s="207"/>
    </row>
    <row r="106" spans="2:13" ht="30" customHeight="1" x14ac:dyDescent="0.35">
      <c r="B106" s="368"/>
      <c r="C106" s="197"/>
      <c r="D106" s="201"/>
      <c r="E106" s="201"/>
      <c r="F106" s="201"/>
      <c r="G106" s="201"/>
      <c r="H106" s="201"/>
      <c r="I106" s="299">
        <f t="shared" si="7"/>
        <v>0</v>
      </c>
      <c r="J106" s="298"/>
      <c r="K106" s="201"/>
      <c r="L106" s="247"/>
      <c r="M106" s="207"/>
    </row>
    <row r="107" spans="2:13" ht="30" customHeight="1" x14ac:dyDescent="0.35">
      <c r="B107" s="366" t="s">
        <v>109</v>
      </c>
      <c r="C107" s="145"/>
      <c r="D107" s="195"/>
      <c r="E107" s="199"/>
      <c r="F107" s="195"/>
      <c r="G107" s="195"/>
      <c r="H107" s="195"/>
      <c r="I107" s="244">
        <f t="shared" si="7"/>
        <v>0</v>
      </c>
      <c r="J107" s="245"/>
      <c r="K107" s="201"/>
      <c r="L107" s="246"/>
      <c r="M107" s="207"/>
    </row>
    <row r="108" spans="2:13" ht="30" customHeight="1" x14ac:dyDescent="0.35">
      <c r="B108" s="367"/>
      <c r="C108" s="145"/>
      <c r="D108" s="195"/>
      <c r="E108" s="199"/>
      <c r="F108" s="195"/>
      <c r="G108" s="195"/>
      <c r="H108" s="195"/>
      <c r="I108" s="244">
        <f t="shared" si="7"/>
        <v>0</v>
      </c>
      <c r="J108" s="245"/>
      <c r="K108" s="201"/>
      <c r="L108" s="246"/>
      <c r="M108" s="207"/>
    </row>
    <row r="109" spans="2:13" ht="30" customHeight="1" x14ac:dyDescent="0.35">
      <c r="B109" s="367"/>
      <c r="C109" s="145"/>
      <c r="D109" s="195"/>
      <c r="E109" s="199"/>
      <c r="F109" s="195"/>
      <c r="G109" s="195"/>
      <c r="H109" s="195"/>
      <c r="I109" s="244">
        <f t="shared" si="7"/>
        <v>0</v>
      </c>
      <c r="J109" s="245"/>
      <c r="K109" s="201"/>
      <c r="L109" s="246"/>
      <c r="M109" s="207"/>
    </row>
    <row r="110" spans="2:13" ht="30" customHeight="1" x14ac:dyDescent="0.35">
      <c r="B110" s="367"/>
      <c r="C110" s="145"/>
      <c r="D110" s="195"/>
      <c r="E110" s="199"/>
      <c r="F110" s="195"/>
      <c r="G110" s="195"/>
      <c r="H110" s="195"/>
      <c r="I110" s="244">
        <f t="shared" si="7"/>
        <v>0</v>
      </c>
      <c r="J110" s="245"/>
      <c r="K110" s="201"/>
      <c r="L110" s="246"/>
      <c r="M110" s="207"/>
    </row>
    <row r="111" spans="2:13" ht="30" customHeight="1" x14ac:dyDescent="0.35">
      <c r="B111" s="368"/>
      <c r="C111" s="145"/>
      <c r="D111" s="195"/>
      <c r="E111" s="199"/>
      <c r="F111" s="195"/>
      <c r="G111" s="195"/>
      <c r="H111" s="195"/>
      <c r="I111" s="244">
        <f t="shared" si="7"/>
        <v>0</v>
      </c>
      <c r="J111" s="245"/>
      <c r="K111" s="201"/>
      <c r="L111" s="246"/>
      <c r="M111" s="207"/>
    </row>
    <row r="112" spans="2:13" ht="30" customHeight="1" x14ac:dyDescent="0.35">
      <c r="B112" s="366" t="s">
        <v>110</v>
      </c>
      <c r="C112" s="145"/>
      <c r="D112" s="195"/>
      <c r="E112" s="199"/>
      <c r="F112" s="195"/>
      <c r="G112" s="195"/>
      <c r="H112" s="195"/>
      <c r="I112" s="244">
        <f t="shared" si="7"/>
        <v>0</v>
      </c>
      <c r="J112" s="245"/>
      <c r="K112" s="201"/>
      <c r="L112" s="246"/>
      <c r="M112" s="207"/>
    </row>
    <row r="113" spans="1:13" ht="30" customHeight="1" x14ac:dyDescent="0.35">
      <c r="B113" s="367"/>
      <c r="C113" s="145"/>
      <c r="D113" s="195"/>
      <c r="E113" s="199"/>
      <c r="F113" s="195"/>
      <c r="G113" s="195"/>
      <c r="H113" s="195"/>
      <c r="I113" s="244">
        <f t="shared" si="7"/>
        <v>0</v>
      </c>
      <c r="J113" s="245"/>
      <c r="K113" s="201"/>
      <c r="L113" s="246"/>
      <c r="M113" s="207"/>
    </row>
    <row r="114" spans="1:13" ht="30" customHeight="1" x14ac:dyDescent="0.35">
      <c r="B114" s="367"/>
      <c r="C114" s="145"/>
      <c r="D114" s="195"/>
      <c r="E114" s="199"/>
      <c r="F114" s="195"/>
      <c r="G114" s="195"/>
      <c r="H114" s="195"/>
      <c r="I114" s="244">
        <f t="shared" si="7"/>
        <v>0</v>
      </c>
      <c r="J114" s="245"/>
      <c r="K114" s="201"/>
      <c r="L114" s="246"/>
      <c r="M114" s="207"/>
    </row>
    <row r="115" spans="1:13" ht="30" customHeight="1" x14ac:dyDescent="0.35">
      <c r="B115" s="367"/>
      <c r="C115" s="145"/>
      <c r="D115" s="195"/>
      <c r="E115" s="199"/>
      <c r="F115" s="195"/>
      <c r="G115" s="195"/>
      <c r="H115" s="195"/>
      <c r="I115" s="244">
        <f t="shared" si="7"/>
        <v>0</v>
      </c>
      <c r="J115" s="245"/>
      <c r="K115" s="201"/>
      <c r="L115" s="246"/>
      <c r="M115" s="207"/>
    </row>
    <row r="116" spans="1:13" ht="30" customHeight="1" x14ac:dyDescent="0.35">
      <c r="B116" s="368"/>
      <c r="C116" s="145"/>
      <c r="D116" s="195"/>
      <c r="E116" s="199"/>
      <c r="F116" s="195"/>
      <c r="G116" s="195"/>
      <c r="H116" s="195"/>
      <c r="I116" s="244">
        <f t="shared" si="7"/>
        <v>0</v>
      </c>
      <c r="J116" s="245"/>
      <c r="K116" s="201"/>
      <c r="L116" s="246"/>
      <c r="M116" s="207"/>
    </row>
    <row r="117" spans="1:13" ht="30" customHeight="1" x14ac:dyDescent="0.35">
      <c r="B117" s="366" t="s">
        <v>111</v>
      </c>
      <c r="C117" s="145"/>
      <c r="D117" s="195"/>
      <c r="E117" s="199"/>
      <c r="F117" s="195"/>
      <c r="G117" s="195"/>
      <c r="H117" s="195"/>
      <c r="I117" s="244">
        <f t="shared" si="7"/>
        <v>0</v>
      </c>
      <c r="J117" s="245"/>
      <c r="K117" s="201"/>
      <c r="L117" s="246"/>
      <c r="M117" s="207"/>
    </row>
    <row r="118" spans="1:13" ht="30" customHeight="1" x14ac:dyDescent="0.35">
      <c r="B118" s="367"/>
      <c r="C118" s="145"/>
      <c r="D118" s="195"/>
      <c r="E118" s="199"/>
      <c r="F118" s="195"/>
      <c r="G118" s="195"/>
      <c r="H118" s="195"/>
      <c r="I118" s="244">
        <f t="shared" si="7"/>
        <v>0</v>
      </c>
      <c r="J118" s="245"/>
      <c r="K118" s="201"/>
      <c r="L118" s="246"/>
      <c r="M118" s="207"/>
    </row>
    <row r="119" spans="1:13" ht="30" customHeight="1" x14ac:dyDescent="0.35">
      <c r="A119" s="25"/>
      <c r="B119" s="367"/>
      <c r="C119" s="145"/>
      <c r="D119" s="195"/>
      <c r="E119" s="199"/>
      <c r="F119" s="195"/>
      <c r="G119" s="195"/>
      <c r="H119" s="195"/>
      <c r="I119" s="244">
        <f t="shared" si="7"/>
        <v>0</v>
      </c>
      <c r="J119" s="245"/>
      <c r="K119" s="201"/>
      <c r="L119" s="246"/>
      <c r="M119" s="207"/>
    </row>
    <row r="120" spans="1:13" s="25" customFormat="1" ht="30" customHeight="1" x14ac:dyDescent="0.35">
      <c r="A120" s="24"/>
      <c r="B120" s="367"/>
      <c r="C120" s="197"/>
      <c r="D120" s="201"/>
      <c r="E120" s="199"/>
      <c r="F120" s="201"/>
      <c r="G120" s="201"/>
      <c r="H120" s="201"/>
      <c r="I120" s="244">
        <f t="shared" si="7"/>
        <v>0</v>
      </c>
      <c r="J120" s="245"/>
      <c r="K120" s="201"/>
      <c r="L120" s="247"/>
      <c r="M120" s="207"/>
    </row>
    <row r="121" spans="1:13" ht="30" customHeight="1" x14ac:dyDescent="0.35">
      <c r="B121" s="368"/>
      <c r="C121" s="197"/>
      <c r="D121" s="201"/>
      <c r="E121" s="199"/>
      <c r="F121" s="201"/>
      <c r="G121" s="201"/>
      <c r="H121" s="201"/>
      <c r="I121" s="244">
        <f t="shared" si="7"/>
        <v>0</v>
      </c>
      <c r="J121" s="245"/>
      <c r="K121" s="201"/>
      <c r="L121" s="247"/>
      <c r="M121" s="207"/>
    </row>
    <row r="122" spans="1:13" ht="30" customHeight="1" x14ac:dyDescent="0.35">
      <c r="B122" s="25"/>
      <c r="C122" s="55" t="s">
        <v>112</v>
      </c>
      <c r="D122" s="9">
        <f>SUM(D97:D121)</f>
        <v>0</v>
      </c>
      <c r="E122" s="218">
        <f t="shared" ref="E122:H122" si="8">SUM(E97:E121)</f>
        <v>0</v>
      </c>
      <c r="F122" s="9">
        <f t="shared" si="8"/>
        <v>0</v>
      </c>
      <c r="G122" s="9">
        <f t="shared" si="8"/>
        <v>0</v>
      </c>
      <c r="H122" s="9">
        <f t="shared" si="8"/>
        <v>0</v>
      </c>
      <c r="I122" s="218">
        <f>SUM(I97:I121)</f>
        <v>0</v>
      </c>
      <c r="J122" s="218">
        <f>(J97*I97)+(J98*I98)+(J99*I99)+(J100*I100)+(J101*I101)+(J102*I102)+(J103*I103)+(J104*I104)+(J105*I105)+(J106*I106)+(J107*I107)+(J108*I108)+(J109*I109)+(J110*I110)+(J111*I111)+(J112*I112)+(J113*I113)+(J114*I114)+(J115*I115)+(J116*I116)+(J117*I117)+(J118*I118)+(J119*I119)+(J120*I120)+(J121*I121)</f>
        <v>0</v>
      </c>
      <c r="K122" s="315">
        <f>SUM(K97:K121)</f>
        <v>0</v>
      </c>
      <c r="L122" s="247"/>
      <c r="M122" s="89"/>
    </row>
    <row r="123" spans="1:13" ht="30" customHeight="1" x14ac:dyDescent="0.35">
      <c r="B123" s="248"/>
      <c r="C123" s="249"/>
      <c r="D123" s="250"/>
      <c r="E123" s="251"/>
      <c r="F123" s="250"/>
      <c r="G123" s="250"/>
      <c r="H123" s="250"/>
      <c r="I123" s="250"/>
      <c r="J123" s="251"/>
      <c r="K123" s="250"/>
      <c r="L123" s="250"/>
      <c r="M123" s="252"/>
    </row>
    <row r="124" spans="1:13" ht="60.75" customHeight="1" x14ac:dyDescent="0.35">
      <c r="B124" s="55" t="s">
        <v>113</v>
      </c>
      <c r="C124" s="93" t="s">
        <v>114</v>
      </c>
      <c r="D124" s="155"/>
      <c r="E124" s="226"/>
      <c r="F124" s="155"/>
      <c r="G124" s="155"/>
      <c r="H124" s="155"/>
      <c r="I124" s="155"/>
      <c r="J124" s="305"/>
      <c r="K124" s="317"/>
      <c r="L124" s="155"/>
      <c r="M124" s="91"/>
    </row>
    <row r="125" spans="1:13" ht="166.5" customHeight="1" x14ac:dyDescent="0.35">
      <c r="B125" s="54" t="s">
        <v>10</v>
      </c>
      <c r="C125" s="206" t="s">
        <v>115</v>
      </c>
      <c r="D125" s="253"/>
      <c r="E125" s="254"/>
      <c r="F125" s="253"/>
      <c r="G125" s="253"/>
      <c r="H125" s="253"/>
      <c r="I125" s="253"/>
      <c r="J125" s="304" t="s">
        <v>116</v>
      </c>
      <c r="K125" s="318"/>
      <c r="L125" s="253"/>
      <c r="M125" s="90"/>
    </row>
    <row r="126" spans="1:13" ht="47.5" customHeight="1" x14ac:dyDescent="0.35">
      <c r="B126" s="373" t="s">
        <v>117</v>
      </c>
      <c r="C126" s="145" t="s">
        <v>77</v>
      </c>
      <c r="D126" s="195">
        <v>3000</v>
      </c>
      <c r="E126" s="199">
        <v>5000</v>
      </c>
      <c r="F126" s="195">
        <v>6000</v>
      </c>
      <c r="G126" s="195">
        <v>1500</v>
      </c>
      <c r="H126" s="195">
        <v>1500</v>
      </c>
      <c r="I126" s="244">
        <f t="shared" ref="I126:I154" si="9">SUM(D126:H126)</f>
        <v>17000</v>
      </c>
      <c r="J126" s="245">
        <v>0.5</v>
      </c>
      <c r="K126" s="201"/>
      <c r="L126" s="246"/>
      <c r="M126" s="207">
        <v>7</v>
      </c>
    </row>
    <row r="127" spans="1:13" ht="30" customHeight="1" x14ac:dyDescent="0.35">
      <c r="B127" s="374"/>
      <c r="C127" s="145" t="s">
        <v>78</v>
      </c>
      <c r="D127" s="195">
        <v>5000</v>
      </c>
      <c r="E127" s="199"/>
      <c r="F127" s="195">
        <v>13000</v>
      </c>
      <c r="G127" s="195">
        <v>3000</v>
      </c>
      <c r="H127" s="195">
        <v>1500</v>
      </c>
      <c r="I127" s="244">
        <f t="shared" si="9"/>
        <v>22500</v>
      </c>
      <c r="J127" s="245">
        <v>0.5</v>
      </c>
      <c r="K127" s="201"/>
      <c r="L127" s="246"/>
      <c r="M127" s="207">
        <v>5</v>
      </c>
    </row>
    <row r="128" spans="1:13" ht="41.15" customHeight="1" x14ac:dyDescent="0.35">
      <c r="B128" s="374"/>
      <c r="C128" s="145" t="s">
        <v>118</v>
      </c>
      <c r="D128" s="195">
        <v>1500</v>
      </c>
      <c r="E128" s="199"/>
      <c r="F128" s="195">
        <v>1000</v>
      </c>
      <c r="G128" s="195">
        <v>500</v>
      </c>
      <c r="H128" s="195">
        <v>2000</v>
      </c>
      <c r="I128" s="244">
        <f t="shared" si="9"/>
        <v>5000</v>
      </c>
      <c r="J128" s="245">
        <v>0.5</v>
      </c>
      <c r="K128" s="201"/>
      <c r="L128" s="246"/>
      <c r="M128" s="207">
        <v>7</v>
      </c>
    </row>
    <row r="129" spans="2:13" ht="30" customHeight="1" x14ac:dyDescent="0.35">
      <c r="B129" s="374"/>
      <c r="C129" s="145"/>
      <c r="D129" s="195"/>
      <c r="E129" s="199"/>
      <c r="F129" s="195"/>
      <c r="G129" s="195"/>
      <c r="H129" s="195"/>
      <c r="I129" s="244">
        <f t="shared" si="9"/>
        <v>0</v>
      </c>
      <c r="J129" s="245"/>
      <c r="K129" s="201"/>
      <c r="L129" s="246"/>
      <c r="M129" s="207"/>
    </row>
    <row r="130" spans="2:13" ht="30" customHeight="1" x14ac:dyDescent="0.35">
      <c r="B130" s="375"/>
      <c r="C130" s="145"/>
      <c r="D130" s="195"/>
      <c r="E130" s="199"/>
      <c r="F130" s="195"/>
      <c r="G130" s="195"/>
      <c r="H130" s="195"/>
      <c r="I130" s="244">
        <f t="shared" si="9"/>
        <v>0</v>
      </c>
      <c r="J130" s="245"/>
      <c r="K130" s="201"/>
      <c r="L130" s="246"/>
      <c r="M130" s="207"/>
    </row>
    <row r="131" spans="2:13" ht="70.5" customHeight="1" x14ac:dyDescent="0.35">
      <c r="B131" s="376" t="s">
        <v>119</v>
      </c>
      <c r="C131" s="145" t="s">
        <v>120</v>
      </c>
      <c r="D131" s="195"/>
      <c r="E131" s="199">
        <v>25000</v>
      </c>
      <c r="F131" s="201">
        <v>15000</v>
      </c>
      <c r="G131" s="196">
        <v>5000</v>
      </c>
      <c r="H131" s="195">
        <v>15000</v>
      </c>
      <c r="I131" s="244">
        <f t="shared" si="9"/>
        <v>60000</v>
      </c>
      <c r="J131" s="245">
        <v>0.5</v>
      </c>
      <c r="K131" s="201">
        <v>5000</v>
      </c>
      <c r="L131" s="246"/>
      <c r="M131" s="207">
        <v>6</v>
      </c>
    </row>
    <row r="132" spans="2:13" ht="40" customHeight="1" x14ac:dyDescent="0.35">
      <c r="B132" s="377"/>
      <c r="C132" s="145" t="s">
        <v>121</v>
      </c>
      <c r="D132" s="195"/>
      <c r="E132" s="199"/>
      <c r="F132" s="201">
        <v>10000</v>
      </c>
      <c r="G132" s="195">
        <v>10000</v>
      </c>
      <c r="H132" s="195">
        <v>10000</v>
      </c>
      <c r="I132" s="244">
        <f t="shared" si="9"/>
        <v>30000</v>
      </c>
      <c r="J132" s="245">
        <v>0.5</v>
      </c>
      <c r="K132" s="201">
        <v>10000</v>
      </c>
      <c r="L132" s="246"/>
      <c r="M132" s="207">
        <v>6</v>
      </c>
    </row>
    <row r="133" spans="2:13" ht="55" customHeight="1" x14ac:dyDescent="0.35">
      <c r="B133" s="377"/>
      <c r="C133" s="145" t="s">
        <v>122</v>
      </c>
      <c r="D133" s="195"/>
      <c r="F133" s="201">
        <v>100000</v>
      </c>
      <c r="G133" s="195">
        <v>60000</v>
      </c>
      <c r="H133" s="195">
        <v>110000</v>
      </c>
      <c r="I133" s="244">
        <f t="shared" si="9"/>
        <v>270000</v>
      </c>
      <c r="J133" s="245">
        <v>0.5</v>
      </c>
      <c r="K133" s="201">
        <f>26126.46+60000</f>
        <v>86126.459999999992</v>
      </c>
      <c r="L133" s="246"/>
      <c r="M133" s="207">
        <v>6</v>
      </c>
    </row>
    <row r="134" spans="2:13" ht="52" customHeight="1" x14ac:dyDescent="0.35">
      <c r="B134" s="377"/>
      <c r="C134" s="145" t="s">
        <v>123</v>
      </c>
      <c r="D134" s="195"/>
      <c r="E134" s="199"/>
      <c r="F134" s="201">
        <v>100000</v>
      </c>
      <c r="G134" s="195">
        <v>25000</v>
      </c>
      <c r="H134" s="195">
        <v>65000</v>
      </c>
      <c r="I134" s="244">
        <f t="shared" si="9"/>
        <v>190000</v>
      </c>
      <c r="J134" s="245">
        <v>0.5</v>
      </c>
      <c r="K134" s="201">
        <v>25000</v>
      </c>
      <c r="L134" s="246"/>
      <c r="M134" s="207">
        <v>6</v>
      </c>
    </row>
    <row r="135" spans="2:13" ht="30" customHeight="1" x14ac:dyDescent="0.35">
      <c r="B135" s="378"/>
      <c r="C135" s="145" t="s">
        <v>124</v>
      </c>
      <c r="D135" s="195"/>
      <c r="E135" s="199">
        <v>95000</v>
      </c>
      <c r="F135" s="195"/>
      <c r="G135" s="195"/>
      <c r="H135" s="195"/>
      <c r="I135" s="244">
        <f t="shared" si="9"/>
        <v>95000</v>
      </c>
      <c r="J135" s="245">
        <v>0.5</v>
      </c>
      <c r="K135" s="201"/>
      <c r="L135" s="246"/>
      <c r="M135" s="207">
        <v>3</v>
      </c>
    </row>
    <row r="136" spans="2:13" ht="30" customHeight="1" x14ac:dyDescent="0.35">
      <c r="B136" s="373" t="s">
        <v>125</v>
      </c>
      <c r="C136" s="145" t="s">
        <v>118</v>
      </c>
      <c r="D136" s="195">
        <v>3000</v>
      </c>
      <c r="E136" s="199">
        <v>5000</v>
      </c>
      <c r="F136" s="195">
        <v>10000</v>
      </c>
      <c r="G136" s="195">
        <v>5000</v>
      </c>
      <c r="H136" s="195">
        <v>5000</v>
      </c>
      <c r="I136" s="244">
        <f t="shared" si="9"/>
        <v>28000</v>
      </c>
      <c r="J136" s="245">
        <v>0.5</v>
      </c>
      <c r="K136" s="201">
        <v>4581.72</v>
      </c>
      <c r="L136" s="246"/>
      <c r="M136" s="207">
        <v>7</v>
      </c>
    </row>
    <row r="137" spans="2:13" ht="30" customHeight="1" x14ac:dyDescent="0.35">
      <c r="B137" s="374"/>
      <c r="C137" s="145" t="s">
        <v>126</v>
      </c>
      <c r="D137" s="195">
        <v>105000</v>
      </c>
      <c r="E137" s="199">
        <v>200000</v>
      </c>
      <c r="F137" s="195">
        <v>200000</v>
      </c>
      <c r="G137" s="195">
        <v>200000</v>
      </c>
      <c r="H137" s="195">
        <v>255000</v>
      </c>
      <c r="I137" s="244">
        <f t="shared" si="9"/>
        <v>960000</v>
      </c>
      <c r="J137" s="245">
        <v>0.5</v>
      </c>
      <c r="K137" s="201">
        <f>105000+252431.78</f>
        <v>357431.78</v>
      </c>
      <c r="L137" s="246"/>
      <c r="M137" s="207">
        <v>6</v>
      </c>
    </row>
    <row r="138" spans="2:13" ht="30" customHeight="1" x14ac:dyDescent="0.35">
      <c r="B138" s="374"/>
      <c r="C138" s="145"/>
      <c r="D138" s="195"/>
      <c r="E138" s="199"/>
      <c r="F138" s="195"/>
      <c r="G138" s="195"/>
      <c r="H138" s="195"/>
      <c r="I138" s="244">
        <f t="shared" si="9"/>
        <v>0</v>
      </c>
      <c r="J138" s="245"/>
      <c r="K138" s="201"/>
      <c r="L138" s="246"/>
      <c r="M138" s="207"/>
    </row>
    <row r="139" spans="2:13" ht="30" customHeight="1" x14ac:dyDescent="0.35">
      <c r="B139" s="374"/>
      <c r="C139" s="145"/>
      <c r="D139" s="195"/>
      <c r="E139" s="199"/>
      <c r="F139" s="195"/>
      <c r="G139" s="195"/>
      <c r="H139" s="195"/>
      <c r="I139" s="244">
        <f t="shared" si="9"/>
        <v>0</v>
      </c>
      <c r="J139" s="245"/>
      <c r="K139" s="201"/>
      <c r="L139" s="246"/>
      <c r="M139" s="207"/>
    </row>
    <row r="140" spans="2:13" ht="30" customHeight="1" x14ac:dyDescent="0.35">
      <c r="B140" s="375"/>
      <c r="C140" s="145"/>
      <c r="D140" s="195"/>
      <c r="E140" s="199"/>
      <c r="F140" s="195"/>
      <c r="G140" s="195"/>
      <c r="H140" s="195"/>
      <c r="I140" s="244">
        <f t="shared" si="9"/>
        <v>0</v>
      </c>
      <c r="J140" s="245"/>
      <c r="K140" s="201"/>
      <c r="L140" s="246"/>
      <c r="M140" s="207"/>
    </row>
    <row r="141" spans="2:13" ht="30" customHeight="1" x14ac:dyDescent="0.35">
      <c r="B141" s="373" t="s">
        <v>127</v>
      </c>
      <c r="C141" s="145" t="s">
        <v>126</v>
      </c>
      <c r="D141" s="195">
        <v>105000</v>
      </c>
      <c r="E141" s="199"/>
      <c r="F141" s="201">
        <v>100000</v>
      </c>
      <c r="G141" s="195">
        <v>0</v>
      </c>
      <c r="H141" s="195"/>
      <c r="I141" s="244">
        <f t="shared" si="9"/>
        <v>205000</v>
      </c>
      <c r="J141" s="245">
        <v>0.5</v>
      </c>
      <c r="K141" s="201"/>
      <c r="L141" s="246"/>
      <c r="M141" s="207">
        <v>6</v>
      </c>
    </row>
    <row r="142" spans="2:13" ht="30" customHeight="1" x14ac:dyDescent="0.35">
      <c r="B142" s="374"/>
      <c r="C142" s="145" t="s">
        <v>118</v>
      </c>
      <c r="D142" s="195">
        <v>3000</v>
      </c>
      <c r="E142" s="199"/>
      <c r="F142" s="201">
        <v>2000</v>
      </c>
      <c r="G142" s="195"/>
      <c r="H142" s="195"/>
      <c r="I142" s="244">
        <f t="shared" si="9"/>
        <v>5000</v>
      </c>
      <c r="J142" s="245">
        <v>0.5</v>
      </c>
      <c r="K142" s="201">
        <v>1954.26</v>
      </c>
      <c r="L142" s="246"/>
      <c r="M142" s="207">
        <v>7</v>
      </c>
    </row>
    <row r="143" spans="2:13" ht="30" customHeight="1" x14ac:dyDescent="0.35">
      <c r="B143" s="374"/>
      <c r="C143" s="145"/>
      <c r="D143" s="195"/>
      <c r="E143" s="199"/>
      <c r="F143" s="195"/>
      <c r="G143" s="195"/>
      <c r="H143" s="195"/>
      <c r="I143" s="244">
        <f t="shared" si="9"/>
        <v>0</v>
      </c>
      <c r="J143" s="245"/>
      <c r="K143" s="201"/>
      <c r="L143" s="246"/>
      <c r="M143" s="207"/>
    </row>
    <row r="144" spans="2:13" ht="30" customHeight="1" x14ac:dyDescent="0.35">
      <c r="B144" s="374"/>
      <c r="C144" s="145"/>
      <c r="D144" s="195"/>
      <c r="E144" s="199"/>
      <c r="F144" s="195"/>
      <c r="G144" s="195"/>
      <c r="H144" s="195"/>
      <c r="I144" s="244">
        <f t="shared" si="9"/>
        <v>0</v>
      </c>
      <c r="J144" s="245"/>
      <c r="K144" s="201"/>
      <c r="L144" s="246"/>
      <c r="M144" s="207"/>
    </row>
    <row r="145" spans="1:13" ht="30" customHeight="1" x14ac:dyDescent="0.35">
      <c r="B145" s="375"/>
      <c r="C145" s="145"/>
      <c r="D145" s="195"/>
      <c r="E145" s="199"/>
      <c r="F145" s="195"/>
      <c r="G145" s="195"/>
      <c r="H145" s="195"/>
      <c r="I145" s="244">
        <f t="shared" si="9"/>
        <v>0</v>
      </c>
      <c r="J145" s="245"/>
      <c r="K145" s="201"/>
      <c r="L145" s="246"/>
      <c r="M145" s="207"/>
    </row>
    <row r="146" spans="1:13" s="25" customFormat="1" ht="52.5" customHeight="1" x14ac:dyDescent="0.35">
      <c r="B146" s="373" t="s">
        <v>128</v>
      </c>
      <c r="C146" s="197" t="s">
        <v>77</v>
      </c>
      <c r="D146" s="195">
        <v>7500</v>
      </c>
      <c r="E146" s="199"/>
      <c r="F146" s="201">
        <v>6000</v>
      </c>
      <c r="G146" s="201">
        <v>5000</v>
      </c>
      <c r="H146" s="201">
        <v>8000</v>
      </c>
      <c r="I146" s="244">
        <f>SUM(D146:H146)</f>
        <v>26500</v>
      </c>
      <c r="J146" s="245">
        <v>0.4</v>
      </c>
      <c r="K146" s="201"/>
      <c r="L146" s="247"/>
      <c r="M146" s="207">
        <v>7</v>
      </c>
    </row>
    <row r="147" spans="1:13" s="25" customFormat="1" ht="30" customHeight="1" x14ac:dyDescent="0.35">
      <c r="B147" s="374"/>
      <c r="C147" s="197" t="s">
        <v>78</v>
      </c>
      <c r="D147" s="195">
        <v>18000</v>
      </c>
      <c r="E147" s="199"/>
      <c r="F147" s="201">
        <v>11000</v>
      </c>
      <c r="G147" s="201">
        <v>8000</v>
      </c>
      <c r="H147" s="201">
        <v>4000</v>
      </c>
      <c r="I147" s="244">
        <f>SUM(D147:H147)</f>
        <v>41000</v>
      </c>
      <c r="J147" s="245">
        <v>0.4</v>
      </c>
      <c r="K147" s="201"/>
      <c r="L147" s="247"/>
      <c r="M147" s="207">
        <v>5</v>
      </c>
    </row>
    <row r="148" spans="1:13" s="25" customFormat="1" ht="44.15" customHeight="1" x14ac:dyDescent="0.35">
      <c r="B148" s="374"/>
      <c r="C148" s="197" t="s">
        <v>79</v>
      </c>
      <c r="D148" s="195">
        <v>2500</v>
      </c>
      <c r="E148" s="199"/>
      <c r="F148" s="201">
        <v>2000</v>
      </c>
      <c r="G148" s="201">
        <v>1000</v>
      </c>
      <c r="H148" s="201">
        <v>1500</v>
      </c>
      <c r="I148" s="244">
        <f>SUM(D148:H148)</f>
        <v>7000</v>
      </c>
      <c r="J148" s="245">
        <v>0.4</v>
      </c>
      <c r="K148" s="201"/>
      <c r="L148" s="247"/>
      <c r="M148" s="207">
        <v>4</v>
      </c>
    </row>
    <row r="149" spans="1:13" s="25" customFormat="1" ht="40.5" customHeight="1" x14ac:dyDescent="0.35">
      <c r="B149" s="374"/>
      <c r="C149" s="197" t="s">
        <v>118</v>
      </c>
      <c r="D149" s="195">
        <v>1000</v>
      </c>
      <c r="E149" s="199"/>
      <c r="F149" s="201">
        <v>1000</v>
      </c>
      <c r="G149" s="201">
        <v>1000</v>
      </c>
      <c r="H149" s="201">
        <v>1500</v>
      </c>
      <c r="I149" s="244">
        <f>SUM(D149:H149)</f>
        <v>4500</v>
      </c>
      <c r="J149" s="245">
        <v>0.4</v>
      </c>
      <c r="K149" s="201"/>
      <c r="L149" s="247"/>
      <c r="M149" s="207">
        <v>7</v>
      </c>
    </row>
    <row r="150" spans="1:13" ht="46.5" customHeight="1" x14ac:dyDescent="0.35">
      <c r="B150" s="373" t="s">
        <v>129</v>
      </c>
      <c r="C150" s="145" t="s">
        <v>77</v>
      </c>
      <c r="D150" s="195">
        <v>15000</v>
      </c>
      <c r="E150" s="199"/>
      <c r="F150" s="195">
        <v>15000</v>
      </c>
      <c r="G150" s="195"/>
      <c r="H150" s="195"/>
      <c r="I150" s="244">
        <f t="shared" si="9"/>
        <v>30000</v>
      </c>
      <c r="J150" s="245">
        <v>0.4</v>
      </c>
      <c r="K150" s="201"/>
      <c r="L150" s="246"/>
      <c r="M150" s="207">
        <v>7</v>
      </c>
    </row>
    <row r="151" spans="1:13" ht="30" customHeight="1" x14ac:dyDescent="0.35">
      <c r="B151" s="374"/>
      <c r="C151" s="145" t="s">
        <v>78</v>
      </c>
      <c r="D151" s="195">
        <v>18600</v>
      </c>
      <c r="E151" s="199"/>
      <c r="F151" s="195">
        <v>15000</v>
      </c>
      <c r="G151" s="195"/>
      <c r="H151" s="195"/>
      <c r="I151" s="244">
        <f t="shared" si="9"/>
        <v>33600</v>
      </c>
      <c r="J151" s="245">
        <v>0.4</v>
      </c>
      <c r="K151" s="201"/>
      <c r="L151" s="246"/>
      <c r="M151" s="207">
        <v>5</v>
      </c>
    </row>
    <row r="152" spans="1:13" ht="41.5" customHeight="1" x14ac:dyDescent="0.35">
      <c r="B152" s="374"/>
      <c r="C152" s="145" t="s">
        <v>79</v>
      </c>
      <c r="D152" s="195">
        <v>2500</v>
      </c>
      <c r="E152" s="199"/>
      <c r="F152" s="195">
        <v>15000</v>
      </c>
      <c r="G152" s="195"/>
      <c r="H152" s="195"/>
      <c r="I152" s="244">
        <f t="shared" si="9"/>
        <v>17500</v>
      </c>
      <c r="J152" s="245">
        <v>0.4</v>
      </c>
      <c r="K152" s="201"/>
      <c r="L152" s="246"/>
      <c r="M152" s="207">
        <v>4</v>
      </c>
    </row>
    <row r="153" spans="1:13" ht="30" customHeight="1" x14ac:dyDescent="0.35">
      <c r="A153" s="25"/>
      <c r="B153" s="374"/>
      <c r="C153" s="197" t="s">
        <v>118</v>
      </c>
      <c r="D153" s="195">
        <v>1000</v>
      </c>
      <c r="E153" s="199"/>
      <c r="F153" s="201">
        <v>1000</v>
      </c>
      <c r="G153" s="201"/>
      <c r="H153" s="201"/>
      <c r="I153" s="244">
        <f t="shared" si="9"/>
        <v>2000</v>
      </c>
      <c r="J153" s="245">
        <v>0.4</v>
      </c>
      <c r="K153" s="201"/>
      <c r="L153" s="247"/>
      <c r="M153" s="207">
        <v>7</v>
      </c>
    </row>
    <row r="154" spans="1:13" s="25" customFormat="1" ht="30" customHeight="1" x14ac:dyDescent="0.35">
      <c r="B154" s="375"/>
      <c r="C154" s="197"/>
      <c r="D154" s="195"/>
      <c r="E154" s="199"/>
      <c r="F154" s="201"/>
      <c r="G154" s="201"/>
      <c r="H154" s="201"/>
      <c r="I154" s="244">
        <f t="shared" si="9"/>
        <v>0</v>
      </c>
      <c r="J154" s="245">
        <v>0.4</v>
      </c>
      <c r="K154" s="201"/>
      <c r="L154" s="247"/>
      <c r="M154" s="207"/>
    </row>
    <row r="155" spans="1:13" s="25" customFormat="1" ht="30" customHeight="1" x14ac:dyDescent="0.35">
      <c r="A155" s="24"/>
      <c r="B155" s="24"/>
      <c r="C155" s="69" t="s">
        <v>130</v>
      </c>
      <c r="D155" s="192">
        <f t="shared" ref="D155:I155" si="10">SUM(D126:D154)</f>
        <v>291600</v>
      </c>
      <c r="E155" s="220">
        <f t="shared" si="10"/>
        <v>330000</v>
      </c>
      <c r="F155" s="192">
        <f t="shared" si="10"/>
        <v>623000</v>
      </c>
      <c r="G155" s="192">
        <f t="shared" si="10"/>
        <v>325000</v>
      </c>
      <c r="H155" s="192">
        <f t="shared" si="10"/>
        <v>480000</v>
      </c>
      <c r="I155" s="220">
        <f t="shared" si="10"/>
        <v>2049600</v>
      </c>
      <c r="J155" s="220">
        <f>(J126*I126)+(J127*I127)+(J128*I128)+(J129*I129)+(J130*I130)+(J131*I131)+(J132*I132)+(J133*I133)+(J134*I134)+(J135*I135)+(J136*I136)+(J137*I137)+(J138*I138)+(J139*I139)+(J140*I140)+(J141*I141)+(J142*I142)+(J143*I143)+(J144*I144)+(J145*I145)+ (J146*I146)+ (J147*I147)+(J148*I148)+(J149*I149)+(J150*I150)+(J151*I151)+(J152*I152)+(J153*I153)+(J154*I154)</f>
        <v>1008590</v>
      </c>
      <c r="K155" s="319">
        <f>SUM(K126:K154)</f>
        <v>490094.22000000003</v>
      </c>
      <c r="L155" s="255"/>
      <c r="M155" s="89"/>
    </row>
    <row r="156" spans="1:13" ht="172.5" customHeight="1" x14ac:dyDescent="0.35">
      <c r="B156" s="54" t="s">
        <v>131</v>
      </c>
      <c r="C156" s="206" t="s">
        <v>132</v>
      </c>
      <c r="D156" s="206"/>
      <c r="E156" s="256"/>
      <c r="F156" s="206"/>
      <c r="G156" s="206"/>
      <c r="H156" s="206"/>
      <c r="I156" s="305"/>
      <c r="J156" s="304" t="s">
        <v>133</v>
      </c>
      <c r="K156" s="320"/>
      <c r="L156" s="206"/>
      <c r="M156" s="90"/>
    </row>
    <row r="157" spans="1:13" ht="30" customHeight="1" x14ac:dyDescent="0.35">
      <c r="B157" s="373" t="s">
        <v>134</v>
      </c>
      <c r="C157" s="145" t="s">
        <v>77</v>
      </c>
      <c r="D157" s="195">
        <v>12500</v>
      </c>
      <c r="E157" s="199">
        <v>15000</v>
      </c>
      <c r="F157" s="195">
        <v>10000</v>
      </c>
      <c r="G157" s="195">
        <v>11000</v>
      </c>
      <c r="H157" s="201">
        <v>8000</v>
      </c>
      <c r="I157" s="244">
        <f t="shared" ref="I157:I181" si="11">SUM(D157:H157)</f>
        <v>56500</v>
      </c>
      <c r="J157" s="245">
        <v>0.4</v>
      </c>
      <c r="K157" s="201"/>
      <c r="L157" s="246"/>
      <c r="M157" s="207">
        <v>7</v>
      </c>
    </row>
    <row r="158" spans="1:13" ht="30" customHeight="1" x14ac:dyDescent="0.35">
      <c r="B158" s="374"/>
      <c r="C158" s="145" t="s">
        <v>78</v>
      </c>
      <c r="D158" s="195">
        <v>14000</v>
      </c>
      <c r="E158" s="199">
        <v>10000</v>
      </c>
      <c r="F158" s="195">
        <v>15000</v>
      </c>
      <c r="G158" s="195">
        <v>10000</v>
      </c>
      <c r="H158" s="201">
        <v>4000</v>
      </c>
      <c r="I158" s="244">
        <f>SUM(D158:H158)</f>
        <v>53000</v>
      </c>
      <c r="J158" s="245">
        <v>0.4</v>
      </c>
      <c r="K158" s="201"/>
      <c r="L158" s="246"/>
      <c r="M158" s="207">
        <v>5</v>
      </c>
    </row>
    <row r="159" spans="1:13" ht="30" customHeight="1" x14ac:dyDescent="0.35">
      <c r="B159" s="374"/>
      <c r="C159" s="145" t="s">
        <v>79</v>
      </c>
      <c r="D159" s="195">
        <v>2500</v>
      </c>
      <c r="E159" s="199">
        <v>9000</v>
      </c>
      <c r="F159" s="195">
        <v>2500</v>
      </c>
      <c r="G159" s="195">
        <v>3000</v>
      </c>
      <c r="H159" s="201">
        <v>1500</v>
      </c>
      <c r="I159" s="244">
        <f t="shared" si="11"/>
        <v>18500</v>
      </c>
      <c r="J159" s="245">
        <v>0.4</v>
      </c>
      <c r="K159" s="201"/>
      <c r="L159" s="246"/>
      <c r="M159" s="207">
        <v>4</v>
      </c>
    </row>
    <row r="160" spans="1:13" ht="30" customHeight="1" x14ac:dyDescent="0.35">
      <c r="B160" s="374"/>
      <c r="C160" s="145" t="s">
        <v>118</v>
      </c>
      <c r="D160" s="195">
        <v>1000</v>
      </c>
      <c r="E160" s="199">
        <v>1963.55</v>
      </c>
      <c r="F160" s="195">
        <v>1000</v>
      </c>
      <c r="G160" s="195">
        <v>1000</v>
      </c>
      <c r="H160" s="201">
        <v>1500</v>
      </c>
      <c r="I160" s="244">
        <f t="shared" si="11"/>
        <v>6463.55</v>
      </c>
      <c r="J160" s="245">
        <v>0.4</v>
      </c>
      <c r="K160" s="201"/>
      <c r="L160" s="246"/>
      <c r="M160" s="207">
        <v>7</v>
      </c>
    </row>
    <row r="161" spans="2:13" ht="30" customHeight="1" x14ac:dyDescent="0.35">
      <c r="B161" s="375"/>
      <c r="C161" s="145"/>
      <c r="D161" s="195"/>
      <c r="E161" s="199"/>
      <c r="F161" s="195"/>
      <c r="G161" s="195"/>
      <c r="H161" s="195"/>
      <c r="I161" s="244">
        <f t="shared" si="11"/>
        <v>0</v>
      </c>
      <c r="J161" s="245"/>
      <c r="K161" s="201"/>
      <c r="L161" s="246"/>
      <c r="M161" s="207"/>
    </row>
    <row r="162" spans="2:13" ht="37.5" customHeight="1" x14ac:dyDescent="0.35">
      <c r="B162" s="373" t="s">
        <v>135</v>
      </c>
      <c r="C162" s="145" t="s">
        <v>77</v>
      </c>
      <c r="D162" s="195">
        <v>12500</v>
      </c>
      <c r="E162" s="199"/>
      <c r="F162" s="195">
        <v>10000</v>
      </c>
      <c r="G162" s="201">
        <v>10000</v>
      </c>
      <c r="H162" s="195">
        <v>0</v>
      </c>
      <c r="I162" s="244">
        <f t="shared" si="11"/>
        <v>32500</v>
      </c>
      <c r="J162" s="245">
        <v>0.5</v>
      </c>
      <c r="K162" s="201"/>
      <c r="L162" s="246"/>
      <c r="M162" s="207">
        <v>7</v>
      </c>
    </row>
    <row r="163" spans="2:13" ht="30" customHeight="1" x14ac:dyDescent="0.35">
      <c r="B163" s="374"/>
      <c r="C163" s="145" t="s">
        <v>78</v>
      </c>
      <c r="D163" s="195">
        <v>14000</v>
      </c>
      <c r="E163" s="199"/>
      <c r="F163" s="195">
        <v>15000</v>
      </c>
      <c r="G163" s="201">
        <v>30000</v>
      </c>
      <c r="H163" s="195"/>
      <c r="I163" s="244">
        <f t="shared" si="11"/>
        <v>59000</v>
      </c>
      <c r="J163" s="245">
        <v>0.5</v>
      </c>
      <c r="K163" s="201">
        <f>7624.06+9868.63</f>
        <v>17492.689999999999</v>
      </c>
      <c r="L163" s="246"/>
      <c r="M163" s="207">
        <v>5</v>
      </c>
    </row>
    <row r="164" spans="2:13" ht="46" customHeight="1" x14ac:dyDescent="0.35">
      <c r="B164" s="374"/>
      <c r="C164" s="145" t="s">
        <v>79</v>
      </c>
      <c r="D164" s="195">
        <v>2500</v>
      </c>
      <c r="E164" s="199"/>
      <c r="F164" s="195">
        <v>2500</v>
      </c>
      <c r="G164" s="201">
        <v>3000</v>
      </c>
      <c r="H164" s="195"/>
      <c r="I164" s="244">
        <f t="shared" si="11"/>
        <v>8000</v>
      </c>
      <c r="J164" s="245">
        <v>0.5</v>
      </c>
      <c r="K164" s="201"/>
      <c r="L164" s="246"/>
      <c r="M164" s="207">
        <v>4</v>
      </c>
    </row>
    <row r="165" spans="2:13" ht="30" customHeight="1" x14ac:dyDescent="0.35">
      <c r="B165" s="374"/>
      <c r="C165" s="145" t="s">
        <v>118</v>
      </c>
      <c r="D165" s="195">
        <v>1000</v>
      </c>
      <c r="E165" s="199"/>
      <c r="F165" s="195">
        <v>1000</v>
      </c>
      <c r="G165" s="201">
        <v>2000</v>
      </c>
      <c r="H165" s="195"/>
      <c r="I165" s="244">
        <f t="shared" si="11"/>
        <v>4000</v>
      </c>
      <c r="J165" s="245">
        <v>0.5</v>
      </c>
      <c r="K165" s="201">
        <v>57.65</v>
      </c>
      <c r="L165" s="246"/>
      <c r="M165" s="207">
        <v>7</v>
      </c>
    </row>
    <row r="166" spans="2:13" ht="30" customHeight="1" x14ac:dyDescent="0.35">
      <c r="B166" s="375"/>
      <c r="C166" s="145"/>
      <c r="D166" s="195"/>
      <c r="E166" s="199"/>
      <c r="F166" s="195"/>
      <c r="G166" s="195"/>
      <c r="H166" s="195"/>
      <c r="I166" s="244">
        <f t="shared" si="11"/>
        <v>0</v>
      </c>
      <c r="J166" s="245"/>
      <c r="K166" s="201"/>
      <c r="L166" s="246"/>
      <c r="M166" s="207"/>
    </row>
    <row r="167" spans="2:13" ht="30" customHeight="1" x14ac:dyDescent="0.35">
      <c r="B167" s="373" t="s">
        <v>136</v>
      </c>
      <c r="C167" s="145" t="s">
        <v>137</v>
      </c>
      <c r="D167" s="195">
        <v>5000</v>
      </c>
      <c r="E167" s="199">
        <v>25000</v>
      </c>
      <c r="F167" s="195">
        <v>10000</v>
      </c>
      <c r="G167" s="195">
        <v>10000</v>
      </c>
      <c r="H167" s="195">
        <v>8000</v>
      </c>
      <c r="I167" s="244">
        <f t="shared" si="11"/>
        <v>58000</v>
      </c>
      <c r="J167" s="245">
        <v>0.4</v>
      </c>
      <c r="K167" s="201"/>
      <c r="L167" s="246"/>
      <c r="M167" s="207">
        <v>4</v>
      </c>
    </row>
    <row r="168" spans="2:13" ht="30" customHeight="1" x14ac:dyDescent="0.35">
      <c r="B168" s="374"/>
      <c r="C168" s="145" t="s">
        <v>138</v>
      </c>
      <c r="D168" s="195"/>
      <c r="E168" s="199"/>
      <c r="F168" s="195">
        <v>10000</v>
      </c>
      <c r="G168" s="195">
        <v>10000</v>
      </c>
      <c r="H168" s="195">
        <v>7000</v>
      </c>
      <c r="I168" s="244">
        <f t="shared" si="11"/>
        <v>27000</v>
      </c>
      <c r="J168" s="245">
        <v>0.4</v>
      </c>
      <c r="K168" s="201"/>
      <c r="L168" s="246"/>
      <c r="M168" s="207">
        <v>4</v>
      </c>
    </row>
    <row r="169" spans="2:13" ht="30" customHeight="1" x14ac:dyDescent="0.35">
      <c r="B169" s="374"/>
      <c r="C169" s="145"/>
      <c r="D169" s="195"/>
      <c r="E169" s="199"/>
      <c r="F169" s="195"/>
      <c r="G169" s="195"/>
      <c r="H169" s="195"/>
      <c r="I169" s="244">
        <f t="shared" si="11"/>
        <v>0</v>
      </c>
      <c r="J169" s="245"/>
      <c r="K169" s="201"/>
      <c r="L169" s="246"/>
      <c r="M169" s="207"/>
    </row>
    <row r="170" spans="2:13" ht="30" customHeight="1" x14ac:dyDescent="0.35">
      <c r="B170" s="374"/>
      <c r="C170" s="145"/>
      <c r="D170" s="195"/>
      <c r="E170" s="199"/>
      <c r="F170" s="195"/>
      <c r="G170" s="195"/>
      <c r="H170" s="195"/>
      <c r="I170" s="244">
        <f t="shared" si="11"/>
        <v>0</v>
      </c>
      <c r="J170" s="245"/>
      <c r="K170" s="201"/>
      <c r="L170" s="246"/>
      <c r="M170" s="207"/>
    </row>
    <row r="171" spans="2:13" ht="30" customHeight="1" x14ac:dyDescent="0.35">
      <c r="B171" s="375"/>
      <c r="C171" s="145"/>
      <c r="D171" s="195"/>
      <c r="E171" s="199"/>
      <c r="F171" s="195"/>
      <c r="G171" s="195"/>
      <c r="H171" s="195"/>
      <c r="I171" s="244">
        <f t="shared" si="11"/>
        <v>0</v>
      </c>
      <c r="J171" s="245"/>
      <c r="K171" s="201"/>
      <c r="L171" s="246"/>
      <c r="M171" s="207"/>
    </row>
    <row r="172" spans="2:13" ht="32.5" customHeight="1" x14ac:dyDescent="0.35">
      <c r="B172" s="373" t="s">
        <v>139</v>
      </c>
      <c r="C172" s="145" t="s">
        <v>77</v>
      </c>
      <c r="D172" s="195">
        <v>15000</v>
      </c>
      <c r="E172" s="199">
        <v>5000</v>
      </c>
      <c r="F172" s="195">
        <v>15000</v>
      </c>
      <c r="G172" s="201">
        <v>6000</v>
      </c>
      <c r="H172" s="195">
        <v>6000</v>
      </c>
      <c r="I172" s="244">
        <f t="shared" si="11"/>
        <v>47000</v>
      </c>
      <c r="J172" s="245">
        <v>0.5</v>
      </c>
      <c r="K172" s="201"/>
      <c r="L172" s="246"/>
      <c r="M172" s="207">
        <v>7</v>
      </c>
    </row>
    <row r="173" spans="2:13" ht="30" customHeight="1" x14ac:dyDescent="0.35">
      <c r="B173" s="374"/>
      <c r="C173" s="145" t="s">
        <v>78</v>
      </c>
      <c r="D173" s="195">
        <v>18600</v>
      </c>
      <c r="E173" s="199">
        <v>8000</v>
      </c>
      <c r="F173" s="195">
        <v>4000</v>
      </c>
      <c r="G173" s="201">
        <v>4000</v>
      </c>
      <c r="H173" s="195">
        <v>2000</v>
      </c>
      <c r="I173" s="244">
        <f t="shared" si="11"/>
        <v>36600</v>
      </c>
      <c r="J173" s="245">
        <v>0.5</v>
      </c>
      <c r="K173" s="201">
        <v>2631.98</v>
      </c>
      <c r="L173" s="246"/>
      <c r="M173" s="207">
        <v>5</v>
      </c>
    </row>
    <row r="174" spans="2:13" ht="37.5" customHeight="1" x14ac:dyDescent="0.35">
      <c r="B174" s="374"/>
      <c r="C174" s="145" t="s">
        <v>79</v>
      </c>
      <c r="D174" s="195">
        <v>3000</v>
      </c>
      <c r="E174" s="199">
        <v>5000</v>
      </c>
      <c r="F174" s="195">
        <v>2500</v>
      </c>
      <c r="G174" s="201">
        <v>1500</v>
      </c>
      <c r="H174" s="195">
        <v>1500</v>
      </c>
      <c r="I174" s="244">
        <f t="shared" si="11"/>
        <v>13500</v>
      </c>
      <c r="J174" s="245">
        <v>0.5</v>
      </c>
      <c r="K174" s="201"/>
      <c r="L174" s="246"/>
      <c r="M174" s="207">
        <v>4</v>
      </c>
    </row>
    <row r="175" spans="2:13" ht="30" customHeight="1" x14ac:dyDescent="0.35">
      <c r="B175" s="374"/>
      <c r="C175" s="145" t="s">
        <v>118</v>
      </c>
      <c r="D175" s="195">
        <v>1000</v>
      </c>
      <c r="E175" s="199">
        <v>1000</v>
      </c>
      <c r="F175" s="195">
        <v>500</v>
      </c>
      <c r="G175" s="201">
        <v>500</v>
      </c>
      <c r="H175" s="195">
        <v>500</v>
      </c>
      <c r="I175" s="244">
        <f t="shared" si="11"/>
        <v>3500</v>
      </c>
      <c r="J175" s="245">
        <v>0.5</v>
      </c>
      <c r="K175" s="201"/>
      <c r="L175" s="246"/>
      <c r="M175" s="207">
        <v>7</v>
      </c>
    </row>
    <row r="176" spans="2:13" ht="30" customHeight="1" x14ac:dyDescent="0.35">
      <c r="B176" s="375"/>
      <c r="C176" s="145"/>
      <c r="D176" s="195"/>
      <c r="E176" s="199"/>
      <c r="F176" s="195"/>
      <c r="G176" s="195"/>
      <c r="H176" s="195"/>
      <c r="I176" s="244">
        <f t="shared" si="11"/>
        <v>0</v>
      </c>
      <c r="J176" s="245"/>
      <c r="K176" s="201"/>
      <c r="L176" s="246"/>
      <c r="M176" s="207"/>
    </row>
    <row r="177" spans="2:13" ht="30" customHeight="1" x14ac:dyDescent="0.35">
      <c r="B177" s="373" t="s">
        <v>140</v>
      </c>
      <c r="C177" s="145"/>
      <c r="D177" s="195"/>
      <c r="E177" s="199"/>
      <c r="F177" s="195"/>
      <c r="G177" s="195"/>
      <c r="H177" s="195"/>
      <c r="I177" s="244">
        <f t="shared" si="11"/>
        <v>0</v>
      </c>
      <c r="J177" s="245"/>
      <c r="K177" s="201"/>
      <c r="L177" s="246"/>
      <c r="M177" s="207"/>
    </row>
    <row r="178" spans="2:13" ht="30" customHeight="1" x14ac:dyDescent="0.35">
      <c r="B178" s="374"/>
      <c r="C178" s="145"/>
      <c r="D178" s="195"/>
      <c r="E178" s="199"/>
      <c r="F178" s="195"/>
      <c r="G178" s="195"/>
      <c r="H178" s="195"/>
      <c r="I178" s="244">
        <f t="shared" si="11"/>
        <v>0</v>
      </c>
      <c r="J178" s="245"/>
      <c r="K178" s="201"/>
      <c r="L178" s="246"/>
      <c r="M178" s="207"/>
    </row>
    <row r="179" spans="2:13" ht="30" customHeight="1" x14ac:dyDescent="0.35">
      <c r="B179" s="374"/>
      <c r="C179" s="145"/>
      <c r="D179" s="195"/>
      <c r="E179" s="199"/>
      <c r="F179" s="195"/>
      <c r="G179" s="195"/>
      <c r="H179" s="195"/>
      <c r="I179" s="244">
        <f t="shared" si="11"/>
        <v>0</v>
      </c>
      <c r="J179" s="245"/>
      <c r="K179" s="201"/>
      <c r="L179" s="246"/>
      <c r="M179" s="207"/>
    </row>
    <row r="180" spans="2:13" ht="30" customHeight="1" x14ac:dyDescent="0.35">
      <c r="B180" s="374"/>
      <c r="C180" s="197"/>
      <c r="D180" s="201"/>
      <c r="E180" s="199"/>
      <c r="F180" s="201"/>
      <c r="G180" s="201"/>
      <c r="H180" s="201"/>
      <c r="I180" s="244">
        <f t="shared" si="11"/>
        <v>0</v>
      </c>
      <c r="J180" s="245"/>
      <c r="K180" s="201"/>
      <c r="L180" s="247"/>
      <c r="M180" s="207"/>
    </row>
    <row r="181" spans="2:13" ht="30" customHeight="1" x14ac:dyDescent="0.35">
      <c r="B181" s="375"/>
      <c r="C181" s="197"/>
      <c r="D181" s="201"/>
      <c r="E181" s="199"/>
      <c r="F181" s="201"/>
      <c r="G181" s="201"/>
      <c r="H181" s="201"/>
      <c r="I181" s="244">
        <f t="shared" si="11"/>
        <v>0</v>
      </c>
      <c r="J181" s="245"/>
      <c r="K181" s="201"/>
      <c r="L181" s="247"/>
      <c r="M181" s="207"/>
    </row>
    <row r="182" spans="2:13" ht="30" customHeight="1" x14ac:dyDescent="0.35">
      <c r="C182" s="55" t="s">
        <v>141</v>
      </c>
      <c r="D182" s="12">
        <f>SUM(D157:D181)</f>
        <v>102600</v>
      </c>
      <c r="E182" s="219">
        <f t="shared" ref="E182:F182" si="12">SUM(E157:E181)</f>
        <v>79963.55</v>
      </c>
      <c r="F182" s="12">
        <f t="shared" si="12"/>
        <v>99000</v>
      </c>
      <c r="G182" s="12">
        <f t="shared" ref="G182:H182" si="13">SUM(G157:G181)</f>
        <v>102000</v>
      </c>
      <c r="H182" s="12">
        <f t="shared" si="13"/>
        <v>40000</v>
      </c>
      <c r="I182" s="218">
        <f>SUM(I157:I181)</f>
        <v>423563.55</v>
      </c>
      <c r="J182" s="218">
        <f>(J157*I157)+(J158*I158)+(J159*I159)+(J160*I160)+(J161*I161)+(J162*I162)+(J163*I163)+(J164*I164)+(J165*I165)+(J166*I166)+(J167*I167)+(J168*I168)+(J169*I169)+(J170*I170)+(J171*I171)+(J172*I172)+(J173*I173)+(J174*I174)+(J175*I175)+(J176*I176)+(J177*I177)+(J178*I178)+(J179*I179)+(J180*I180)+(J181*I181)</f>
        <v>189835.41999999998</v>
      </c>
      <c r="K182" s="315">
        <f>SUM(K157:K181)</f>
        <v>20182.32</v>
      </c>
      <c r="L182" s="247"/>
      <c r="M182" s="89"/>
    </row>
    <row r="183" spans="2:13" ht="30" customHeight="1" x14ac:dyDescent="0.35">
      <c r="B183" s="54" t="s">
        <v>142</v>
      </c>
      <c r="C183" s="369"/>
      <c r="D183" s="369"/>
      <c r="E183" s="369"/>
      <c r="F183" s="369"/>
      <c r="G183" s="369"/>
      <c r="H183" s="369"/>
      <c r="I183" s="369"/>
      <c r="J183" s="369"/>
      <c r="K183" s="370"/>
      <c r="L183" s="369"/>
      <c r="M183" s="90"/>
    </row>
    <row r="184" spans="2:13" ht="30" customHeight="1" x14ac:dyDescent="0.35">
      <c r="B184" s="373" t="s">
        <v>143</v>
      </c>
      <c r="C184" s="145"/>
      <c r="D184" s="195"/>
      <c r="E184" s="199"/>
      <c r="F184" s="195"/>
      <c r="G184" s="195"/>
      <c r="H184" s="195"/>
      <c r="I184" s="244">
        <f t="shared" ref="I184:I208" si="14">SUM(D184:H184)</f>
        <v>0</v>
      </c>
      <c r="J184" s="245"/>
      <c r="K184" s="201"/>
      <c r="L184" s="246"/>
      <c r="M184" s="207"/>
    </row>
    <row r="185" spans="2:13" ht="30" customHeight="1" x14ac:dyDescent="0.35">
      <c r="B185" s="374"/>
      <c r="C185" s="145"/>
      <c r="D185" s="195"/>
      <c r="E185" s="199"/>
      <c r="F185" s="195"/>
      <c r="G185" s="195"/>
      <c r="H185" s="195"/>
      <c r="I185" s="244">
        <f t="shared" si="14"/>
        <v>0</v>
      </c>
      <c r="J185" s="245"/>
      <c r="K185" s="201"/>
      <c r="L185" s="246"/>
      <c r="M185" s="207"/>
    </row>
    <row r="186" spans="2:13" ht="30" customHeight="1" x14ac:dyDescent="0.35">
      <c r="B186" s="374"/>
      <c r="C186" s="145"/>
      <c r="D186" s="195"/>
      <c r="E186" s="199"/>
      <c r="F186" s="195"/>
      <c r="G186" s="195"/>
      <c r="H186" s="195"/>
      <c r="I186" s="244">
        <f t="shared" si="14"/>
        <v>0</v>
      </c>
      <c r="J186" s="245"/>
      <c r="K186" s="201"/>
      <c r="L186" s="246"/>
      <c r="M186" s="207"/>
    </row>
    <row r="187" spans="2:13" ht="30" customHeight="1" x14ac:dyDescent="0.35">
      <c r="B187" s="374"/>
      <c r="C187" s="145"/>
      <c r="D187" s="195"/>
      <c r="E187" s="199"/>
      <c r="F187" s="195"/>
      <c r="G187" s="195"/>
      <c r="H187" s="195"/>
      <c r="I187" s="244">
        <f t="shared" si="14"/>
        <v>0</v>
      </c>
      <c r="J187" s="245"/>
      <c r="K187" s="201"/>
      <c r="L187" s="246"/>
      <c r="M187" s="207"/>
    </row>
    <row r="188" spans="2:13" ht="30" customHeight="1" x14ac:dyDescent="0.35">
      <c r="B188" s="375"/>
      <c r="C188" s="145"/>
      <c r="D188" s="195"/>
      <c r="E188" s="199"/>
      <c r="F188" s="195"/>
      <c r="G188" s="195"/>
      <c r="H188" s="195"/>
      <c r="I188" s="244">
        <f t="shared" si="14"/>
        <v>0</v>
      </c>
      <c r="J188" s="245"/>
      <c r="K188" s="201"/>
      <c r="L188" s="246"/>
      <c r="M188" s="207"/>
    </row>
    <row r="189" spans="2:13" ht="30" customHeight="1" x14ac:dyDescent="0.35">
      <c r="B189" s="373" t="s">
        <v>144</v>
      </c>
      <c r="C189" s="145"/>
      <c r="D189" s="195"/>
      <c r="E189" s="199"/>
      <c r="F189" s="195"/>
      <c r="G189" s="195"/>
      <c r="H189" s="195"/>
      <c r="I189" s="244">
        <f t="shared" si="14"/>
        <v>0</v>
      </c>
      <c r="J189" s="245"/>
      <c r="K189" s="201"/>
      <c r="L189" s="246"/>
      <c r="M189" s="207"/>
    </row>
    <row r="190" spans="2:13" ht="30" customHeight="1" x14ac:dyDescent="0.35">
      <c r="B190" s="374"/>
      <c r="C190" s="145"/>
      <c r="D190" s="195"/>
      <c r="E190" s="199"/>
      <c r="F190" s="195"/>
      <c r="G190" s="195"/>
      <c r="H190" s="195"/>
      <c r="I190" s="244">
        <f t="shared" si="14"/>
        <v>0</v>
      </c>
      <c r="J190" s="245"/>
      <c r="K190" s="201"/>
      <c r="L190" s="246"/>
      <c r="M190" s="207"/>
    </row>
    <row r="191" spans="2:13" ht="30" customHeight="1" x14ac:dyDescent="0.35">
      <c r="B191" s="374"/>
      <c r="C191" s="145"/>
      <c r="D191" s="195"/>
      <c r="E191" s="199"/>
      <c r="F191" s="195"/>
      <c r="G191" s="195"/>
      <c r="H191" s="195"/>
      <c r="I191" s="244">
        <f t="shared" si="14"/>
        <v>0</v>
      </c>
      <c r="J191" s="245"/>
      <c r="K191" s="201"/>
      <c r="L191" s="246"/>
      <c r="M191" s="207"/>
    </row>
    <row r="192" spans="2:13" ht="30" customHeight="1" x14ac:dyDescent="0.35">
      <c r="B192" s="374"/>
      <c r="C192" s="145"/>
      <c r="D192" s="195"/>
      <c r="E192" s="199"/>
      <c r="F192" s="195"/>
      <c r="G192" s="195"/>
      <c r="H192" s="195"/>
      <c r="I192" s="244">
        <f t="shared" si="14"/>
        <v>0</v>
      </c>
      <c r="J192" s="245"/>
      <c r="K192" s="201"/>
      <c r="L192" s="246"/>
      <c r="M192" s="207"/>
    </row>
    <row r="193" spans="1:13" ht="30" customHeight="1" x14ac:dyDescent="0.35">
      <c r="B193" s="375"/>
      <c r="C193" s="145"/>
      <c r="D193" s="195"/>
      <c r="E193" s="199"/>
      <c r="F193" s="195"/>
      <c r="G193" s="195"/>
      <c r="H193" s="195"/>
      <c r="I193" s="244">
        <f t="shared" si="14"/>
        <v>0</v>
      </c>
      <c r="J193" s="245"/>
      <c r="K193" s="201"/>
      <c r="L193" s="246"/>
      <c r="M193" s="207"/>
    </row>
    <row r="194" spans="1:13" ht="30" customHeight="1" x14ac:dyDescent="0.35">
      <c r="B194" s="373" t="s">
        <v>145</v>
      </c>
      <c r="C194" s="145"/>
      <c r="D194" s="195"/>
      <c r="E194" s="199"/>
      <c r="F194" s="195"/>
      <c r="G194" s="195"/>
      <c r="H194" s="195"/>
      <c r="I194" s="244">
        <f t="shared" si="14"/>
        <v>0</v>
      </c>
      <c r="J194" s="245"/>
      <c r="K194" s="201"/>
      <c r="L194" s="246"/>
      <c r="M194" s="207"/>
    </row>
    <row r="195" spans="1:13" ht="30" customHeight="1" x14ac:dyDescent="0.35">
      <c r="B195" s="374"/>
      <c r="C195" s="145"/>
      <c r="D195" s="195"/>
      <c r="E195" s="199"/>
      <c r="F195" s="195"/>
      <c r="G195" s="195"/>
      <c r="H195" s="195"/>
      <c r="I195" s="244">
        <f t="shared" si="14"/>
        <v>0</v>
      </c>
      <c r="J195" s="245"/>
      <c r="K195" s="201"/>
      <c r="L195" s="246"/>
      <c r="M195" s="207"/>
    </row>
    <row r="196" spans="1:13" ht="30" customHeight="1" x14ac:dyDescent="0.35">
      <c r="B196" s="374"/>
      <c r="C196" s="145"/>
      <c r="D196" s="195"/>
      <c r="E196" s="199"/>
      <c r="F196" s="195"/>
      <c r="G196" s="195"/>
      <c r="H196" s="195"/>
      <c r="I196" s="244">
        <f t="shared" si="14"/>
        <v>0</v>
      </c>
      <c r="J196" s="245"/>
      <c r="K196" s="201"/>
      <c r="L196" s="246"/>
      <c r="M196" s="207"/>
    </row>
    <row r="197" spans="1:13" ht="30" customHeight="1" x14ac:dyDescent="0.35">
      <c r="B197" s="374"/>
      <c r="C197" s="145"/>
      <c r="D197" s="195"/>
      <c r="E197" s="199"/>
      <c r="F197" s="195"/>
      <c r="G197" s="195"/>
      <c r="H197" s="195"/>
      <c r="I197" s="244">
        <f t="shared" si="14"/>
        <v>0</v>
      </c>
      <c r="J197" s="245"/>
      <c r="K197" s="201"/>
      <c r="L197" s="246"/>
      <c r="M197" s="207"/>
    </row>
    <row r="198" spans="1:13" ht="30" customHeight="1" x14ac:dyDescent="0.35">
      <c r="B198" s="375"/>
      <c r="C198" s="145"/>
      <c r="D198" s="195"/>
      <c r="E198" s="199"/>
      <c r="F198" s="195"/>
      <c r="G198" s="195"/>
      <c r="H198" s="195"/>
      <c r="I198" s="244">
        <f t="shared" si="14"/>
        <v>0</v>
      </c>
      <c r="J198" s="245"/>
      <c r="K198" s="201"/>
      <c r="L198" s="246"/>
      <c r="M198" s="207"/>
    </row>
    <row r="199" spans="1:13" ht="30" customHeight="1" x14ac:dyDescent="0.35">
      <c r="B199" s="373" t="s">
        <v>146</v>
      </c>
      <c r="C199" s="145"/>
      <c r="D199" s="195"/>
      <c r="E199" s="199"/>
      <c r="F199" s="195"/>
      <c r="G199" s="195"/>
      <c r="H199" s="195"/>
      <c r="I199" s="244">
        <f t="shared" si="14"/>
        <v>0</v>
      </c>
      <c r="J199" s="245"/>
      <c r="K199" s="201"/>
      <c r="L199" s="246"/>
      <c r="M199" s="207"/>
    </row>
    <row r="200" spans="1:13" ht="30" customHeight="1" x14ac:dyDescent="0.35">
      <c r="B200" s="374"/>
      <c r="C200" s="145"/>
      <c r="D200" s="195"/>
      <c r="E200" s="199"/>
      <c r="F200" s="195"/>
      <c r="G200" s="195"/>
      <c r="H200" s="195"/>
      <c r="I200" s="244">
        <f t="shared" si="14"/>
        <v>0</v>
      </c>
      <c r="J200" s="245"/>
      <c r="K200" s="201"/>
      <c r="L200" s="246"/>
      <c r="M200" s="207"/>
    </row>
    <row r="201" spans="1:13" ht="30" customHeight="1" x14ac:dyDescent="0.35">
      <c r="B201" s="374"/>
      <c r="C201" s="145"/>
      <c r="D201" s="195"/>
      <c r="E201" s="199"/>
      <c r="F201" s="195"/>
      <c r="G201" s="195"/>
      <c r="H201" s="195"/>
      <c r="I201" s="244">
        <f t="shared" si="14"/>
        <v>0</v>
      </c>
      <c r="J201" s="245"/>
      <c r="K201" s="201"/>
      <c r="L201" s="246"/>
      <c r="M201" s="207"/>
    </row>
    <row r="202" spans="1:13" ht="30" customHeight="1" x14ac:dyDescent="0.35">
      <c r="B202" s="374"/>
      <c r="C202" s="145"/>
      <c r="D202" s="195"/>
      <c r="E202" s="199"/>
      <c r="F202" s="195"/>
      <c r="G202" s="195"/>
      <c r="H202" s="195"/>
      <c r="I202" s="244">
        <f t="shared" si="14"/>
        <v>0</v>
      </c>
      <c r="J202" s="245"/>
      <c r="K202" s="201"/>
      <c r="L202" s="246"/>
      <c r="M202" s="207"/>
    </row>
    <row r="203" spans="1:13" ht="30" customHeight="1" x14ac:dyDescent="0.35">
      <c r="B203" s="375"/>
      <c r="C203" s="145"/>
      <c r="D203" s="195"/>
      <c r="E203" s="199"/>
      <c r="F203" s="195"/>
      <c r="G203" s="195"/>
      <c r="H203" s="195"/>
      <c r="I203" s="244">
        <f t="shared" si="14"/>
        <v>0</v>
      </c>
      <c r="J203" s="245"/>
      <c r="K203" s="201"/>
      <c r="L203" s="246"/>
      <c r="M203" s="207"/>
    </row>
    <row r="204" spans="1:13" ht="30" customHeight="1" x14ac:dyDescent="0.35">
      <c r="A204" s="25"/>
      <c r="B204" s="373" t="s">
        <v>147</v>
      </c>
      <c r="C204" s="145"/>
      <c r="D204" s="195"/>
      <c r="E204" s="199"/>
      <c r="F204" s="195"/>
      <c r="G204" s="195"/>
      <c r="H204" s="195"/>
      <c r="I204" s="244">
        <f t="shared" si="14"/>
        <v>0</v>
      </c>
      <c r="J204" s="245"/>
      <c r="K204" s="201"/>
      <c r="L204" s="246"/>
      <c r="M204" s="207"/>
    </row>
    <row r="205" spans="1:13" s="25" customFormat="1" ht="30" customHeight="1" x14ac:dyDescent="0.35">
      <c r="A205" s="24"/>
      <c r="B205" s="374"/>
      <c r="C205" s="145"/>
      <c r="D205" s="195"/>
      <c r="E205" s="199"/>
      <c r="F205" s="195"/>
      <c r="G205" s="195"/>
      <c r="H205" s="195"/>
      <c r="I205" s="244">
        <f t="shared" si="14"/>
        <v>0</v>
      </c>
      <c r="J205" s="245"/>
      <c r="K205" s="201"/>
      <c r="L205" s="246"/>
      <c r="M205" s="207"/>
    </row>
    <row r="206" spans="1:13" ht="30" customHeight="1" x14ac:dyDescent="0.35">
      <c r="B206" s="374"/>
      <c r="C206" s="145"/>
      <c r="D206" s="195"/>
      <c r="E206" s="199"/>
      <c r="F206" s="195"/>
      <c r="G206" s="195"/>
      <c r="H206" s="195"/>
      <c r="I206" s="244">
        <f t="shared" si="14"/>
        <v>0</v>
      </c>
      <c r="J206" s="245"/>
      <c r="K206" s="201"/>
      <c r="L206" s="246"/>
      <c r="M206" s="207"/>
    </row>
    <row r="207" spans="1:13" ht="30" customHeight="1" x14ac:dyDescent="0.35">
      <c r="B207" s="374"/>
      <c r="C207" s="197"/>
      <c r="D207" s="201"/>
      <c r="E207" s="199"/>
      <c r="F207" s="201"/>
      <c r="G207" s="201"/>
      <c r="H207" s="201"/>
      <c r="I207" s="244">
        <f t="shared" si="14"/>
        <v>0</v>
      </c>
      <c r="J207" s="245"/>
      <c r="K207" s="201"/>
      <c r="L207" s="247"/>
      <c r="M207" s="207"/>
    </row>
    <row r="208" spans="1:13" ht="30" customHeight="1" x14ac:dyDescent="0.35">
      <c r="B208" s="375"/>
      <c r="C208" s="197"/>
      <c r="D208" s="201"/>
      <c r="E208" s="199"/>
      <c r="F208" s="201"/>
      <c r="G208" s="201"/>
      <c r="H208" s="201"/>
      <c r="I208" s="244">
        <f t="shared" si="14"/>
        <v>0</v>
      </c>
      <c r="J208" s="245"/>
      <c r="K208" s="201"/>
      <c r="L208" s="247"/>
      <c r="M208" s="207"/>
    </row>
    <row r="209" spans="2:13" ht="30" customHeight="1" x14ac:dyDescent="0.35">
      <c r="C209" s="55" t="s">
        <v>148</v>
      </c>
      <c r="D209" s="12">
        <f t="shared" ref="D209:H209" si="15">SUM(D184:D208)</f>
        <v>0</v>
      </c>
      <c r="E209" s="219">
        <f t="shared" si="15"/>
        <v>0</v>
      </c>
      <c r="F209" s="12">
        <f t="shared" si="15"/>
        <v>0</v>
      </c>
      <c r="G209" s="12">
        <f t="shared" si="15"/>
        <v>0</v>
      </c>
      <c r="H209" s="12">
        <f t="shared" si="15"/>
        <v>0</v>
      </c>
      <c r="I209" s="9">
        <f>SUM(I184:I208)</f>
        <v>0</v>
      </c>
      <c r="J209" s="218">
        <f>(J184*I184)+(J185*I185)+(J186*I186)+(J187*I187)+(J188*I188)+(J189*I189)+(J190*I190)+(J191*I191)+(J192*I192)+(J193*I193)+(J194*I194)+(J195*I195)+(J196*I196)+(J197*I197)+(J198*I198)+(J199*I199)+(J200*I200)+(J201*I201)+(J202*I202)+(J203*I203)+(J204*I204)+(J205*I205)+(J206*I206)+(J207*I207)+(J208*I208)</f>
        <v>0</v>
      </c>
      <c r="K209" s="315">
        <f>SUM(K184:K208)</f>
        <v>0</v>
      </c>
      <c r="L209" s="247"/>
      <c r="M209" s="89"/>
    </row>
    <row r="210" spans="2:13" ht="30" customHeight="1" x14ac:dyDescent="0.35">
      <c r="B210" s="54" t="s">
        <v>149</v>
      </c>
      <c r="C210" s="369"/>
      <c r="D210" s="369"/>
      <c r="E210" s="369"/>
      <c r="F210" s="369"/>
      <c r="G210" s="369"/>
      <c r="H210" s="369"/>
      <c r="I210" s="369"/>
      <c r="J210" s="369"/>
      <c r="K210" s="370"/>
      <c r="L210" s="369"/>
      <c r="M210" s="90"/>
    </row>
    <row r="211" spans="2:13" ht="30" customHeight="1" x14ac:dyDescent="0.35">
      <c r="B211" s="373" t="s">
        <v>150</v>
      </c>
      <c r="C211" s="145"/>
      <c r="D211" s="195"/>
      <c r="E211" s="199"/>
      <c r="F211" s="195"/>
      <c r="G211" s="195"/>
      <c r="H211" s="195"/>
      <c r="I211" s="244">
        <f t="shared" ref="I211:I235" si="16">SUM(D211:H211)</f>
        <v>0</v>
      </c>
      <c r="J211" s="245"/>
      <c r="K211" s="201"/>
      <c r="L211" s="246"/>
      <c r="M211" s="207"/>
    </row>
    <row r="212" spans="2:13" ht="30" customHeight="1" x14ac:dyDescent="0.35">
      <c r="B212" s="374"/>
      <c r="C212" s="145"/>
      <c r="D212" s="195"/>
      <c r="E212" s="199"/>
      <c r="F212" s="195"/>
      <c r="G212" s="195"/>
      <c r="H212" s="195"/>
      <c r="I212" s="244">
        <f t="shared" si="16"/>
        <v>0</v>
      </c>
      <c r="J212" s="245"/>
      <c r="K212" s="201"/>
      <c r="L212" s="246"/>
      <c r="M212" s="207"/>
    </row>
    <row r="213" spans="2:13" ht="30" customHeight="1" x14ac:dyDescent="0.35">
      <c r="B213" s="374"/>
      <c r="C213" s="145"/>
      <c r="D213" s="195"/>
      <c r="E213" s="199"/>
      <c r="F213" s="195"/>
      <c r="G213" s="195"/>
      <c r="H213" s="195"/>
      <c r="I213" s="244">
        <f t="shared" si="16"/>
        <v>0</v>
      </c>
      <c r="J213" s="245"/>
      <c r="K213" s="201"/>
      <c r="L213" s="246"/>
      <c r="M213" s="207"/>
    </row>
    <row r="214" spans="2:13" ht="30" customHeight="1" x14ac:dyDescent="0.35">
      <c r="B214" s="374"/>
      <c r="C214" s="145"/>
      <c r="D214" s="195"/>
      <c r="E214" s="199"/>
      <c r="F214" s="195"/>
      <c r="G214" s="195"/>
      <c r="H214" s="195"/>
      <c r="I214" s="244">
        <f t="shared" si="16"/>
        <v>0</v>
      </c>
      <c r="J214" s="245"/>
      <c r="K214" s="201"/>
      <c r="L214" s="246"/>
      <c r="M214" s="207"/>
    </row>
    <row r="215" spans="2:13" ht="30" customHeight="1" x14ac:dyDescent="0.35">
      <c r="B215" s="375"/>
      <c r="C215" s="145"/>
      <c r="D215" s="195"/>
      <c r="E215" s="199"/>
      <c r="F215" s="195"/>
      <c r="G215" s="195"/>
      <c r="H215" s="195"/>
      <c r="I215" s="244">
        <f t="shared" si="16"/>
        <v>0</v>
      </c>
      <c r="J215" s="245"/>
      <c r="K215" s="201"/>
      <c r="L215" s="246"/>
      <c r="M215" s="207"/>
    </row>
    <row r="216" spans="2:13" ht="30" customHeight="1" x14ac:dyDescent="0.35">
      <c r="B216" s="373" t="s">
        <v>151</v>
      </c>
      <c r="C216" s="145"/>
      <c r="D216" s="195"/>
      <c r="E216" s="199"/>
      <c r="F216" s="195"/>
      <c r="G216" s="195"/>
      <c r="H216" s="195"/>
      <c r="I216" s="244">
        <f t="shared" si="16"/>
        <v>0</v>
      </c>
      <c r="J216" s="245"/>
      <c r="K216" s="201"/>
      <c r="L216" s="246"/>
      <c r="M216" s="207"/>
    </row>
    <row r="217" spans="2:13" ht="30" customHeight="1" x14ac:dyDescent="0.35">
      <c r="B217" s="374"/>
      <c r="C217" s="145"/>
      <c r="D217" s="195"/>
      <c r="E217" s="199"/>
      <c r="F217" s="195"/>
      <c r="G217" s="195"/>
      <c r="H217" s="195"/>
      <c r="I217" s="244">
        <f t="shared" si="16"/>
        <v>0</v>
      </c>
      <c r="J217" s="245"/>
      <c r="K217" s="201"/>
      <c r="L217" s="246"/>
      <c r="M217" s="207"/>
    </row>
    <row r="218" spans="2:13" ht="30" customHeight="1" x14ac:dyDescent="0.35">
      <c r="B218" s="374"/>
      <c r="C218" s="145"/>
      <c r="D218" s="195"/>
      <c r="E218" s="199"/>
      <c r="F218" s="195"/>
      <c r="G218" s="195"/>
      <c r="H218" s="195"/>
      <c r="I218" s="244">
        <f t="shared" si="16"/>
        <v>0</v>
      </c>
      <c r="J218" s="245"/>
      <c r="K218" s="201"/>
      <c r="L218" s="246"/>
      <c r="M218" s="207"/>
    </row>
    <row r="219" spans="2:13" ht="30" customHeight="1" x14ac:dyDescent="0.35">
      <c r="B219" s="374"/>
      <c r="C219" s="145"/>
      <c r="D219" s="195"/>
      <c r="E219" s="199"/>
      <c r="F219" s="195"/>
      <c r="G219" s="195"/>
      <c r="H219" s="195"/>
      <c r="I219" s="244">
        <f t="shared" si="16"/>
        <v>0</v>
      </c>
      <c r="J219" s="245"/>
      <c r="K219" s="201"/>
      <c r="L219" s="246"/>
      <c r="M219" s="207"/>
    </row>
    <row r="220" spans="2:13" ht="30" customHeight="1" x14ac:dyDescent="0.35">
      <c r="B220" s="375"/>
      <c r="C220" s="145"/>
      <c r="D220" s="195"/>
      <c r="E220" s="199"/>
      <c r="F220" s="195"/>
      <c r="G220" s="195"/>
      <c r="H220" s="195"/>
      <c r="I220" s="244">
        <f t="shared" si="16"/>
        <v>0</v>
      </c>
      <c r="J220" s="245"/>
      <c r="K220" s="201"/>
      <c r="L220" s="246"/>
      <c r="M220" s="207"/>
    </row>
    <row r="221" spans="2:13" ht="30" customHeight="1" x14ac:dyDescent="0.35">
      <c r="B221" s="373" t="s">
        <v>152</v>
      </c>
      <c r="C221" s="145"/>
      <c r="D221" s="195"/>
      <c r="E221" s="199"/>
      <c r="F221" s="195"/>
      <c r="G221" s="195"/>
      <c r="H221" s="195"/>
      <c r="I221" s="244">
        <f t="shared" si="16"/>
        <v>0</v>
      </c>
      <c r="J221" s="245"/>
      <c r="K221" s="201"/>
      <c r="L221" s="246"/>
      <c r="M221" s="207"/>
    </row>
    <row r="222" spans="2:13" ht="30" customHeight="1" x14ac:dyDescent="0.35">
      <c r="B222" s="374"/>
      <c r="C222" s="145"/>
      <c r="D222" s="195"/>
      <c r="E222" s="199"/>
      <c r="F222" s="195"/>
      <c r="G222" s="195"/>
      <c r="H222" s="195"/>
      <c r="I222" s="244">
        <f t="shared" si="16"/>
        <v>0</v>
      </c>
      <c r="J222" s="245"/>
      <c r="K222" s="201"/>
      <c r="L222" s="246"/>
      <c r="M222" s="207"/>
    </row>
    <row r="223" spans="2:13" ht="30" customHeight="1" x14ac:dyDescent="0.35">
      <c r="B223" s="374"/>
      <c r="C223" s="145"/>
      <c r="D223" s="195"/>
      <c r="E223" s="199"/>
      <c r="F223" s="195"/>
      <c r="G223" s="195"/>
      <c r="H223" s="195"/>
      <c r="I223" s="244">
        <f t="shared" si="16"/>
        <v>0</v>
      </c>
      <c r="J223" s="245"/>
      <c r="K223" s="201"/>
      <c r="L223" s="246"/>
      <c r="M223" s="207"/>
    </row>
    <row r="224" spans="2:13" ht="30" customHeight="1" x14ac:dyDescent="0.35">
      <c r="B224" s="374"/>
      <c r="C224" s="145"/>
      <c r="D224" s="195"/>
      <c r="E224" s="199"/>
      <c r="F224" s="195"/>
      <c r="G224" s="195"/>
      <c r="H224" s="195"/>
      <c r="I224" s="244">
        <f t="shared" si="16"/>
        <v>0</v>
      </c>
      <c r="J224" s="245"/>
      <c r="K224" s="201"/>
      <c r="L224" s="246"/>
      <c r="M224" s="207"/>
    </row>
    <row r="225" spans="2:13" ht="30" customHeight="1" x14ac:dyDescent="0.35">
      <c r="B225" s="375"/>
      <c r="C225" s="145"/>
      <c r="D225" s="195"/>
      <c r="E225" s="199"/>
      <c r="F225" s="195"/>
      <c r="G225" s="195"/>
      <c r="H225" s="195"/>
      <c r="I225" s="244">
        <f t="shared" si="16"/>
        <v>0</v>
      </c>
      <c r="J225" s="245"/>
      <c r="K225" s="201"/>
      <c r="L225" s="246"/>
      <c r="M225" s="207"/>
    </row>
    <row r="226" spans="2:13" ht="30" customHeight="1" x14ac:dyDescent="0.35">
      <c r="B226" s="373" t="s">
        <v>153</v>
      </c>
      <c r="C226" s="145"/>
      <c r="D226" s="195"/>
      <c r="E226" s="199"/>
      <c r="F226" s="195"/>
      <c r="G226" s="195"/>
      <c r="H226" s="195"/>
      <c r="I226" s="244">
        <f t="shared" si="16"/>
        <v>0</v>
      </c>
      <c r="J226" s="245"/>
      <c r="K226" s="201"/>
      <c r="L226" s="246"/>
      <c r="M226" s="207"/>
    </row>
    <row r="227" spans="2:13" ht="30" customHeight="1" x14ac:dyDescent="0.35">
      <c r="B227" s="374"/>
      <c r="C227" s="145"/>
      <c r="D227" s="195"/>
      <c r="E227" s="199"/>
      <c r="F227" s="195"/>
      <c r="G227" s="195"/>
      <c r="H227" s="195"/>
      <c r="I227" s="244">
        <f t="shared" si="16"/>
        <v>0</v>
      </c>
      <c r="J227" s="245"/>
      <c r="K227" s="201"/>
      <c r="L227" s="246"/>
      <c r="M227" s="207"/>
    </row>
    <row r="228" spans="2:13" ht="30" customHeight="1" x14ac:dyDescent="0.35">
      <c r="B228" s="374"/>
      <c r="C228" s="145"/>
      <c r="D228" s="195"/>
      <c r="E228" s="199"/>
      <c r="F228" s="195"/>
      <c r="G228" s="195"/>
      <c r="H228" s="195"/>
      <c r="I228" s="244">
        <f t="shared" si="16"/>
        <v>0</v>
      </c>
      <c r="J228" s="245"/>
      <c r="K228" s="201"/>
      <c r="L228" s="246"/>
      <c r="M228" s="207"/>
    </row>
    <row r="229" spans="2:13" ht="30" customHeight="1" x14ac:dyDescent="0.35">
      <c r="B229" s="374"/>
      <c r="C229" s="145"/>
      <c r="D229" s="195"/>
      <c r="E229" s="199"/>
      <c r="F229" s="195"/>
      <c r="G229" s="195"/>
      <c r="H229" s="195"/>
      <c r="I229" s="244">
        <f t="shared" si="16"/>
        <v>0</v>
      </c>
      <c r="J229" s="245"/>
      <c r="K229" s="201"/>
      <c r="L229" s="246"/>
      <c r="M229" s="207"/>
    </row>
    <row r="230" spans="2:13" ht="30" customHeight="1" x14ac:dyDescent="0.35">
      <c r="B230" s="375"/>
      <c r="C230" s="145"/>
      <c r="D230" s="195"/>
      <c r="E230" s="199"/>
      <c r="F230" s="195"/>
      <c r="G230" s="195"/>
      <c r="H230" s="195"/>
      <c r="I230" s="244">
        <f t="shared" si="16"/>
        <v>0</v>
      </c>
      <c r="J230" s="245"/>
      <c r="K230" s="201"/>
      <c r="L230" s="246"/>
      <c r="M230" s="207"/>
    </row>
    <row r="231" spans="2:13" ht="30" customHeight="1" x14ac:dyDescent="0.35">
      <c r="B231" s="373" t="s">
        <v>154</v>
      </c>
      <c r="C231" s="145"/>
      <c r="D231" s="195"/>
      <c r="E231" s="199"/>
      <c r="F231" s="195"/>
      <c r="G231" s="195"/>
      <c r="H231" s="195"/>
      <c r="I231" s="244">
        <f t="shared" si="16"/>
        <v>0</v>
      </c>
      <c r="J231" s="245"/>
      <c r="K231" s="201"/>
      <c r="L231" s="246"/>
      <c r="M231" s="207"/>
    </row>
    <row r="232" spans="2:13" ht="30" customHeight="1" x14ac:dyDescent="0.35">
      <c r="B232" s="374"/>
      <c r="C232" s="145"/>
      <c r="D232" s="195"/>
      <c r="E232" s="199"/>
      <c r="F232" s="195"/>
      <c r="G232" s="195"/>
      <c r="H232" s="195"/>
      <c r="I232" s="244">
        <f t="shared" si="16"/>
        <v>0</v>
      </c>
      <c r="J232" s="245"/>
      <c r="K232" s="201"/>
      <c r="L232" s="246"/>
      <c r="M232" s="207"/>
    </row>
    <row r="233" spans="2:13" ht="30" customHeight="1" x14ac:dyDescent="0.35">
      <c r="B233" s="374"/>
      <c r="C233" s="145"/>
      <c r="D233" s="195"/>
      <c r="E233" s="199"/>
      <c r="F233" s="195"/>
      <c r="G233" s="195"/>
      <c r="H233" s="195"/>
      <c r="I233" s="244">
        <f t="shared" si="16"/>
        <v>0</v>
      </c>
      <c r="J233" s="245"/>
      <c r="K233" s="201"/>
      <c r="L233" s="246"/>
      <c r="M233" s="207"/>
    </row>
    <row r="234" spans="2:13" ht="30" customHeight="1" x14ac:dyDescent="0.35">
      <c r="B234" s="374"/>
      <c r="C234" s="197"/>
      <c r="D234" s="201"/>
      <c r="E234" s="199"/>
      <c r="F234" s="201"/>
      <c r="G234" s="201"/>
      <c r="H234" s="201"/>
      <c r="I234" s="244">
        <f t="shared" si="16"/>
        <v>0</v>
      </c>
      <c r="J234" s="245"/>
      <c r="K234" s="201"/>
      <c r="L234" s="247"/>
      <c r="M234" s="207"/>
    </row>
    <row r="235" spans="2:13" ht="30" customHeight="1" x14ac:dyDescent="0.35">
      <c r="B235" s="375"/>
      <c r="C235" s="197"/>
      <c r="D235" s="201"/>
      <c r="E235" s="199"/>
      <c r="F235" s="201"/>
      <c r="G235" s="201"/>
      <c r="H235" s="201"/>
      <c r="I235" s="244">
        <f t="shared" si="16"/>
        <v>0</v>
      </c>
      <c r="J235" s="245"/>
      <c r="K235" s="201"/>
      <c r="L235" s="247"/>
      <c r="M235" s="207"/>
    </row>
    <row r="236" spans="2:13" ht="30" customHeight="1" x14ac:dyDescent="0.35">
      <c r="C236" s="55" t="s">
        <v>155</v>
      </c>
      <c r="D236" s="9">
        <f t="shared" ref="D236:F236" si="17">SUM(D211:D235)</f>
        <v>0</v>
      </c>
      <c r="E236" s="218">
        <f t="shared" si="17"/>
        <v>0</v>
      </c>
      <c r="F236" s="9">
        <f t="shared" si="17"/>
        <v>0</v>
      </c>
      <c r="G236" s="9">
        <f t="shared" ref="G236:H236" si="18">SUM(G211:G235)</f>
        <v>0</v>
      </c>
      <c r="H236" s="9">
        <f t="shared" si="18"/>
        <v>0</v>
      </c>
      <c r="I236" s="9">
        <f>SUM(I211:I235)</f>
        <v>0</v>
      </c>
      <c r="J236" s="218">
        <f>(J211*I211)+(J212*I212)+(J213*I213)+(J214*I214)+(J215*I215)+(J216*I216)+(J217*I217)+(J218*I218)+(J219*I219)+(J220*I220)+(J221*I221)+(J222*I222)+(J223*I223)+(J224*I224)+(J225*I225)+(J226*I226)+(J227*I227)+(J228*I228)+(J229*I229)+(J230*I230)+(J231*I231)+(J232*I232)+(J233*I233)+(J234*I234)+(J235*I235)</f>
        <v>0</v>
      </c>
      <c r="K236" s="315">
        <f>SUM(K211:K235)</f>
        <v>0</v>
      </c>
      <c r="L236" s="247"/>
      <c r="M236" s="89"/>
    </row>
    <row r="237" spans="2:13" ht="30" customHeight="1" x14ac:dyDescent="0.35">
      <c r="B237" s="3"/>
      <c r="C237" s="248"/>
      <c r="D237" s="257"/>
      <c r="E237" s="258"/>
      <c r="F237" s="257"/>
      <c r="G237" s="257"/>
      <c r="H237" s="257"/>
      <c r="I237" s="257"/>
      <c r="J237" s="258"/>
      <c r="K237" s="257"/>
      <c r="L237" s="248"/>
      <c r="M237" s="2"/>
    </row>
    <row r="238" spans="2:13" ht="30" customHeight="1" x14ac:dyDescent="0.35">
      <c r="B238" s="55" t="s">
        <v>14</v>
      </c>
      <c r="C238" s="364"/>
      <c r="D238" s="364"/>
      <c r="E238" s="364"/>
      <c r="F238" s="364"/>
      <c r="G238" s="364"/>
      <c r="H238" s="364"/>
      <c r="I238" s="364"/>
      <c r="J238" s="364"/>
      <c r="K238" s="365"/>
      <c r="L238" s="364"/>
      <c r="M238" s="91"/>
    </row>
    <row r="239" spans="2:13" ht="30" customHeight="1" x14ac:dyDescent="0.35">
      <c r="B239" s="54" t="s">
        <v>156</v>
      </c>
      <c r="C239" s="369"/>
      <c r="D239" s="369"/>
      <c r="E239" s="369"/>
      <c r="F239" s="369"/>
      <c r="G239" s="369"/>
      <c r="H239" s="369"/>
      <c r="I239" s="369"/>
      <c r="J239" s="369"/>
      <c r="K239" s="370"/>
      <c r="L239" s="369"/>
      <c r="M239" s="90"/>
    </row>
    <row r="240" spans="2:13" ht="30" customHeight="1" x14ac:dyDescent="0.35">
      <c r="B240" s="373" t="s">
        <v>157</v>
      </c>
      <c r="C240" s="145"/>
      <c r="D240" s="195"/>
      <c r="E240" s="199"/>
      <c r="F240" s="201"/>
      <c r="G240" s="195"/>
      <c r="H240" s="195"/>
      <c r="I240" s="244">
        <f t="shared" ref="I240:I264" si="19">SUM(D240:H240)</f>
        <v>0</v>
      </c>
      <c r="J240" s="245"/>
      <c r="K240" s="201"/>
      <c r="L240" s="246"/>
      <c r="M240" s="207"/>
    </row>
    <row r="241" spans="2:13" ht="30" customHeight="1" x14ac:dyDescent="0.35">
      <c r="B241" s="374"/>
      <c r="C241" s="145"/>
      <c r="D241" s="195"/>
      <c r="E241" s="199"/>
      <c r="F241" s="201"/>
      <c r="G241" s="195"/>
      <c r="H241" s="195"/>
      <c r="I241" s="244">
        <f t="shared" si="19"/>
        <v>0</v>
      </c>
      <c r="J241" s="245"/>
      <c r="K241" s="201"/>
      <c r="L241" s="246"/>
      <c r="M241" s="207"/>
    </row>
    <row r="242" spans="2:13" ht="30" customHeight="1" x14ac:dyDescent="0.35">
      <c r="B242" s="374"/>
      <c r="C242" s="145"/>
      <c r="D242" s="195"/>
      <c r="E242" s="199"/>
      <c r="F242" s="201"/>
      <c r="G242" s="195"/>
      <c r="H242" s="195"/>
      <c r="I242" s="244">
        <f t="shared" si="19"/>
        <v>0</v>
      </c>
      <c r="J242" s="245"/>
      <c r="K242" s="201"/>
      <c r="L242" s="246"/>
      <c r="M242" s="207"/>
    </row>
    <row r="243" spans="2:13" ht="30" customHeight="1" x14ac:dyDescent="0.35">
      <c r="B243" s="374"/>
      <c r="C243" s="145"/>
      <c r="D243" s="195"/>
      <c r="E243" s="199"/>
      <c r="F243" s="201"/>
      <c r="G243" s="195"/>
      <c r="H243" s="195"/>
      <c r="I243" s="244">
        <f t="shared" si="19"/>
        <v>0</v>
      </c>
      <c r="J243" s="245"/>
      <c r="K243" s="201"/>
      <c r="L243" s="246"/>
      <c r="M243" s="207"/>
    </row>
    <row r="244" spans="2:13" ht="30" customHeight="1" x14ac:dyDescent="0.35">
      <c r="B244" s="375"/>
      <c r="C244" s="145"/>
      <c r="D244" s="195"/>
      <c r="E244" s="199"/>
      <c r="F244" s="201"/>
      <c r="G244" s="195"/>
      <c r="H244" s="195"/>
      <c r="I244" s="244">
        <f t="shared" si="19"/>
        <v>0</v>
      </c>
      <c r="J244" s="245"/>
      <c r="K244" s="201"/>
      <c r="L244" s="246"/>
      <c r="M244" s="207"/>
    </row>
    <row r="245" spans="2:13" ht="30" customHeight="1" x14ac:dyDescent="0.35">
      <c r="B245" s="373" t="s">
        <v>158</v>
      </c>
      <c r="C245" s="145"/>
      <c r="D245" s="195"/>
      <c r="E245" s="199"/>
      <c r="F245" s="195"/>
      <c r="G245" s="201"/>
      <c r="H245" s="195"/>
      <c r="I245" s="244">
        <f t="shared" si="19"/>
        <v>0</v>
      </c>
      <c r="J245" s="245"/>
      <c r="K245" s="201"/>
      <c r="L245" s="246"/>
      <c r="M245" s="207"/>
    </row>
    <row r="246" spans="2:13" ht="30" customHeight="1" x14ac:dyDescent="0.35">
      <c r="B246" s="374"/>
      <c r="C246" s="145"/>
      <c r="D246" s="195"/>
      <c r="E246" s="199"/>
      <c r="F246" s="195"/>
      <c r="G246" s="201"/>
      <c r="H246" s="195"/>
      <c r="I246" s="244">
        <f t="shared" si="19"/>
        <v>0</v>
      </c>
      <c r="J246" s="245"/>
      <c r="K246" s="201"/>
      <c r="L246" s="246"/>
      <c r="M246" s="207"/>
    </row>
    <row r="247" spans="2:13" ht="30" customHeight="1" x14ac:dyDescent="0.35">
      <c r="B247" s="374"/>
      <c r="C247" s="145"/>
      <c r="D247" s="195"/>
      <c r="E247" s="199"/>
      <c r="F247" s="195"/>
      <c r="G247" s="201"/>
      <c r="H247" s="195"/>
      <c r="I247" s="244">
        <f t="shared" si="19"/>
        <v>0</v>
      </c>
      <c r="J247" s="245"/>
      <c r="K247" s="201"/>
      <c r="L247" s="246"/>
      <c r="M247" s="207"/>
    </row>
    <row r="248" spans="2:13" ht="30" customHeight="1" x14ac:dyDescent="0.35">
      <c r="B248" s="374"/>
      <c r="C248" s="145"/>
      <c r="D248" s="195"/>
      <c r="E248" s="199"/>
      <c r="F248" s="195"/>
      <c r="G248" s="201"/>
      <c r="H248" s="195"/>
      <c r="I248" s="244">
        <f t="shared" si="19"/>
        <v>0</v>
      </c>
      <c r="J248" s="245"/>
      <c r="K248" s="201"/>
      <c r="L248" s="246"/>
      <c r="M248" s="207"/>
    </row>
    <row r="249" spans="2:13" ht="30" customHeight="1" x14ac:dyDescent="0.35">
      <c r="B249" s="375"/>
      <c r="C249" s="145"/>
      <c r="D249" s="195"/>
      <c r="E249" s="199"/>
      <c r="F249" s="195"/>
      <c r="G249" s="201"/>
      <c r="H249" s="195"/>
      <c r="I249" s="244">
        <f t="shared" si="19"/>
        <v>0</v>
      </c>
      <c r="J249" s="245"/>
      <c r="K249" s="201"/>
      <c r="L249" s="246"/>
      <c r="M249" s="207"/>
    </row>
    <row r="250" spans="2:13" ht="30" customHeight="1" x14ac:dyDescent="0.35">
      <c r="B250" s="373" t="s">
        <v>159</v>
      </c>
      <c r="C250" s="145"/>
      <c r="D250" s="195"/>
      <c r="E250" s="199"/>
      <c r="F250" s="195"/>
      <c r="G250" s="195"/>
      <c r="H250" s="201"/>
      <c r="I250" s="244">
        <f t="shared" si="19"/>
        <v>0</v>
      </c>
      <c r="J250" s="245"/>
      <c r="K250" s="201"/>
      <c r="L250" s="246"/>
      <c r="M250" s="207"/>
    </row>
    <row r="251" spans="2:13" ht="30" customHeight="1" x14ac:dyDescent="0.35">
      <c r="B251" s="374"/>
      <c r="C251" s="145"/>
      <c r="D251" s="195"/>
      <c r="E251" s="199"/>
      <c r="F251" s="195"/>
      <c r="G251" s="195"/>
      <c r="H251" s="201"/>
      <c r="I251" s="244">
        <f t="shared" si="19"/>
        <v>0</v>
      </c>
      <c r="J251" s="245"/>
      <c r="K251" s="201"/>
      <c r="L251" s="246"/>
      <c r="M251" s="207"/>
    </row>
    <row r="252" spans="2:13" ht="30" customHeight="1" x14ac:dyDescent="0.35">
      <c r="B252" s="374"/>
      <c r="C252" s="145"/>
      <c r="D252" s="195"/>
      <c r="E252" s="199"/>
      <c r="F252" s="195"/>
      <c r="G252" s="195"/>
      <c r="H252" s="201"/>
      <c r="I252" s="244">
        <f t="shared" si="19"/>
        <v>0</v>
      </c>
      <c r="J252" s="245"/>
      <c r="K252" s="201"/>
      <c r="L252" s="246"/>
      <c r="M252" s="207"/>
    </row>
    <row r="253" spans="2:13" ht="30" customHeight="1" x14ac:dyDescent="0.35">
      <c r="B253" s="374"/>
      <c r="C253" s="145"/>
      <c r="D253" s="195"/>
      <c r="E253" s="199"/>
      <c r="F253" s="195"/>
      <c r="G253" s="195"/>
      <c r="H253" s="201"/>
      <c r="I253" s="244">
        <f t="shared" si="19"/>
        <v>0</v>
      </c>
      <c r="J253" s="245"/>
      <c r="K253" s="201"/>
      <c r="L253" s="246"/>
      <c r="M253" s="207"/>
    </row>
    <row r="254" spans="2:13" ht="30" customHeight="1" x14ac:dyDescent="0.35">
      <c r="B254" s="375"/>
      <c r="C254" s="145"/>
      <c r="D254" s="195"/>
      <c r="E254" s="199"/>
      <c r="F254" s="195"/>
      <c r="G254" s="195"/>
      <c r="H254" s="201"/>
      <c r="I254" s="244">
        <f t="shared" si="19"/>
        <v>0</v>
      </c>
      <c r="J254" s="245"/>
      <c r="K254" s="201"/>
      <c r="L254" s="246"/>
      <c r="M254" s="207"/>
    </row>
    <row r="255" spans="2:13" ht="30" customHeight="1" x14ac:dyDescent="0.35">
      <c r="B255" s="373" t="s">
        <v>160</v>
      </c>
      <c r="C255" s="145"/>
      <c r="D255" s="195"/>
      <c r="E255" s="199"/>
      <c r="F255" s="195"/>
      <c r="G255" s="195"/>
      <c r="H255" s="195"/>
      <c r="I255" s="244">
        <f t="shared" si="19"/>
        <v>0</v>
      </c>
      <c r="J255" s="245"/>
      <c r="K255" s="201"/>
      <c r="L255" s="246"/>
      <c r="M255" s="207"/>
    </row>
    <row r="256" spans="2:13" ht="30" customHeight="1" x14ac:dyDescent="0.35">
      <c r="B256" s="374"/>
      <c r="C256" s="145"/>
      <c r="D256" s="195"/>
      <c r="E256" s="199"/>
      <c r="F256" s="195"/>
      <c r="G256" s="195"/>
      <c r="H256" s="195"/>
      <c r="I256" s="244">
        <f t="shared" si="19"/>
        <v>0</v>
      </c>
      <c r="J256" s="245"/>
      <c r="K256" s="201"/>
      <c r="L256" s="246"/>
      <c r="M256" s="207"/>
    </row>
    <row r="257" spans="2:13" ht="30" customHeight="1" x14ac:dyDescent="0.35">
      <c r="B257" s="374"/>
      <c r="C257" s="145"/>
      <c r="D257" s="195"/>
      <c r="E257" s="199"/>
      <c r="F257" s="195"/>
      <c r="G257" s="195"/>
      <c r="H257" s="195"/>
      <c r="I257" s="244">
        <f t="shared" si="19"/>
        <v>0</v>
      </c>
      <c r="J257" s="245"/>
      <c r="K257" s="201"/>
      <c r="L257" s="246"/>
      <c r="M257" s="207"/>
    </row>
    <row r="258" spans="2:13" ht="30" customHeight="1" x14ac:dyDescent="0.35">
      <c r="B258" s="374"/>
      <c r="C258" s="145"/>
      <c r="D258" s="195"/>
      <c r="E258" s="199"/>
      <c r="F258" s="195"/>
      <c r="G258" s="195"/>
      <c r="H258" s="195"/>
      <c r="I258" s="244">
        <f t="shared" si="19"/>
        <v>0</v>
      </c>
      <c r="J258" s="245"/>
      <c r="K258" s="201"/>
      <c r="L258" s="246"/>
      <c r="M258" s="207"/>
    </row>
    <row r="259" spans="2:13" ht="30" customHeight="1" x14ac:dyDescent="0.35">
      <c r="B259" s="375"/>
      <c r="C259" s="145"/>
      <c r="D259" s="195"/>
      <c r="E259" s="199"/>
      <c r="F259" s="195"/>
      <c r="G259" s="195"/>
      <c r="H259" s="195"/>
      <c r="I259" s="244">
        <f t="shared" si="19"/>
        <v>0</v>
      </c>
      <c r="J259" s="245"/>
      <c r="K259" s="201"/>
      <c r="L259" s="246"/>
      <c r="M259" s="207"/>
    </row>
    <row r="260" spans="2:13" ht="30" customHeight="1" x14ac:dyDescent="0.35">
      <c r="B260" s="373" t="s">
        <v>161</v>
      </c>
      <c r="C260" s="145"/>
      <c r="D260" s="201"/>
      <c r="E260" s="199"/>
      <c r="F260" s="195"/>
      <c r="G260" s="195"/>
      <c r="H260" s="195"/>
      <c r="I260" s="244">
        <f t="shared" si="19"/>
        <v>0</v>
      </c>
      <c r="J260" s="245"/>
      <c r="K260" s="201"/>
      <c r="L260" s="246"/>
      <c r="M260" s="207"/>
    </row>
    <row r="261" spans="2:13" ht="30" customHeight="1" x14ac:dyDescent="0.35">
      <c r="B261" s="374"/>
      <c r="C261" s="145"/>
      <c r="D261" s="201"/>
      <c r="E261" s="199"/>
      <c r="F261" s="195"/>
      <c r="G261" s="195"/>
      <c r="H261" s="195"/>
      <c r="I261" s="244">
        <f t="shared" si="19"/>
        <v>0</v>
      </c>
      <c r="J261" s="245"/>
      <c r="K261" s="201"/>
      <c r="L261" s="246"/>
      <c r="M261" s="207"/>
    </row>
    <row r="262" spans="2:13" ht="30" customHeight="1" x14ac:dyDescent="0.35">
      <c r="B262" s="374"/>
      <c r="C262" s="145"/>
      <c r="D262" s="201"/>
      <c r="E262" s="199"/>
      <c r="F262" s="195"/>
      <c r="G262" s="195"/>
      <c r="H262" s="195"/>
      <c r="I262" s="244">
        <f t="shared" si="19"/>
        <v>0</v>
      </c>
      <c r="J262" s="245"/>
      <c r="K262" s="201"/>
      <c r="L262" s="246"/>
      <c r="M262" s="207"/>
    </row>
    <row r="263" spans="2:13" ht="30" customHeight="1" x14ac:dyDescent="0.35">
      <c r="B263" s="374"/>
      <c r="C263" s="197"/>
      <c r="D263" s="201"/>
      <c r="E263" s="199"/>
      <c r="F263" s="201"/>
      <c r="G263" s="201"/>
      <c r="H263" s="201"/>
      <c r="I263" s="244">
        <f t="shared" si="19"/>
        <v>0</v>
      </c>
      <c r="J263" s="245"/>
      <c r="K263" s="201"/>
      <c r="L263" s="247"/>
      <c r="M263" s="207"/>
    </row>
    <row r="264" spans="2:13" ht="30" customHeight="1" x14ac:dyDescent="0.35">
      <c r="B264" s="375"/>
      <c r="C264" s="197"/>
      <c r="D264" s="201"/>
      <c r="E264" s="199"/>
      <c r="F264" s="201"/>
      <c r="G264" s="201"/>
      <c r="H264" s="201"/>
      <c r="I264" s="244">
        <f t="shared" si="19"/>
        <v>0</v>
      </c>
      <c r="J264" s="245"/>
      <c r="K264" s="201"/>
      <c r="L264" s="247"/>
      <c r="M264" s="207"/>
    </row>
    <row r="265" spans="2:13" ht="30" customHeight="1" x14ac:dyDescent="0.35">
      <c r="C265" s="55" t="s">
        <v>162</v>
      </c>
      <c r="D265" s="9">
        <f t="shared" ref="D265:F265" si="20">SUM(D240:D264)</f>
        <v>0</v>
      </c>
      <c r="E265" s="218">
        <f t="shared" si="20"/>
        <v>0</v>
      </c>
      <c r="F265" s="9">
        <f t="shared" si="20"/>
        <v>0</v>
      </c>
      <c r="G265" s="9">
        <f t="shared" ref="G265:H265" si="21">SUM(G240:G264)</f>
        <v>0</v>
      </c>
      <c r="H265" s="9">
        <f t="shared" si="21"/>
        <v>0</v>
      </c>
      <c r="I265" s="9">
        <f>SUM(I240:I264)</f>
        <v>0</v>
      </c>
      <c r="J265" s="218">
        <f>(J240*I240)+(J241*I241)+(J242*I242)+(J243*I243)+(J244*I244)+(J245*I245)+(J246*I246)+(J247*I247)+(J248*I248)+(J249*I249)+(J250*I250)+(J251*I251)+(J252*I252)+(J253*I253)+(J254*I254)+(J255*I255)+(J256*I256)+(J257*I257)+(J258*I258)+(J259*I259)+(J260*I260)+(J261*I261)+(J262*I262)+(J263*I263)+(J264*I264)</f>
        <v>0</v>
      </c>
      <c r="K265" s="315">
        <f>SUM(K240:K264)</f>
        <v>0</v>
      </c>
      <c r="L265" s="247"/>
      <c r="M265" s="89"/>
    </row>
    <row r="266" spans="2:13" ht="30" customHeight="1" x14ac:dyDescent="0.35">
      <c r="B266" s="54" t="s">
        <v>163</v>
      </c>
      <c r="C266" s="369"/>
      <c r="D266" s="369"/>
      <c r="E266" s="369"/>
      <c r="F266" s="369"/>
      <c r="G266" s="369"/>
      <c r="H266" s="369"/>
      <c r="I266" s="369"/>
      <c r="J266" s="369"/>
      <c r="K266" s="370"/>
      <c r="L266" s="369"/>
      <c r="M266" s="90"/>
    </row>
    <row r="267" spans="2:13" ht="30" customHeight="1" x14ac:dyDescent="0.35">
      <c r="B267" s="373" t="s">
        <v>164</v>
      </c>
      <c r="C267" s="145"/>
      <c r="D267" s="195"/>
      <c r="E267" s="199"/>
      <c r="F267" s="195"/>
      <c r="G267" s="195"/>
      <c r="H267" s="195"/>
      <c r="I267" s="244">
        <f>SUM(D267:H267)</f>
        <v>0</v>
      </c>
      <c r="J267" s="245"/>
      <c r="K267" s="201"/>
      <c r="L267" s="246"/>
      <c r="M267" s="207"/>
    </row>
    <row r="268" spans="2:13" ht="30" customHeight="1" x14ac:dyDescent="0.35">
      <c r="B268" s="374"/>
      <c r="C268" s="145"/>
      <c r="D268" s="195"/>
      <c r="E268" s="199"/>
      <c r="F268" s="195"/>
      <c r="G268" s="195"/>
      <c r="H268" s="195"/>
      <c r="I268" s="244">
        <f t="shared" ref="I268:I291" si="22">SUM(D268:H268)</f>
        <v>0</v>
      </c>
      <c r="J268" s="245"/>
      <c r="K268" s="201"/>
      <c r="L268" s="246"/>
      <c r="M268" s="207"/>
    </row>
    <row r="269" spans="2:13" ht="30" customHeight="1" x14ac:dyDescent="0.35">
      <c r="B269" s="374"/>
      <c r="C269" s="145"/>
      <c r="D269" s="195"/>
      <c r="E269" s="199"/>
      <c r="F269" s="195"/>
      <c r="G269" s="195"/>
      <c r="H269" s="195"/>
      <c r="I269" s="244">
        <f t="shared" si="22"/>
        <v>0</v>
      </c>
      <c r="J269" s="245"/>
      <c r="K269" s="201"/>
      <c r="L269" s="246"/>
      <c r="M269" s="207"/>
    </row>
    <row r="270" spans="2:13" ht="30" customHeight="1" x14ac:dyDescent="0.35">
      <c r="B270" s="374"/>
      <c r="C270" s="145"/>
      <c r="D270" s="195"/>
      <c r="E270" s="199"/>
      <c r="F270" s="195"/>
      <c r="G270" s="195"/>
      <c r="H270" s="195"/>
      <c r="I270" s="244">
        <f t="shared" si="22"/>
        <v>0</v>
      </c>
      <c r="J270" s="245"/>
      <c r="K270" s="201"/>
      <c r="L270" s="246"/>
      <c r="M270" s="207"/>
    </row>
    <row r="271" spans="2:13" ht="30" customHeight="1" x14ac:dyDescent="0.35">
      <c r="B271" s="375"/>
      <c r="C271" s="145"/>
      <c r="D271" s="195"/>
      <c r="E271" s="199"/>
      <c r="F271" s="195"/>
      <c r="G271" s="195"/>
      <c r="H271" s="195"/>
      <c r="I271" s="244">
        <f t="shared" si="22"/>
        <v>0</v>
      </c>
      <c r="J271" s="245"/>
      <c r="K271" s="201"/>
      <c r="L271" s="246"/>
      <c r="M271" s="207"/>
    </row>
    <row r="272" spans="2:13" ht="30" customHeight="1" x14ac:dyDescent="0.35">
      <c r="B272" s="373" t="s">
        <v>165</v>
      </c>
      <c r="C272" s="145"/>
      <c r="D272" s="195"/>
      <c r="E272" s="199"/>
      <c r="F272" s="195"/>
      <c r="G272" s="195"/>
      <c r="H272" s="195"/>
      <c r="I272" s="244">
        <f t="shared" si="22"/>
        <v>0</v>
      </c>
      <c r="J272" s="245"/>
      <c r="K272" s="201"/>
      <c r="L272" s="246"/>
      <c r="M272" s="207"/>
    </row>
    <row r="273" spans="2:13" ht="30" customHeight="1" x14ac:dyDescent="0.35">
      <c r="B273" s="374"/>
      <c r="C273" s="145"/>
      <c r="D273" s="195"/>
      <c r="E273" s="199"/>
      <c r="F273" s="195"/>
      <c r="G273" s="195"/>
      <c r="H273" s="195"/>
      <c r="I273" s="244">
        <f t="shared" si="22"/>
        <v>0</v>
      </c>
      <c r="J273" s="245"/>
      <c r="K273" s="201"/>
      <c r="L273" s="246"/>
      <c r="M273" s="207"/>
    </row>
    <row r="274" spans="2:13" ht="30" customHeight="1" x14ac:dyDescent="0.35">
      <c r="B274" s="374"/>
      <c r="C274" s="145"/>
      <c r="D274" s="195"/>
      <c r="E274" s="199"/>
      <c r="F274" s="195"/>
      <c r="G274" s="195"/>
      <c r="H274" s="195"/>
      <c r="I274" s="244">
        <f t="shared" si="22"/>
        <v>0</v>
      </c>
      <c r="J274" s="245"/>
      <c r="K274" s="201"/>
      <c r="L274" s="246"/>
      <c r="M274" s="207"/>
    </row>
    <row r="275" spans="2:13" ht="30" customHeight="1" x14ac:dyDescent="0.35">
      <c r="B275" s="374"/>
      <c r="C275" s="145"/>
      <c r="D275" s="195"/>
      <c r="E275" s="199"/>
      <c r="F275" s="195"/>
      <c r="G275" s="195"/>
      <c r="H275" s="195"/>
      <c r="I275" s="244">
        <f t="shared" si="22"/>
        <v>0</v>
      </c>
      <c r="J275" s="245"/>
      <c r="K275" s="201"/>
      <c r="L275" s="246"/>
      <c r="M275" s="207"/>
    </row>
    <row r="276" spans="2:13" ht="30" customHeight="1" x14ac:dyDescent="0.35">
      <c r="B276" s="375"/>
      <c r="C276" s="145"/>
      <c r="D276" s="195"/>
      <c r="E276" s="199"/>
      <c r="F276" s="195"/>
      <c r="G276" s="195"/>
      <c r="H276" s="195"/>
      <c r="I276" s="244">
        <f t="shared" si="22"/>
        <v>0</v>
      </c>
      <c r="J276" s="245"/>
      <c r="K276" s="201"/>
      <c r="L276" s="246"/>
      <c r="M276" s="207"/>
    </row>
    <row r="277" spans="2:13" ht="30" customHeight="1" x14ac:dyDescent="0.35">
      <c r="B277" s="373" t="s">
        <v>166</v>
      </c>
      <c r="C277" s="145"/>
      <c r="D277" s="195"/>
      <c r="E277" s="199"/>
      <c r="F277" s="195"/>
      <c r="G277" s="195"/>
      <c r="H277" s="195"/>
      <c r="I277" s="244">
        <f t="shared" si="22"/>
        <v>0</v>
      </c>
      <c r="J277" s="245"/>
      <c r="K277" s="201"/>
      <c r="L277" s="246"/>
      <c r="M277" s="207"/>
    </row>
    <row r="278" spans="2:13" ht="30" customHeight="1" x14ac:dyDescent="0.35">
      <c r="B278" s="374"/>
      <c r="C278" s="145"/>
      <c r="D278" s="195"/>
      <c r="E278" s="199"/>
      <c r="F278" s="195"/>
      <c r="G278" s="195"/>
      <c r="H278" s="195"/>
      <c r="I278" s="244">
        <f t="shared" si="22"/>
        <v>0</v>
      </c>
      <c r="J278" s="245"/>
      <c r="K278" s="201"/>
      <c r="L278" s="246"/>
      <c r="M278" s="207"/>
    </row>
    <row r="279" spans="2:13" ht="30" customHeight="1" x14ac:dyDescent="0.35">
      <c r="B279" s="374"/>
      <c r="C279" s="145"/>
      <c r="D279" s="195"/>
      <c r="E279" s="199"/>
      <c r="F279" s="195"/>
      <c r="G279" s="195"/>
      <c r="H279" s="195"/>
      <c r="I279" s="244">
        <f t="shared" si="22"/>
        <v>0</v>
      </c>
      <c r="J279" s="245"/>
      <c r="K279" s="201"/>
      <c r="L279" s="246"/>
      <c r="M279" s="207"/>
    </row>
    <row r="280" spans="2:13" ht="30" customHeight="1" x14ac:dyDescent="0.35">
      <c r="B280" s="374"/>
      <c r="C280" s="145"/>
      <c r="D280" s="195"/>
      <c r="E280" s="199"/>
      <c r="F280" s="195"/>
      <c r="G280" s="195"/>
      <c r="H280" s="195"/>
      <c r="I280" s="244">
        <f t="shared" si="22"/>
        <v>0</v>
      </c>
      <c r="J280" s="245"/>
      <c r="K280" s="201"/>
      <c r="L280" s="246"/>
      <c r="M280" s="207"/>
    </row>
    <row r="281" spans="2:13" ht="30" customHeight="1" x14ac:dyDescent="0.35">
      <c r="B281" s="375"/>
      <c r="C281" s="145"/>
      <c r="D281" s="195"/>
      <c r="E281" s="199"/>
      <c r="F281" s="195"/>
      <c r="G281" s="195"/>
      <c r="H281" s="195"/>
      <c r="I281" s="244">
        <f t="shared" si="22"/>
        <v>0</v>
      </c>
      <c r="J281" s="245"/>
      <c r="K281" s="201"/>
      <c r="L281" s="246"/>
      <c r="M281" s="207"/>
    </row>
    <row r="282" spans="2:13" ht="30" customHeight="1" x14ac:dyDescent="0.35">
      <c r="B282" s="373" t="s">
        <v>167</v>
      </c>
      <c r="C282" s="145"/>
      <c r="D282" s="195"/>
      <c r="E282" s="199"/>
      <c r="F282" s="195"/>
      <c r="G282" s="195"/>
      <c r="H282" s="195"/>
      <c r="I282" s="244">
        <f t="shared" si="22"/>
        <v>0</v>
      </c>
      <c r="J282" s="245"/>
      <c r="K282" s="201"/>
      <c r="L282" s="246"/>
      <c r="M282" s="207"/>
    </row>
    <row r="283" spans="2:13" ht="30" customHeight="1" x14ac:dyDescent="0.35">
      <c r="B283" s="374"/>
      <c r="C283" s="145"/>
      <c r="D283" s="195"/>
      <c r="E283" s="199"/>
      <c r="F283" s="195"/>
      <c r="G283" s="195"/>
      <c r="H283" s="195"/>
      <c r="I283" s="244">
        <f t="shared" si="22"/>
        <v>0</v>
      </c>
      <c r="J283" s="245"/>
      <c r="K283" s="201"/>
      <c r="L283" s="246"/>
      <c r="M283" s="207"/>
    </row>
    <row r="284" spans="2:13" ht="30" customHeight="1" x14ac:dyDescent="0.35">
      <c r="B284" s="374"/>
      <c r="C284" s="145"/>
      <c r="D284" s="195"/>
      <c r="E284" s="199"/>
      <c r="F284" s="195"/>
      <c r="G284" s="195"/>
      <c r="H284" s="195"/>
      <c r="I284" s="244">
        <f t="shared" si="22"/>
        <v>0</v>
      </c>
      <c r="J284" s="245"/>
      <c r="K284" s="201"/>
      <c r="L284" s="246"/>
      <c r="M284" s="207"/>
    </row>
    <row r="285" spans="2:13" ht="30" customHeight="1" x14ac:dyDescent="0.35">
      <c r="B285" s="374"/>
      <c r="C285" s="145"/>
      <c r="D285" s="195"/>
      <c r="E285" s="199"/>
      <c r="F285" s="195"/>
      <c r="G285" s="195"/>
      <c r="H285" s="195"/>
      <c r="I285" s="244">
        <f t="shared" si="22"/>
        <v>0</v>
      </c>
      <c r="J285" s="245"/>
      <c r="K285" s="201"/>
      <c r="L285" s="246"/>
      <c r="M285" s="207"/>
    </row>
    <row r="286" spans="2:13" ht="30" customHeight="1" x14ac:dyDescent="0.35">
      <c r="B286" s="375"/>
      <c r="C286" s="145"/>
      <c r="D286" s="195"/>
      <c r="E286" s="199"/>
      <c r="F286" s="195"/>
      <c r="G286" s="195"/>
      <c r="H286" s="195"/>
      <c r="I286" s="244">
        <f t="shared" si="22"/>
        <v>0</v>
      </c>
      <c r="J286" s="245"/>
      <c r="K286" s="201"/>
      <c r="L286" s="246"/>
      <c r="M286" s="207"/>
    </row>
    <row r="287" spans="2:13" ht="30" customHeight="1" x14ac:dyDescent="0.35">
      <c r="B287" s="373" t="s">
        <v>168</v>
      </c>
      <c r="C287" s="145"/>
      <c r="D287" s="195"/>
      <c r="E287" s="199"/>
      <c r="F287" s="195"/>
      <c r="G287" s="195"/>
      <c r="H287" s="195"/>
      <c r="I287" s="244">
        <f t="shared" si="22"/>
        <v>0</v>
      </c>
      <c r="J287" s="245"/>
      <c r="K287" s="201"/>
      <c r="L287" s="246"/>
      <c r="M287" s="207"/>
    </row>
    <row r="288" spans="2:13" ht="30" customHeight="1" x14ac:dyDescent="0.35">
      <c r="B288" s="374"/>
      <c r="C288" s="145"/>
      <c r="D288" s="195"/>
      <c r="E288" s="199"/>
      <c r="F288" s="195"/>
      <c r="G288" s="195"/>
      <c r="H288" s="195"/>
      <c r="I288" s="244">
        <f t="shared" si="22"/>
        <v>0</v>
      </c>
      <c r="J288" s="245"/>
      <c r="K288" s="201"/>
      <c r="L288" s="246"/>
      <c r="M288" s="207"/>
    </row>
    <row r="289" spans="2:13" ht="30" customHeight="1" x14ac:dyDescent="0.35">
      <c r="B289" s="374"/>
      <c r="C289" s="145"/>
      <c r="D289" s="195"/>
      <c r="E289" s="199"/>
      <c r="F289" s="195"/>
      <c r="G289" s="195"/>
      <c r="H289" s="195"/>
      <c r="I289" s="244">
        <f t="shared" si="22"/>
        <v>0</v>
      </c>
      <c r="J289" s="245"/>
      <c r="K289" s="201"/>
      <c r="L289" s="246"/>
      <c r="M289" s="207"/>
    </row>
    <row r="290" spans="2:13" ht="30" customHeight="1" x14ac:dyDescent="0.35">
      <c r="B290" s="374"/>
      <c r="C290" s="197"/>
      <c r="D290" s="201"/>
      <c r="E290" s="199"/>
      <c r="F290" s="201"/>
      <c r="G290" s="201"/>
      <c r="H290" s="195"/>
      <c r="I290" s="244">
        <f t="shared" si="22"/>
        <v>0</v>
      </c>
      <c r="J290" s="245"/>
      <c r="K290" s="201"/>
      <c r="L290" s="247"/>
      <c r="M290" s="207"/>
    </row>
    <row r="291" spans="2:13" ht="30" customHeight="1" x14ac:dyDescent="0.35">
      <c r="B291" s="375"/>
      <c r="C291" s="197"/>
      <c r="D291" s="201"/>
      <c r="E291" s="199"/>
      <c r="F291" s="201"/>
      <c r="G291" s="201"/>
      <c r="H291" s="195"/>
      <c r="I291" s="244">
        <f t="shared" si="22"/>
        <v>0</v>
      </c>
      <c r="J291" s="245"/>
      <c r="K291" s="201"/>
      <c r="L291" s="247"/>
      <c r="M291" s="207"/>
    </row>
    <row r="292" spans="2:13" ht="30" customHeight="1" x14ac:dyDescent="0.35">
      <c r="B292" s="156"/>
      <c r="C292" s="55" t="s">
        <v>169</v>
      </c>
      <c r="D292" s="12">
        <f>SUM(D267:D291)</f>
        <v>0</v>
      </c>
      <c r="E292" s="219">
        <f t="shared" ref="E292:H292" si="23">SUM(E267:E291)</f>
        <v>0</v>
      </c>
      <c r="F292" s="12">
        <f t="shared" si="23"/>
        <v>0</v>
      </c>
      <c r="G292" s="12">
        <f t="shared" si="23"/>
        <v>0</v>
      </c>
      <c r="H292" s="12">
        <f t="shared" si="23"/>
        <v>0</v>
      </c>
      <c r="I292" s="9">
        <f>SUM(I267:I291)</f>
        <v>0</v>
      </c>
      <c r="J292" s="218">
        <f>(J267*I267)+(J268*I268)+(J269*I269)+(J270*I270)+(J271*I271)+(J272*I272)+(J273*I273)+(J274*I274)+(J275*I275)+(J276*I276)+(J277*I277)+(J278*I278)+(J279*I279)+(J280*I280)+(J281*I281)+(J282*I282)+(J283*I283)+(J284*I284)+(J285*I285)+(J286*I286)+(J287*I287)+(J288*I288)+(J289*I289)+(J290*I290)+(J291*I291)</f>
        <v>0</v>
      </c>
      <c r="K292" s="315">
        <f>SUM(K267:K291)</f>
        <v>0</v>
      </c>
      <c r="L292" s="247"/>
      <c r="M292" s="89"/>
    </row>
    <row r="293" spans="2:13" ht="30" customHeight="1" x14ac:dyDescent="0.35">
      <c r="B293" s="157" t="s">
        <v>17</v>
      </c>
      <c r="C293" s="369"/>
      <c r="D293" s="369"/>
      <c r="E293" s="369"/>
      <c r="F293" s="369"/>
      <c r="G293" s="369"/>
      <c r="H293" s="369"/>
      <c r="I293" s="369"/>
      <c r="J293" s="369"/>
      <c r="K293" s="370"/>
      <c r="L293" s="369"/>
      <c r="M293" s="90"/>
    </row>
    <row r="294" spans="2:13" ht="30" customHeight="1" x14ac:dyDescent="0.35">
      <c r="B294" s="373" t="s">
        <v>170</v>
      </c>
      <c r="C294" s="145"/>
      <c r="D294" s="195"/>
      <c r="E294" s="199"/>
      <c r="F294" s="195"/>
      <c r="G294" s="195"/>
      <c r="H294" s="195"/>
      <c r="I294" s="244">
        <f t="shared" ref="I294:I318" si="24">SUM(D294:H294)</f>
        <v>0</v>
      </c>
      <c r="J294" s="245"/>
      <c r="K294" s="201"/>
      <c r="L294" s="246"/>
      <c r="M294" s="207"/>
    </row>
    <row r="295" spans="2:13" ht="30" customHeight="1" x14ac:dyDescent="0.35">
      <c r="B295" s="374"/>
      <c r="C295" s="145"/>
      <c r="D295" s="195"/>
      <c r="E295" s="199"/>
      <c r="F295" s="195"/>
      <c r="G295" s="195"/>
      <c r="H295" s="195"/>
      <c r="I295" s="244">
        <f t="shared" si="24"/>
        <v>0</v>
      </c>
      <c r="J295" s="245"/>
      <c r="K295" s="201"/>
      <c r="L295" s="246"/>
      <c r="M295" s="207"/>
    </row>
    <row r="296" spans="2:13" ht="30" customHeight="1" x14ac:dyDescent="0.35">
      <c r="B296" s="374"/>
      <c r="C296" s="145"/>
      <c r="D296" s="195"/>
      <c r="E296" s="199"/>
      <c r="F296" s="195"/>
      <c r="G296" s="195"/>
      <c r="H296" s="195"/>
      <c r="I296" s="244">
        <f t="shared" si="24"/>
        <v>0</v>
      </c>
      <c r="J296" s="245"/>
      <c r="K296" s="201"/>
      <c r="L296" s="246"/>
      <c r="M296" s="207"/>
    </row>
    <row r="297" spans="2:13" ht="30" customHeight="1" x14ac:dyDescent="0.35">
      <c r="B297" s="374"/>
      <c r="C297" s="145"/>
      <c r="D297" s="195"/>
      <c r="E297" s="199"/>
      <c r="F297" s="195"/>
      <c r="G297" s="195"/>
      <c r="H297" s="195"/>
      <c r="I297" s="244">
        <f t="shared" si="24"/>
        <v>0</v>
      </c>
      <c r="J297" s="245"/>
      <c r="K297" s="201"/>
      <c r="L297" s="246"/>
      <c r="M297" s="207"/>
    </row>
    <row r="298" spans="2:13" ht="30" customHeight="1" x14ac:dyDescent="0.35">
      <c r="B298" s="375"/>
      <c r="C298" s="145"/>
      <c r="D298" s="195"/>
      <c r="E298" s="199"/>
      <c r="F298" s="195"/>
      <c r="G298" s="195"/>
      <c r="H298" s="195"/>
      <c r="I298" s="244">
        <f t="shared" si="24"/>
        <v>0</v>
      </c>
      <c r="J298" s="245"/>
      <c r="K298" s="201"/>
      <c r="L298" s="246"/>
      <c r="M298" s="207"/>
    </row>
    <row r="299" spans="2:13" ht="30" customHeight="1" x14ac:dyDescent="0.35">
      <c r="B299" s="373" t="s">
        <v>171</v>
      </c>
      <c r="C299" s="145"/>
      <c r="D299" s="195"/>
      <c r="E299" s="199"/>
      <c r="F299" s="195"/>
      <c r="G299" s="195"/>
      <c r="H299" s="195"/>
      <c r="I299" s="244">
        <f t="shared" si="24"/>
        <v>0</v>
      </c>
      <c r="J299" s="245"/>
      <c r="K299" s="201"/>
      <c r="L299" s="246"/>
      <c r="M299" s="207"/>
    </row>
    <row r="300" spans="2:13" ht="30" customHeight="1" x14ac:dyDescent="0.35">
      <c r="B300" s="374"/>
      <c r="C300" s="145"/>
      <c r="D300" s="195"/>
      <c r="E300" s="199"/>
      <c r="F300" s="195"/>
      <c r="G300" s="195"/>
      <c r="H300" s="195"/>
      <c r="I300" s="244">
        <f t="shared" si="24"/>
        <v>0</v>
      </c>
      <c r="J300" s="245"/>
      <c r="K300" s="201"/>
      <c r="L300" s="246"/>
      <c r="M300" s="207"/>
    </row>
    <row r="301" spans="2:13" ht="30" customHeight="1" x14ac:dyDescent="0.35">
      <c r="B301" s="374"/>
      <c r="C301" s="145"/>
      <c r="D301" s="195"/>
      <c r="E301" s="199"/>
      <c r="F301" s="195"/>
      <c r="G301" s="195"/>
      <c r="H301" s="195"/>
      <c r="I301" s="244">
        <f t="shared" si="24"/>
        <v>0</v>
      </c>
      <c r="J301" s="245"/>
      <c r="K301" s="201"/>
      <c r="L301" s="246"/>
      <c r="M301" s="207"/>
    </row>
    <row r="302" spans="2:13" ht="30" customHeight="1" x14ac:dyDescent="0.35">
      <c r="B302" s="374"/>
      <c r="C302" s="145"/>
      <c r="D302" s="195"/>
      <c r="E302" s="199"/>
      <c r="F302" s="195"/>
      <c r="G302" s="195"/>
      <c r="H302" s="195"/>
      <c r="I302" s="244">
        <f t="shared" si="24"/>
        <v>0</v>
      </c>
      <c r="J302" s="245"/>
      <c r="K302" s="201"/>
      <c r="L302" s="246"/>
      <c r="M302" s="207"/>
    </row>
    <row r="303" spans="2:13" ht="30" customHeight="1" x14ac:dyDescent="0.35">
      <c r="B303" s="375"/>
      <c r="C303" s="145"/>
      <c r="D303" s="195"/>
      <c r="E303" s="199"/>
      <c r="F303" s="195"/>
      <c r="G303" s="195"/>
      <c r="H303" s="195"/>
      <c r="I303" s="244">
        <f t="shared" si="24"/>
        <v>0</v>
      </c>
      <c r="J303" s="245"/>
      <c r="K303" s="201"/>
      <c r="L303" s="246"/>
      <c r="M303" s="207"/>
    </row>
    <row r="304" spans="2:13" ht="30" customHeight="1" x14ac:dyDescent="0.35">
      <c r="B304" s="373" t="s">
        <v>172</v>
      </c>
      <c r="C304" s="145"/>
      <c r="D304" s="195"/>
      <c r="E304" s="199"/>
      <c r="F304" s="195"/>
      <c r="G304" s="195"/>
      <c r="H304" s="195"/>
      <c r="I304" s="244">
        <f t="shared" si="24"/>
        <v>0</v>
      </c>
      <c r="J304" s="245"/>
      <c r="K304" s="201"/>
      <c r="L304" s="246"/>
      <c r="M304" s="207"/>
    </row>
    <row r="305" spans="2:13" ht="30" customHeight="1" x14ac:dyDescent="0.35">
      <c r="B305" s="374"/>
      <c r="C305" s="145"/>
      <c r="D305" s="195"/>
      <c r="E305" s="199"/>
      <c r="F305" s="195"/>
      <c r="G305" s="195"/>
      <c r="H305" s="195"/>
      <c r="I305" s="244">
        <f t="shared" si="24"/>
        <v>0</v>
      </c>
      <c r="J305" s="245"/>
      <c r="K305" s="201"/>
      <c r="L305" s="246"/>
      <c r="M305" s="207"/>
    </row>
    <row r="306" spans="2:13" ht="30" customHeight="1" x14ac:dyDescent="0.35">
      <c r="B306" s="374"/>
      <c r="C306" s="145"/>
      <c r="D306" s="195"/>
      <c r="E306" s="199"/>
      <c r="F306" s="195"/>
      <c r="G306" s="195"/>
      <c r="H306" s="195"/>
      <c r="I306" s="244">
        <f t="shared" si="24"/>
        <v>0</v>
      </c>
      <c r="J306" s="245"/>
      <c r="K306" s="201"/>
      <c r="L306" s="246"/>
      <c r="M306" s="207"/>
    </row>
    <row r="307" spans="2:13" ht="30" customHeight="1" x14ac:dyDescent="0.35">
      <c r="B307" s="374"/>
      <c r="C307" s="145"/>
      <c r="D307" s="195"/>
      <c r="E307" s="199"/>
      <c r="F307" s="195"/>
      <c r="G307" s="195"/>
      <c r="H307" s="195"/>
      <c r="I307" s="244">
        <f t="shared" si="24"/>
        <v>0</v>
      </c>
      <c r="J307" s="245"/>
      <c r="K307" s="201"/>
      <c r="L307" s="246"/>
      <c r="M307" s="207"/>
    </row>
    <row r="308" spans="2:13" ht="30" customHeight="1" x14ac:dyDescent="0.35">
      <c r="B308" s="375"/>
      <c r="C308" s="145"/>
      <c r="D308" s="195"/>
      <c r="E308" s="199"/>
      <c r="F308" s="195"/>
      <c r="G308" s="195"/>
      <c r="H308" s="195"/>
      <c r="I308" s="244">
        <f t="shared" si="24"/>
        <v>0</v>
      </c>
      <c r="J308" s="245"/>
      <c r="K308" s="201"/>
      <c r="L308" s="246"/>
      <c r="M308" s="207"/>
    </row>
    <row r="309" spans="2:13" ht="30" customHeight="1" x14ac:dyDescent="0.35">
      <c r="B309" s="373" t="s">
        <v>173</v>
      </c>
      <c r="C309" s="145"/>
      <c r="D309" s="195"/>
      <c r="E309" s="199"/>
      <c r="F309" s="195"/>
      <c r="G309" s="195"/>
      <c r="H309" s="195"/>
      <c r="I309" s="244">
        <f t="shared" si="24"/>
        <v>0</v>
      </c>
      <c r="J309" s="245"/>
      <c r="K309" s="201"/>
      <c r="L309" s="246"/>
      <c r="M309" s="207"/>
    </row>
    <row r="310" spans="2:13" ht="30" customHeight="1" x14ac:dyDescent="0.35">
      <c r="B310" s="374"/>
      <c r="C310" s="145"/>
      <c r="D310" s="195"/>
      <c r="E310" s="199"/>
      <c r="F310" s="195"/>
      <c r="G310" s="195"/>
      <c r="H310" s="195"/>
      <c r="I310" s="244">
        <f t="shared" si="24"/>
        <v>0</v>
      </c>
      <c r="J310" s="245"/>
      <c r="K310" s="201"/>
      <c r="L310" s="246"/>
      <c r="M310" s="207"/>
    </row>
    <row r="311" spans="2:13" ht="30" customHeight="1" x14ac:dyDescent="0.35">
      <c r="B311" s="374"/>
      <c r="C311" s="145"/>
      <c r="D311" s="195"/>
      <c r="E311" s="199"/>
      <c r="F311" s="195"/>
      <c r="G311" s="195"/>
      <c r="H311" s="195"/>
      <c r="I311" s="244">
        <f t="shared" si="24"/>
        <v>0</v>
      </c>
      <c r="J311" s="245"/>
      <c r="K311" s="201"/>
      <c r="L311" s="246"/>
      <c r="M311" s="207"/>
    </row>
    <row r="312" spans="2:13" ht="30" customHeight="1" x14ac:dyDescent="0.35">
      <c r="B312" s="374"/>
      <c r="C312" s="145"/>
      <c r="D312" s="195"/>
      <c r="E312" s="199"/>
      <c r="F312" s="195"/>
      <c r="G312" s="195"/>
      <c r="H312" s="195"/>
      <c r="I312" s="244">
        <f t="shared" si="24"/>
        <v>0</v>
      </c>
      <c r="J312" s="245"/>
      <c r="K312" s="201"/>
      <c r="L312" s="246"/>
      <c r="M312" s="207"/>
    </row>
    <row r="313" spans="2:13" ht="30" customHeight="1" x14ac:dyDescent="0.35">
      <c r="B313" s="375"/>
      <c r="C313" s="145"/>
      <c r="D313" s="195"/>
      <c r="E313" s="199"/>
      <c r="F313" s="195"/>
      <c r="G313" s="195"/>
      <c r="H313" s="195"/>
      <c r="I313" s="244">
        <f t="shared" si="24"/>
        <v>0</v>
      </c>
      <c r="J313" s="245"/>
      <c r="K313" s="201"/>
      <c r="L313" s="246"/>
      <c r="M313" s="207"/>
    </row>
    <row r="314" spans="2:13" ht="30" customHeight="1" x14ac:dyDescent="0.35">
      <c r="B314" s="373" t="s">
        <v>174</v>
      </c>
      <c r="C314" s="145"/>
      <c r="D314" s="195"/>
      <c r="E314" s="199"/>
      <c r="F314" s="195"/>
      <c r="G314" s="195"/>
      <c r="H314" s="195"/>
      <c r="I314" s="244">
        <f t="shared" si="24"/>
        <v>0</v>
      </c>
      <c r="J314" s="245"/>
      <c r="K314" s="201"/>
      <c r="L314" s="246"/>
      <c r="M314" s="207"/>
    </row>
    <row r="315" spans="2:13" ht="30" customHeight="1" x14ac:dyDescent="0.35">
      <c r="B315" s="374"/>
      <c r="C315" s="145"/>
      <c r="D315" s="195"/>
      <c r="E315" s="199"/>
      <c r="F315" s="195"/>
      <c r="G315" s="195"/>
      <c r="H315" s="195"/>
      <c r="I315" s="244">
        <f t="shared" si="24"/>
        <v>0</v>
      </c>
      <c r="J315" s="245"/>
      <c r="K315" s="201"/>
      <c r="L315" s="246"/>
      <c r="M315" s="207"/>
    </row>
    <row r="316" spans="2:13" ht="30" customHeight="1" x14ac:dyDescent="0.35">
      <c r="B316" s="374"/>
      <c r="C316" s="145"/>
      <c r="D316" s="195"/>
      <c r="E316" s="199"/>
      <c r="F316" s="195"/>
      <c r="G316" s="195"/>
      <c r="H316" s="195"/>
      <c r="I316" s="244">
        <f t="shared" si="24"/>
        <v>0</v>
      </c>
      <c r="J316" s="245"/>
      <c r="K316" s="201"/>
      <c r="L316" s="246"/>
      <c r="M316" s="207"/>
    </row>
    <row r="317" spans="2:13" ht="30" customHeight="1" x14ac:dyDescent="0.35">
      <c r="B317" s="374"/>
      <c r="C317" s="197"/>
      <c r="D317" s="201"/>
      <c r="E317" s="199"/>
      <c r="F317" s="201"/>
      <c r="G317" s="201"/>
      <c r="H317" s="195"/>
      <c r="I317" s="244">
        <f t="shared" si="24"/>
        <v>0</v>
      </c>
      <c r="J317" s="245"/>
      <c r="K317" s="201"/>
      <c r="L317" s="247"/>
      <c r="M317" s="207"/>
    </row>
    <row r="318" spans="2:13" ht="30" customHeight="1" x14ac:dyDescent="0.35">
      <c r="B318" s="375"/>
      <c r="C318" s="197"/>
      <c r="D318" s="201"/>
      <c r="E318" s="199"/>
      <c r="F318" s="201"/>
      <c r="G318" s="201"/>
      <c r="H318" s="195"/>
      <c r="I318" s="244">
        <f t="shared" si="24"/>
        <v>0</v>
      </c>
      <c r="J318" s="245"/>
      <c r="K318" s="201"/>
      <c r="L318" s="247"/>
      <c r="M318" s="207"/>
    </row>
    <row r="319" spans="2:13" ht="30" customHeight="1" x14ac:dyDescent="0.35">
      <c r="B319" s="156"/>
      <c r="C319" s="55" t="s">
        <v>175</v>
      </c>
      <c r="D319" s="12">
        <f>SUM(D294:D318)</f>
        <v>0</v>
      </c>
      <c r="E319" s="219">
        <f t="shared" ref="E319:H319" si="25">SUM(E294:E318)</f>
        <v>0</v>
      </c>
      <c r="F319" s="12">
        <f t="shared" si="25"/>
        <v>0</v>
      </c>
      <c r="G319" s="12">
        <f t="shared" si="25"/>
        <v>0</v>
      </c>
      <c r="H319" s="12">
        <f t="shared" si="25"/>
        <v>0</v>
      </c>
      <c r="I319" s="9">
        <f>SUM(I294:I318)</f>
        <v>0</v>
      </c>
      <c r="J319" s="218">
        <f>(J294*I294)+(J295*I295)+(J296*I296)+(J297*I297)+(J298*I298)+(J299*I299)+(J300*I300)+(J301*I301)+(J302*I302)+(J303*I303)+(J304*I304)+(J305*I305)+(J306*I306)+(J307*I307)+(J308*I308)+(J309*I309)+(J310*I310)+(J311*I311)+(J312*I312)+(J313*I313)+(J314*I314)+(J315*I315)+(J316*I316)+(J317*I317)+(J318*I318)</f>
        <v>0</v>
      </c>
      <c r="K319" s="315">
        <f>SUM(K294:K318)</f>
        <v>0</v>
      </c>
      <c r="L319" s="247"/>
      <c r="M319" s="89"/>
    </row>
    <row r="320" spans="2:13" ht="30" customHeight="1" x14ac:dyDescent="0.35">
      <c r="B320" s="157" t="s">
        <v>18</v>
      </c>
      <c r="C320" s="369"/>
      <c r="D320" s="369"/>
      <c r="E320" s="369"/>
      <c r="F320" s="369"/>
      <c r="G320" s="369"/>
      <c r="H320" s="369"/>
      <c r="I320" s="369"/>
      <c r="J320" s="369"/>
      <c r="K320" s="370"/>
      <c r="L320" s="369"/>
      <c r="M320" s="90"/>
    </row>
    <row r="321" spans="2:13" ht="30" customHeight="1" x14ac:dyDescent="0.35">
      <c r="B321" s="373" t="s">
        <v>176</v>
      </c>
      <c r="C321" s="145"/>
      <c r="D321" s="195"/>
      <c r="E321" s="199"/>
      <c r="F321" s="195"/>
      <c r="G321" s="195"/>
      <c r="H321" s="195"/>
      <c r="I321" s="244">
        <f t="shared" ref="I321:I345" si="26">SUM(D321:H321)</f>
        <v>0</v>
      </c>
      <c r="J321" s="245"/>
      <c r="K321" s="201"/>
      <c r="L321" s="246"/>
      <c r="M321" s="207"/>
    </row>
    <row r="322" spans="2:13" ht="30" customHeight="1" x14ac:dyDescent="0.35">
      <c r="B322" s="374"/>
      <c r="C322" s="145"/>
      <c r="D322" s="195"/>
      <c r="E322" s="199"/>
      <c r="F322" s="195"/>
      <c r="G322" s="195"/>
      <c r="H322" s="195"/>
      <c r="I322" s="244">
        <f t="shared" si="26"/>
        <v>0</v>
      </c>
      <c r="J322" s="245"/>
      <c r="K322" s="201"/>
      <c r="L322" s="246"/>
      <c r="M322" s="207"/>
    </row>
    <row r="323" spans="2:13" ht="30" customHeight="1" x14ac:dyDescent="0.35">
      <c r="B323" s="374"/>
      <c r="C323" s="145"/>
      <c r="D323" s="195"/>
      <c r="E323" s="199"/>
      <c r="F323" s="195"/>
      <c r="G323" s="195"/>
      <c r="H323" s="195"/>
      <c r="I323" s="244">
        <f t="shared" si="26"/>
        <v>0</v>
      </c>
      <c r="J323" s="245"/>
      <c r="K323" s="201"/>
      <c r="L323" s="246"/>
      <c r="M323" s="207"/>
    </row>
    <row r="324" spans="2:13" ht="30" customHeight="1" x14ac:dyDescent="0.35">
      <c r="B324" s="374"/>
      <c r="C324" s="145"/>
      <c r="D324" s="195"/>
      <c r="E324" s="199"/>
      <c r="F324" s="195"/>
      <c r="G324" s="195"/>
      <c r="H324" s="195"/>
      <c r="I324" s="244">
        <f t="shared" si="26"/>
        <v>0</v>
      </c>
      <c r="J324" s="245"/>
      <c r="K324" s="201"/>
      <c r="L324" s="246"/>
      <c r="M324" s="207"/>
    </row>
    <row r="325" spans="2:13" ht="30" customHeight="1" x14ac:dyDescent="0.35">
      <c r="B325" s="375"/>
      <c r="C325" s="145"/>
      <c r="D325" s="195"/>
      <c r="E325" s="199"/>
      <c r="F325" s="195"/>
      <c r="G325" s="195"/>
      <c r="H325" s="195"/>
      <c r="I325" s="244">
        <f t="shared" si="26"/>
        <v>0</v>
      </c>
      <c r="J325" s="245"/>
      <c r="K325" s="201"/>
      <c r="L325" s="246"/>
      <c r="M325" s="207"/>
    </row>
    <row r="326" spans="2:13" ht="30" customHeight="1" x14ac:dyDescent="0.35">
      <c r="B326" s="373" t="s">
        <v>177</v>
      </c>
      <c r="C326" s="145"/>
      <c r="D326" s="195"/>
      <c r="E326" s="199"/>
      <c r="F326" s="201"/>
      <c r="G326" s="195"/>
      <c r="H326" s="195"/>
      <c r="I326" s="244">
        <f t="shared" si="26"/>
        <v>0</v>
      </c>
      <c r="J326" s="245"/>
      <c r="K326" s="201"/>
      <c r="L326" s="246"/>
      <c r="M326" s="207"/>
    </row>
    <row r="327" spans="2:13" ht="30" customHeight="1" x14ac:dyDescent="0.35">
      <c r="B327" s="374"/>
      <c r="C327" s="145"/>
      <c r="D327" s="195"/>
      <c r="E327" s="199"/>
      <c r="F327" s="201"/>
      <c r="G327" s="195"/>
      <c r="H327" s="195"/>
      <c r="I327" s="244">
        <f t="shared" si="26"/>
        <v>0</v>
      </c>
      <c r="J327" s="245"/>
      <c r="K327" s="201"/>
      <c r="L327" s="246"/>
      <c r="M327" s="207"/>
    </row>
    <row r="328" spans="2:13" ht="30" customHeight="1" x14ac:dyDescent="0.35">
      <c r="B328" s="374"/>
      <c r="C328" s="145"/>
      <c r="D328" s="195"/>
      <c r="E328" s="199"/>
      <c r="F328" s="201"/>
      <c r="G328" s="195"/>
      <c r="H328" s="195"/>
      <c r="I328" s="244">
        <f t="shared" si="26"/>
        <v>0</v>
      </c>
      <c r="J328" s="245"/>
      <c r="K328" s="201"/>
      <c r="L328" s="246"/>
      <c r="M328" s="207"/>
    </row>
    <row r="329" spans="2:13" ht="30" customHeight="1" x14ac:dyDescent="0.35">
      <c r="B329" s="374"/>
      <c r="C329" s="145"/>
      <c r="D329" s="195"/>
      <c r="E329" s="199"/>
      <c r="F329" s="201"/>
      <c r="G329" s="195"/>
      <c r="H329" s="195"/>
      <c r="I329" s="244">
        <f t="shared" si="26"/>
        <v>0</v>
      </c>
      <c r="J329" s="245"/>
      <c r="K329" s="201"/>
      <c r="L329" s="246"/>
      <c r="M329" s="207"/>
    </row>
    <row r="330" spans="2:13" ht="30" customHeight="1" x14ac:dyDescent="0.35">
      <c r="B330" s="375"/>
      <c r="C330" s="145"/>
      <c r="D330" s="195"/>
      <c r="E330" s="199"/>
      <c r="F330" s="201"/>
      <c r="G330" s="195"/>
      <c r="H330" s="195"/>
      <c r="I330" s="244">
        <f t="shared" si="26"/>
        <v>0</v>
      </c>
      <c r="J330" s="245"/>
      <c r="K330" s="201"/>
      <c r="L330" s="246"/>
      <c r="M330" s="207"/>
    </row>
    <row r="331" spans="2:13" ht="30" customHeight="1" x14ac:dyDescent="0.35">
      <c r="B331" s="373" t="s">
        <v>178</v>
      </c>
      <c r="C331" s="145"/>
      <c r="D331" s="195"/>
      <c r="E331" s="199"/>
      <c r="F331" s="195"/>
      <c r="G331" s="201"/>
      <c r="H331" s="195"/>
      <c r="I331" s="244">
        <f t="shared" si="26"/>
        <v>0</v>
      </c>
      <c r="J331" s="245"/>
      <c r="K331" s="201"/>
      <c r="L331" s="246"/>
      <c r="M331" s="207"/>
    </row>
    <row r="332" spans="2:13" ht="30" customHeight="1" x14ac:dyDescent="0.35">
      <c r="B332" s="374"/>
      <c r="C332" s="145"/>
      <c r="D332" s="195"/>
      <c r="E332" s="199"/>
      <c r="F332" s="195"/>
      <c r="G332" s="201"/>
      <c r="H332" s="195"/>
      <c r="I332" s="244">
        <f t="shared" si="26"/>
        <v>0</v>
      </c>
      <c r="J332" s="245"/>
      <c r="K332" s="201"/>
      <c r="L332" s="246"/>
      <c r="M332" s="207"/>
    </row>
    <row r="333" spans="2:13" ht="30" customHeight="1" x14ac:dyDescent="0.35">
      <c r="B333" s="374"/>
      <c r="C333" s="145"/>
      <c r="D333" s="195"/>
      <c r="E333" s="199"/>
      <c r="F333" s="195"/>
      <c r="G333" s="201"/>
      <c r="H333" s="195"/>
      <c r="I333" s="244">
        <f t="shared" si="26"/>
        <v>0</v>
      </c>
      <c r="J333" s="245"/>
      <c r="K333" s="201"/>
      <c r="L333" s="246"/>
      <c r="M333" s="207"/>
    </row>
    <row r="334" spans="2:13" ht="30" customHeight="1" x14ac:dyDescent="0.35">
      <c r="B334" s="374"/>
      <c r="C334" s="145"/>
      <c r="D334" s="195"/>
      <c r="E334" s="199"/>
      <c r="F334" s="195"/>
      <c r="G334" s="201"/>
      <c r="H334" s="195"/>
      <c r="I334" s="244">
        <f t="shared" si="26"/>
        <v>0</v>
      </c>
      <c r="J334" s="245"/>
      <c r="K334" s="201"/>
      <c r="L334" s="246"/>
      <c r="M334" s="207"/>
    </row>
    <row r="335" spans="2:13" ht="30" customHeight="1" x14ac:dyDescent="0.35">
      <c r="B335" s="375"/>
      <c r="C335" s="145"/>
      <c r="D335" s="195"/>
      <c r="E335" s="199"/>
      <c r="F335" s="195"/>
      <c r="G335" s="201"/>
      <c r="H335" s="195"/>
      <c r="I335" s="244">
        <f t="shared" si="26"/>
        <v>0</v>
      </c>
      <c r="J335" s="245"/>
      <c r="K335" s="201"/>
      <c r="L335" s="246"/>
      <c r="M335" s="207"/>
    </row>
    <row r="336" spans="2:13" ht="30" customHeight="1" x14ac:dyDescent="0.35">
      <c r="B336" s="373" t="s">
        <v>179</v>
      </c>
      <c r="C336" s="145"/>
      <c r="D336" s="195"/>
      <c r="E336" s="199"/>
      <c r="F336" s="195"/>
      <c r="G336" s="195"/>
      <c r="H336" s="201"/>
      <c r="I336" s="244">
        <f t="shared" si="26"/>
        <v>0</v>
      </c>
      <c r="J336" s="245"/>
      <c r="K336" s="201"/>
      <c r="L336" s="246"/>
      <c r="M336" s="207"/>
    </row>
    <row r="337" spans="2:13" ht="30" customHeight="1" x14ac:dyDescent="0.35">
      <c r="B337" s="374"/>
      <c r="C337" s="145"/>
      <c r="D337" s="195"/>
      <c r="E337" s="199"/>
      <c r="F337" s="195"/>
      <c r="G337" s="195"/>
      <c r="H337" s="201"/>
      <c r="I337" s="244">
        <f t="shared" si="26"/>
        <v>0</v>
      </c>
      <c r="J337" s="245"/>
      <c r="K337" s="201"/>
      <c r="L337" s="246"/>
      <c r="M337" s="207"/>
    </row>
    <row r="338" spans="2:13" ht="30" customHeight="1" x14ac:dyDescent="0.35">
      <c r="B338" s="374"/>
      <c r="C338" s="145"/>
      <c r="D338" s="195"/>
      <c r="E338" s="199"/>
      <c r="F338" s="195"/>
      <c r="G338" s="195"/>
      <c r="H338" s="201"/>
      <c r="I338" s="244">
        <f t="shared" si="26"/>
        <v>0</v>
      </c>
      <c r="J338" s="245"/>
      <c r="K338" s="201"/>
      <c r="L338" s="246"/>
      <c r="M338" s="207"/>
    </row>
    <row r="339" spans="2:13" ht="30" customHeight="1" x14ac:dyDescent="0.35">
      <c r="B339" s="374"/>
      <c r="C339" s="145"/>
      <c r="D339" s="195"/>
      <c r="E339" s="199"/>
      <c r="F339" s="195"/>
      <c r="G339" s="195"/>
      <c r="H339" s="201"/>
      <c r="I339" s="244">
        <f t="shared" si="26"/>
        <v>0</v>
      </c>
      <c r="J339" s="245"/>
      <c r="K339" s="201"/>
      <c r="L339" s="246"/>
      <c r="M339" s="207"/>
    </row>
    <row r="340" spans="2:13" ht="30" customHeight="1" x14ac:dyDescent="0.35">
      <c r="B340" s="375"/>
      <c r="C340" s="145"/>
      <c r="D340" s="195"/>
      <c r="E340" s="199"/>
      <c r="F340" s="195"/>
      <c r="G340" s="195"/>
      <c r="H340" s="201"/>
      <c r="I340" s="244">
        <f t="shared" si="26"/>
        <v>0</v>
      </c>
      <c r="J340" s="245"/>
      <c r="K340" s="201"/>
      <c r="L340" s="246"/>
      <c r="M340" s="207"/>
    </row>
    <row r="341" spans="2:13" ht="30" customHeight="1" x14ac:dyDescent="0.35">
      <c r="B341" s="373" t="s">
        <v>180</v>
      </c>
      <c r="C341" s="145"/>
      <c r="D341" s="201"/>
      <c r="E341" s="199"/>
      <c r="F341" s="195"/>
      <c r="G341" s="195"/>
      <c r="H341" s="195"/>
      <c r="I341" s="244">
        <f t="shared" si="26"/>
        <v>0</v>
      </c>
      <c r="J341" s="245"/>
      <c r="K341" s="201"/>
      <c r="L341" s="246"/>
      <c r="M341" s="207"/>
    </row>
    <row r="342" spans="2:13" ht="30" customHeight="1" x14ac:dyDescent="0.35">
      <c r="B342" s="374"/>
      <c r="C342" s="145"/>
      <c r="D342" s="201"/>
      <c r="E342" s="199"/>
      <c r="F342" s="195"/>
      <c r="G342" s="195"/>
      <c r="H342" s="195"/>
      <c r="I342" s="244">
        <f t="shared" si="26"/>
        <v>0</v>
      </c>
      <c r="J342" s="245"/>
      <c r="K342" s="201"/>
      <c r="L342" s="246"/>
      <c r="M342" s="207"/>
    </row>
    <row r="343" spans="2:13" ht="30" customHeight="1" x14ac:dyDescent="0.35">
      <c r="B343" s="374"/>
      <c r="C343" s="145"/>
      <c r="D343" s="201"/>
      <c r="E343" s="199"/>
      <c r="F343" s="195"/>
      <c r="G343" s="195"/>
      <c r="H343" s="195"/>
      <c r="I343" s="244">
        <f t="shared" si="26"/>
        <v>0</v>
      </c>
      <c r="J343" s="245"/>
      <c r="K343" s="201"/>
      <c r="L343" s="246"/>
      <c r="M343" s="207"/>
    </row>
    <row r="344" spans="2:13" ht="30" customHeight="1" x14ac:dyDescent="0.35">
      <c r="B344" s="374"/>
      <c r="C344" s="197"/>
      <c r="D344" s="201"/>
      <c r="E344" s="199"/>
      <c r="F344" s="201"/>
      <c r="G344" s="201"/>
      <c r="H344" s="201"/>
      <c r="I344" s="244">
        <f t="shared" si="26"/>
        <v>0</v>
      </c>
      <c r="J344" s="245"/>
      <c r="K344" s="201"/>
      <c r="L344" s="247"/>
      <c r="M344" s="207"/>
    </row>
    <row r="345" spans="2:13" ht="30" customHeight="1" x14ac:dyDescent="0.35">
      <c r="B345" s="375"/>
      <c r="C345" s="197"/>
      <c r="D345" s="201"/>
      <c r="E345" s="199"/>
      <c r="F345" s="201"/>
      <c r="G345" s="201"/>
      <c r="H345" s="201"/>
      <c r="I345" s="244">
        <f t="shared" si="26"/>
        <v>0</v>
      </c>
      <c r="J345" s="245"/>
      <c r="K345" s="201"/>
      <c r="L345" s="247"/>
      <c r="M345" s="207"/>
    </row>
    <row r="346" spans="2:13" ht="30" customHeight="1" x14ac:dyDescent="0.35">
      <c r="B346" s="156"/>
      <c r="C346" s="55" t="s">
        <v>181</v>
      </c>
      <c r="D346" s="9">
        <f>SUM(D321:D345)</f>
        <v>0</v>
      </c>
      <c r="E346" s="218">
        <f t="shared" ref="E346:H346" si="27">SUM(E321:E345)</f>
        <v>0</v>
      </c>
      <c r="F346" s="9">
        <f t="shared" si="27"/>
        <v>0</v>
      </c>
      <c r="G346" s="9">
        <f t="shared" si="27"/>
        <v>0</v>
      </c>
      <c r="H346" s="9">
        <f t="shared" si="27"/>
        <v>0</v>
      </c>
      <c r="I346" s="9">
        <f>SUM(I321:I345)</f>
        <v>0</v>
      </c>
      <c r="J346" s="218">
        <f>(J321*I321)+(J322*I322)+(J323*I323)+(J324*I324)+(J325*I325)+(J326*I326)+(J327*I327)+(J328*I328)+(J329*I329)+(J330*I330)+(J331*I331)+(J332*I332)+(J333*I333)+(J334*I334)+(J335*I335)+(J336*I336)+(J337*I337)+(J338*I338)+(J339*I339)+(J340*I340)+(J341*I341)+(J342*I342)+(J343*I343)+(J344*I344)+(J345*I345)</f>
        <v>0</v>
      </c>
      <c r="K346" s="315">
        <f>SUM(K321:K345)</f>
        <v>0</v>
      </c>
      <c r="L346" s="247"/>
      <c r="M346" s="89"/>
    </row>
    <row r="347" spans="2:13" ht="30" customHeight="1" x14ac:dyDescent="0.35">
      <c r="B347" s="158"/>
      <c r="C347" s="248"/>
      <c r="D347" s="257"/>
      <c r="E347" s="258"/>
      <c r="F347" s="257"/>
      <c r="G347" s="257"/>
      <c r="H347" s="257"/>
      <c r="I347" s="257"/>
      <c r="J347" s="258"/>
      <c r="K347" s="257"/>
      <c r="L347" s="259"/>
      <c r="M347" s="2"/>
    </row>
    <row r="348" spans="2:13" ht="30" customHeight="1" x14ac:dyDescent="0.35">
      <c r="B348" s="157" t="s">
        <v>182</v>
      </c>
      <c r="C348" s="364"/>
      <c r="D348" s="364"/>
      <c r="E348" s="364"/>
      <c r="F348" s="364"/>
      <c r="G348" s="364"/>
      <c r="H348" s="364"/>
      <c r="I348" s="364"/>
      <c r="J348" s="364"/>
      <c r="K348" s="365"/>
      <c r="L348" s="364"/>
      <c r="M348" s="91"/>
    </row>
    <row r="349" spans="2:13" ht="30" customHeight="1" x14ac:dyDescent="0.35">
      <c r="B349" s="159" t="s">
        <v>183</v>
      </c>
      <c r="C349" s="369"/>
      <c r="D349" s="369"/>
      <c r="E349" s="369"/>
      <c r="F349" s="369"/>
      <c r="G349" s="369"/>
      <c r="H349" s="369"/>
      <c r="I349" s="369"/>
      <c r="J349" s="369"/>
      <c r="K349" s="370"/>
      <c r="L349" s="369"/>
      <c r="M349" s="90"/>
    </row>
    <row r="350" spans="2:13" ht="30" customHeight="1" x14ac:dyDescent="0.35">
      <c r="B350" s="373" t="s">
        <v>184</v>
      </c>
      <c r="C350" s="145"/>
      <c r="D350" s="195"/>
      <c r="E350" s="199"/>
      <c r="F350" s="195"/>
      <c r="G350" s="195"/>
      <c r="H350" s="195"/>
      <c r="I350" s="244">
        <f t="shared" ref="I350:I374" si="28">SUM(D350:H350)</f>
        <v>0</v>
      </c>
      <c r="J350" s="245"/>
      <c r="K350" s="201"/>
      <c r="L350" s="246"/>
      <c r="M350" s="207"/>
    </row>
    <row r="351" spans="2:13" ht="30" customHeight="1" x14ac:dyDescent="0.35">
      <c r="B351" s="374"/>
      <c r="C351" s="145"/>
      <c r="D351" s="195"/>
      <c r="E351" s="199"/>
      <c r="F351" s="195"/>
      <c r="G351" s="195"/>
      <c r="H351" s="195"/>
      <c r="I351" s="244">
        <f t="shared" si="28"/>
        <v>0</v>
      </c>
      <c r="J351" s="245"/>
      <c r="K351" s="201"/>
      <c r="L351" s="246"/>
      <c r="M351" s="207"/>
    </row>
    <row r="352" spans="2:13" ht="30" customHeight="1" x14ac:dyDescent="0.35">
      <c r="B352" s="374"/>
      <c r="C352" s="145"/>
      <c r="D352" s="195"/>
      <c r="E352" s="199"/>
      <c r="F352" s="195"/>
      <c r="G352" s="195"/>
      <c r="H352" s="195"/>
      <c r="I352" s="244">
        <f t="shared" si="28"/>
        <v>0</v>
      </c>
      <c r="J352" s="245"/>
      <c r="K352" s="201"/>
      <c r="L352" s="246"/>
      <c r="M352" s="207"/>
    </row>
    <row r="353" spans="2:13" ht="30" customHeight="1" x14ac:dyDescent="0.35">
      <c r="B353" s="374"/>
      <c r="C353" s="145"/>
      <c r="D353" s="195"/>
      <c r="E353" s="199"/>
      <c r="F353" s="195"/>
      <c r="G353" s="195"/>
      <c r="H353" s="195"/>
      <c r="I353" s="244">
        <f t="shared" si="28"/>
        <v>0</v>
      </c>
      <c r="J353" s="245"/>
      <c r="K353" s="201"/>
      <c r="L353" s="246"/>
      <c r="M353" s="207"/>
    </row>
    <row r="354" spans="2:13" ht="30" customHeight="1" x14ac:dyDescent="0.35">
      <c r="B354" s="375"/>
      <c r="C354" s="145"/>
      <c r="D354" s="195"/>
      <c r="E354" s="199"/>
      <c r="F354" s="195"/>
      <c r="G354" s="195"/>
      <c r="H354" s="195"/>
      <c r="I354" s="244">
        <f t="shared" si="28"/>
        <v>0</v>
      </c>
      <c r="J354" s="245"/>
      <c r="K354" s="201"/>
      <c r="L354" s="246"/>
      <c r="M354" s="207"/>
    </row>
    <row r="355" spans="2:13" ht="30" customHeight="1" x14ac:dyDescent="0.35">
      <c r="B355" s="373" t="s">
        <v>185</v>
      </c>
      <c r="C355" s="145"/>
      <c r="D355" s="195"/>
      <c r="E355" s="199"/>
      <c r="F355" s="195"/>
      <c r="G355" s="195"/>
      <c r="H355" s="195"/>
      <c r="I355" s="244">
        <f t="shared" si="28"/>
        <v>0</v>
      </c>
      <c r="J355" s="245"/>
      <c r="K355" s="201"/>
      <c r="L355" s="246"/>
      <c r="M355" s="207"/>
    </row>
    <row r="356" spans="2:13" ht="30" customHeight="1" x14ac:dyDescent="0.35">
      <c r="B356" s="374"/>
      <c r="C356" s="145"/>
      <c r="D356" s="195"/>
      <c r="E356" s="199"/>
      <c r="F356" s="195"/>
      <c r="G356" s="195"/>
      <c r="H356" s="195"/>
      <c r="I356" s="244">
        <f t="shared" si="28"/>
        <v>0</v>
      </c>
      <c r="J356" s="245"/>
      <c r="K356" s="201"/>
      <c r="L356" s="246"/>
      <c r="M356" s="207"/>
    </row>
    <row r="357" spans="2:13" ht="30" customHeight="1" x14ac:dyDescent="0.35">
      <c r="B357" s="374"/>
      <c r="C357" s="145"/>
      <c r="D357" s="195"/>
      <c r="E357" s="199"/>
      <c r="F357" s="195"/>
      <c r="G357" s="195"/>
      <c r="H357" s="195"/>
      <c r="I357" s="244">
        <f t="shared" si="28"/>
        <v>0</v>
      </c>
      <c r="J357" s="245"/>
      <c r="K357" s="201"/>
      <c r="L357" s="246"/>
      <c r="M357" s="207"/>
    </row>
    <row r="358" spans="2:13" ht="30" customHeight="1" x14ac:dyDescent="0.35">
      <c r="B358" s="374"/>
      <c r="C358" s="145"/>
      <c r="D358" s="195"/>
      <c r="E358" s="199"/>
      <c r="F358" s="195"/>
      <c r="G358" s="195"/>
      <c r="H358" s="195"/>
      <c r="I358" s="244">
        <f t="shared" si="28"/>
        <v>0</v>
      </c>
      <c r="J358" s="245"/>
      <c r="K358" s="201"/>
      <c r="L358" s="246"/>
      <c r="M358" s="207"/>
    </row>
    <row r="359" spans="2:13" ht="30" customHeight="1" x14ac:dyDescent="0.35">
      <c r="B359" s="375"/>
      <c r="C359" s="145"/>
      <c r="D359" s="195"/>
      <c r="E359" s="199"/>
      <c r="F359" s="195"/>
      <c r="G359" s="195"/>
      <c r="H359" s="195"/>
      <c r="I359" s="244">
        <f t="shared" si="28"/>
        <v>0</v>
      </c>
      <c r="J359" s="245"/>
      <c r="K359" s="201"/>
      <c r="L359" s="246"/>
      <c r="M359" s="207"/>
    </row>
    <row r="360" spans="2:13" ht="30" customHeight="1" x14ac:dyDescent="0.35">
      <c r="B360" s="373" t="s">
        <v>186</v>
      </c>
      <c r="C360" s="145"/>
      <c r="D360" s="195"/>
      <c r="E360" s="199"/>
      <c r="F360" s="195"/>
      <c r="G360" s="195"/>
      <c r="H360" s="195"/>
      <c r="I360" s="244">
        <f t="shared" si="28"/>
        <v>0</v>
      </c>
      <c r="J360" s="245"/>
      <c r="K360" s="201"/>
      <c r="L360" s="246"/>
      <c r="M360" s="207"/>
    </row>
    <row r="361" spans="2:13" ht="30" customHeight="1" x14ac:dyDescent="0.35">
      <c r="B361" s="374"/>
      <c r="C361" s="145"/>
      <c r="D361" s="195"/>
      <c r="E361" s="199"/>
      <c r="F361" s="195"/>
      <c r="G361" s="195"/>
      <c r="H361" s="195"/>
      <c r="I361" s="244">
        <f t="shared" si="28"/>
        <v>0</v>
      </c>
      <c r="J361" s="245"/>
      <c r="K361" s="201"/>
      <c r="L361" s="246"/>
      <c r="M361" s="207"/>
    </row>
    <row r="362" spans="2:13" ht="30" customHeight="1" x14ac:dyDescent="0.35">
      <c r="B362" s="374"/>
      <c r="C362" s="145"/>
      <c r="D362" s="195"/>
      <c r="E362" s="199"/>
      <c r="F362" s="195"/>
      <c r="G362" s="195"/>
      <c r="H362" s="195"/>
      <c r="I362" s="244">
        <f t="shared" si="28"/>
        <v>0</v>
      </c>
      <c r="J362" s="245"/>
      <c r="K362" s="201"/>
      <c r="L362" s="246"/>
      <c r="M362" s="207"/>
    </row>
    <row r="363" spans="2:13" ht="30" customHeight="1" x14ac:dyDescent="0.35">
      <c r="B363" s="374"/>
      <c r="C363" s="145"/>
      <c r="D363" s="195"/>
      <c r="E363" s="199"/>
      <c r="F363" s="195"/>
      <c r="G363" s="195"/>
      <c r="H363" s="195"/>
      <c r="I363" s="244">
        <f t="shared" si="28"/>
        <v>0</v>
      </c>
      <c r="J363" s="245"/>
      <c r="K363" s="201"/>
      <c r="L363" s="246"/>
      <c r="M363" s="207"/>
    </row>
    <row r="364" spans="2:13" ht="30" customHeight="1" x14ac:dyDescent="0.35">
      <c r="B364" s="375"/>
      <c r="C364" s="145"/>
      <c r="D364" s="195"/>
      <c r="E364" s="199"/>
      <c r="F364" s="195"/>
      <c r="G364" s="195"/>
      <c r="H364" s="195"/>
      <c r="I364" s="244">
        <f t="shared" si="28"/>
        <v>0</v>
      </c>
      <c r="J364" s="245"/>
      <c r="K364" s="201"/>
      <c r="L364" s="246"/>
      <c r="M364" s="207"/>
    </row>
    <row r="365" spans="2:13" ht="30" customHeight="1" x14ac:dyDescent="0.35">
      <c r="B365" s="373" t="s">
        <v>187</v>
      </c>
      <c r="C365" s="145"/>
      <c r="D365" s="195"/>
      <c r="E365" s="199"/>
      <c r="F365" s="195"/>
      <c r="G365" s="195"/>
      <c r="H365" s="195"/>
      <c r="I365" s="244">
        <f t="shared" si="28"/>
        <v>0</v>
      </c>
      <c r="J365" s="245"/>
      <c r="K365" s="201"/>
      <c r="L365" s="246"/>
      <c r="M365" s="207"/>
    </row>
    <row r="366" spans="2:13" ht="30" customHeight="1" x14ac:dyDescent="0.35">
      <c r="B366" s="374"/>
      <c r="C366" s="145"/>
      <c r="D366" s="195"/>
      <c r="E366" s="199"/>
      <c r="F366" s="195"/>
      <c r="G366" s="195"/>
      <c r="H366" s="195"/>
      <c r="I366" s="244">
        <f t="shared" si="28"/>
        <v>0</v>
      </c>
      <c r="J366" s="245"/>
      <c r="K366" s="201"/>
      <c r="L366" s="246"/>
      <c r="M366" s="207"/>
    </row>
    <row r="367" spans="2:13" ht="30" customHeight="1" x14ac:dyDescent="0.35">
      <c r="B367" s="374"/>
      <c r="C367" s="145"/>
      <c r="D367" s="195"/>
      <c r="E367" s="199"/>
      <c r="F367" s="195"/>
      <c r="G367" s="195"/>
      <c r="H367" s="195"/>
      <c r="I367" s="244">
        <f t="shared" si="28"/>
        <v>0</v>
      </c>
      <c r="J367" s="245"/>
      <c r="K367" s="201"/>
      <c r="L367" s="246"/>
      <c r="M367" s="207"/>
    </row>
    <row r="368" spans="2:13" ht="30" customHeight="1" x14ac:dyDescent="0.35">
      <c r="B368" s="374"/>
      <c r="C368" s="145"/>
      <c r="D368" s="195"/>
      <c r="E368" s="199"/>
      <c r="F368" s="195"/>
      <c r="G368" s="195"/>
      <c r="H368" s="195"/>
      <c r="I368" s="244">
        <f t="shared" si="28"/>
        <v>0</v>
      </c>
      <c r="J368" s="245"/>
      <c r="K368" s="201"/>
      <c r="L368" s="246"/>
      <c r="M368" s="207"/>
    </row>
    <row r="369" spans="2:13" ht="30" customHeight="1" x14ac:dyDescent="0.35">
      <c r="B369" s="375"/>
      <c r="C369" s="145"/>
      <c r="D369" s="195"/>
      <c r="E369" s="199"/>
      <c r="F369" s="195"/>
      <c r="G369" s="195"/>
      <c r="H369" s="195"/>
      <c r="I369" s="244">
        <f t="shared" si="28"/>
        <v>0</v>
      </c>
      <c r="J369" s="245"/>
      <c r="K369" s="201"/>
      <c r="L369" s="246"/>
      <c r="M369" s="207"/>
    </row>
    <row r="370" spans="2:13" ht="30" customHeight="1" x14ac:dyDescent="0.35">
      <c r="B370" s="373" t="s">
        <v>188</v>
      </c>
      <c r="C370" s="145"/>
      <c r="D370" s="195"/>
      <c r="E370" s="199"/>
      <c r="F370" s="195"/>
      <c r="G370" s="195"/>
      <c r="H370" s="195"/>
      <c r="I370" s="244">
        <f t="shared" si="28"/>
        <v>0</v>
      </c>
      <c r="J370" s="245"/>
      <c r="K370" s="201"/>
      <c r="L370" s="246"/>
      <c r="M370" s="207"/>
    </row>
    <row r="371" spans="2:13" ht="30" customHeight="1" x14ac:dyDescent="0.35">
      <c r="B371" s="374"/>
      <c r="C371" s="145"/>
      <c r="D371" s="195"/>
      <c r="E371" s="199"/>
      <c r="F371" s="195"/>
      <c r="G371" s="195"/>
      <c r="H371" s="195"/>
      <c r="I371" s="244">
        <f t="shared" si="28"/>
        <v>0</v>
      </c>
      <c r="J371" s="245"/>
      <c r="K371" s="201"/>
      <c r="L371" s="246"/>
      <c r="M371" s="207"/>
    </row>
    <row r="372" spans="2:13" ht="30" customHeight="1" x14ac:dyDescent="0.35">
      <c r="B372" s="374"/>
      <c r="C372" s="145"/>
      <c r="D372" s="195"/>
      <c r="E372" s="199"/>
      <c r="F372" s="195"/>
      <c r="G372" s="195"/>
      <c r="H372" s="195"/>
      <c r="I372" s="244">
        <f t="shared" si="28"/>
        <v>0</v>
      </c>
      <c r="J372" s="245"/>
      <c r="K372" s="201"/>
      <c r="L372" s="246"/>
      <c r="M372" s="207"/>
    </row>
    <row r="373" spans="2:13" ht="30" customHeight="1" x14ac:dyDescent="0.35">
      <c r="B373" s="374"/>
      <c r="C373" s="197"/>
      <c r="D373" s="201"/>
      <c r="E373" s="199"/>
      <c r="F373" s="201"/>
      <c r="G373" s="201"/>
      <c r="H373" s="201"/>
      <c r="I373" s="244">
        <f t="shared" si="28"/>
        <v>0</v>
      </c>
      <c r="J373" s="245"/>
      <c r="K373" s="201"/>
      <c r="L373" s="247"/>
      <c r="M373" s="207"/>
    </row>
    <row r="374" spans="2:13" ht="30" customHeight="1" x14ac:dyDescent="0.35">
      <c r="B374" s="375"/>
      <c r="C374" s="197"/>
      <c r="D374" s="201"/>
      <c r="E374" s="199"/>
      <c r="F374" s="201"/>
      <c r="G374" s="201"/>
      <c r="H374" s="201"/>
      <c r="I374" s="244">
        <f t="shared" si="28"/>
        <v>0</v>
      </c>
      <c r="J374" s="245"/>
      <c r="K374" s="201"/>
      <c r="L374" s="247"/>
      <c r="M374" s="207"/>
    </row>
    <row r="375" spans="2:13" ht="30" customHeight="1" x14ac:dyDescent="0.35">
      <c r="B375" s="156"/>
      <c r="C375" s="55" t="s">
        <v>189</v>
      </c>
      <c r="D375" s="9">
        <f t="shared" ref="D375:F375" si="29">SUM(D350:D374)</f>
        <v>0</v>
      </c>
      <c r="E375" s="218">
        <f t="shared" si="29"/>
        <v>0</v>
      </c>
      <c r="F375" s="9">
        <f t="shared" si="29"/>
        <v>0</v>
      </c>
      <c r="G375" s="9">
        <f t="shared" ref="G375:H375" si="30">SUM(G350:G374)</f>
        <v>0</v>
      </c>
      <c r="H375" s="9">
        <f t="shared" si="30"/>
        <v>0</v>
      </c>
      <c r="I375" s="9">
        <f>SUM(I350:I374)</f>
        <v>0</v>
      </c>
      <c r="J375" s="218">
        <f>(J350*I350)+(J351*I351)+(J352*I352)+(J353*I353)+(J354*I354)+(J355*I355)+(J356*I356)+(J357*I357)+(J358*I358)+(J359*I359)+(J360*I360)+(J361*I361)+(J362*I362)+(J363*I363)+(J364*I364)+(J365*I365)+(J366*I366)+(J367*I367)+(J368*I368)+(J369*I369)+(J370*I370)+(J371*I371)+(J372*I372)+(J373*I373)+(J374*I374)</f>
        <v>0</v>
      </c>
      <c r="K375" s="315">
        <f>SUM(K350:K374)</f>
        <v>0</v>
      </c>
      <c r="L375" s="247"/>
      <c r="M375" s="89"/>
    </row>
    <row r="376" spans="2:13" ht="30" customHeight="1" x14ac:dyDescent="0.35">
      <c r="B376" s="159" t="s">
        <v>190</v>
      </c>
      <c r="C376" s="369"/>
      <c r="D376" s="369"/>
      <c r="E376" s="369"/>
      <c r="F376" s="369"/>
      <c r="G376" s="369"/>
      <c r="H376" s="369"/>
      <c r="I376" s="369"/>
      <c r="J376" s="369"/>
      <c r="K376" s="370"/>
      <c r="L376" s="369"/>
      <c r="M376" s="90"/>
    </row>
    <row r="377" spans="2:13" ht="30" customHeight="1" x14ac:dyDescent="0.35">
      <c r="B377" s="373" t="s">
        <v>191</v>
      </c>
      <c r="C377" s="145"/>
      <c r="D377" s="195"/>
      <c r="E377" s="199"/>
      <c r="F377" s="195"/>
      <c r="G377" s="195"/>
      <c r="H377" s="195"/>
      <c r="I377" s="244">
        <f t="shared" ref="I377:I401" si="31">SUM(D377:H377)</f>
        <v>0</v>
      </c>
      <c r="J377" s="245"/>
      <c r="K377" s="201"/>
      <c r="L377" s="246"/>
      <c r="M377" s="207"/>
    </row>
    <row r="378" spans="2:13" ht="30" customHeight="1" x14ac:dyDescent="0.35">
      <c r="B378" s="374"/>
      <c r="C378" s="145"/>
      <c r="D378" s="195"/>
      <c r="E378" s="199"/>
      <c r="F378" s="195"/>
      <c r="G378" s="195"/>
      <c r="H378" s="195"/>
      <c r="I378" s="244">
        <f t="shared" si="31"/>
        <v>0</v>
      </c>
      <c r="J378" s="245"/>
      <c r="K378" s="201"/>
      <c r="L378" s="246"/>
      <c r="M378" s="207"/>
    </row>
    <row r="379" spans="2:13" ht="30" customHeight="1" x14ac:dyDescent="0.35">
      <c r="B379" s="374"/>
      <c r="C379" s="145"/>
      <c r="D379" s="195"/>
      <c r="E379" s="199"/>
      <c r="F379" s="195"/>
      <c r="G379" s="195"/>
      <c r="H379" s="195"/>
      <c r="I379" s="244">
        <f t="shared" si="31"/>
        <v>0</v>
      </c>
      <c r="J379" s="245"/>
      <c r="K379" s="201"/>
      <c r="L379" s="246"/>
      <c r="M379" s="207"/>
    </row>
    <row r="380" spans="2:13" ht="30" customHeight="1" x14ac:dyDescent="0.35">
      <c r="B380" s="374"/>
      <c r="C380" s="145"/>
      <c r="D380" s="195"/>
      <c r="E380" s="199"/>
      <c r="F380" s="195"/>
      <c r="G380" s="195"/>
      <c r="H380" s="195"/>
      <c r="I380" s="244">
        <f t="shared" si="31"/>
        <v>0</v>
      </c>
      <c r="J380" s="245"/>
      <c r="K380" s="201"/>
      <c r="L380" s="246"/>
      <c r="M380" s="207"/>
    </row>
    <row r="381" spans="2:13" ht="30" customHeight="1" x14ac:dyDescent="0.35">
      <c r="B381" s="375"/>
      <c r="C381" s="145"/>
      <c r="D381" s="195"/>
      <c r="E381" s="199"/>
      <c r="F381" s="195"/>
      <c r="G381" s="195"/>
      <c r="H381" s="195"/>
      <c r="I381" s="244">
        <f t="shared" si="31"/>
        <v>0</v>
      </c>
      <c r="J381" s="245"/>
      <c r="K381" s="201"/>
      <c r="L381" s="246"/>
      <c r="M381" s="207"/>
    </row>
    <row r="382" spans="2:13" ht="30" customHeight="1" x14ac:dyDescent="0.35">
      <c r="B382" s="373" t="s">
        <v>192</v>
      </c>
      <c r="C382" s="145"/>
      <c r="D382" s="195"/>
      <c r="E382" s="199"/>
      <c r="F382" s="195"/>
      <c r="G382" s="195"/>
      <c r="H382" s="195"/>
      <c r="I382" s="244">
        <f t="shared" si="31"/>
        <v>0</v>
      </c>
      <c r="J382" s="245"/>
      <c r="K382" s="201"/>
      <c r="L382" s="246"/>
      <c r="M382" s="207"/>
    </row>
    <row r="383" spans="2:13" ht="30" customHeight="1" x14ac:dyDescent="0.35">
      <c r="B383" s="374"/>
      <c r="C383" s="145"/>
      <c r="D383" s="195"/>
      <c r="E383" s="199"/>
      <c r="F383" s="195"/>
      <c r="G383" s="195"/>
      <c r="H383" s="195"/>
      <c r="I383" s="244">
        <f t="shared" si="31"/>
        <v>0</v>
      </c>
      <c r="J383" s="245"/>
      <c r="K383" s="201"/>
      <c r="L383" s="246"/>
      <c r="M383" s="207"/>
    </row>
    <row r="384" spans="2:13" ht="30" customHeight="1" x14ac:dyDescent="0.35">
      <c r="B384" s="374"/>
      <c r="C384" s="145"/>
      <c r="D384" s="195"/>
      <c r="E384" s="199"/>
      <c r="F384" s="195"/>
      <c r="G384" s="195"/>
      <c r="H384" s="195"/>
      <c r="I384" s="244">
        <f t="shared" si="31"/>
        <v>0</v>
      </c>
      <c r="J384" s="245"/>
      <c r="K384" s="201"/>
      <c r="L384" s="246"/>
      <c r="M384" s="207"/>
    </row>
    <row r="385" spans="2:13" ht="30" customHeight="1" x14ac:dyDescent="0.35">
      <c r="B385" s="374"/>
      <c r="C385" s="145"/>
      <c r="D385" s="195"/>
      <c r="E385" s="199"/>
      <c r="F385" s="195"/>
      <c r="G385" s="195"/>
      <c r="H385" s="195"/>
      <c r="I385" s="244">
        <f t="shared" si="31"/>
        <v>0</v>
      </c>
      <c r="J385" s="245"/>
      <c r="K385" s="201"/>
      <c r="L385" s="246"/>
      <c r="M385" s="207"/>
    </row>
    <row r="386" spans="2:13" ht="30" customHeight="1" x14ac:dyDescent="0.35">
      <c r="B386" s="375"/>
      <c r="C386" s="145"/>
      <c r="D386" s="195"/>
      <c r="E386" s="199"/>
      <c r="F386" s="195"/>
      <c r="G386" s="195"/>
      <c r="H386" s="195"/>
      <c r="I386" s="244">
        <f t="shared" si="31"/>
        <v>0</v>
      </c>
      <c r="J386" s="245"/>
      <c r="K386" s="201"/>
      <c r="L386" s="246"/>
      <c r="M386" s="207"/>
    </row>
    <row r="387" spans="2:13" ht="30" customHeight="1" x14ac:dyDescent="0.35">
      <c r="B387" s="373" t="s">
        <v>193</v>
      </c>
      <c r="C387" s="145"/>
      <c r="D387" s="195"/>
      <c r="E387" s="199"/>
      <c r="F387" s="195"/>
      <c r="G387" s="195"/>
      <c r="H387" s="195"/>
      <c r="I387" s="244">
        <f t="shared" si="31"/>
        <v>0</v>
      </c>
      <c r="J387" s="245"/>
      <c r="K387" s="201"/>
      <c r="L387" s="246"/>
      <c r="M387" s="207"/>
    </row>
    <row r="388" spans="2:13" ht="30" customHeight="1" x14ac:dyDescent="0.35">
      <c r="B388" s="374"/>
      <c r="C388" s="145"/>
      <c r="D388" s="195"/>
      <c r="E388" s="199"/>
      <c r="F388" s="195"/>
      <c r="G388" s="195"/>
      <c r="H388" s="195"/>
      <c r="I388" s="244">
        <f t="shared" si="31"/>
        <v>0</v>
      </c>
      <c r="J388" s="245"/>
      <c r="K388" s="201"/>
      <c r="L388" s="246"/>
      <c r="M388" s="207"/>
    </row>
    <row r="389" spans="2:13" ht="30" customHeight="1" x14ac:dyDescent="0.35">
      <c r="B389" s="374"/>
      <c r="C389" s="145"/>
      <c r="D389" s="195"/>
      <c r="E389" s="199"/>
      <c r="F389" s="195"/>
      <c r="G389" s="195"/>
      <c r="H389" s="195"/>
      <c r="I389" s="244">
        <f t="shared" si="31"/>
        <v>0</v>
      </c>
      <c r="J389" s="245"/>
      <c r="K389" s="201"/>
      <c r="L389" s="246"/>
      <c r="M389" s="207"/>
    </row>
    <row r="390" spans="2:13" ht="30" customHeight="1" x14ac:dyDescent="0.35">
      <c r="B390" s="374"/>
      <c r="C390" s="145"/>
      <c r="D390" s="195"/>
      <c r="E390" s="199"/>
      <c r="F390" s="195"/>
      <c r="G390" s="195"/>
      <c r="H390" s="195"/>
      <c r="I390" s="244">
        <f t="shared" si="31"/>
        <v>0</v>
      </c>
      <c r="J390" s="245"/>
      <c r="K390" s="201"/>
      <c r="L390" s="246"/>
      <c r="M390" s="207"/>
    </row>
    <row r="391" spans="2:13" ht="30" customHeight="1" x14ac:dyDescent="0.35">
      <c r="B391" s="375"/>
      <c r="C391" s="145"/>
      <c r="D391" s="195"/>
      <c r="E391" s="199"/>
      <c r="F391" s="195"/>
      <c r="G391" s="195"/>
      <c r="H391" s="195"/>
      <c r="I391" s="244">
        <f t="shared" si="31"/>
        <v>0</v>
      </c>
      <c r="J391" s="245"/>
      <c r="K391" s="201"/>
      <c r="L391" s="246"/>
      <c r="M391" s="207"/>
    </row>
    <row r="392" spans="2:13" ht="30" customHeight="1" x14ac:dyDescent="0.35">
      <c r="B392" s="373" t="s">
        <v>194</v>
      </c>
      <c r="C392" s="145"/>
      <c r="D392" s="195"/>
      <c r="E392" s="199"/>
      <c r="F392" s="195"/>
      <c r="G392" s="195"/>
      <c r="H392" s="195"/>
      <c r="I392" s="244">
        <f t="shared" si="31"/>
        <v>0</v>
      </c>
      <c r="J392" s="245"/>
      <c r="K392" s="201"/>
      <c r="L392" s="246"/>
      <c r="M392" s="207"/>
    </row>
    <row r="393" spans="2:13" ht="30" customHeight="1" x14ac:dyDescent="0.35">
      <c r="B393" s="374"/>
      <c r="C393" s="145"/>
      <c r="D393" s="195"/>
      <c r="E393" s="199"/>
      <c r="F393" s="195"/>
      <c r="G393" s="195"/>
      <c r="H393" s="195"/>
      <c r="I393" s="244">
        <f t="shared" si="31"/>
        <v>0</v>
      </c>
      <c r="J393" s="245"/>
      <c r="K393" s="201"/>
      <c r="L393" s="246"/>
      <c r="M393" s="207"/>
    </row>
    <row r="394" spans="2:13" ht="30" customHeight="1" x14ac:dyDescent="0.35">
      <c r="B394" s="374"/>
      <c r="C394" s="145"/>
      <c r="D394" s="195"/>
      <c r="E394" s="199"/>
      <c r="F394" s="195"/>
      <c r="G394" s="195"/>
      <c r="H394" s="195"/>
      <c r="I394" s="244">
        <f t="shared" si="31"/>
        <v>0</v>
      </c>
      <c r="J394" s="245"/>
      <c r="K394" s="201"/>
      <c r="L394" s="246"/>
      <c r="M394" s="207"/>
    </row>
    <row r="395" spans="2:13" ht="30" customHeight="1" x14ac:dyDescent="0.35">
      <c r="B395" s="374"/>
      <c r="C395" s="145"/>
      <c r="D395" s="195"/>
      <c r="E395" s="199"/>
      <c r="F395" s="195"/>
      <c r="G395" s="195"/>
      <c r="H395" s="195"/>
      <c r="I395" s="244">
        <f t="shared" si="31"/>
        <v>0</v>
      </c>
      <c r="J395" s="245"/>
      <c r="K395" s="201"/>
      <c r="L395" s="246"/>
      <c r="M395" s="207"/>
    </row>
    <row r="396" spans="2:13" ht="30" customHeight="1" x14ac:dyDescent="0.35">
      <c r="B396" s="375"/>
      <c r="C396" s="145"/>
      <c r="D396" s="195"/>
      <c r="E396" s="199"/>
      <c r="F396" s="195"/>
      <c r="G396" s="195"/>
      <c r="H396" s="195"/>
      <c r="I396" s="244">
        <f t="shared" si="31"/>
        <v>0</v>
      </c>
      <c r="J396" s="245"/>
      <c r="K396" s="201"/>
      <c r="L396" s="246"/>
      <c r="M396" s="207"/>
    </row>
    <row r="397" spans="2:13" ht="30" customHeight="1" x14ac:dyDescent="0.35">
      <c r="B397" s="373" t="s">
        <v>195</v>
      </c>
      <c r="C397" s="145"/>
      <c r="D397" s="195"/>
      <c r="E397" s="199"/>
      <c r="F397" s="195"/>
      <c r="G397" s="195"/>
      <c r="H397" s="195"/>
      <c r="I397" s="244">
        <f t="shared" si="31"/>
        <v>0</v>
      </c>
      <c r="J397" s="245"/>
      <c r="K397" s="201"/>
      <c r="L397" s="246"/>
      <c r="M397" s="207"/>
    </row>
    <row r="398" spans="2:13" ht="30" customHeight="1" x14ac:dyDescent="0.35">
      <c r="B398" s="374"/>
      <c r="C398" s="145"/>
      <c r="D398" s="195"/>
      <c r="E398" s="199"/>
      <c r="F398" s="195"/>
      <c r="G398" s="195"/>
      <c r="H398" s="195"/>
      <c r="I398" s="244">
        <f t="shared" si="31"/>
        <v>0</v>
      </c>
      <c r="J398" s="245"/>
      <c r="K398" s="201"/>
      <c r="L398" s="246"/>
      <c r="M398" s="207"/>
    </row>
    <row r="399" spans="2:13" ht="30" customHeight="1" x14ac:dyDescent="0.35">
      <c r="B399" s="374"/>
      <c r="C399" s="145"/>
      <c r="D399" s="195"/>
      <c r="E399" s="199"/>
      <c r="F399" s="195"/>
      <c r="G399" s="195"/>
      <c r="H399" s="195"/>
      <c r="I399" s="244">
        <f t="shared" si="31"/>
        <v>0</v>
      </c>
      <c r="J399" s="245"/>
      <c r="K399" s="201"/>
      <c r="L399" s="246"/>
      <c r="M399" s="207"/>
    </row>
    <row r="400" spans="2:13" ht="30" customHeight="1" x14ac:dyDescent="0.35">
      <c r="B400" s="374"/>
      <c r="C400" s="197"/>
      <c r="D400" s="201"/>
      <c r="E400" s="199"/>
      <c r="F400" s="201"/>
      <c r="G400" s="201"/>
      <c r="H400" s="201"/>
      <c r="I400" s="244">
        <f t="shared" si="31"/>
        <v>0</v>
      </c>
      <c r="J400" s="245"/>
      <c r="K400" s="201"/>
      <c r="L400" s="247"/>
      <c r="M400" s="207"/>
    </row>
    <row r="401" spans="2:13" ht="30" customHeight="1" x14ac:dyDescent="0.35">
      <c r="B401" s="375"/>
      <c r="C401" s="197"/>
      <c r="D401" s="201"/>
      <c r="E401" s="199"/>
      <c r="F401" s="201"/>
      <c r="G401" s="201"/>
      <c r="H401" s="201"/>
      <c r="I401" s="244">
        <f t="shared" si="31"/>
        <v>0</v>
      </c>
      <c r="J401" s="245"/>
      <c r="K401" s="201"/>
      <c r="L401" s="247"/>
      <c r="M401" s="207"/>
    </row>
    <row r="402" spans="2:13" ht="30" customHeight="1" x14ac:dyDescent="0.35">
      <c r="B402" s="156"/>
      <c r="C402" s="55" t="s">
        <v>196</v>
      </c>
      <c r="D402" s="12">
        <f>SUM(D377:D401)</f>
        <v>0</v>
      </c>
      <c r="E402" s="219">
        <f t="shared" ref="E402:F402" si="32">SUM(E377:E401)</f>
        <v>0</v>
      </c>
      <c r="F402" s="12">
        <f t="shared" si="32"/>
        <v>0</v>
      </c>
      <c r="G402" s="12">
        <f>SUM(G377:G401)</f>
        <v>0</v>
      </c>
      <c r="H402" s="12">
        <f>SUM(H377:H401)</f>
        <v>0</v>
      </c>
      <c r="I402" s="9">
        <f>SUM(I377:I401)</f>
        <v>0</v>
      </c>
      <c r="J402" s="218">
        <f>(J377*I377)+(J378*I378)+(J379*I379)+(J380*I380)+(J381*I381)+(J382*I382)+(J383*I383)+(J384*I384)+(J385*I385)+(J386*I386)+(J387*I387)+(J388*I388)+(J389*I389)+(J390*I390)+(J391*I391)+(J392*I392)+(J393*I393)+(J394*I394)+(J395*I395)+(J396*I396)+(J397*I397)+(J398*I398)+(J399*I399)+(J400*I400)+(J401*I401)</f>
        <v>0</v>
      </c>
      <c r="K402" s="315">
        <f>SUM(K377:K401)</f>
        <v>0</v>
      </c>
      <c r="L402" s="247"/>
      <c r="M402" s="89"/>
    </row>
    <row r="403" spans="2:13" ht="30" customHeight="1" x14ac:dyDescent="0.35">
      <c r="B403" s="159" t="s">
        <v>197</v>
      </c>
      <c r="C403" s="369"/>
      <c r="D403" s="369"/>
      <c r="E403" s="369"/>
      <c r="F403" s="369"/>
      <c r="G403" s="369"/>
      <c r="H403" s="369"/>
      <c r="I403" s="369"/>
      <c r="J403" s="369"/>
      <c r="K403" s="370"/>
      <c r="L403" s="369"/>
      <c r="M403" s="90"/>
    </row>
    <row r="404" spans="2:13" ht="30" customHeight="1" x14ac:dyDescent="0.35">
      <c r="B404" s="373" t="s">
        <v>198</v>
      </c>
      <c r="C404" s="145"/>
      <c r="D404" s="195"/>
      <c r="E404" s="199"/>
      <c r="F404" s="195"/>
      <c r="G404" s="195"/>
      <c r="H404" s="195"/>
      <c r="I404" s="244">
        <f t="shared" ref="I404:I428" si="33">SUM(D404:H404)</f>
        <v>0</v>
      </c>
      <c r="J404" s="245"/>
      <c r="K404" s="201"/>
      <c r="L404" s="246"/>
      <c r="M404" s="207"/>
    </row>
    <row r="405" spans="2:13" ht="30" customHeight="1" x14ac:dyDescent="0.35">
      <c r="B405" s="374"/>
      <c r="C405" s="145"/>
      <c r="D405" s="195"/>
      <c r="E405" s="199"/>
      <c r="F405" s="195"/>
      <c r="G405" s="195"/>
      <c r="H405" s="195"/>
      <c r="I405" s="244">
        <f t="shared" si="33"/>
        <v>0</v>
      </c>
      <c r="J405" s="245"/>
      <c r="K405" s="201"/>
      <c r="L405" s="246"/>
      <c r="M405" s="207"/>
    </row>
    <row r="406" spans="2:13" ht="30" customHeight="1" x14ac:dyDescent="0.35">
      <c r="B406" s="374"/>
      <c r="C406" s="145"/>
      <c r="D406" s="195"/>
      <c r="E406" s="199"/>
      <c r="F406" s="195"/>
      <c r="G406" s="195"/>
      <c r="H406" s="195"/>
      <c r="I406" s="244">
        <f t="shared" si="33"/>
        <v>0</v>
      </c>
      <c r="J406" s="245"/>
      <c r="K406" s="201"/>
      <c r="L406" s="246"/>
      <c r="M406" s="207"/>
    </row>
    <row r="407" spans="2:13" ht="30" customHeight="1" x14ac:dyDescent="0.35">
      <c r="B407" s="374"/>
      <c r="C407" s="145"/>
      <c r="D407" s="195"/>
      <c r="E407" s="199"/>
      <c r="F407" s="195"/>
      <c r="G407" s="195"/>
      <c r="H407" s="195"/>
      <c r="I407" s="244">
        <f t="shared" si="33"/>
        <v>0</v>
      </c>
      <c r="J407" s="245"/>
      <c r="K407" s="201"/>
      <c r="L407" s="246"/>
      <c r="M407" s="207"/>
    </row>
    <row r="408" spans="2:13" ht="30" customHeight="1" x14ac:dyDescent="0.35">
      <c r="B408" s="375"/>
      <c r="C408" s="145"/>
      <c r="D408" s="195"/>
      <c r="E408" s="199"/>
      <c r="F408" s="195"/>
      <c r="G408" s="195"/>
      <c r="H408" s="195"/>
      <c r="I408" s="244">
        <f t="shared" si="33"/>
        <v>0</v>
      </c>
      <c r="J408" s="245"/>
      <c r="K408" s="201"/>
      <c r="L408" s="246"/>
      <c r="M408" s="207"/>
    </row>
    <row r="409" spans="2:13" ht="30" customHeight="1" x14ac:dyDescent="0.35">
      <c r="B409" s="373" t="s">
        <v>199</v>
      </c>
      <c r="C409" s="145"/>
      <c r="D409" s="195"/>
      <c r="E409" s="199"/>
      <c r="F409" s="195"/>
      <c r="G409" s="195"/>
      <c r="H409" s="195"/>
      <c r="I409" s="244">
        <f t="shared" si="33"/>
        <v>0</v>
      </c>
      <c r="J409" s="245"/>
      <c r="K409" s="201"/>
      <c r="L409" s="246"/>
      <c r="M409" s="207"/>
    </row>
    <row r="410" spans="2:13" ht="30" customHeight="1" x14ac:dyDescent="0.35">
      <c r="B410" s="374"/>
      <c r="C410" s="145"/>
      <c r="D410" s="195"/>
      <c r="E410" s="199"/>
      <c r="F410" s="195"/>
      <c r="G410" s="195"/>
      <c r="H410" s="195"/>
      <c r="I410" s="244">
        <f t="shared" si="33"/>
        <v>0</v>
      </c>
      <c r="J410" s="245"/>
      <c r="K410" s="201"/>
      <c r="L410" s="246"/>
      <c r="M410" s="207"/>
    </row>
    <row r="411" spans="2:13" ht="30" customHeight="1" x14ac:dyDescent="0.35">
      <c r="B411" s="374"/>
      <c r="C411" s="145"/>
      <c r="D411" s="195"/>
      <c r="E411" s="199"/>
      <c r="F411" s="195"/>
      <c r="G411" s="195"/>
      <c r="H411" s="195"/>
      <c r="I411" s="244">
        <f t="shared" si="33"/>
        <v>0</v>
      </c>
      <c r="J411" s="245"/>
      <c r="K411" s="201"/>
      <c r="L411" s="246"/>
      <c r="M411" s="207"/>
    </row>
    <row r="412" spans="2:13" ht="30" customHeight="1" x14ac:dyDescent="0.35">
      <c r="B412" s="374"/>
      <c r="C412" s="145"/>
      <c r="D412" s="195"/>
      <c r="E412" s="199"/>
      <c r="F412" s="195"/>
      <c r="G412" s="195"/>
      <c r="H412" s="195"/>
      <c r="I412" s="244">
        <f t="shared" si="33"/>
        <v>0</v>
      </c>
      <c r="J412" s="245"/>
      <c r="K412" s="201"/>
      <c r="L412" s="246"/>
      <c r="M412" s="207"/>
    </row>
    <row r="413" spans="2:13" ht="30" customHeight="1" x14ac:dyDescent="0.35">
      <c r="B413" s="375"/>
      <c r="C413" s="145"/>
      <c r="D413" s="195"/>
      <c r="E413" s="199"/>
      <c r="F413" s="195"/>
      <c r="G413" s="195"/>
      <c r="H413" s="195"/>
      <c r="I413" s="244">
        <f t="shared" si="33"/>
        <v>0</v>
      </c>
      <c r="J413" s="245"/>
      <c r="K413" s="201"/>
      <c r="L413" s="246"/>
      <c r="M413" s="207"/>
    </row>
    <row r="414" spans="2:13" ht="30" customHeight="1" x14ac:dyDescent="0.35">
      <c r="B414" s="373" t="s">
        <v>200</v>
      </c>
      <c r="C414" s="145"/>
      <c r="D414" s="195"/>
      <c r="E414" s="199"/>
      <c r="F414" s="195"/>
      <c r="G414" s="195"/>
      <c r="H414" s="195"/>
      <c r="I414" s="244">
        <f t="shared" si="33"/>
        <v>0</v>
      </c>
      <c r="J414" s="245"/>
      <c r="K414" s="201"/>
      <c r="L414" s="246"/>
      <c r="M414" s="207"/>
    </row>
    <row r="415" spans="2:13" ht="30" customHeight="1" x14ac:dyDescent="0.35">
      <c r="B415" s="374"/>
      <c r="C415" s="145"/>
      <c r="D415" s="195"/>
      <c r="E415" s="199"/>
      <c r="F415" s="195"/>
      <c r="G415" s="195"/>
      <c r="H415" s="195"/>
      <c r="I415" s="244">
        <f t="shared" si="33"/>
        <v>0</v>
      </c>
      <c r="J415" s="245"/>
      <c r="K415" s="201"/>
      <c r="L415" s="246"/>
      <c r="M415" s="207"/>
    </row>
    <row r="416" spans="2:13" ht="30" customHeight="1" x14ac:dyDescent="0.35">
      <c r="B416" s="374"/>
      <c r="C416" s="145"/>
      <c r="D416" s="195"/>
      <c r="E416" s="199"/>
      <c r="F416" s="195"/>
      <c r="G416" s="195"/>
      <c r="H416" s="195"/>
      <c r="I416" s="244">
        <f t="shared" si="33"/>
        <v>0</v>
      </c>
      <c r="J416" s="245"/>
      <c r="K416" s="201"/>
      <c r="L416" s="246"/>
      <c r="M416" s="207"/>
    </row>
    <row r="417" spans="2:13" ht="30" customHeight="1" x14ac:dyDescent="0.35">
      <c r="B417" s="374"/>
      <c r="C417" s="145"/>
      <c r="D417" s="195"/>
      <c r="E417" s="199"/>
      <c r="F417" s="195"/>
      <c r="G417" s="195"/>
      <c r="H417" s="195"/>
      <c r="I417" s="244">
        <f t="shared" si="33"/>
        <v>0</v>
      </c>
      <c r="J417" s="245"/>
      <c r="K417" s="201"/>
      <c r="L417" s="246"/>
      <c r="M417" s="207"/>
    </row>
    <row r="418" spans="2:13" ht="30" customHeight="1" x14ac:dyDescent="0.35">
      <c r="B418" s="375"/>
      <c r="C418" s="145"/>
      <c r="D418" s="195"/>
      <c r="E418" s="199"/>
      <c r="F418" s="195"/>
      <c r="G418" s="195"/>
      <c r="H418" s="195"/>
      <c r="I418" s="244">
        <f t="shared" si="33"/>
        <v>0</v>
      </c>
      <c r="J418" s="245"/>
      <c r="K418" s="201"/>
      <c r="L418" s="246"/>
      <c r="M418" s="207"/>
    </row>
    <row r="419" spans="2:13" ht="30" customHeight="1" x14ac:dyDescent="0.35">
      <c r="B419" s="373" t="s">
        <v>201</v>
      </c>
      <c r="C419" s="145"/>
      <c r="D419" s="195"/>
      <c r="E419" s="199"/>
      <c r="F419" s="195"/>
      <c r="G419" s="195"/>
      <c r="H419" s="195"/>
      <c r="I419" s="244">
        <f t="shared" si="33"/>
        <v>0</v>
      </c>
      <c r="J419" s="245"/>
      <c r="K419" s="201"/>
      <c r="L419" s="246"/>
      <c r="M419" s="207"/>
    </row>
    <row r="420" spans="2:13" ht="30" customHeight="1" x14ac:dyDescent="0.35">
      <c r="B420" s="374"/>
      <c r="C420" s="145"/>
      <c r="D420" s="195"/>
      <c r="E420" s="199"/>
      <c r="F420" s="195"/>
      <c r="G420" s="195"/>
      <c r="H420" s="195"/>
      <c r="I420" s="244">
        <f t="shared" si="33"/>
        <v>0</v>
      </c>
      <c r="J420" s="245"/>
      <c r="K420" s="201"/>
      <c r="L420" s="246"/>
      <c r="M420" s="207"/>
    </row>
    <row r="421" spans="2:13" ht="30" customHeight="1" x14ac:dyDescent="0.35">
      <c r="B421" s="374"/>
      <c r="C421" s="145"/>
      <c r="D421" s="195"/>
      <c r="E421" s="199"/>
      <c r="F421" s="195"/>
      <c r="G421" s="195"/>
      <c r="H421" s="195"/>
      <c r="I421" s="244">
        <f t="shared" si="33"/>
        <v>0</v>
      </c>
      <c r="J421" s="245"/>
      <c r="K421" s="201"/>
      <c r="L421" s="246"/>
      <c r="M421" s="207"/>
    </row>
    <row r="422" spans="2:13" ht="30" customHeight="1" x14ac:dyDescent="0.35">
      <c r="B422" s="374"/>
      <c r="C422" s="145"/>
      <c r="D422" s="195"/>
      <c r="E422" s="199"/>
      <c r="F422" s="195"/>
      <c r="G422" s="195"/>
      <c r="H422" s="195"/>
      <c r="I422" s="244">
        <f t="shared" si="33"/>
        <v>0</v>
      </c>
      <c r="J422" s="245"/>
      <c r="K422" s="201"/>
      <c r="L422" s="246"/>
      <c r="M422" s="207"/>
    </row>
    <row r="423" spans="2:13" ht="30" customHeight="1" x14ac:dyDescent="0.35">
      <c r="B423" s="375"/>
      <c r="C423" s="145"/>
      <c r="D423" s="195"/>
      <c r="E423" s="199"/>
      <c r="F423" s="195"/>
      <c r="G423" s="195"/>
      <c r="H423" s="195"/>
      <c r="I423" s="244">
        <f t="shared" si="33"/>
        <v>0</v>
      </c>
      <c r="J423" s="245"/>
      <c r="K423" s="201"/>
      <c r="L423" s="246"/>
      <c r="M423" s="207"/>
    </row>
    <row r="424" spans="2:13" ht="30" customHeight="1" x14ac:dyDescent="0.35">
      <c r="B424" s="373" t="s">
        <v>202</v>
      </c>
      <c r="C424" s="145"/>
      <c r="D424" s="195"/>
      <c r="E424" s="199"/>
      <c r="F424" s="195"/>
      <c r="G424" s="195"/>
      <c r="H424" s="195"/>
      <c r="I424" s="244">
        <f t="shared" si="33"/>
        <v>0</v>
      </c>
      <c r="J424" s="245"/>
      <c r="K424" s="201"/>
      <c r="L424" s="246"/>
      <c r="M424" s="207"/>
    </row>
    <row r="425" spans="2:13" ht="30" customHeight="1" x14ac:dyDescent="0.35">
      <c r="B425" s="374"/>
      <c r="C425" s="145"/>
      <c r="D425" s="195"/>
      <c r="E425" s="199"/>
      <c r="F425" s="195"/>
      <c r="G425" s="195"/>
      <c r="H425" s="195"/>
      <c r="I425" s="244">
        <f t="shared" si="33"/>
        <v>0</v>
      </c>
      <c r="J425" s="245"/>
      <c r="K425" s="201"/>
      <c r="L425" s="246"/>
      <c r="M425" s="207"/>
    </row>
    <row r="426" spans="2:13" ht="30" customHeight="1" x14ac:dyDescent="0.35">
      <c r="B426" s="374"/>
      <c r="C426" s="145"/>
      <c r="D426" s="195"/>
      <c r="E426" s="199"/>
      <c r="F426" s="195"/>
      <c r="G426" s="195"/>
      <c r="H426" s="195"/>
      <c r="I426" s="244">
        <f t="shared" si="33"/>
        <v>0</v>
      </c>
      <c r="J426" s="245"/>
      <c r="K426" s="201"/>
      <c r="L426" s="246"/>
      <c r="M426" s="207"/>
    </row>
    <row r="427" spans="2:13" ht="30" customHeight="1" x14ac:dyDescent="0.35">
      <c r="B427" s="374"/>
      <c r="C427" s="197"/>
      <c r="D427" s="201"/>
      <c r="E427" s="199"/>
      <c r="F427" s="201"/>
      <c r="G427" s="201"/>
      <c r="H427" s="201"/>
      <c r="I427" s="244">
        <f t="shared" si="33"/>
        <v>0</v>
      </c>
      <c r="J427" s="245"/>
      <c r="K427" s="201"/>
      <c r="L427" s="247"/>
      <c r="M427" s="207"/>
    </row>
    <row r="428" spans="2:13" ht="30" customHeight="1" x14ac:dyDescent="0.35">
      <c r="B428" s="375"/>
      <c r="C428" s="197"/>
      <c r="D428" s="201"/>
      <c r="E428" s="199"/>
      <c r="F428" s="201"/>
      <c r="G428" s="201"/>
      <c r="H428" s="201"/>
      <c r="I428" s="244">
        <f t="shared" si="33"/>
        <v>0</v>
      </c>
      <c r="J428" s="245"/>
      <c r="K428" s="201"/>
      <c r="L428" s="247"/>
      <c r="M428" s="207"/>
    </row>
    <row r="429" spans="2:13" ht="30" customHeight="1" x14ac:dyDescent="0.35">
      <c r="B429" s="156"/>
      <c r="C429" s="55" t="s">
        <v>203</v>
      </c>
      <c r="D429" s="12">
        <f>SUM(D404:D428)</f>
        <v>0</v>
      </c>
      <c r="E429" s="219">
        <f t="shared" ref="E429:H429" si="34">SUM(E404:E428)</f>
        <v>0</v>
      </c>
      <c r="F429" s="12">
        <f t="shared" si="34"/>
        <v>0</v>
      </c>
      <c r="G429" s="12">
        <f t="shared" si="34"/>
        <v>0</v>
      </c>
      <c r="H429" s="12">
        <f t="shared" si="34"/>
        <v>0</v>
      </c>
      <c r="I429" s="9">
        <f>SUM(I404:I428)</f>
        <v>0</v>
      </c>
      <c r="J429" s="218">
        <f>(J404*I404)+(J405*I405)+(J406*I406)+(J407*I407)+(J408*I408)+(J409*I409)+(J410*I410)+(J411*I411)+(J412*I412)+(J413*I413)+(J414*I414)+(J415*I415)+(J416*I416)+(J417*I417)+(J418*I418)+(J419*I419)+(J420*I420)+(J421*I421)+(J422*I422)+(J423*I423)+(J424*I424)+(J425*I425)+(J426*I426)+(J427*I427)+(J428*I428)</f>
        <v>0</v>
      </c>
      <c r="K429" s="315">
        <f>SUM(K404:K428)</f>
        <v>0</v>
      </c>
      <c r="L429" s="247"/>
      <c r="M429" s="89"/>
    </row>
    <row r="430" spans="2:13" ht="30" customHeight="1" x14ac:dyDescent="0.35">
      <c r="B430" s="159" t="s">
        <v>204</v>
      </c>
      <c r="C430" s="369"/>
      <c r="D430" s="369"/>
      <c r="E430" s="369"/>
      <c r="F430" s="369"/>
      <c r="G430" s="369"/>
      <c r="H430" s="369"/>
      <c r="I430" s="369"/>
      <c r="J430" s="369"/>
      <c r="K430" s="370"/>
      <c r="L430" s="369"/>
      <c r="M430" s="90"/>
    </row>
    <row r="431" spans="2:13" ht="30" customHeight="1" x14ac:dyDescent="0.35">
      <c r="B431" s="373" t="s">
        <v>205</v>
      </c>
      <c r="C431" s="145"/>
      <c r="D431" s="195"/>
      <c r="E431" s="199"/>
      <c r="F431" s="195"/>
      <c r="G431" s="195"/>
      <c r="H431" s="195"/>
      <c r="I431" s="244">
        <f t="shared" ref="I431:I455" si="35">SUM(D431:H431)</f>
        <v>0</v>
      </c>
      <c r="J431" s="245"/>
      <c r="K431" s="201"/>
      <c r="L431" s="246"/>
      <c r="M431" s="207"/>
    </row>
    <row r="432" spans="2:13" ht="30" customHeight="1" x14ac:dyDescent="0.35">
      <c r="B432" s="374"/>
      <c r="C432" s="145"/>
      <c r="D432" s="195"/>
      <c r="E432" s="199"/>
      <c r="F432" s="195"/>
      <c r="G432" s="195"/>
      <c r="H432" s="195"/>
      <c r="I432" s="244">
        <f t="shared" si="35"/>
        <v>0</v>
      </c>
      <c r="J432" s="245"/>
      <c r="K432" s="201"/>
      <c r="L432" s="246"/>
      <c r="M432" s="207"/>
    </row>
    <row r="433" spans="2:13" ht="30" customHeight="1" x14ac:dyDescent="0.35">
      <c r="B433" s="374"/>
      <c r="C433" s="145"/>
      <c r="D433" s="195"/>
      <c r="E433" s="199"/>
      <c r="F433" s="195"/>
      <c r="G433" s="195"/>
      <c r="H433" s="195"/>
      <c r="I433" s="244">
        <f t="shared" si="35"/>
        <v>0</v>
      </c>
      <c r="J433" s="245"/>
      <c r="K433" s="201"/>
      <c r="L433" s="246"/>
      <c r="M433" s="207"/>
    </row>
    <row r="434" spans="2:13" ht="30" customHeight="1" x14ac:dyDescent="0.35">
      <c r="B434" s="374"/>
      <c r="C434" s="145"/>
      <c r="D434" s="195"/>
      <c r="E434" s="199"/>
      <c r="F434" s="195"/>
      <c r="G434" s="195"/>
      <c r="H434" s="195"/>
      <c r="I434" s="244">
        <f t="shared" si="35"/>
        <v>0</v>
      </c>
      <c r="J434" s="245"/>
      <c r="K434" s="201"/>
      <c r="L434" s="246"/>
      <c r="M434" s="207"/>
    </row>
    <row r="435" spans="2:13" ht="30" customHeight="1" x14ac:dyDescent="0.35">
      <c r="B435" s="375"/>
      <c r="C435" s="145"/>
      <c r="D435" s="195"/>
      <c r="E435" s="199"/>
      <c r="F435" s="195"/>
      <c r="G435" s="195"/>
      <c r="H435" s="195"/>
      <c r="I435" s="244">
        <f t="shared" si="35"/>
        <v>0</v>
      </c>
      <c r="J435" s="245"/>
      <c r="K435" s="201"/>
      <c r="L435" s="246"/>
      <c r="M435" s="207"/>
    </row>
    <row r="436" spans="2:13" ht="30" customHeight="1" x14ac:dyDescent="0.35">
      <c r="B436" s="373" t="s">
        <v>206</v>
      </c>
      <c r="C436" s="145"/>
      <c r="D436" s="195"/>
      <c r="E436" s="199"/>
      <c r="F436" s="195"/>
      <c r="G436" s="195"/>
      <c r="H436" s="195"/>
      <c r="I436" s="244">
        <f t="shared" si="35"/>
        <v>0</v>
      </c>
      <c r="J436" s="245"/>
      <c r="K436" s="201"/>
      <c r="L436" s="246"/>
      <c r="M436" s="207"/>
    </row>
    <row r="437" spans="2:13" ht="30" customHeight="1" x14ac:dyDescent="0.35">
      <c r="B437" s="374"/>
      <c r="C437" s="145"/>
      <c r="D437" s="195"/>
      <c r="E437" s="199"/>
      <c r="F437" s="195"/>
      <c r="G437" s="195"/>
      <c r="H437" s="195"/>
      <c r="I437" s="244">
        <f t="shared" si="35"/>
        <v>0</v>
      </c>
      <c r="J437" s="245"/>
      <c r="K437" s="201"/>
      <c r="L437" s="246"/>
      <c r="M437" s="207"/>
    </row>
    <row r="438" spans="2:13" ht="30" customHeight="1" x14ac:dyDescent="0.35">
      <c r="B438" s="374"/>
      <c r="C438" s="145"/>
      <c r="D438" s="195"/>
      <c r="E438" s="199"/>
      <c r="F438" s="195"/>
      <c r="G438" s="195"/>
      <c r="H438" s="195"/>
      <c r="I438" s="244">
        <f t="shared" si="35"/>
        <v>0</v>
      </c>
      <c r="J438" s="245"/>
      <c r="K438" s="201"/>
      <c r="L438" s="246"/>
      <c r="M438" s="207"/>
    </row>
    <row r="439" spans="2:13" ht="30" customHeight="1" x14ac:dyDescent="0.35">
      <c r="B439" s="374"/>
      <c r="C439" s="145"/>
      <c r="D439" s="195"/>
      <c r="E439" s="199"/>
      <c r="F439" s="195"/>
      <c r="G439" s="195"/>
      <c r="H439" s="195"/>
      <c r="I439" s="244">
        <f t="shared" si="35"/>
        <v>0</v>
      </c>
      <c r="J439" s="245"/>
      <c r="K439" s="201"/>
      <c r="L439" s="246"/>
      <c r="M439" s="207"/>
    </row>
    <row r="440" spans="2:13" ht="30" customHeight="1" x14ac:dyDescent="0.35">
      <c r="B440" s="375"/>
      <c r="C440" s="145"/>
      <c r="D440" s="195"/>
      <c r="E440" s="199"/>
      <c r="F440" s="195"/>
      <c r="G440" s="195"/>
      <c r="H440" s="195"/>
      <c r="I440" s="244">
        <f t="shared" si="35"/>
        <v>0</v>
      </c>
      <c r="J440" s="245"/>
      <c r="K440" s="201"/>
      <c r="L440" s="246"/>
      <c r="M440" s="207"/>
    </row>
    <row r="441" spans="2:13" ht="30" customHeight="1" x14ac:dyDescent="0.35">
      <c r="B441" s="373" t="s">
        <v>207</v>
      </c>
      <c r="C441" s="145"/>
      <c r="D441" s="195"/>
      <c r="E441" s="199"/>
      <c r="F441" s="195"/>
      <c r="G441" s="195"/>
      <c r="H441" s="195"/>
      <c r="I441" s="244">
        <f t="shared" si="35"/>
        <v>0</v>
      </c>
      <c r="J441" s="245"/>
      <c r="K441" s="201"/>
      <c r="L441" s="246"/>
      <c r="M441" s="207"/>
    </row>
    <row r="442" spans="2:13" ht="30" customHeight="1" x14ac:dyDescent="0.35">
      <c r="B442" s="374"/>
      <c r="C442" s="145"/>
      <c r="D442" s="195"/>
      <c r="E442" s="199"/>
      <c r="F442" s="195"/>
      <c r="G442" s="195"/>
      <c r="H442" s="195"/>
      <c r="I442" s="244">
        <f t="shared" si="35"/>
        <v>0</v>
      </c>
      <c r="J442" s="245"/>
      <c r="K442" s="201"/>
      <c r="L442" s="246"/>
      <c r="M442" s="207"/>
    </row>
    <row r="443" spans="2:13" ht="30" customHeight="1" x14ac:dyDescent="0.35">
      <c r="B443" s="374"/>
      <c r="C443" s="145"/>
      <c r="D443" s="195"/>
      <c r="E443" s="199"/>
      <c r="F443" s="195"/>
      <c r="G443" s="195"/>
      <c r="H443" s="195"/>
      <c r="I443" s="244">
        <f t="shared" si="35"/>
        <v>0</v>
      </c>
      <c r="J443" s="245"/>
      <c r="K443" s="201"/>
      <c r="L443" s="246"/>
      <c r="M443" s="207"/>
    </row>
    <row r="444" spans="2:13" ht="30" customHeight="1" x14ac:dyDescent="0.35">
      <c r="B444" s="374"/>
      <c r="C444" s="145"/>
      <c r="D444" s="195"/>
      <c r="E444" s="199"/>
      <c r="F444" s="195"/>
      <c r="G444" s="195"/>
      <c r="H444" s="195"/>
      <c r="I444" s="244">
        <f t="shared" si="35"/>
        <v>0</v>
      </c>
      <c r="J444" s="245"/>
      <c r="K444" s="201"/>
      <c r="L444" s="246"/>
      <c r="M444" s="207"/>
    </row>
    <row r="445" spans="2:13" ht="30" customHeight="1" x14ac:dyDescent="0.35">
      <c r="B445" s="375"/>
      <c r="C445" s="145"/>
      <c r="D445" s="195"/>
      <c r="E445" s="199"/>
      <c r="F445" s="195"/>
      <c r="G445" s="195"/>
      <c r="H445" s="195"/>
      <c r="I445" s="244">
        <f t="shared" si="35"/>
        <v>0</v>
      </c>
      <c r="J445" s="245"/>
      <c r="K445" s="201"/>
      <c r="L445" s="246"/>
      <c r="M445" s="207"/>
    </row>
    <row r="446" spans="2:13" ht="30" customHeight="1" x14ac:dyDescent="0.35">
      <c r="B446" s="373" t="s">
        <v>208</v>
      </c>
      <c r="C446" s="145"/>
      <c r="D446" s="195"/>
      <c r="E446" s="199"/>
      <c r="F446" s="195"/>
      <c r="G446" s="195"/>
      <c r="H446" s="195"/>
      <c r="I446" s="244">
        <f t="shared" si="35"/>
        <v>0</v>
      </c>
      <c r="J446" s="245"/>
      <c r="K446" s="201"/>
      <c r="L446" s="246"/>
      <c r="M446" s="207"/>
    </row>
    <row r="447" spans="2:13" ht="30" customHeight="1" x14ac:dyDescent="0.35">
      <c r="B447" s="374"/>
      <c r="C447" s="145"/>
      <c r="D447" s="195"/>
      <c r="E447" s="199"/>
      <c r="F447" s="195"/>
      <c r="G447" s="195"/>
      <c r="H447" s="195"/>
      <c r="I447" s="244">
        <f t="shared" si="35"/>
        <v>0</v>
      </c>
      <c r="J447" s="245"/>
      <c r="K447" s="201"/>
      <c r="L447" s="246"/>
      <c r="M447" s="207"/>
    </row>
    <row r="448" spans="2:13" ht="30" customHeight="1" x14ac:dyDescent="0.35">
      <c r="B448" s="374"/>
      <c r="C448" s="145"/>
      <c r="D448" s="195"/>
      <c r="E448" s="199"/>
      <c r="F448" s="195"/>
      <c r="G448" s="195"/>
      <c r="H448" s="195"/>
      <c r="I448" s="244">
        <f t="shared" si="35"/>
        <v>0</v>
      </c>
      <c r="J448" s="245"/>
      <c r="K448" s="201"/>
      <c r="L448" s="246"/>
      <c r="M448" s="207"/>
    </row>
    <row r="449" spans="2:14" ht="30" customHeight="1" x14ac:dyDescent="0.35">
      <c r="B449" s="374"/>
      <c r="C449" s="145"/>
      <c r="D449" s="195"/>
      <c r="E449" s="199"/>
      <c r="F449" s="195"/>
      <c r="G449" s="195"/>
      <c r="H449" s="195"/>
      <c r="I449" s="244">
        <f t="shared" si="35"/>
        <v>0</v>
      </c>
      <c r="J449" s="245"/>
      <c r="K449" s="201"/>
      <c r="L449" s="246"/>
      <c r="M449" s="207"/>
    </row>
    <row r="450" spans="2:14" ht="30" customHeight="1" x14ac:dyDescent="0.35">
      <c r="B450" s="375"/>
      <c r="C450" s="145"/>
      <c r="D450" s="195"/>
      <c r="E450" s="199"/>
      <c r="F450" s="195"/>
      <c r="G450" s="195"/>
      <c r="H450" s="195"/>
      <c r="I450" s="244">
        <f t="shared" si="35"/>
        <v>0</v>
      </c>
      <c r="J450" s="245"/>
      <c r="K450" s="201"/>
      <c r="L450" s="246"/>
      <c r="M450" s="207"/>
    </row>
    <row r="451" spans="2:14" ht="30" customHeight="1" x14ac:dyDescent="0.35">
      <c r="B451" s="373" t="s">
        <v>209</v>
      </c>
      <c r="C451" s="145"/>
      <c r="D451" s="195"/>
      <c r="E451" s="199"/>
      <c r="F451" s="195"/>
      <c r="G451" s="195"/>
      <c r="H451" s="195"/>
      <c r="I451" s="244">
        <f t="shared" si="35"/>
        <v>0</v>
      </c>
      <c r="J451" s="245"/>
      <c r="K451" s="201"/>
      <c r="L451" s="246"/>
      <c r="M451" s="207"/>
    </row>
    <row r="452" spans="2:14" ht="30" customHeight="1" x14ac:dyDescent="0.35">
      <c r="B452" s="374"/>
      <c r="C452" s="145"/>
      <c r="D452" s="195"/>
      <c r="E452" s="199"/>
      <c r="F452" s="195"/>
      <c r="G452" s="195"/>
      <c r="H452" s="195"/>
      <c r="I452" s="244">
        <f t="shared" si="35"/>
        <v>0</v>
      </c>
      <c r="J452" s="245"/>
      <c r="K452" s="201"/>
      <c r="L452" s="246"/>
      <c r="M452" s="207"/>
    </row>
    <row r="453" spans="2:14" ht="30" customHeight="1" x14ac:dyDescent="0.35">
      <c r="B453" s="374"/>
      <c r="C453" s="145"/>
      <c r="D453" s="195"/>
      <c r="E453" s="199"/>
      <c r="F453" s="195"/>
      <c r="G453" s="195"/>
      <c r="H453" s="195"/>
      <c r="I453" s="244">
        <f t="shared" si="35"/>
        <v>0</v>
      </c>
      <c r="J453" s="245"/>
      <c r="K453" s="201"/>
      <c r="L453" s="246"/>
      <c r="M453" s="207"/>
    </row>
    <row r="454" spans="2:14" ht="30" customHeight="1" x14ac:dyDescent="0.35">
      <c r="B454" s="374"/>
      <c r="C454" s="197"/>
      <c r="D454" s="201"/>
      <c r="E454" s="199"/>
      <c r="F454" s="201"/>
      <c r="G454" s="201"/>
      <c r="H454" s="201"/>
      <c r="I454" s="244">
        <f t="shared" si="35"/>
        <v>0</v>
      </c>
      <c r="J454" s="245"/>
      <c r="K454" s="201"/>
      <c r="L454" s="247"/>
      <c r="M454" s="207"/>
    </row>
    <row r="455" spans="2:14" ht="30" customHeight="1" x14ac:dyDescent="0.35">
      <c r="B455" s="375"/>
      <c r="C455" s="197"/>
      <c r="D455" s="201"/>
      <c r="E455" s="199"/>
      <c r="F455" s="201"/>
      <c r="G455" s="201"/>
      <c r="H455" s="201"/>
      <c r="I455" s="244">
        <f t="shared" si="35"/>
        <v>0</v>
      </c>
      <c r="J455" s="245"/>
      <c r="K455" s="201"/>
      <c r="L455" s="247"/>
      <c r="M455" s="207"/>
    </row>
    <row r="456" spans="2:14" ht="30" customHeight="1" x14ac:dyDescent="0.35">
      <c r="C456" s="55" t="s">
        <v>210</v>
      </c>
      <c r="D456" s="9">
        <f>SUM(D431:D455)</f>
        <v>0</v>
      </c>
      <c r="E456" s="218">
        <f t="shared" ref="E456:H456" si="36">SUM(E431:E455)</f>
        <v>0</v>
      </c>
      <c r="F456" s="9">
        <f t="shared" si="36"/>
        <v>0</v>
      </c>
      <c r="G456" s="9">
        <f t="shared" si="36"/>
        <v>0</v>
      </c>
      <c r="H456" s="9">
        <f t="shared" si="36"/>
        <v>0</v>
      </c>
      <c r="I456" s="9">
        <f>SUM(I431:I455)</f>
        <v>0</v>
      </c>
      <c r="J456" s="218">
        <f>(J431*I431)+(J432*I432)+(J433*I433)+(J434*I434)+(J435*I435)+(J436*I436)+(J437*I437)+(J438*I438)+(J439*I439)+(J440*I440)+(J441*I441)+(J442*I442)+(J443*I443)+(J444*I444)+(J445*I445)+(J446*I446)+(J447*I447)+(J448*I448)+(J449*I449)+(J450*I450)+(J451*I451)+(J452*I452)+(J453*I453)+(J454*I454)+(J455*I455)</f>
        <v>0</v>
      </c>
      <c r="K456" s="315">
        <f>SUM(K431:K455)</f>
        <v>0</v>
      </c>
      <c r="L456" s="247"/>
      <c r="M456" s="89"/>
    </row>
    <row r="457" spans="2:14" ht="15.75" customHeight="1" x14ac:dyDescent="0.35">
      <c r="B457" s="3"/>
      <c r="C457" s="248"/>
      <c r="D457" s="257"/>
      <c r="E457" s="258"/>
      <c r="F457" s="257"/>
      <c r="G457" s="257"/>
      <c r="H457" s="257"/>
      <c r="I457" s="257"/>
      <c r="J457" s="258"/>
      <c r="K457" s="257"/>
      <c r="L457" s="248"/>
      <c r="M457" s="2"/>
    </row>
    <row r="458" spans="2:14" ht="15.75" customHeight="1" x14ac:dyDescent="0.35">
      <c r="B458" s="3"/>
      <c r="C458" s="248"/>
      <c r="D458" s="257"/>
      <c r="E458" s="258"/>
      <c r="F458" s="257"/>
      <c r="G458" s="257"/>
      <c r="H458" s="257"/>
      <c r="I458" s="257"/>
      <c r="J458" s="258"/>
      <c r="K458" s="257"/>
      <c r="L458" s="248"/>
      <c r="M458" s="2"/>
    </row>
    <row r="459" spans="2:14" ht="35.15" customHeight="1" x14ac:dyDescent="0.35">
      <c r="B459" s="357" t="s">
        <v>211</v>
      </c>
      <c r="C459" s="200" t="s">
        <v>212</v>
      </c>
      <c r="D459" s="260"/>
      <c r="E459" s="260"/>
      <c r="F459" s="261">
        <v>15354.899999999998</v>
      </c>
      <c r="G459" s="203"/>
      <c r="H459" s="261"/>
      <c r="I459" s="244">
        <f t="shared" ref="I459:I473" si="37">SUM(D459:H459)</f>
        <v>15354.899999999998</v>
      </c>
      <c r="J459" s="227">
        <v>0.3</v>
      </c>
      <c r="K459" s="203">
        <v>3010.14</v>
      </c>
      <c r="L459" s="262" t="s">
        <v>213</v>
      </c>
      <c r="M459" s="92">
        <v>1</v>
      </c>
      <c r="N459" s="194"/>
    </row>
    <row r="460" spans="2:14" ht="35.15" customHeight="1" x14ac:dyDescent="0.35">
      <c r="B460" s="358"/>
      <c r="C460" s="200" t="s">
        <v>214</v>
      </c>
      <c r="D460" s="260"/>
      <c r="E460" s="260"/>
      <c r="F460" s="261"/>
      <c r="G460" s="203">
        <v>218400</v>
      </c>
      <c r="H460" s="261"/>
      <c r="I460" s="244">
        <f t="shared" si="37"/>
        <v>218400</v>
      </c>
      <c r="J460" s="228"/>
      <c r="K460" s="203">
        <v>13427</v>
      </c>
      <c r="L460" s="262"/>
      <c r="M460" s="92">
        <v>1</v>
      </c>
      <c r="N460" s="194"/>
    </row>
    <row r="461" spans="2:14" ht="35.15" customHeight="1" x14ac:dyDescent="0.35">
      <c r="B461" s="358"/>
      <c r="C461" s="200" t="s">
        <v>215</v>
      </c>
      <c r="D461" s="260"/>
      <c r="E461" s="260"/>
      <c r="F461" s="261"/>
      <c r="G461" s="203">
        <v>35000</v>
      </c>
      <c r="H461" s="261"/>
      <c r="I461" s="244">
        <f t="shared" si="37"/>
        <v>35000</v>
      </c>
      <c r="J461" s="228"/>
      <c r="K461" s="203">
        <v>15502</v>
      </c>
      <c r="L461" s="262"/>
      <c r="M461" s="92">
        <v>1</v>
      </c>
      <c r="N461" s="194"/>
    </row>
    <row r="462" spans="2:14" ht="35.15" customHeight="1" x14ac:dyDescent="0.35">
      <c r="B462" s="358"/>
      <c r="C462" s="200" t="s">
        <v>216</v>
      </c>
      <c r="D462" s="260">
        <v>62400</v>
      </c>
      <c r="E462" s="260">
        <v>72700</v>
      </c>
      <c r="F462" s="261">
        <v>70000</v>
      </c>
      <c r="G462" s="203"/>
      <c r="H462" s="261">
        <v>240000</v>
      </c>
      <c r="I462" s="244">
        <f t="shared" ref="I462" si="38">SUM(D462:H462)</f>
        <v>445100</v>
      </c>
      <c r="J462" s="228"/>
      <c r="K462" s="203">
        <v>92115.23</v>
      </c>
      <c r="L462" s="262"/>
      <c r="M462" s="92">
        <v>1</v>
      </c>
      <c r="N462" s="194"/>
    </row>
    <row r="463" spans="2:14" ht="35.15" customHeight="1" x14ac:dyDescent="0.35">
      <c r="B463" s="358"/>
      <c r="C463" s="200" t="s">
        <v>217</v>
      </c>
      <c r="D463" s="261">
        <v>33600</v>
      </c>
      <c r="E463" s="260">
        <v>45000</v>
      </c>
      <c r="F463" s="261">
        <v>70000</v>
      </c>
      <c r="G463" s="261">
        <v>32200</v>
      </c>
      <c r="H463" s="261"/>
      <c r="I463" s="244">
        <f t="shared" si="37"/>
        <v>180800</v>
      </c>
      <c r="J463" s="228"/>
      <c r="K463" s="203">
        <f>24633.88+6674</f>
        <v>31307.88</v>
      </c>
      <c r="L463" s="262"/>
      <c r="M463" s="92">
        <v>1</v>
      </c>
    </row>
    <row r="464" spans="2:14" ht="35.15" customHeight="1" x14ac:dyDescent="0.35">
      <c r="B464" s="358"/>
      <c r="C464" s="200" t="s">
        <v>218</v>
      </c>
      <c r="D464" s="261">
        <v>10000</v>
      </c>
      <c r="E464" s="260"/>
      <c r="F464" s="261">
        <v>10000</v>
      </c>
      <c r="G464" s="261">
        <v>10000</v>
      </c>
      <c r="H464" s="261"/>
      <c r="I464" s="244">
        <f t="shared" si="37"/>
        <v>30000</v>
      </c>
      <c r="J464" s="228"/>
      <c r="K464" s="203">
        <v>2855.45</v>
      </c>
      <c r="L464" s="262"/>
      <c r="M464" s="92">
        <v>1</v>
      </c>
    </row>
    <row r="465" spans="2:16" ht="35.15" customHeight="1" x14ac:dyDescent="0.35">
      <c r="B465" s="358"/>
      <c r="C465" s="200" t="s">
        <v>219</v>
      </c>
      <c r="D465" s="261">
        <v>20000</v>
      </c>
      <c r="E465" s="260">
        <v>30000</v>
      </c>
      <c r="F465" s="261">
        <v>44635.3</v>
      </c>
      <c r="G465" s="261">
        <v>20000</v>
      </c>
      <c r="H465" s="261"/>
      <c r="I465" s="244">
        <f t="shared" si="37"/>
        <v>114635.3</v>
      </c>
      <c r="J465" s="228"/>
      <c r="K465" s="203">
        <f>16148.56+10671</f>
        <v>26819.559999999998</v>
      </c>
      <c r="L465" s="262"/>
      <c r="M465" s="92">
        <v>1</v>
      </c>
    </row>
    <row r="466" spans="2:16" ht="35.15" customHeight="1" x14ac:dyDescent="0.35">
      <c r="B466" s="358"/>
      <c r="C466" s="200" t="s">
        <v>220</v>
      </c>
      <c r="D466" s="261"/>
      <c r="E466" s="260"/>
      <c r="F466" s="261">
        <v>24000.000000000004</v>
      </c>
      <c r="G466" s="261">
        <v>10000</v>
      </c>
      <c r="H466" s="261"/>
      <c r="I466" s="244">
        <f t="shared" si="37"/>
        <v>34000</v>
      </c>
      <c r="J466" s="228"/>
      <c r="K466" s="203"/>
      <c r="L466" s="262"/>
      <c r="M466" s="92">
        <v>1</v>
      </c>
    </row>
    <row r="467" spans="2:16" ht="35.15" customHeight="1" x14ac:dyDescent="0.35">
      <c r="B467" s="359"/>
      <c r="C467" s="200" t="s">
        <v>221</v>
      </c>
      <c r="D467" s="261"/>
      <c r="E467" s="260"/>
      <c r="F467" s="260">
        <v>24409.8</v>
      </c>
      <c r="G467" s="261"/>
      <c r="H467" s="261"/>
      <c r="I467" s="244">
        <f t="shared" si="37"/>
        <v>24409.8</v>
      </c>
      <c r="J467" s="229"/>
      <c r="K467" s="203"/>
      <c r="L467" s="262"/>
      <c r="M467" s="92">
        <v>1</v>
      </c>
    </row>
    <row r="468" spans="2:16" ht="35.15" customHeight="1" x14ac:dyDescent="0.35">
      <c r="B468" s="357" t="s">
        <v>222</v>
      </c>
      <c r="C468" s="200" t="s">
        <v>223</v>
      </c>
      <c r="D468" s="260">
        <v>24000</v>
      </c>
      <c r="E468" s="260"/>
      <c r="F468" s="261">
        <v>36000</v>
      </c>
      <c r="G468" s="203">
        <v>54000</v>
      </c>
      <c r="H468" s="261">
        <v>93000</v>
      </c>
      <c r="I468" s="244">
        <f t="shared" si="37"/>
        <v>207000</v>
      </c>
      <c r="J468" s="245"/>
      <c r="K468" s="203">
        <f>36871.12+23028</f>
        <v>59899.12</v>
      </c>
      <c r="L468" s="262"/>
      <c r="M468" s="92">
        <v>7</v>
      </c>
    </row>
    <row r="469" spans="2:16" ht="35.15" customHeight="1" x14ac:dyDescent="0.35">
      <c r="B469" s="358"/>
      <c r="C469" s="198" t="s">
        <v>224</v>
      </c>
      <c r="D469" s="261">
        <v>4500</v>
      </c>
      <c r="E469" s="260"/>
      <c r="F469" s="261">
        <v>20000</v>
      </c>
      <c r="G469" s="261">
        <v>12000</v>
      </c>
      <c r="H469" s="261"/>
      <c r="I469" s="244">
        <f t="shared" si="37"/>
        <v>36500</v>
      </c>
      <c r="J469" s="245"/>
      <c r="K469" s="203">
        <f>15092.7+2688</f>
        <v>17780.7</v>
      </c>
      <c r="L469" s="262"/>
      <c r="M469" s="92">
        <v>7</v>
      </c>
    </row>
    <row r="470" spans="2:16" ht="35.15" customHeight="1" x14ac:dyDescent="0.35">
      <c r="B470" s="358"/>
      <c r="C470" s="198" t="s">
        <v>225</v>
      </c>
      <c r="D470" s="261">
        <v>4500</v>
      </c>
      <c r="E470" s="260"/>
      <c r="F470" s="261">
        <v>32000</v>
      </c>
      <c r="G470" s="261">
        <v>12000</v>
      </c>
      <c r="H470" s="261"/>
      <c r="I470" s="244">
        <f t="shared" si="37"/>
        <v>48500</v>
      </c>
      <c r="J470" s="245"/>
      <c r="K470" s="203">
        <f>7424.06+6278</f>
        <v>13702.060000000001</v>
      </c>
      <c r="L470" s="262"/>
      <c r="M470" s="92">
        <v>7</v>
      </c>
    </row>
    <row r="471" spans="2:16" ht="35.15" customHeight="1" x14ac:dyDescent="0.35">
      <c r="B471" s="358"/>
      <c r="C471" s="198" t="s">
        <v>226</v>
      </c>
      <c r="D471" s="261">
        <v>5000</v>
      </c>
      <c r="E471" s="260"/>
      <c r="F471" s="261">
        <v>25000</v>
      </c>
      <c r="G471" s="261">
        <v>20000</v>
      </c>
      <c r="H471" s="261"/>
      <c r="I471" s="244">
        <f t="shared" ref="I471" si="39">SUM(D471:H471)</f>
        <v>50000</v>
      </c>
      <c r="J471" s="245"/>
      <c r="K471" s="203">
        <f>31037.46+13177</f>
        <v>44214.46</v>
      </c>
      <c r="L471" s="262"/>
      <c r="M471" s="92">
        <v>7</v>
      </c>
    </row>
    <row r="472" spans="2:16" ht="35.15" customHeight="1" x14ac:dyDescent="0.35">
      <c r="B472" s="358"/>
      <c r="C472" s="198" t="s">
        <v>227</v>
      </c>
      <c r="D472" s="261">
        <v>4500</v>
      </c>
      <c r="E472" s="260"/>
      <c r="F472" s="261">
        <v>19160.158878504779</v>
      </c>
      <c r="G472" s="261">
        <v>11400</v>
      </c>
      <c r="H472" s="261"/>
      <c r="I472" s="244">
        <f t="shared" si="37"/>
        <v>35060.158878504779</v>
      </c>
      <c r="J472" s="245"/>
      <c r="K472" s="203">
        <f>9049.3+11752</f>
        <v>20801.3</v>
      </c>
      <c r="L472" s="262"/>
      <c r="M472" s="92">
        <v>7</v>
      </c>
    </row>
    <row r="473" spans="2:16" ht="35.15" customHeight="1" x14ac:dyDescent="0.35">
      <c r="B473" s="359"/>
      <c r="C473" s="198" t="s">
        <v>228</v>
      </c>
      <c r="D473" s="261">
        <v>6500</v>
      </c>
      <c r="E473" s="260"/>
      <c r="F473" s="260">
        <v>30000</v>
      </c>
      <c r="G473" s="261">
        <v>20000</v>
      </c>
      <c r="H473" s="261"/>
      <c r="I473" s="244">
        <f t="shared" si="37"/>
        <v>56500</v>
      </c>
      <c r="J473" s="245"/>
      <c r="K473" s="203">
        <f>13265.15+10933</f>
        <v>24198.15</v>
      </c>
      <c r="L473" s="262"/>
      <c r="M473" s="92">
        <v>7</v>
      </c>
    </row>
    <row r="474" spans="2:16" ht="60" customHeight="1" x14ac:dyDescent="0.35">
      <c r="B474" s="357" t="s">
        <v>229</v>
      </c>
      <c r="C474" s="198" t="s">
        <v>230</v>
      </c>
      <c r="D474" s="261">
        <v>5000</v>
      </c>
      <c r="E474" s="260"/>
      <c r="F474" s="261">
        <v>10000</v>
      </c>
      <c r="G474" s="261">
        <v>29953.27</v>
      </c>
      <c r="H474" s="261">
        <v>58495.33</v>
      </c>
      <c r="I474" s="244">
        <f t="shared" ref="I474:I484" si="40">SUM(D474:H474)</f>
        <v>103448.6</v>
      </c>
      <c r="J474" s="245">
        <v>0.35</v>
      </c>
      <c r="K474" s="203">
        <f>12637.59+21060</f>
        <v>33697.589999999997</v>
      </c>
      <c r="L474" s="262"/>
      <c r="M474" s="92">
        <v>5</v>
      </c>
    </row>
    <row r="475" spans="2:16" ht="35.15" customHeight="1" x14ac:dyDescent="0.35">
      <c r="B475" s="358"/>
      <c r="C475" s="198" t="s">
        <v>231</v>
      </c>
      <c r="D475" s="261">
        <v>5005.6099999999997</v>
      </c>
      <c r="E475" s="260"/>
      <c r="F475" s="261">
        <v>20000</v>
      </c>
      <c r="G475" s="261">
        <v>10000</v>
      </c>
      <c r="H475" s="261"/>
      <c r="I475" s="244">
        <f t="shared" si="40"/>
        <v>35005.61</v>
      </c>
      <c r="J475" s="245">
        <v>0.35</v>
      </c>
      <c r="K475" s="203"/>
      <c r="L475" s="262"/>
      <c r="M475" s="92">
        <v>4</v>
      </c>
      <c r="P475" s="213"/>
    </row>
    <row r="476" spans="2:16" ht="35.15" customHeight="1" x14ac:dyDescent="0.35">
      <c r="B476" s="359"/>
      <c r="C476" s="198" t="s">
        <v>232</v>
      </c>
      <c r="D476" s="261"/>
      <c r="E476" s="260"/>
      <c r="F476" s="261"/>
      <c r="G476" s="261">
        <v>40000</v>
      </c>
      <c r="H476" s="261"/>
      <c r="I476" s="244">
        <f t="shared" si="40"/>
        <v>40000</v>
      </c>
      <c r="J476" s="245">
        <v>0.35</v>
      </c>
      <c r="K476" s="203">
        <v>19805.7</v>
      </c>
      <c r="L476" s="262"/>
      <c r="M476" s="92">
        <v>7</v>
      </c>
    </row>
    <row r="477" spans="2:16" ht="35.15" customHeight="1" x14ac:dyDescent="0.35">
      <c r="B477" s="341" t="s">
        <v>233</v>
      </c>
      <c r="C477" s="200" t="s">
        <v>234</v>
      </c>
      <c r="D477" s="261"/>
      <c r="E477" s="260"/>
      <c r="F477" s="261"/>
      <c r="G477" s="203">
        <v>90000</v>
      </c>
      <c r="H477" s="261"/>
      <c r="I477" s="244">
        <f t="shared" si="40"/>
        <v>90000</v>
      </c>
      <c r="J477" s="245"/>
      <c r="K477" s="203"/>
      <c r="L477" s="262"/>
      <c r="M477" s="92">
        <v>4</v>
      </c>
      <c r="P477" s="214"/>
    </row>
    <row r="478" spans="2:16" ht="35.15" customHeight="1" x14ac:dyDescent="0.35">
      <c r="B478" s="342"/>
      <c r="C478" s="200" t="s">
        <v>235</v>
      </c>
      <c r="D478" s="261"/>
      <c r="E478" s="260"/>
      <c r="F478" s="261"/>
      <c r="G478" s="203">
        <v>20000</v>
      </c>
      <c r="H478" s="261"/>
      <c r="I478" s="244">
        <f t="shared" si="40"/>
        <v>20000</v>
      </c>
      <c r="J478" s="245"/>
      <c r="K478" s="203"/>
      <c r="L478" s="262"/>
      <c r="M478" s="92">
        <v>7</v>
      </c>
    </row>
    <row r="479" spans="2:16" ht="35.15" customHeight="1" x14ac:dyDescent="0.35">
      <c r="B479" s="343"/>
      <c r="C479" s="200" t="s">
        <v>236</v>
      </c>
      <c r="D479" s="261"/>
      <c r="E479" s="260"/>
      <c r="F479" s="261"/>
      <c r="G479" s="203">
        <v>20000</v>
      </c>
      <c r="H479" s="261"/>
      <c r="I479" s="244">
        <f t="shared" si="40"/>
        <v>20000</v>
      </c>
      <c r="J479" s="245"/>
      <c r="K479" s="203"/>
      <c r="L479" s="262"/>
      <c r="M479" s="92">
        <v>7</v>
      </c>
    </row>
    <row r="480" spans="2:16" ht="35.15" customHeight="1" x14ac:dyDescent="0.35">
      <c r="B480" s="341"/>
      <c r="C480" s="200"/>
      <c r="D480" s="261"/>
      <c r="E480" s="260"/>
      <c r="F480" s="261"/>
      <c r="G480" s="203"/>
      <c r="H480" s="261"/>
      <c r="I480" s="244">
        <f t="shared" si="40"/>
        <v>0</v>
      </c>
      <c r="J480" s="245"/>
      <c r="K480" s="203"/>
      <c r="L480" s="262"/>
      <c r="M480" s="92"/>
    </row>
    <row r="481" spans="2:13" ht="35.15" customHeight="1" x14ac:dyDescent="0.35">
      <c r="B481" s="342"/>
      <c r="C481" s="200"/>
      <c r="D481" s="261"/>
      <c r="E481" s="260"/>
      <c r="F481" s="261"/>
      <c r="G481" s="203"/>
      <c r="H481" s="261"/>
      <c r="I481" s="244">
        <f t="shared" si="40"/>
        <v>0</v>
      </c>
      <c r="J481" s="245"/>
      <c r="K481" s="203"/>
      <c r="L481" s="262"/>
      <c r="M481" s="92"/>
    </row>
    <row r="482" spans="2:13" ht="35.15" customHeight="1" x14ac:dyDescent="0.35">
      <c r="B482" s="342"/>
      <c r="C482" s="200"/>
      <c r="D482" s="261"/>
      <c r="E482" s="260"/>
      <c r="F482" s="261"/>
      <c r="G482" s="203"/>
      <c r="H482" s="260"/>
      <c r="I482" s="244">
        <f t="shared" si="40"/>
        <v>0</v>
      </c>
      <c r="J482" s="245"/>
      <c r="K482" s="203"/>
      <c r="L482" s="262"/>
      <c r="M482" s="92"/>
    </row>
    <row r="483" spans="2:13" ht="35.15" customHeight="1" x14ac:dyDescent="0.35">
      <c r="B483" s="342"/>
      <c r="C483" s="193"/>
      <c r="D483" s="193"/>
      <c r="E483" s="193"/>
      <c r="F483" s="193"/>
      <c r="G483" s="193"/>
      <c r="H483" s="260"/>
      <c r="I483" s="244">
        <f t="shared" si="40"/>
        <v>0</v>
      </c>
      <c r="J483" s="245"/>
      <c r="K483" s="203"/>
      <c r="L483" s="262"/>
      <c r="M483" s="193"/>
    </row>
    <row r="484" spans="2:13" ht="35.15" customHeight="1" x14ac:dyDescent="0.35">
      <c r="B484" s="342"/>
      <c r="C484" s="193"/>
      <c r="D484" s="193"/>
      <c r="E484" s="193"/>
      <c r="F484" s="193"/>
      <c r="G484" s="193"/>
      <c r="H484" s="260"/>
      <c r="I484" s="244">
        <f t="shared" si="40"/>
        <v>0</v>
      </c>
      <c r="J484" s="245"/>
      <c r="K484" s="203"/>
      <c r="L484" s="262"/>
      <c r="M484" s="193"/>
    </row>
    <row r="485" spans="2:13" ht="42" customHeight="1" x14ac:dyDescent="0.35">
      <c r="B485" s="3"/>
      <c r="C485" s="70" t="s">
        <v>237</v>
      </c>
      <c r="D485" s="72">
        <f>SUM(D459:D480)</f>
        <v>185005.61</v>
      </c>
      <c r="E485" s="236">
        <f>SUM(E459:E480)</f>
        <v>147700</v>
      </c>
      <c r="F485" s="72">
        <f>SUM(F459:F480)</f>
        <v>450560.15887850476</v>
      </c>
      <c r="G485" s="72">
        <f>SUM(G459:G482)</f>
        <v>664953.27</v>
      </c>
      <c r="H485" s="72">
        <f>SUM(H459:H482)</f>
        <v>391495.33</v>
      </c>
      <c r="I485" s="72">
        <f>SUM(I459:I484)</f>
        <v>1839714.3688785052</v>
      </c>
      <c r="J485" s="218">
        <f>(J459*I459)+(J468*I468)+(J474*I474)+(J482*I482)+(I463*J463)+(I464*J464)+(I465*J465)+(I469*J469)+(I470*J470)+(I472*J472)+(I473*J473)+(I475*J475)+(I476*J476)+(I466*J466)+(I467*J467)</f>
        <v>67065.443499999994</v>
      </c>
      <c r="K485" s="315">
        <f>SUM(K459:K482)</f>
        <v>419136.34</v>
      </c>
      <c r="L485" s="200"/>
      <c r="M485" s="93"/>
    </row>
    <row r="486" spans="2:13" ht="15.75" customHeight="1" x14ac:dyDescent="0.35">
      <c r="B486" s="3"/>
      <c r="C486" s="248"/>
      <c r="D486" s="257"/>
      <c r="E486" s="258"/>
      <c r="F486" s="257"/>
      <c r="G486" s="257"/>
      <c r="H486" s="257"/>
      <c r="I486" s="257"/>
      <c r="J486" s="258"/>
      <c r="K486" s="257"/>
      <c r="L486" s="248"/>
      <c r="M486" s="86"/>
    </row>
    <row r="487" spans="2:13" ht="15.75" customHeight="1" x14ac:dyDescent="0.35">
      <c r="B487" s="3"/>
      <c r="C487" s="248"/>
      <c r="D487" s="257"/>
      <c r="E487" s="258"/>
      <c r="F487" s="257"/>
      <c r="G487" s="257"/>
      <c r="H487" s="257"/>
      <c r="I487" s="257"/>
      <c r="J487" s="258"/>
      <c r="K487" s="257"/>
      <c r="L487" s="248"/>
      <c r="M487" s="86"/>
    </row>
    <row r="488" spans="2:13" ht="15.75" customHeight="1" x14ac:dyDescent="0.35">
      <c r="B488" s="3"/>
      <c r="C488" s="248"/>
      <c r="D488" s="257"/>
      <c r="E488" s="258"/>
      <c r="F488" s="257"/>
      <c r="G488" s="257"/>
      <c r="H488" s="257"/>
      <c r="I488" s="257"/>
      <c r="J488" s="258"/>
      <c r="K488" s="257"/>
      <c r="L488" s="248"/>
      <c r="M488" s="86"/>
    </row>
    <row r="489" spans="2:13" ht="15.75" customHeight="1" x14ac:dyDescent="0.35">
      <c r="B489" s="3"/>
      <c r="C489" s="248"/>
      <c r="D489" s="257"/>
      <c r="E489" s="258"/>
      <c r="F489" s="257"/>
      <c r="G489" s="257"/>
      <c r="H489" s="257"/>
      <c r="I489" s="257"/>
      <c r="J489" s="258"/>
      <c r="K489" s="257"/>
      <c r="L489" s="248"/>
      <c r="M489" s="86"/>
    </row>
    <row r="490" spans="2:13" ht="15.75" customHeight="1" x14ac:dyDescent="0.35">
      <c r="B490" s="3"/>
      <c r="C490" s="248"/>
      <c r="D490" s="257"/>
      <c r="E490" s="258"/>
      <c r="F490" s="257"/>
      <c r="G490" s="257"/>
      <c r="H490" s="257"/>
      <c r="I490" s="257"/>
      <c r="J490" s="258"/>
      <c r="K490" s="257"/>
      <c r="L490" s="248"/>
      <c r="M490" s="86"/>
    </row>
    <row r="491" spans="2:13" ht="15.75" customHeight="1" x14ac:dyDescent="0.35">
      <c r="B491" s="3"/>
      <c r="C491" s="248"/>
      <c r="D491" s="257"/>
      <c r="E491" s="258"/>
      <c r="F491" s="257"/>
      <c r="G491" s="257"/>
      <c r="H491" s="257"/>
      <c r="I491" s="257"/>
      <c r="J491" s="258"/>
      <c r="K491" s="257"/>
      <c r="L491" s="248"/>
      <c r="M491" s="86"/>
    </row>
    <row r="492" spans="2:13" ht="15.75" customHeight="1" thickBot="1" x14ac:dyDescent="0.4">
      <c r="B492" s="3"/>
      <c r="C492" s="248"/>
      <c r="D492" s="257"/>
      <c r="E492" s="258"/>
      <c r="F492" s="257"/>
      <c r="G492" s="257"/>
      <c r="H492" s="257"/>
      <c r="I492" s="257"/>
      <c r="J492" s="258"/>
      <c r="K492" s="257"/>
      <c r="L492" s="248"/>
      <c r="M492" s="86"/>
    </row>
    <row r="493" spans="2:13" ht="16" thickBot="1" x14ac:dyDescent="0.4">
      <c r="B493" s="3"/>
      <c r="C493" s="371" t="s">
        <v>35</v>
      </c>
      <c r="D493" s="372"/>
      <c r="E493" s="237"/>
      <c r="F493" s="146"/>
      <c r="G493" s="149"/>
      <c r="H493" s="149"/>
      <c r="I493" s="150"/>
      <c r="J493" s="2"/>
      <c r="K493" s="321"/>
      <c r="L493" s="8"/>
    </row>
    <row r="494" spans="2:13" ht="48" customHeight="1" x14ac:dyDescent="0.35">
      <c r="B494" s="3"/>
      <c r="C494" s="360"/>
      <c r="D494" s="147" t="s">
        <v>238</v>
      </c>
      <c r="E494" s="238" t="s">
        <v>239</v>
      </c>
      <c r="F494" s="147" t="s">
        <v>240</v>
      </c>
      <c r="G494" s="147" t="s">
        <v>241</v>
      </c>
      <c r="H494" s="147" t="s">
        <v>242</v>
      </c>
      <c r="I494" s="362" t="s">
        <v>62</v>
      </c>
      <c r="J494" s="263"/>
      <c r="K494" s="257"/>
      <c r="L494" s="8"/>
    </row>
    <row r="495" spans="2:13" ht="24.75" customHeight="1" x14ac:dyDescent="0.35">
      <c r="B495" s="3"/>
      <c r="C495" s="361"/>
      <c r="D495" s="74" t="str">
        <f>D13</f>
        <v>OIM BENIN</v>
      </c>
      <c r="E495" s="239" t="str">
        <f>E13</f>
        <v>PNUD BENIN</v>
      </c>
      <c r="F495" s="74" t="str">
        <f>F13</f>
        <v>OIM BURKINA FASO</v>
      </c>
      <c r="G495" s="74" t="str">
        <f>G13</f>
        <v>OIM TOGO</v>
      </c>
      <c r="H495" s="74" t="str">
        <f>H13</f>
        <v>PNUD TOGO</v>
      </c>
      <c r="I495" s="363"/>
      <c r="J495" s="263"/>
      <c r="K495" s="257"/>
      <c r="L495" s="8"/>
    </row>
    <row r="496" spans="2:13" ht="41.25" customHeight="1" x14ac:dyDescent="0.35">
      <c r="B496" s="264"/>
      <c r="C496" s="85" t="s">
        <v>48</v>
      </c>
      <c r="D496" s="265">
        <f>SUM(D41,D68,D95,D122,D155,D182,D209,D236,D265,D292,D319,D346,D375,D402,D429,D456,D485)</f>
        <v>654205.61</v>
      </c>
      <c r="E496" s="266">
        <f>SUM(E41,E68,E95,E122,E155,E182,E209,E236,E265,E292,E319,E346,E375,E402,E429,E456,E485)</f>
        <v>747663.55</v>
      </c>
      <c r="F496" s="265">
        <f>SUM(F41,F68,F95,F122,F155,F182,F209,F236,F265,F292,F319,F346,F375,F402,F429,F456,F485)</f>
        <v>1401869.1588785048</v>
      </c>
      <c r="G496" s="265">
        <f>SUM(G41,G68,G95,G122,G155,G182,G209,G236,G265,G292,G319,G346,G375,G402,G429,G456,G485)</f>
        <v>1214953.27</v>
      </c>
      <c r="H496" s="265">
        <f>SUM(H41,H68,H95,H122,H155,H182,H209,H236,H265,H292,H319,H346,H375,H402,H429,H456,H485)</f>
        <v>1121495.33</v>
      </c>
      <c r="I496" s="267">
        <f>SUM(D496:H496)</f>
        <v>5140186.918878505</v>
      </c>
      <c r="J496" s="263"/>
      <c r="K496" s="257"/>
      <c r="L496" s="264"/>
    </row>
    <row r="497" spans="2:13" ht="51.75" customHeight="1" x14ac:dyDescent="0.35">
      <c r="B497" s="263"/>
      <c r="C497" s="85" t="s">
        <v>49</v>
      </c>
      <c r="D497" s="265">
        <f>D496*0.07</f>
        <v>45794.392700000004</v>
      </c>
      <c r="E497" s="266">
        <f t="shared" ref="E497:F497" si="41">E496*0.07</f>
        <v>52336.448500000006</v>
      </c>
      <c r="F497" s="265">
        <f t="shared" si="41"/>
        <v>98130.841121495338</v>
      </c>
      <c r="G497" s="267">
        <f t="shared" ref="G497" si="42">G496*0.07</f>
        <v>85046.728900000016</v>
      </c>
      <c r="H497" s="267">
        <f>H496*0.07</f>
        <v>78504.673100000015</v>
      </c>
      <c r="I497" s="267">
        <f>I496*0.07</f>
        <v>359813.08432149538</v>
      </c>
      <c r="J497" s="263"/>
      <c r="K497" s="257">
        <v>10249</v>
      </c>
      <c r="L497" s="268"/>
    </row>
    <row r="498" spans="2:13" ht="51.75" customHeight="1" thickBot="1" x14ac:dyDescent="0.4">
      <c r="B498" s="263"/>
      <c r="C498" s="6" t="s">
        <v>62</v>
      </c>
      <c r="D498" s="68">
        <f>SUM(D496:D497)</f>
        <v>700000.00269999995</v>
      </c>
      <c r="E498" s="240">
        <f t="shared" ref="E498:F498" si="43">SUM(E496:E497)</f>
        <v>799999.9985000001</v>
      </c>
      <c r="F498" s="68">
        <f t="shared" si="43"/>
        <v>1500000</v>
      </c>
      <c r="G498" s="148">
        <f>SUM(G496:G497)</f>
        <v>1299999.9989</v>
      </c>
      <c r="H498" s="148">
        <f>SUM(H496:H497)</f>
        <v>1200000.0031000001</v>
      </c>
      <c r="I498" s="148">
        <f>SUM(I496:I497)</f>
        <v>5500000.0032000002</v>
      </c>
      <c r="J498" s="269"/>
      <c r="K498" s="257"/>
      <c r="L498" s="268"/>
    </row>
    <row r="499" spans="2:13" ht="42" customHeight="1" x14ac:dyDescent="0.35">
      <c r="B499" s="263"/>
      <c r="L499" s="2"/>
      <c r="M499" s="270"/>
    </row>
    <row r="500" spans="2:13" s="25" customFormat="1" ht="29.25" customHeight="1" thickBot="1" x14ac:dyDescent="0.4">
      <c r="B500" s="248"/>
      <c r="C500" s="3"/>
      <c r="D500" s="20"/>
      <c r="E500" s="4"/>
      <c r="F500" s="20"/>
      <c r="G500" s="20"/>
      <c r="H500" s="20"/>
      <c r="I500" s="20"/>
      <c r="J500" s="4"/>
      <c r="K500" s="322"/>
      <c r="L500" s="8"/>
      <c r="M500" s="271"/>
    </row>
    <row r="501" spans="2:13" ht="23.25" customHeight="1" thickBot="1" x14ac:dyDescent="0.4">
      <c r="B501" s="268"/>
      <c r="C501" s="351" t="s">
        <v>243</v>
      </c>
      <c r="D501" s="352"/>
      <c r="E501" s="353"/>
      <c r="F501" s="353"/>
      <c r="G501" s="353"/>
      <c r="H501" s="353"/>
      <c r="I501" s="353"/>
      <c r="J501" s="354"/>
      <c r="K501" s="323"/>
      <c r="L501" s="268"/>
    </row>
    <row r="502" spans="2:13" ht="45.65" customHeight="1" x14ac:dyDescent="0.35">
      <c r="B502" s="268"/>
      <c r="C502" s="16"/>
      <c r="D502" s="73" t="s">
        <v>36</v>
      </c>
      <c r="E502" s="238" t="s">
        <v>239</v>
      </c>
      <c r="F502" s="147" t="s">
        <v>240</v>
      </c>
      <c r="G502" s="147" t="s">
        <v>241</v>
      </c>
      <c r="H502" s="147" t="s">
        <v>242</v>
      </c>
      <c r="I502" s="344" t="s">
        <v>62</v>
      </c>
      <c r="J502" s="346" t="s">
        <v>244</v>
      </c>
      <c r="K502" s="323"/>
      <c r="L502" s="268"/>
    </row>
    <row r="503" spans="2:13" ht="27.75" customHeight="1" x14ac:dyDescent="0.35">
      <c r="B503" s="268"/>
      <c r="C503" s="16"/>
      <c r="D503" s="14" t="str">
        <f>D13</f>
        <v>OIM BENIN</v>
      </c>
      <c r="E503" s="222" t="str">
        <f>E13</f>
        <v>PNUD BENIN</v>
      </c>
      <c r="F503" s="14" t="str">
        <f>F13</f>
        <v>OIM BURKINA FASO</v>
      </c>
      <c r="G503" s="14" t="str">
        <f>G13</f>
        <v>OIM TOGO</v>
      </c>
      <c r="H503" s="14" t="str">
        <f>H13</f>
        <v>PNUD TOGO</v>
      </c>
      <c r="I503" s="345"/>
      <c r="J503" s="347"/>
      <c r="K503" s="323"/>
      <c r="L503" s="268"/>
    </row>
    <row r="504" spans="2:13" ht="55.5" customHeight="1" x14ac:dyDescent="0.35">
      <c r="B504" s="268"/>
      <c r="C504" s="15" t="s">
        <v>245</v>
      </c>
      <c r="D504" s="56">
        <f>D$498*$J504</f>
        <v>245000.00094499998</v>
      </c>
      <c r="E504" s="236">
        <f t="shared" ref="E504:H506" si="44">E$498*$J504</f>
        <v>279999.99947500002</v>
      </c>
      <c r="F504" s="56">
        <f t="shared" si="44"/>
        <v>525000</v>
      </c>
      <c r="G504" s="56">
        <f t="shared" si="44"/>
        <v>454999.99961499998</v>
      </c>
      <c r="H504" s="56">
        <f t="shared" si="44"/>
        <v>420000.001085</v>
      </c>
      <c r="I504" s="57">
        <f>I$498*J504</f>
        <v>1925000.0011199999</v>
      </c>
      <c r="J504" s="230">
        <v>0.35</v>
      </c>
      <c r="K504" s="321"/>
      <c r="L504" s="268"/>
    </row>
    <row r="505" spans="2:13" ht="57.75" customHeight="1" x14ac:dyDescent="0.35">
      <c r="B505" s="350"/>
      <c r="C505" s="71" t="s">
        <v>246</v>
      </c>
      <c r="D505" s="56">
        <f t="shared" ref="D505:D506" si="45">D$498*$J505</f>
        <v>245000.00094499998</v>
      </c>
      <c r="E505" s="236">
        <f t="shared" si="44"/>
        <v>279999.99947500002</v>
      </c>
      <c r="F505" s="56">
        <f t="shared" si="44"/>
        <v>525000</v>
      </c>
      <c r="G505" s="56">
        <f t="shared" si="44"/>
        <v>454999.99961499998</v>
      </c>
      <c r="H505" s="56">
        <f t="shared" si="44"/>
        <v>420000.001085</v>
      </c>
      <c r="I505" s="57">
        <f t="shared" ref="I505:I506" si="46">I$498*J505</f>
        <v>1925000.0011199999</v>
      </c>
      <c r="J505" s="231">
        <v>0.35</v>
      </c>
      <c r="K505" s="321" t="s">
        <v>247</v>
      </c>
    </row>
    <row r="506" spans="2:13" ht="57.75" customHeight="1" x14ac:dyDescent="0.35">
      <c r="B506" s="350"/>
      <c r="C506" s="71" t="s">
        <v>248</v>
      </c>
      <c r="D506" s="56">
        <f t="shared" si="45"/>
        <v>210000.00080999997</v>
      </c>
      <c r="E506" s="236">
        <f t="shared" si="44"/>
        <v>239999.99955000001</v>
      </c>
      <c r="F506" s="56">
        <f t="shared" si="44"/>
        <v>450000</v>
      </c>
      <c r="G506" s="56">
        <f t="shared" si="44"/>
        <v>389999.99966999999</v>
      </c>
      <c r="H506" s="56">
        <f t="shared" si="44"/>
        <v>360000.00093000004</v>
      </c>
      <c r="I506" s="57">
        <f t="shared" si="46"/>
        <v>1650000.0009600001</v>
      </c>
      <c r="J506" s="231">
        <v>0.3</v>
      </c>
      <c r="K506" s="321"/>
    </row>
    <row r="507" spans="2:13" ht="38.25" customHeight="1" thickBot="1" x14ac:dyDescent="0.4">
      <c r="B507" s="350"/>
      <c r="C507" s="6" t="s">
        <v>62</v>
      </c>
      <c r="D507" s="58">
        <f>SUM(D504:D506)</f>
        <v>700000.00269999995</v>
      </c>
      <c r="E507" s="241">
        <f t="shared" ref="E507:G507" si="47">SUM(E504:E506)</f>
        <v>799999.99849999999</v>
      </c>
      <c r="F507" s="58">
        <f t="shared" si="47"/>
        <v>1500000</v>
      </c>
      <c r="G507" s="58">
        <f t="shared" si="47"/>
        <v>1299999.9989</v>
      </c>
      <c r="H507" s="58">
        <f t="shared" ref="H507" si="48">SUM(H504:H506)</f>
        <v>1200000.0031000001</v>
      </c>
      <c r="I507" s="58">
        <f>SUM(I504:I506)</f>
        <v>5500000.0032000002</v>
      </c>
      <c r="J507" s="232"/>
      <c r="K507" s="324"/>
    </row>
    <row r="508" spans="2:13" ht="21.75" customHeight="1" thickBot="1" x14ac:dyDescent="0.4">
      <c r="B508" s="350"/>
      <c r="C508" s="1"/>
      <c r="D508" s="4"/>
      <c r="E508" s="4"/>
      <c r="F508" s="4"/>
      <c r="G508" s="4"/>
      <c r="H508" s="4"/>
      <c r="I508" s="4"/>
      <c r="J508" s="4"/>
      <c r="K508" s="322"/>
    </row>
    <row r="509" spans="2:13" ht="49.5" customHeight="1" x14ac:dyDescent="0.35">
      <c r="B509" s="350"/>
      <c r="C509" s="59" t="s">
        <v>249</v>
      </c>
      <c r="D509" s="60">
        <f>SUM(J41,J68,J95,J122,J155,J182,J209,J236,J265,J292,J319,J346,J375,J402,J429,J456,J485)*1.07</f>
        <v>1663902.444445</v>
      </c>
      <c r="E509" s="4"/>
      <c r="F509" s="4"/>
      <c r="G509" s="20"/>
      <c r="H509" s="20"/>
      <c r="I509" s="20"/>
      <c r="J509" s="233" t="s">
        <v>250</v>
      </c>
      <c r="K509" s="306">
        <f>SUM(K485,K456,K429,K402,K375,K346,K319,K292,K265,K236,K209,K182,K155,K122,K95,K68,K41)</f>
        <v>1208954.0100000002</v>
      </c>
    </row>
    <row r="510" spans="2:13" ht="28.5" customHeight="1" thickBot="1" x14ac:dyDescent="0.4">
      <c r="B510" s="350"/>
      <c r="C510" s="61" t="s">
        <v>251</v>
      </c>
      <c r="D510" s="84">
        <f>D509/I498</f>
        <v>0.30252771699580205</v>
      </c>
      <c r="E510" s="4"/>
      <c r="F510" s="4"/>
      <c r="G510" s="216"/>
      <c r="H510" s="216"/>
      <c r="I510" s="29"/>
      <c r="J510" s="234" t="s">
        <v>252</v>
      </c>
      <c r="K510" s="307">
        <f>K509/I496</f>
        <v>0.23519650726315844</v>
      </c>
    </row>
    <row r="511" spans="2:13" ht="28.5" customHeight="1" x14ac:dyDescent="0.35">
      <c r="B511" s="350"/>
      <c r="C511" s="348"/>
      <c r="D511" s="349"/>
      <c r="E511" s="4"/>
      <c r="F511" s="4"/>
      <c r="G511" s="217"/>
      <c r="H511" s="30"/>
      <c r="I511" s="30"/>
    </row>
    <row r="512" spans="2:13" ht="28.5" customHeight="1" x14ac:dyDescent="0.35">
      <c r="B512" s="350"/>
      <c r="C512" s="61" t="s">
        <v>253</v>
      </c>
      <c r="D512" s="62">
        <f>SUM(D474:H482)*1.07</f>
        <v>330046.00470000005</v>
      </c>
      <c r="E512" s="4"/>
      <c r="F512" s="4"/>
      <c r="G512" s="31"/>
      <c r="H512" s="31"/>
      <c r="I512" s="31"/>
    </row>
    <row r="513" spans="2:13" ht="23.25" customHeight="1" x14ac:dyDescent="0.35">
      <c r="B513" s="350"/>
      <c r="C513" s="61" t="s">
        <v>254</v>
      </c>
      <c r="D513" s="84">
        <f>D512/I498</f>
        <v>6.0008364455995139E-2</v>
      </c>
      <c r="E513" s="4"/>
      <c r="F513" s="4"/>
      <c r="G513" s="31"/>
      <c r="H513" s="31"/>
      <c r="I513" s="31"/>
    </row>
    <row r="514" spans="2:13" ht="68.25" customHeight="1" thickBot="1" x14ac:dyDescent="0.4">
      <c r="B514" s="350"/>
      <c r="C514" s="355" t="s">
        <v>255</v>
      </c>
      <c r="D514" s="356"/>
      <c r="E514" s="4"/>
      <c r="F514" s="4"/>
      <c r="G514" s="21"/>
      <c r="H514" s="21"/>
      <c r="I514" s="21"/>
    </row>
    <row r="515" spans="2:13" ht="55.5" customHeight="1" x14ac:dyDescent="0.35">
      <c r="B515" s="350"/>
      <c r="F515" s="214"/>
      <c r="M515" s="88"/>
    </row>
    <row r="516" spans="2:13" ht="42.75" customHeight="1" x14ac:dyDescent="0.35">
      <c r="B516" s="350"/>
    </row>
    <row r="517" spans="2:13" ht="21.75" customHeight="1" x14ac:dyDescent="0.35">
      <c r="B517" s="350"/>
    </row>
    <row r="518" spans="2:13" ht="21.75" customHeight="1" x14ac:dyDescent="0.35">
      <c r="B518" s="350"/>
    </row>
    <row r="519" spans="2:13" ht="23.25" customHeight="1" x14ac:dyDescent="0.35">
      <c r="B519" s="350"/>
    </row>
    <row r="520" spans="2:13" ht="23.25" customHeight="1" x14ac:dyDescent="0.35"/>
    <row r="521" spans="2:13" ht="21.75" customHeight="1" x14ac:dyDescent="0.35"/>
    <row r="522" spans="2:13" ht="16.5" customHeight="1" x14ac:dyDescent="0.35"/>
    <row r="523" spans="2:13" ht="29.25" customHeight="1" x14ac:dyDescent="0.35"/>
    <row r="524" spans="2:13" ht="24.75" customHeight="1" x14ac:dyDescent="0.35"/>
    <row r="525" spans="2:13" ht="33" customHeight="1" x14ac:dyDescent="0.35"/>
    <row r="527" spans="2:13" ht="15" customHeight="1" x14ac:dyDescent="0.35"/>
    <row r="528" spans="2:13" ht="25.5" customHeight="1" x14ac:dyDescent="0.35"/>
  </sheetData>
  <sheetProtection formatCells="0" formatColumns="0" formatRows="0"/>
  <mergeCells count="111">
    <mergeCell ref="B387:B391"/>
    <mergeCell ref="B336:B340"/>
    <mergeCell ref="B341:B345"/>
    <mergeCell ref="B350:B354"/>
    <mergeCell ref="B355:B359"/>
    <mergeCell ref="B360:B364"/>
    <mergeCell ref="B441:B445"/>
    <mergeCell ref="B446:B450"/>
    <mergeCell ref="B451:B455"/>
    <mergeCell ref="B419:B423"/>
    <mergeCell ref="B424:B428"/>
    <mergeCell ref="B397:B401"/>
    <mergeCell ref="B431:B435"/>
    <mergeCell ref="B436:B440"/>
    <mergeCell ref="B392:B396"/>
    <mergeCell ref="B404:B408"/>
    <mergeCell ref="B409:B413"/>
    <mergeCell ref="B414:B418"/>
    <mergeCell ref="B331:B335"/>
    <mergeCell ref="B287:B291"/>
    <mergeCell ref="B294:B298"/>
    <mergeCell ref="B299:B303"/>
    <mergeCell ref="B304:B308"/>
    <mergeCell ref="B365:B369"/>
    <mergeCell ref="B370:B374"/>
    <mergeCell ref="B377:B381"/>
    <mergeCell ref="B382:B386"/>
    <mergeCell ref="B199:B203"/>
    <mergeCell ref="B204:B208"/>
    <mergeCell ref="B211:B215"/>
    <mergeCell ref="B216:B220"/>
    <mergeCell ref="B221:B225"/>
    <mergeCell ref="B309:B313"/>
    <mergeCell ref="B314:B318"/>
    <mergeCell ref="B321:B325"/>
    <mergeCell ref="B326:B330"/>
    <mergeCell ref="B102:B106"/>
    <mergeCell ref="B107:B111"/>
    <mergeCell ref="B172:B176"/>
    <mergeCell ref="B177:B181"/>
    <mergeCell ref="B184:B188"/>
    <mergeCell ref="B189:B193"/>
    <mergeCell ref="B282:B286"/>
    <mergeCell ref="B194:B198"/>
    <mergeCell ref="B141:B145"/>
    <mergeCell ref="B150:B154"/>
    <mergeCell ref="B157:B161"/>
    <mergeCell ref="B162:B166"/>
    <mergeCell ref="B167:B171"/>
    <mergeCell ref="B146:B149"/>
    <mergeCell ref="B226:B230"/>
    <mergeCell ref="B231:B235"/>
    <mergeCell ref="B255:B259"/>
    <mergeCell ref="B260:B264"/>
    <mergeCell ref="B267:B271"/>
    <mergeCell ref="B272:B276"/>
    <mergeCell ref="B277:B281"/>
    <mergeCell ref="B240:B244"/>
    <mergeCell ref="B245:B249"/>
    <mergeCell ref="B250:B254"/>
    <mergeCell ref="B2:G2"/>
    <mergeCell ref="B9:J9"/>
    <mergeCell ref="C69:L69"/>
    <mergeCell ref="B16:B20"/>
    <mergeCell ref="B21:B25"/>
    <mergeCell ref="B26:B30"/>
    <mergeCell ref="B31:B35"/>
    <mergeCell ref="B36:B40"/>
    <mergeCell ref="B43:B47"/>
    <mergeCell ref="B48:B52"/>
    <mergeCell ref="B53:B57"/>
    <mergeCell ref="B58:B62"/>
    <mergeCell ref="B63:B67"/>
    <mergeCell ref="B6:O6"/>
    <mergeCell ref="C348:L348"/>
    <mergeCell ref="B70:B74"/>
    <mergeCell ref="B75:B79"/>
    <mergeCell ref="B80:B84"/>
    <mergeCell ref="C376:L376"/>
    <mergeCell ref="C349:L349"/>
    <mergeCell ref="C403:L403"/>
    <mergeCell ref="C493:D493"/>
    <mergeCell ref="C430:L430"/>
    <mergeCell ref="C238:L238"/>
    <mergeCell ref="C239:L239"/>
    <mergeCell ref="C266:L266"/>
    <mergeCell ref="C293:L293"/>
    <mergeCell ref="C320:L320"/>
    <mergeCell ref="C183:L183"/>
    <mergeCell ref="C210:L210"/>
    <mergeCell ref="B112:B116"/>
    <mergeCell ref="B117:B121"/>
    <mergeCell ref="B126:B130"/>
    <mergeCell ref="B131:B135"/>
    <mergeCell ref="B136:B140"/>
    <mergeCell ref="B85:B89"/>
    <mergeCell ref="B90:B94"/>
    <mergeCell ref="B97:B101"/>
    <mergeCell ref="B480:B484"/>
    <mergeCell ref="B477:B479"/>
    <mergeCell ref="I502:I503"/>
    <mergeCell ref="J502:J503"/>
    <mergeCell ref="C511:D511"/>
    <mergeCell ref="B505:B519"/>
    <mergeCell ref="C501:J501"/>
    <mergeCell ref="C514:D514"/>
    <mergeCell ref="B459:B467"/>
    <mergeCell ref="B468:B473"/>
    <mergeCell ref="B474:B476"/>
    <mergeCell ref="C494:C495"/>
    <mergeCell ref="I494:I495"/>
  </mergeCells>
  <conditionalFormatting sqref="D510">
    <cfRule type="cellIs" dxfId="35" priority="45" operator="lessThan">
      <formula>0.15</formula>
    </cfRule>
  </conditionalFormatting>
  <conditionalFormatting sqref="D513">
    <cfRule type="cellIs" dxfId="34" priority="43" operator="lessThan">
      <formula>0.05</formula>
    </cfRule>
  </conditionalFormatting>
  <dataValidations xWindow="431" yWindow="475" count="7">
    <dataValidation allowBlank="1" showInputMessage="1" showErrorMessage="1" prompt="Insert *text* description of Output here" sqref="C15 C42 C69 C96 C125 C156 C183 C210 C239 C266 C293 C320 C349 C376 C403 C430" xr:uid="{00000000-0002-0000-0100-000000000000}"/>
    <dataValidation allowBlank="1" showInputMessage="1" showErrorMessage="1" prompt="Insert *text* description of Activity here" sqref="C126:C132 C16:C19 C70:C87 C97:C112 C377:C392 C431:C446 C184 C211 C240:C255 C267:C282 C294:C309 C321:C336 C350:C367 C404:C421 C136:C141" xr:uid="{00000000-0002-0000-0100-000001000000}"/>
    <dataValidation allowBlank="1" showInputMessage="1" showErrorMessage="1" prompt="% Towards Gender Equality and Women's Empowerment Must be Higher than 15%_x000a_" sqref="D510 G510:I510" xr:uid="{00000000-0002-0000-0100-000002000000}"/>
    <dataValidation allowBlank="1" showInputMessage="1" showErrorMessage="1" prompt="M&amp;E Budget Cannot be Less than 5%_x000a_" sqref="D513 G513:I513" xr:uid="{00000000-0002-0000-0100-000003000000}"/>
    <dataValidation allowBlank="1" showInputMessage="1" showErrorMessage="1" prompt="Insert *text* description of Outcome here" sqref="C348:L348 C238:L238 J14:L14 C14:H14 C124:I124 K124:L124" xr:uid="{00000000-0002-0000-0100-000004000000}"/>
    <dataValidation allowBlank="1" showInputMessage="1" showErrorMessage="1" prompt="Insert name of recipient agency here _x000a_" sqref="D13:I13" xr:uid="{00000000-0002-0000-0100-000005000000}"/>
    <dataValidation allowBlank="1" showErrorMessage="1" prompt="% Towards Gender Equality and Women's Empowerment Must be Higher than 15%_x000a_" sqref="D512 G512:I512" xr:uid="{00000000-0002-0000-0100-000006000000}"/>
  </dataValidations>
  <pageMargins left="0.7" right="0.7" top="0.75" bottom="0.75" header="0.3" footer="0.3"/>
  <pageSetup scale="74" orientation="landscape" r:id="rId1"/>
  <rowBreaks count="1" manualBreakCount="1">
    <brk id="156"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843D6-AEE9-43F7-95FC-DB2B979BFDF0}">
  <sheetPr>
    <tabColor theme="0"/>
  </sheetPr>
  <dimension ref="A1:L30"/>
  <sheetViews>
    <sheetView workbookViewId="0">
      <selection activeCell="B44" sqref="B44"/>
    </sheetView>
  </sheetViews>
  <sheetFormatPr baseColWidth="10" defaultColWidth="8.54296875" defaultRowHeight="14.5" x14ac:dyDescent="0.35"/>
  <cols>
    <col min="1" max="1" width="27.54296875" bestFit="1" customWidth="1"/>
    <col min="2" max="2" width="11.453125" style="209" bestFit="1" customWidth="1"/>
    <col min="4" max="4" width="27.54296875" bestFit="1" customWidth="1"/>
    <col min="5" max="5" width="11.453125" style="209" bestFit="1" customWidth="1"/>
    <col min="7" max="7" width="7.1796875" bestFit="1" customWidth="1"/>
    <col min="8" max="8" width="7" bestFit="1" customWidth="1"/>
    <col min="10" max="10" width="126.453125" bestFit="1" customWidth="1"/>
    <col min="11" max="11" width="11.453125" bestFit="1" customWidth="1"/>
    <col min="12" max="12" width="8.453125" bestFit="1" customWidth="1"/>
  </cols>
  <sheetData>
    <row r="1" spans="1:12" x14ac:dyDescent="0.35">
      <c r="A1" t="s">
        <v>256</v>
      </c>
      <c r="B1" s="210">
        <v>455000</v>
      </c>
      <c r="D1" t="s">
        <v>257</v>
      </c>
      <c r="E1" s="209">
        <v>175000</v>
      </c>
      <c r="G1" t="s">
        <v>258</v>
      </c>
      <c r="H1">
        <v>250000</v>
      </c>
      <c r="J1" s="208" t="s">
        <v>259</v>
      </c>
      <c r="K1" s="208" t="s">
        <v>260</v>
      </c>
      <c r="L1" s="208" t="s">
        <v>261</v>
      </c>
    </row>
    <row r="2" spans="1:12" x14ac:dyDescent="0.35">
      <c r="A2" t="s">
        <v>262</v>
      </c>
      <c r="B2" s="209">
        <f>24*13000*0.7</f>
        <v>218400</v>
      </c>
      <c r="D2" t="s">
        <v>263</v>
      </c>
      <c r="E2" s="209">
        <f>13000*0.2*24</f>
        <v>62400</v>
      </c>
      <c r="J2" t="s">
        <v>77</v>
      </c>
      <c r="K2" s="209">
        <v>3000</v>
      </c>
      <c r="L2">
        <v>7</v>
      </c>
    </row>
    <row r="3" spans="1:12" x14ac:dyDescent="0.35">
      <c r="A3" t="s">
        <v>264</v>
      </c>
      <c r="B3" s="209">
        <f>1400*2*24</f>
        <v>67200</v>
      </c>
      <c r="D3" t="s">
        <v>265</v>
      </c>
      <c r="E3" s="209">
        <f>1400*24</f>
        <v>33600</v>
      </c>
      <c r="J3" t="s">
        <v>78</v>
      </c>
      <c r="K3" s="209">
        <v>5000</v>
      </c>
      <c r="L3">
        <v>5</v>
      </c>
    </row>
    <row r="4" spans="1:12" x14ac:dyDescent="0.35">
      <c r="A4" t="s">
        <v>218</v>
      </c>
      <c r="B4" s="209">
        <f>9000*25%*24</f>
        <v>54000</v>
      </c>
      <c r="D4" t="s">
        <v>218</v>
      </c>
      <c r="E4" s="209">
        <v>10000</v>
      </c>
      <c r="J4" t="s">
        <v>118</v>
      </c>
      <c r="K4" s="209">
        <v>1500</v>
      </c>
      <c r="L4">
        <v>7</v>
      </c>
    </row>
    <row r="5" spans="1:12" x14ac:dyDescent="0.35">
      <c r="A5" t="s">
        <v>219</v>
      </c>
      <c r="B5" s="209">
        <v>30000</v>
      </c>
      <c r="D5" t="s">
        <v>219</v>
      </c>
      <c r="E5" s="209">
        <v>20000</v>
      </c>
      <c r="K5" s="209"/>
    </row>
    <row r="6" spans="1:12" x14ac:dyDescent="0.35">
      <c r="A6" t="s">
        <v>220</v>
      </c>
      <c r="B6" s="209">
        <v>20000</v>
      </c>
      <c r="K6" s="209"/>
    </row>
    <row r="7" spans="1:12" x14ac:dyDescent="0.35">
      <c r="A7" s="211" t="s">
        <v>266</v>
      </c>
      <c r="B7" s="210"/>
      <c r="J7" t="s">
        <v>120</v>
      </c>
      <c r="K7" s="209"/>
      <c r="L7">
        <v>6</v>
      </c>
    </row>
    <row r="8" spans="1:12" x14ac:dyDescent="0.35">
      <c r="A8" t="s">
        <v>267</v>
      </c>
      <c r="B8" s="209">
        <f>4000*12*0.5</f>
        <v>24000</v>
      </c>
      <c r="D8" t="s">
        <v>267</v>
      </c>
      <c r="E8" s="209">
        <f>4000*12*0.5</f>
        <v>24000</v>
      </c>
      <c r="J8" t="s">
        <v>121</v>
      </c>
      <c r="K8" s="209"/>
      <c r="L8">
        <v>6</v>
      </c>
    </row>
    <row r="9" spans="1:12" x14ac:dyDescent="0.35">
      <c r="A9" t="s">
        <v>224</v>
      </c>
      <c r="B9" s="209">
        <f>250*24</f>
        <v>6000</v>
      </c>
      <c r="D9" t="s">
        <v>224</v>
      </c>
      <c r="E9" s="209">
        <v>4500</v>
      </c>
      <c r="J9" t="s">
        <v>122</v>
      </c>
      <c r="K9" s="209"/>
      <c r="L9">
        <v>6</v>
      </c>
    </row>
    <row r="10" spans="1:12" x14ac:dyDescent="0.35">
      <c r="A10" t="s">
        <v>268</v>
      </c>
      <c r="B10" s="209">
        <f>250*24</f>
        <v>6000</v>
      </c>
      <c r="D10" t="s">
        <v>268</v>
      </c>
      <c r="E10" s="209">
        <v>4500</v>
      </c>
      <c r="J10" t="s">
        <v>123</v>
      </c>
      <c r="K10" s="209"/>
      <c r="L10">
        <v>6</v>
      </c>
    </row>
    <row r="11" spans="1:12" x14ac:dyDescent="0.35">
      <c r="A11" t="s">
        <v>269</v>
      </c>
      <c r="B11" s="209">
        <v>10000</v>
      </c>
      <c r="D11" t="s">
        <v>269</v>
      </c>
      <c r="E11" s="209">
        <v>5000</v>
      </c>
      <c r="K11" s="209"/>
    </row>
    <row r="12" spans="1:12" x14ac:dyDescent="0.35">
      <c r="A12" t="s">
        <v>227</v>
      </c>
      <c r="B12" s="209">
        <v>6000</v>
      </c>
      <c r="D12" t="s">
        <v>227</v>
      </c>
      <c r="E12" s="209">
        <v>4500</v>
      </c>
      <c r="J12" t="s">
        <v>118</v>
      </c>
      <c r="K12" s="209">
        <v>3000</v>
      </c>
      <c r="L12">
        <v>7</v>
      </c>
    </row>
    <row r="13" spans="1:12" x14ac:dyDescent="0.35">
      <c r="A13" t="s">
        <v>270</v>
      </c>
      <c r="B13" s="209">
        <v>13400</v>
      </c>
      <c r="D13" t="s">
        <v>270</v>
      </c>
      <c r="E13" s="209">
        <v>6500</v>
      </c>
      <c r="J13" t="s">
        <v>126</v>
      </c>
      <c r="K13" s="209">
        <v>105000</v>
      </c>
      <c r="L13">
        <v>6</v>
      </c>
    </row>
    <row r="14" spans="1:12" x14ac:dyDescent="0.35">
      <c r="K14" s="209"/>
    </row>
    <row r="15" spans="1:12" x14ac:dyDescent="0.35">
      <c r="K15" s="209"/>
    </row>
    <row r="16" spans="1:12" x14ac:dyDescent="0.35">
      <c r="K16" s="209"/>
    </row>
    <row r="17" spans="2:12" x14ac:dyDescent="0.35">
      <c r="B17" s="210">
        <f>SUM(B2:B16)</f>
        <v>455000</v>
      </c>
      <c r="E17" s="210">
        <f>SUM(E2:E16)</f>
        <v>175000</v>
      </c>
      <c r="J17" t="s">
        <v>126</v>
      </c>
      <c r="K17" s="209">
        <v>105000</v>
      </c>
      <c r="L17">
        <v>6</v>
      </c>
    </row>
    <row r="18" spans="2:12" x14ac:dyDescent="0.35">
      <c r="J18" t="s">
        <v>118</v>
      </c>
      <c r="K18" s="209">
        <v>3000</v>
      </c>
      <c r="L18">
        <v>7</v>
      </c>
    </row>
    <row r="19" spans="2:12" x14ac:dyDescent="0.35">
      <c r="K19" s="209"/>
    </row>
    <row r="20" spans="2:12" x14ac:dyDescent="0.35">
      <c r="K20" s="209"/>
    </row>
    <row r="21" spans="2:12" x14ac:dyDescent="0.35">
      <c r="K21" s="209"/>
    </row>
    <row r="22" spans="2:12" x14ac:dyDescent="0.35">
      <c r="J22" t="s">
        <v>77</v>
      </c>
      <c r="K22" s="209">
        <v>15000</v>
      </c>
      <c r="L22">
        <v>7</v>
      </c>
    </row>
    <row r="23" spans="2:12" x14ac:dyDescent="0.35">
      <c r="J23" t="s">
        <v>78</v>
      </c>
      <c r="K23" s="209">
        <v>18600</v>
      </c>
      <c r="L23">
        <v>5</v>
      </c>
    </row>
    <row r="24" spans="2:12" x14ac:dyDescent="0.35">
      <c r="J24" t="s">
        <v>79</v>
      </c>
      <c r="K24" s="209">
        <v>2500</v>
      </c>
      <c r="L24">
        <v>4</v>
      </c>
    </row>
    <row r="25" spans="2:12" x14ac:dyDescent="0.35">
      <c r="J25" t="s">
        <v>118</v>
      </c>
      <c r="K25" s="209">
        <v>1000</v>
      </c>
      <c r="L25">
        <v>7</v>
      </c>
    </row>
    <row r="26" spans="2:12" x14ac:dyDescent="0.35">
      <c r="K26" s="209"/>
    </row>
    <row r="27" spans="2:12" x14ac:dyDescent="0.35">
      <c r="J27" t="s">
        <v>77</v>
      </c>
      <c r="K27" s="209">
        <v>7500</v>
      </c>
      <c r="L27">
        <v>7</v>
      </c>
    </row>
    <row r="28" spans="2:12" x14ac:dyDescent="0.35">
      <c r="J28" t="s">
        <v>78</v>
      </c>
      <c r="K28" s="209">
        <v>18000</v>
      </c>
      <c r="L28">
        <v>5</v>
      </c>
    </row>
    <row r="29" spans="2:12" x14ac:dyDescent="0.35">
      <c r="J29" t="s">
        <v>79</v>
      </c>
      <c r="K29" s="209">
        <v>2500</v>
      </c>
      <c r="L29">
        <v>4</v>
      </c>
    </row>
    <row r="30" spans="2:12" x14ac:dyDescent="0.35">
      <c r="J30" t="s">
        <v>118</v>
      </c>
      <c r="K30" s="209">
        <v>1000</v>
      </c>
      <c r="L30">
        <v>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P257"/>
  <sheetViews>
    <sheetView showGridLines="0" showZeros="0" topLeftCell="B206" zoomScale="90" zoomScaleNormal="90" workbookViewId="0">
      <selection activeCell="C206" sqref="C206:I218"/>
    </sheetView>
  </sheetViews>
  <sheetFormatPr baseColWidth="10" defaultColWidth="9.1796875" defaultRowHeight="15.5" x14ac:dyDescent="0.35"/>
  <cols>
    <col min="1" max="1" width="4.453125" style="160" hidden="1" customWidth="1"/>
    <col min="2" max="2" width="3.453125" style="160" customWidth="1"/>
    <col min="3" max="3" width="51.453125" style="160" customWidth="1"/>
    <col min="4" max="6" width="34.453125" style="161" customWidth="1"/>
    <col min="7" max="7" width="35" style="161" customWidth="1"/>
    <col min="8" max="8" width="34" style="161" customWidth="1"/>
    <col min="9" max="9" width="25.54296875" style="160" customWidth="1"/>
    <col min="10" max="10" width="21.453125" style="160" customWidth="1"/>
    <col min="11" max="11" width="16.81640625" style="160" customWidth="1"/>
    <col min="12" max="12" width="19.453125" style="160" customWidth="1"/>
    <col min="13" max="13" width="19" style="160" customWidth="1"/>
    <col min="14" max="14" width="26" style="160" customWidth="1"/>
    <col min="15" max="15" width="21.1796875" style="160" customWidth="1"/>
    <col min="16" max="16" width="7" style="160" customWidth="1"/>
    <col min="17" max="17" width="24.453125" style="160" customWidth="1"/>
    <col min="18" max="18" width="26.453125" style="160" customWidth="1"/>
    <col min="19" max="19" width="30.1796875" style="160" customWidth="1"/>
    <col min="20" max="20" width="33" style="160" customWidth="1"/>
    <col min="21" max="22" width="22.54296875" style="160" customWidth="1"/>
    <col min="23" max="23" width="23.453125" style="160" customWidth="1"/>
    <col min="24" max="24" width="32.1796875" style="160" customWidth="1"/>
    <col min="25" max="25" width="9.1796875" style="160"/>
    <col min="26" max="26" width="17.54296875" style="160" customWidth="1"/>
    <col min="27" max="27" width="26.453125" style="160" customWidth="1"/>
    <col min="28" max="28" width="22.453125" style="160" customWidth="1"/>
    <col min="29" max="29" width="29.54296875" style="160" customWidth="1"/>
    <col min="30" max="30" width="23.453125" style="160" customWidth="1"/>
    <col min="31" max="31" width="18.453125" style="160" customWidth="1"/>
    <col min="32" max="32" width="17.453125" style="160" customWidth="1"/>
    <col min="33" max="33" width="25.1796875" style="160" customWidth="1"/>
    <col min="34" max="16384" width="9.1796875" style="160"/>
  </cols>
  <sheetData>
    <row r="1" spans="2:15" ht="24" customHeight="1" x14ac:dyDescent="0.35">
      <c r="B1" s="272"/>
      <c r="C1" s="272"/>
      <c r="D1" s="273"/>
      <c r="E1" s="273"/>
      <c r="F1" s="273"/>
      <c r="G1" s="273"/>
      <c r="H1" s="273"/>
      <c r="I1" s="272"/>
      <c r="J1" s="272"/>
      <c r="K1" s="272"/>
      <c r="L1" s="272"/>
      <c r="M1" s="272"/>
      <c r="N1" s="11"/>
      <c r="O1" s="162"/>
    </row>
    <row r="2" spans="2:15" ht="46" x14ac:dyDescent="1">
      <c r="B2" s="272"/>
      <c r="C2" s="382" t="s">
        <v>51</v>
      </c>
      <c r="D2" s="382"/>
      <c r="E2" s="382"/>
      <c r="F2" s="382"/>
      <c r="G2" s="382"/>
      <c r="H2" s="382"/>
      <c r="I2" s="22"/>
      <c r="J2" s="23"/>
      <c r="K2" s="23"/>
      <c r="L2" s="272"/>
      <c r="M2" s="272"/>
      <c r="N2" s="11"/>
      <c r="O2" s="162"/>
    </row>
    <row r="3" spans="2:15" ht="24" customHeight="1" x14ac:dyDescent="0.35">
      <c r="B3" s="272"/>
      <c r="C3" s="26"/>
      <c r="D3" s="24"/>
      <c r="E3" s="24"/>
      <c r="F3" s="24"/>
      <c r="G3" s="24"/>
      <c r="H3" s="24"/>
      <c r="I3" s="24"/>
      <c r="J3" s="24"/>
      <c r="K3" s="24"/>
      <c r="L3" s="272"/>
      <c r="M3" s="272"/>
      <c r="N3" s="11"/>
      <c r="O3" s="162"/>
    </row>
    <row r="4" spans="2:15" ht="24" customHeight="1" thickBot="1" x14ac:dyDescent="0.4">
      <c r="B4" s="272"/>
      <c r="C4" s="26"/>
      <c r="D4" s="24"/>
      <c r="E4" s="24"/>
      <c r="F4" s="24"/>
      <c r="G4" s="24"/>
      <c r="H4" s="24"/>
      <c r="I4" s="24"/>
      <c r="J4" s="24"/>
      <c r="K4" s="24"/>
      <c r="L4" s="272"/>
      <c r="M4" s="272"/>
      <c r="N4" s="11"/>
      <c r="O4" s="162"/>
    </row>
    <row r="5" spans="2:15" ht="41.25" customHeight="1" x14ac:dyDescent="0.8">
      <c r="B5" s="272"/>
      <c r="C5" s="409" t="s">
        <v>271</v>
      </c>
      <c r="D5" s="410"/>
      <c r="E5" s="410"/>
      <c r="F5" s="410"/>
      <c r="G5" s="410"/>
      <c r="H5" s="410"/>
      <c r="I5" s="411"/>
      <c r="J5" s="274"/>
      <c r="K5" s="274"/>
      <c r="L5" s="78"/>
      <c r="M5" s="162"/>
      <c r="N5" s="272"/>
      <c r="O5" s="272"/>
    </row>
    <row r="6" spans="2:15" ht="24" customHeight="1" x14ac:dyDescent="0.35">
      <c r="B6" s="272"/>
      <c r="C6" s="397" t="s">
        <v>272</v>
      </c>
      <c r="D6" s="398"/>
      <c r="E6" s="398"/>
      <c r="F6" s="398"/>
      <c r="G6" s="398"/>
      <c r="H6" s="398"/>
      <c r="I6" s="398"/>
      <c r="J6" s="398"/>
      <c r="K6" s="398"/>
      <c r="L6" s="399"/>
      <c r="M6" s="162"/>
      <c r="N6" s="272"/>
      <c r="O6" s="272"/>
    </row>
    <row r="7" spans="2:15" ht="24" customHeight="1" x14ac:dyDescent="0.35">
      <c r="B7" s="272"/>
      <c r="C7" s="397"/>
      <c r="D7" s="398"/>
      <c r="E7" s="398"/>
      <c r="F7" s="398"/>
      <c r="G7" s="398"/>
      <c r="H7" s="398"/>
      <c r="I7" s="398"/>
      <c r="J7" s="398"/>
      <c r="K7" s="398"/>
      <c r="L7" s="399"/>
      <c r="M7" s="162"/>
      <c r="N7" s="272"/>
      <c r="O7" s="272"/>
    </row>
    <row r="8" spans="2:15" ht="24" customHeight="1" x14ac:dyDescent="0.35">
      <c r="B8" s="272"/>
      <c r="C8" s="397"/>
      <c r="D8" s="398"/>
      <c r="E8" s="398"/>
      <c r="F8" s="398"/>
      <c r="G8" s="398"/>
      <c r="H8" s="398"/>
      <c r="I8" s="398"/>
      <c r="J8" s="398"/>
      <c r="K8" s="398"/>
      <c r="L8" s="399"/>
      <c r="M8" s="162"/>
      <c r="N8" s="272"/>
      <c r="O8" s="272"/>
    </row>
    <row r="9" spans="2:15" ht="10.5" customHeight="1" thickBot="1" x14ac:dyDescent="0.4">
      <c r="B9" s="272"/>
      <c r="C9" s="400"/>
      <c r="D9" s="401"/>
      <c r="E9" s="401"/>
      <c r="F9" s="401"/>
      <c r="G9" s="401"/>
      <c r="H9" s="401"/>
      <c r="I9" s="401"/>
      <c r="J9" s="401"/>
      <c r="K9" s="401"/>
      <c r="L9" s="402"/>
      <c r="M9" s="272"/>
      <c r="N9" s="11"/>
      <c r="O9" s="162"/>
    </row>
    <row r="10" spans="2:15" ht="24" customHeight="1" thickBot="1" x14ac:dyDescent="0.4">
      <c r="B10" s="272"/>
      <c r="C10" s="163"/>
      <c r="D10" s="164"/>
      <c r="E10" s="164"/>
      <c r="F10" s="164"/>
      <c r="G10" s="164"/>
      <c r="H10" s="164"/>
      <c r="I10" s="165"/>
      <c r="J10" s="165"/>
      <c r="K10" s="165"/>
      <c r="L10" s="165"/>
      <c r="M10" s="272"/>
      <c r="N10" s="11"/>
      <c r="O10" s="162"/>
    </row>
    <row r="11" spans="2:15" ht="59.25" customHeight="1" thickBot="1" x14ac:dyDescent="0.4">
      <c r="B11" s="272"/>
      <c r="C11" s="406" t="s">
        <v>273</v>
      </c>
      <c r="D11" s="407"/>
      <c r="E11" s="407"/>
      <c r="F11" s="407"/>
      <c r="G11" s="407"/>
      <c r="H11" s="408"/>
      <c r="I11" s="272"/>
      <c r="J11" s="275"/>
      <c r="K11" s="272"/>
      <c r="L11" s="272"/>
      <c r="M11" s="272"/>
      <c r="N11" s="11"/>
      <c r="O11" s="162"/>
    </row>
    <row r="12" spans="2:15" ht="24" customHeight="1" x14ac:dyDescent="0.35">
      <c r="B12" s="272"/>
      <c r="C12" s="166"/>
      <c r="D12" s="166"/>
      <c r="E12" s="166"/>
      <c r="F12" s="166"/>
      <c r="G12" s="166"/>
      <c r="H12" s="166"/>
      <c r="I12" s="272"/>
      <c r="J12" s="272"/>
      <c r="K12" s="272"/>
      <c r="L12" s="272"/>
      <c r="M12" s="272"/>
      <c r="N12" s="11"/>
      <c r="O12" s="162"/>
    </row>
    <row r="13" spans="2:15" ht="40.5" customHeight="1" x14ac:dyDescent="0.35">
      <c r="B13" s="272"/>
      <c r="C13" s="166"/>
      <c r="D13" s="12" t="s">
        <v>36</v>
      </c>
      <c r="E13" s="12" t="s">
        <v>37</v>
      </c>
      <c r="F13" s="12" t="s">
        <v>38</v>
      </c>
      <c r="G13" s="12" t="s">
        <v>39</v>
      </c>
      <c r="H13" s="12" t="s">
        <v>40</v>
      </c>
      <c r="I13" s="344" t="s">
        <v>62</v>
      </c>
      <c r="J13" s="272"/>
      <c r="K13" s="272"/>
      <c r="L13" s="272"/>
      <c r="M13" s="272"/>
      <c r="N13" s="11"/>
      <c r="O13" s="162"/>
    </row>
    <row r="14" spans="2:15" ht="24" customHeight="1" x14ac:dyDescent="0.35">
      <c r="B14" s="272"/>
      <c r="C14" s="166"/>
      <c r="D14" s="63" t="str">
        <f>+'1) Tableau budgétaire 1'!D13</f>
        <v>OIM BENIN</v>
      </c>
      <c r="E14" s="63" t="str">
        <f>+'1) Tableau budgétaire 1'!E13</f>
        <v>PNUD BENIN</v>
      </c>
      <c r="F14" s="63" t="str">
        <f>+'1) Tableau budgétaire 1'!F13</f>
        <v>OIM BURKINA FASO</v>
      </c>
      <c r="G14" s="63" t="str">
        <f>+'1) Tableau budgétaire 1'!G13</f>
        <v>OIM TOGO</v>
      </c>
      <c r="H14" s="63" t="str">
        <f>+'1) Tableau budgétaire 1'!H13</f>
        <v>PNUD TOGO</v>
      </c>
      <c r="I14" s="345"/>
      <c r="J14" s="272"/>
      <c r="K14" s="272"/>
      <c r="L14" s="272"/>
      <c r="M14" s="272"/>
      <c r="N14" s="11"/>
      <c r="O14" s="162"/>
    </row>
    <row r="15" spans="2:15" ht="24" customHeight="1" x14ac:dyDescent="0.35">
      <c r="B15" s="394" t="s">
        <v>274</v>
      </c>
      <c r="C15" s="395"/>
      <c r="D15" s="395"/>
      <c r="E15" s="395"/>
      <c r="F15" s="395"/>
      <c r="G15" s="395"/>
      <c r="H15" s="395"/>
      <c r="I15" s="396"/>
      <c r="J15" s="272"/>
      <c r="K15" s="272"/>
      <c r="L15" s="272"/>
      <c r="M15" s="272"/>
      <c r="N15" s="11"/>
      <c r="O15" s="162"/>
    </row>
    <row r="16" spans="2:15" ht="22.5" customHeight="1" x14ac:dyDescent="0.35">
      <c r="B16" s="272"/>
      <c r="C16" s="394" t="s">
        <v>275</v>
      </c>
      <c r="D16" s="395"/>
      <c r="E16" s="395"/>
      <c r="F16" s="395"/>
      <c r="G16" s="395"/>
      <c r="H16" s="395"/>
      <c r="I16" s="396"/>
      <c r="J16" s="272"/>
      <c r="K16" s="272"/>
      <c r="L16" s="272"/>
      <c r="M16" s="272"/>
      <c r="N16" s="11"/>
      <c r="O16" s="162"/>
    </row>
    <row r="17" spans="1:15" ht="24.75" customHeight="1" thickBot="1" x14ac:dyDescent="0.4">
      <c r="A17" s="272"/>
      <c r="B17" s="272"/>
      <c r="C17" s="167" t="s">
        <v>276</v>
      </c>
      <c r="D17" s="168">
        <f>'1) Tableau budgétaire 1'!D41</f>
        <v>75000</v>
      </c>
      <c r="E17" s="168">
        <f>'1) Tableau budgétaire 1'!E41</f>
        <v>155000</v>
      </c>
      <c r="F17" s="168">
        <f>'1) Tableau budgétaire 1'!F41</f>
        <v>139309</v>
      </c>
      <c r="G17" s="168">
        <f>'1) Tableau budgétaire 1'!G41</f>
        <v>123000</v>
      </c>
      <c r="H17" s="168">
        <f>'1) Tableau budgétaire 1'!H41</f>
        <v>145000</v>
      </c>
      <c r="I17" s="169">
        <f>SUM(D17:H17)</f>
        <v>637309</v>
      </c>
      <c r="J17" s="272"/>
      <c r="K17" s="272"/>
      <c r="L17" s="272"/>
      <c r="M17" s="272"/>
      <c r="N17" s="11"/>
      <c r="O17" s="162"/>
    </row>
    <row r="18" spans="1:15" ht="21.75" customHeight="1" x14ac:dyDescent="0.35">
      <c r="A18" s="276">
        <v>1</v>
      </c>
      <c r="B18" s="276"/>
      <c r="C18" s="170" t="s">
        <v>41</v>
      </c>
      <c r="D18" s="277">
        <f>SUMIF('1) Tableau budgétaire 1'!$M$16:$M$40,$A18,'1) Tableau budgétaire 1'!D$16:D$40)</f>
        <v>0</v>
      </c>
      <c r="E18" s="277">
        <f>SUMIF('1) Tableau budgétaire 1'!$M$16:$M$40,$A18,'1) Tableau budgétaire 1'!E$16:E$40)</f>
        <v>0</v>
      </c>
      <c r="F18" s="277">
        <f>SUMIF('1) Tableau budgétaire 1'!$M$16:$M$40,$A18,'1) Tableau budgétaire 1'!F$16:F$40)</f>
        <v>0</v>
      </c>
      <c r="G18" s="277">
        <f>SUMIF('1) Tableau budgétaire 1'!$M$16:$M$40,$A18,'1) Tableau budgétaire 1'!G$16:G$40)</f>
        <v>0</v>
      </c>
      <c r="H18" s="277">
        <f>SUMIF('1) Tableau budgétaire 1'!$M$16:$M$40,$A18,'1) Tableau budgétaire 1'!H$16:H$40)</f>
        <v>0</v>
      </c>
      <c r="I18" s="171">
        <f t="shared" ref="I18:I24" si="0">SUM(D18:H18)</f>
        <v>0</v>
      </c>
      <c r="J18" s="272"/>
      <c r="K18" s="272"/>
      <c r="L18" s="272"/>
      <c r="M18" s="272"/>
      <c r="N18" s="272"/>
      <c r="O18" s="272"/>
    </row>
    <row r="19" spans="1:15" x14ac:dyDescent="0.35">
      <c r="A19" s="276">
        <v>2</v>
      </c>
      <c r="B19" s="276"/>
      <c r="C19" s="172" t="s">
        <v>42</v>
      </c>
      <c r="D19" s="277">
        <f>SUMIF('1) Tableau budgétaire 1'!$M$16:$M$40,$A19,'1) Tableau budgétaire 1'!D$16:D$40)</f>
        <v>0</v>
      </c>
      <c r="E19" s="277">
        <f>SUMIF('1) Tableau budgétaire 1'!$M$16:$M$40,$A19,'1) Tableau budgétaire 1'!E$16:E$40)</f>
        <v>0</v>
      </c>
      <c r="F19" s="277">
        <f>SUMIF('1) Tableau budgétaire 1'!$M$16:$M$40,$A19,'1) Tableau budgétaire 1'!F$16:F$40)</f>
        <v>0</v>
      </c>
      <c r="G19" s="277">
        <f>SUMIF('1) Tableau budgétaire 1'!$M$16:$M$40,$A19,'1) Tableau budgétaire 1'!G$16:G$40)</f>
        <v>0</v>
      </c>
      <c r="H19" s="277">
        <f>SUMIF('1) Tableau budgétaire 1'!$M$16:$M$40,$A19,'1) Tableau budgétaire 1'!H$16:H$40)</f>
        <v>0</v>
      </c>
      <c r="I19" s="173">
        <f t="shared" si="0"/>
        <v>0</v>
      </c>
      <c r="J19" s="272"/>
      <c r="K19" s="272"/>
      <c r="L19" s="272"/>
      <c r="M19" s="272"/>
      <c r="N19" s="272"/>
      <c r="O19" s="272"/>
    </row>
    <row r="20" spans="1:15" ht="15.75" customHeight="1" x14ac:dyDescent="0.35">
      <c r="A20" s="276">
        <v>3</v>
      </c>
      <c r="B20" s="276"/>
      <c r="C20" s="172" t="s">
        <v>43</v>
      </c>
      <c r="D20" s="277">
        <f>SUMIF('1) Tableau budgétaire 1'!$M$16:$M$40,$A20,'1) Tableau budgétaire 1'!D$16:D$40)</f>
        <v>5000</v>
      </c>
      <c r="E20" s="277">
        <f>SUMIF('1) Tableau budgétaire 1'!$M$16:$M$40,$A20,'1) Tableau budgétaire 1'!E$16:E$40)</f>
        <v>35000</v>
      </c>
      <c r="F20" s="277">
        <f>SUMIF('1) Tableau budgétaire 1'!$M$16:$M$40,$A20,'1) Tableau budgétaire 1'!F$16:F$40)</f>
        <v>28000</v>
      </c>
      <c r="G20" s="277">
        <f>SUMIF('1) Tableau budgétaire 1'!$M$16:$M$40,$A20,'1) Tableau budgétaire 1'!G$16:G$40)</f>
        <v>28000</v>
      </c>
      <c r="H20" s="277">
        <f>SUMIF('1) Tableau budgétaire 1'!$M$16:$M$40,$A20,'1) Tableau budgétaire 1'!H$16:H$40)</f>
        <v>35000</v>
      </c>
      <c r="I20" s="173">
        <f t="shared" si="0"/>
        <v>131000</v>
      </c>
      <c r="J20" s="272"/>
      <c r="K20" s="272"/>
      <c r="L20" s="272"/>
      <c r="M20" s="272"/>
      <c r="N20" s="272"/>
      <c r="O20" s="272"/>
    </row>
    <row r="21" spans="1:15" x14ac:dyDescent="0.35">
      <c r="A21" s="276">
        <v>4</v>
      </c>
      <c r="B21" s="276"/>
      <c r="C21" s="172" t="s">
        <v>44</v>
      </c>
      <c r="D21" s="277">
        <f>SUMIF('1) Tableau budgétaire 1'!$M$16:$M$40,$A21,'1) Tableau budgétaire 1'!D$16:D$40)</f>
        <v>2800</v>
      </c>
      <c r="E21" s="277">
        <f>SUMIF('1) Tableau budgétaire 1'!$M$16:$M$40,$A21,'1) Tableau budgétaire 1'!E$16:E$40)</f>
        <v>23000</v>
      </c>
      <c r="F21" s="277">
        <f>SUMIF('1) Tableau budgétaire 1'!$M$16:$M$40,$A21,'1) Tableau budgétaire 1'!F$16:F$40)</f>
        <v>4000</v>
      </c>
      <c r="G21" s="277">
        <f>SUMIF('1) Tableau budgétaire 1'!$M$16:$M$40,$A21,'1) Tableau budgétaire 1'!G$16:G$40)</f>
        <v>2800</v>
      </c>
      <c r="H21" s="277">
        <f>SUMIF('1) Tableau budgétaire 1'!$M$16:$M$40,$A21,'1) Tableau budgétaire 1'!H$16:H$40)</f>
        <v>10000</v>
      </c>
      <c r="I21" s="173">
        <f t="shared" si="0"/>
        <v>42600</v>
      </c>
      <c r="J21" s="272"/>
      <c r="K21" s="272"/>
      <c r="L21" s="272"/>
      <c r="M21" s="272"/>
      <c r="N21" s="272"/>
      <c r="O21" s="272"/>
    </row>
    <row r="22" spans="1:15" x14ac:dyDescent="0.35">
      <c r="A22" s="276">
        <v>5</v>
      </c>
      <c r="B22" s="276"/>
      <c r="C22" s="172" t="s">
        <v>45</v>
      </c>
      <c r="D22" s="277">
        <f>SUMIF('1) Tableau budgétaire 1'!$M$16:$M$40,$A22,'1) Tableau budgétaire 1'!D$16:D$40)</f>
        <v>43000</v>
      </c>
      <c r="E22" s="277">
        <f>SUMIF('1) Tableau budgétaire 1'!$M$16:$M$40,$A22,'1) Tableau budgétaire 1'!E$16:E$40)</f>
        <v>50000</v>
      </c>
      <c r="F22" s="277">
        <f>SUMIF('1) Tableau budgétaire 1'!$M$16:$M$40,$A22,'1) Tableau budgétaire 1'!F$16:F$40)</f>
        <v>30500</v>
      </c>
      <c r="G22" s="277">
        <f>SUMIF('1) Tableau budgétaire 1'!$M$16:$M$40,$A22,'1) Tableau budgétaire 1'!G$16:G$40)</f>
        <v>18000</v>
      </c>
      <c r="H22" s="277">
        <f>SUMIF('1) Tableau budgétaire 1'!$M$16:$M$40,$A22,'1) Tableau budgétaire 1'!H$16:H$40)</f>
        <v>22000</v>
      </c>
      <c r="I22" s="173">
        <f t="shared" si="0"/>
        <v>163500</v>
      </c>
      <c r="J22" s="272"/>
      <c r="K22" s="272"/>
      <c r="L22" s="272"/>
      <c r="M22" s="272"/>
      <c r="N22" s="272"/>
      <c r="O22" s="272"/>
    </row>
    <row r="23" spans="1:15" ht="21.75" customHeight="1" x14ac:dyDescent="0.35">
      <c r="A23" s="276">
        <v>6</v>
      </c>
      <c r="B23" s="276"/>
      <c r="C23" s="172" t="s">
        <v>46</v>
      </c>
      <c r="D23" s="277">
        <f>SUMIF('1) Tableau budgétaire 1'!$M$16:$M$40,$A23,'1) Tableau budgétaire 1'!D$16:D$40)</f>
        <v>0</v>
      </c>
      <c r="E23" s="277">
        <f>SUMIF('1) Tableau budgétaire 1'!$M$16:$M$40,$A23,'1) Tableau budgétaire 1'!E$16:E$40)</f>
        <v>0</v>
      </c>
      <c r="F23" s="277">
        <f>SUMIF('1) Tableau budgétaire 1'!$M$16:$M$40,$A23,'1) Tableau budgétaire 1'!F$16:F$40)</f>
        <v>0</v>
      </c>
      <c r="G23" s="277">
        <f>SUMIF('1) Tableau budgétaire 1'!$M$16:$M$40,$A23,'1) Tableau budgétaire 1'!G$16:G$40)</f>
        <v>0</v>
      </c>
      <c r="H23" s="277">
        <f>SUMIF('1) Tableau budgétaire 1'!$M$16:$M$40,$A23,'1) Tableau budgétaire 1'!H$16:H$40)</f>
        <v>0</v>
      </c>
      <c r="I23" s="173">
        <f t="shared" si="0"/>
        <v>0</v>
      </c>
      <c r="J23" s="272"/>
      <c r="K23" s="272"/>
      <c r="L23" s="272"/>
      <c r="M23" s="272"/>
      <c r="N23" s="272"/>
      <c r="O23" s="272"/>
    </row>
    <row r="24" spans="1:15" ht="36.75" customHeight="1" x14ac:dyDescent="0.35">
      <c r="A24" s="276">
        <v>7</v>
      </c>
      <c r="B24" s="276"/>
      <c r="C24" s="172" t="s">
        <v>47</v>
      </c>
      <c r="D24" s="277">
        <f>SUMIF('1) Tableau budgétaire 1'!$M$16:$M$40,$A24,'1) Tableau budgétaire 1'!D$16:D$40)</f>
        <v>24200</v>
      </c>
      <c r="E24" s="277">
        <f>SUMIF('1) Tableau budgétaire 1'!$M$16:$M$40,$A24,'1) Tableau budgétaire 1'!E$16:E$40)</f>
        <v>47000</v>
      </c>
      <c r="F24" s="277">
        <f>SUMIF('1) Tableau budgétaire 1'!$M$16:$M$40,$A24,'1) Tableau budgétaire 1'!F$16:F$40)</f>
        <v>76809</v>
      </c>
      <c r="G24" s="277">
        <f>SUMIF('1) Tableau budgétaire 1'!$M$16:$M$40,$A24,'1) Tableau budgétaire 1'!G$16:G$40)</f>
        <v>74200</v>
      </c>
      <c r="H24" s="277">
        <f>SUMIF('1) Tableau budgétaire 1'!$M$16:$M$40,$A24,'1) Tableau budgétaire 1'!H$16:H$40)</f>
        <v>78000</v>
      </c>
      <c r="I24" s="173">
        <f t="shared" si="0"/>
        <v>300209</v>
      </c>
      <c r="J24" s="272"/>
      <c r="K24" s="272"/>
      <c r="L24" s="272"/>
      <c r="M24" s="272"/>
      <c r="N24" s="272"/>
      <c r="O24" s="272"/>
    </row>
    <row r="25" spans="1:15" ht="15.75" customHeight="1" x14ac:dyDescent="0.35">
      <c r="A25" s="272"/>
      <c r="B25" s="272"/>
      <c r="C25" s="32" t="s">
        <v>277</v>
      </c>
      <c r="D25" s="32">
        <f>SUM(D18:D24)</f>
        <v>75000</v>
      </c>
      <c r="E25" s="32">
        <f t="shared" ref="E25:H25" si="1">SUM(E18:E24)</f>
        <v>155000</v>
      </c>
      <c r="F25" s="32">
        <f t="shared" si="1"/>
        <v>139309</v>
      </c>
      <c r="G25" s="32">
        <f>SUM(G18:G24)</f>
        <v>123000</v>
      </c>
      <c r="H25" s="32">
        <f t="shared" si="1"/>
        <v>145000</v>
      </c>
      <c r="I25" s="174">
        <f>SUM(D25:H25)</f>
        <v>637309</v>
      </c>
      <c r="J25" s="272"/>
      <c r="K25" s="272"/>
      <c r="L25" s="272"/>
      <c r="M25" s="272"/>
      <c r="N25" s="272"/>
      <c r="O25" s="272"/>
    </row>
    <row r="26" spans="1:15" s="161" customFormat="1" x14ac:dyDescent="0.35">
      <c r="A26" s="273"/>
      <c r="B26" s="273"/>
      <c r="C26" s="33"/>
      <c r="D26" s="34"/>
      <c r="E26" s="34"/>
      <c r="F26" s="34"/>
      <c r="G26" s="34"/>
      <c r="H26" s="34"/>
      <c r="I26" s="175"/>
      <c r="J26" s="273"/>
      <c r="K26" s="273"/>
      <c r="L26" s="273"/>
      <c r="M26" s="273"/>
      <c r="N26" s="273"/>
      <c r="O26" s="273"/>
    </row>
    <row r="27" spans="1:15" x14ac:dyDescent="0.35">
      <c r="A27" s="272"/>
      <c r="B27" s="272"/>
      <c r="C27" s="394" t="s">
        <v>278</v>
      </c>
      <c r="D27" s="395"/>
      <c r="E27" s="395"/>
      <c r="F27" s="395"/>
      <c r="G27" s="395"/>
      <c r="H27" s="395"/>
      <c r="I27" s="396"/>
      <c r="J27" s="272"/>
      <c r="K27" s="272"/>
      <c r="L27" s="272"/>
      <c r="M27" s="272"/>
      <c r="N27" s="272"/>
      <c r="O27" s="272"/>
    </row>
    <row r="28" spans="1:15" ht="27" customHeight="1" thickBot="1" x14ac:dyDescent="0.4">
      <c r="A28" s="272"/>
      <c r="B28" s="272"/>
      <c r="C28" s="176" t="s">
        <v>279</v>
      </c>
      <c r="D28" s="177">
        <f>'1) Tableau budgétaire 1'!D68</f>
        <v>0</v>
      </c>
      <c r="E28" s="177">
        <f>'1) Tableau budgétaire 1'!E68</f>
        <v>35000</v>
      </c>
      <c r="F28" s="177">
        <f>'1) Tableau budgétaire 1'!F68</f>
        <v>90000</v>
      </c>
      <c r="G28" s="177">
        <f>'1) Tableau budgétaire 1'!G68</f>
        <v>0</v>
      </c>
      <c r="H28" s="177">
        <f>'1) Tableau budgétaire 1'!H68</f>
        <v>65000</v>
      </c>
      <c r="I28" s="178">
        <f t="shared" ref="I28:I36" si="2">SUM(D28:H28)</f>
        <v>190000</v>
      </c>
      <c r="J28" s="272"/>
      <c r="K28" s="272"/>
      <c r="L28" s="272"/>
      <c r="M28" s="272"/>
      <c r="N28" s="272"/>
      <c r="O28" s="272"/>
    </row>
    <row r="29" spans="1:15" x14ac:dyDescent="0.35">
      <c r="A29" s="276">
        <v>1</v>
      </c>
      <c r="B29" s="276"/>
      <c r="C29" s="170" t="s">
        <v>41</v>
      </c>
      <c r="D29" s="277">
        <f>SUMIF('1) Tableau budgétaire 1'!$M$43:$M$67,$A29,'1) Tableau budgétaire 1'!D$43:D$67)</f>
        <v>0</v>
      </c>
      <c r="E29" s="277">
        <f>SUMIF('1) Tableau budgétaire 1'!$M$43:$M$67,$A29,'1) Tableau budgétaire 1'!E$43:E$67)</f>
        <v>0</v>
      </c>
      <c r="F29" s="277">
        <f>SUMIF('1) Tableau budgétaire 1'!$M$43:$M$67,$A29,'1) Tableau budgétaire 1'!F$43:F$67)</f>
        <v>0</v>
      </c>
      <c r="G29" s="277">
        <f>SUMIF('1) Tableau budgétaire 1'!$M$43:$M$67,$A29,'1) Tableau budgétaire 1'!G$43:G$67)</f>
        <v>0</v>
      </c>
      <c r="H29" s="277">
        <f>SUMIF('1) Tableau budgétaire 1'!$M$43:$M$67,$A29,'1) Tableau budgétaire 1'!H$43:H$67)</f>
        <v>0</v>
      </c>
      <c r="I29" s="171">
        <f t="shared" si="2"/>
        <v>0</v>
      </c>
      <c r="J29" s="272"/>
      <c r="K29" s="272"/>
      <c r="L29" s="272"/>
      <c r="M29" s="272"/>
      <c r="N29" s="272"/>
      <c r="O29" s="272"/>
    </row>
    <row r="30" spans="1:15" x14ac:dyDescent="0.35">
      <c r="A30" s="276">
        <v>2</v>
      </c>
      <c r="B30" s="276"/>
      <c r="C30" s="172" t="s">
        <v>42</v>
      </c>
      <c r="D30" s="277">
        <f>SUMIF('1) Tableau budgétaire 1'!$M$43:$M$67,$A30,'1) Tableau budgétaire 1'!D$43:D$67)</f>
        <v>0</v>
      </c>
      <c r="E30" s="277">
        <f>SUMIF('1) Tableau budgétaire 1'!$M$43:$M$67,$A30,'1) Tableau budgétaire 1'!E$43:E$67)</f>
        <v>0</v>
      </c>
      <c r="F30" s="277">
        <f>SUMIF('1) Tableau budgétaire 1'!$M$43:$M$67,$A30,'1) Tableau budgétaire 1'!F$43:F$67)</f>
        <v>0</v>
      </c>
      <c r="G30" s="277">
        <f>SUMIF('1) Tableau budgétaire 1'!$M$43:$M$67,$A30,'1) Tableau budgétaire 1'!G$43:G$67)</f>
        <v>0</v>
      </c>
      <c r="H30" s="277">
        <f>SUMIF('1) Tableau budgétaire 1'!$M$43:$M$67,$A30,'1) Tableau budgétaire 1'!H$43:H$67)</f>
        <v>0</v>
      </c>
      <c r="I30" s="173">
        <f t="shared" si="2"/>
        <v>0</v>
      </c>
      <c r="J30" s="272"/>
      <c r="K30" s="272"/>
      <c r="L30" s="272"/>
      <c r="M30" s="272"/>
      <c r="N30" s="272"/>
      <c r="O30" s="272"/>
    </row>
    <row r="31" spans="1:15" ht="31" x14ac:dyDescent="0.35">
      <c r="A31" s="276">
        <v>3</v>
      </c>
      <c r="B31" s="276"/>
      <c r="C31" s="172" t="s">
        <v>43</v>
      </c>
      <c r="D31" s="277">
        <f>SUMIF('1) Tableau budgétaire 1'!$M$43:$M$67,$A31,'1) Tableau budgétaire 1'!D$43:D$67)</f>
        <v>0</v>
      </c>
      <c r="E31" s="277">
        <f>SUMIF('1) Tableau budgétaire 1'!$M$43:$M$67,$A31,'1) Tableau budgétaire 1'!E$43:E$67)</f>
        <v>0</v>
      </c>
      <c r="F31" s="277">
        <f>SUMIF('1) Tableau budgétaire 1'!$M$43:$M$67,$A31,'1) Tableau budgétaire 1'!F$43:F$67)</f>
        <v>37000</v>
      </c>
      <c r="G31" s="277">
        <f>SUMIF('1) Tableau budgétaire 1'!$M$43:$M$67,$A31,'1) Tableau budgétaire 1'!G$43:G$67)</f>
        <v>0</v>
      </c>
      <c r="H31" s="277">
        <f>SUMIF('1) Tableau budgétaire 1'!$M$43:$M$67,$A31,'1) Tableau budgétaire 1'!H$43:H$67)</f>
        <v>11000</v>
      </c>
      <c r="I31" s="173">
        <f t="shared" si="2"/>
        <v>48000</v>
      </c>
      <c r="J31" s="272"/>
      <c r="K31" s="272"/>
      <c r="L31" s="272"/>
      <c r="M31" s="272"/>
      <c r="N31" s="272"/>
      <c r="O31" s="272"/>
    </row>
    <row r="32" spans="1:15" x14ac:dyDescent="0.35">
      <c r="A32" s="276">
        <v>4</v>
      </c>
      <c r="B32" s="276"/>
      <c r="C32" s="172" t="s">
        <v>44</v>
      </c>
      <c r="D32" s="277">
        <f>SUMIF('1) Tableau budgétaire 1'!$M$43:$M$67,$A32,'1) Tableau budgétaire 1'!D$43:D$67)</f>
        <v>0</v>
      </c>
      <c r="E32" s="277">
        <f>SUMIF('1) Tableau budgétaire 1'!$M$43:$M$67,$A32,'1) Tableau budgétaire 1'!E$43:E$67)</f>
        <v>0</v>
      </c>
      <c r="F32" s="277">
        <f>SUMIF('1) Tableau budgétaire 1'!$M$43:$M$67,$A32,'1) Tableau budgétaire 1'!F$43:F$67)</f>
        <v>0</v>
      </c>
      <c r="G32" s="277">
        <f>SUMIF('1) Tableau budgétaire 1'!$M$43:$M$67,$A32,'1) Tableau budgétaire 1'!G$43:G$67)</f>
        <v>0</v>
      </c>
      <c r="H32" s="277">
        <f>SUMIF('1) Tableau budgétaire 1'!$M$43:$M$67,$A32,'1) Tableau budgétaire 1'!H$43:H$67)</f>
        <v>0</v>
      </c>
      <c r="I32" s="173">
        <f t="shared" si="2"/>
        <v>0</v>
      </c>
      <c r="J32" s="272"/>
      <c r="K32" s="272"/>
      <c r="L32" s="272"/>
      <c r="M32" s="272"/>
      <c r="N32" s="272"/>
      <c r="O32" s="272"/>
    </row>
    <row r="33" spans="1:9" x14ac:dyDescent="0.35">
      <c r="A33" s="276">
        <v>5</v>
      </c>
      <c r="B33" s="276"/>
      <c r="C33" s="172" t="s">
        <v>45</v>
      </c>
      <c r="D33" s="277">
        <f>SUMIF('1) Tableau budgétaire 1'!$M$43:$M$67,$A33,'1) Tableau budgétaire 1'!D$43:D$67)</f>
        <v>0</v>
      </c>
      <c r="E33" s="277">
        <f>SUMIF('1) Tableau budgétaire 1'!$M$43:$M$67,$A33,'1) Tableau budgétaire 1'!E$43:E$67)</f>
        <v>20000</v>
      </c>
      <c r="F33" s="277">
        <f>SUMIF('1) Tableau budgétaire 1'!$M$43:$M$67,$A33,'1) Tableau budgétaire 1'!F$43:F$67)</f>
        <v>8000</v>
      </c>
      <c r="G33" s="277">
        <f>SUMIF('1) Tableau budgétaire 1'!$M$43:$M$67,$A33,'1) Tableau budgétaire 1'!G$43:G$67)</f>
        <v>0</v>
      </c>
      <c r="H33" s="277">
        <f>SUMIF('1) Tableau budgétaire 1'!$M$43:$M$67,$A33,'1) Tableau budgétaire 1'!H$43:H$67)</f>
        <v>8000</v>
      </c>
      <c r="I33" s="173">
        <f t="shared" si="2"/>
        <v>36000</v>
      </c>
    </row>
    <row r="34" spans="1:9" x14ac:dyDescent="0.35">
      <c r="A34" s="276">
        <v>6</v>
      </c>
      <c r="B34" s="276"/>
      <c r="C34" s="172" t="s">
        <v>46</v>
      </c>
      <c r="D34" s="277">
        <f>SUMIF('1) Tableau budgétaire 1'!$M$43:$M$67,$A34,'1) Tableau budgétaire 1'!D$43:D$67)</f>
        <v>0</v>
      </c>
      <c r="E34" s="277">
        <f>SUMIF('1) Tableau budgétaire 1'!$M$43:$M$67,$A34,'1) Tableau budgétaire 1'!E$43:E$67)</f>
        <v>0</v>
      </c>
      <c r="F34" s="277">
        <f>SUMIF('1) Tableau budgétaire 1'!$M$43:$M$67,$A34,'1) Tableau budgétaire 1'!F$43:F$67)</f>
        <v>37000</v>
      </c>
      <c r="G34" s="277">
        <f>SUMIF('1) Tableau budgétaire 1'!$M$43:$M$67,$A34,'1) Tableau budgétaire 1'!G$43:G$67)</f>
        <v>0</v>
      </c>
      <c r="H34" s="277">
        <f>SUMIF('1) Tableau budgétaire 1'!$M$43:$M$67,$A34,'1) Tableau budgétaire 1'!H$43:H$67)</f>
        <v>27000</v>
      </c>
      <c r="I34" s="173">
        <f t="shared" si="2"/>
        <v>64000</v>
      </c>
    </row>
    <row r="35" spans="1:9" ht="31" x14ac:dyDescent="0.35">
      <c r="A35" s="276">
        <v>7</v>
      </c>
      <c r="B35" s="276"/>
      <c r="C35" s="172" t="s">
        <v>47</v>
      </c>
      <c r="D35" s="277">
        <f>SUMIF('1) Tableau budgétaire 1'!$M$43:$M$67,$A35,'1) Tableau budgétaire 1'!D$43:D$67)</f>
        <v>0</v>
      </c>
      <c r="E35" s="277">
        <f>SUMIF('1) Tableau budgétaire 1'!$M$43:$M$67,$A35,'1) Tableau budgétaire 1'!E$43:E$67)</f>
        <v>15000</v>
      </c>
      <c r="F35" s="277">
        <f>SUMIF('1) Tableau budgétaire 1'!$M$43:$M$67,$A35,'1) Tableau budgétaire 1'!F$43:F$67)</f>
        <v>8000</v>
      </c>
      <c r="G35" s="277">
        <f>SUMIF('1) Tableau budgétaire 1'!$M$43:$M$67,$A35,'1) Tableau budgétaire 1'!G$43:G$67)</f>
        <v>0</v>
      </c>
      <c r="H35" s="277">
        <f>SUMIF('1) Tableau budgétaire 1'!$M$43:$M$67,$A35,'1) Tableau budgétaire 1'!H$43:H$67)</f>
        <v>19000</v>
      </c>
      <c r="I35" s="173">
        <f t="shared" si="2"/>
        <v>42000</v>
      </c>
    </row>
    <row r="36" spans="1:9" x14ac:dyDescent="0.35">
      <c r="A36" s="272"/>
      <c r="B36" s="272"/>
      <c r="C36" s="32" t="s">
        <v>277</v>
      </c>
      <c r="D36" s="32">
        <f t="shared" ref="D36:G36" si="3">SUM(D29:D35)</f>
        <v>0</v>
      </c>
      <c r="E36" s="32">
        <f t="shared" si="3"/>
        <v>35000</v>
      </c>
      <c r="F36" s="32">
        <f t="shared" si="3"/>
        <v>90000</v>
      </c>
      <c r="G36" s="32">
        <f t="shared" si="3"/>
        <v>0</v>
      </c>
      <c r="H36" s="32">
        <f t="shared" ref="H36" si="4">SUM(H29:H35)</f>
        <v>65000</v>
      </c>
      <c r="I36" s="173">
        <f t="shared" si="2"/>
        <v>190000</v>
      </c>
    </row>
    <row r="37" spans="1:9" s="161" customFormat="1" x14ac:dyDescent="0.35">
      <c r="A37" s="273"/>
      <c r="B37" s="273"/>
      <c r="C37" s="33"/>
      <c r="D37" s="34"/>
      <c r="E37" s="34"/>
      <c r="F37" s="34"/>
      <c r="G37" s="34"/>
      <c r="H37" s="34"/>
      <c r="I37" s="179"/>
    </row>
    <row r="38" spans="1:9" x14ac:dyDescent="0.35">
      <c r="A38" s="272"/>
      <c r="B38" s="272"/>
      <c r="C38" s="394" t="s">
        <v>280</v>
      </c>
      <c r="D38" s="395"/>
      <c r="E38" s="395"/>
      <c r="F38" s="395"/>
      <c r="G38" s="395"/>
      <c r="H38" s="395"/>
      <c r="I38" s="396"/>
    </row>
    <row r="39" spans="1:9" ht="21.75" customHeight="1" thickBot="1" x14ac:dyDescent="0.4">
      <c r="A39" s="272"/>
      <c r="B39" s="272"/>
      <c r="C39" s="176" t="s">
        <v>281</v>
      </c>
      <c r="D39" s="177">
        <f>'1) Tableau budgétaire 1'!D95</f>
        <v>0</v>
      </c>
      <c r="E39" s="177">
        <f>'1) Tableau budgétaire 1'!E95</f>
        <v>0</v>
      </c>
      <c r="F39" s="177">
        <f>'1) Tableau budgétaire 1'!F95</f>
        <v>0</v>
      </c>
      <c r="G39" s="177">
        <f>'1) Tableau budgétaire 1'!G95</f>
        <v>0</v>
      </c>
      <c r="H39" s="177">
        <f>'1) Tableau budgétaire 1'!H95</f>
        <v>0</v>
      </c>
      <c r="I39" s="178">
        <f t="shared" ref="I39:I47" si="5">SUM(D39:H39)</f>
        <v>0</v>
      </c>
    </row>
    <row r="40" spans="1:9" x14ac:dyDescent="0.35">
      <c r="A40" s="276">
        <v>1</v>
      </c>
      <c r="B40" s="276"/>
      <c r="C40" s="170" t="s">
        <v>41</v>
      </c>
      <c r="D40" s="277">
        <f>SUMIF('1) Tableau budgétaire 1'!$M$70:$M$94,$A40,'1) Tableau budgétaire 1'!D$70:D$94)</f>
        <v>0</v>
      </c>
      <c r="E40" s="277">
        <f>SUMIF('1) Tableau budgétaire 1'!$M$70:$M$94,$A40,'1) Tableau budgétaire 1'!E$70:E$94)</f>
        <v>0</v>
      </c>
      <c r="F40" s="277">
        <f>SUMIF('1) Tableau budgétaire 1'!$M$70:$M$94,$A40,'1) Tableau budgétaire 1'!F$70:F$94)</f>
        <v>0</v>
      </c>
      <c r="G40" s="277">
        <f>SUMIF('1) Tableau budgétaire 1'!$M$70:$M$94,$A40,'1) Tableau budgétaire 1'!G$70:G$94)</f>
        <v>0</v>
      </c>
      <c r="H40" s="277">
        <f>SUMIF('1) Tableau budgétaire 1'!$M$70:$M$94,$A40,'1) Tableau budgétaire 1'!H$70:H$94)</f>
        <v>0</v>
      </c>
      <c r="I40" s="171">
        <f t="shared" si="5"/>
        <v>0</v>
      </c>
    </row>
    <row r="41" spans="1:9" s="161" customFormat="1" ht="15.75" customHeight="1" x14ac:dyDescent="0.35">
      <c r="A41" s="276">
        <v>2</v>
      </c>
      <c r="B41" s="276"/>
      <c r="C41" s="172" t="s">
        <v>42</v>
      </c>
      <c r="D41" s="277">
        <f>SUMIF('1) Tableau budgétaire 1'!$M$70:$M$94,$A41,'1) Tableau budgétaire 1'!D$70:D$94)</f>
        <v>0</v>
      </c>
      <c r="E41" s="277">
        <f>SUMIF('1) Tableau budgétaire 1'!$M$70:$M$94,$A41,'1) Tableau budgétaire 1'!E$70:E$94)</f>
        <v>0</v>
      </c>
      <c r="F41" s="277">
        <f>SUMIF('1) Tableau budgétaire 1'!$M$70:$M$94,$A41,'1) Tableau budgétaire 1'!F$70:F$94)</f>
        <v>0</v>
      </c>
      <c r="G41" s="277">
        <f>SUMIF('1) Tableau budgétaire 1'!$M$70:$M$94,$A41,'1) Tableau budgétaire 1'!G$70:G$94)</f>
        <v>0</v>
      </c>
      <c r="H41" s="277">
        <f>SUMIF('1) Tableau budgétaire 1'!$M$70:$M$94,$A41,'1) Tableau budgétaire 1'!H$70:H$94)</f>
        <v>0</v>
      </c>
      <c r="I41" s="173">
        <f t="shared" si="5"/>
        <v>0</v>
      </c>
    </row>
    <row r="42" spans="1:9" s="161" customFormat="1" ht="31" x14ac:dyDescent="0.35">
      <c r="A42" s="276">
        <v>3</v>
      </c>
      <c r="B42" s="276"/>
      <c r="C42" s="172" t="s">
        <v>43</v>
      </c>
      <c r="D42" s="277">
        <f>SUMIF('1) Tableau budgétaire 1'!$M$70:$M$94,$A42,'1) Tableau budgétaire 1'!D$70:D$94)</f>
        <v>0</v>
      </c>
      <c r="E42" s="277">
        <f>SUMIF('1) Tableau budgétaire 1'!$M$70:$M$94,$A42,'1) Tableau budgétaire 1'!E$70:E$94)</f>
        <v>0</v>
      </c>
      <c r="F42" s="277">
        <f>SUMIF('1) Tableau budgétaire 1'!$M$70:$M$94,$A42,'1) Tableau budgétaire 1'!F$70:F$94)</f>
        <v>0</v>
      </c>
      <c r="G42" s="277">
        <f>SUMIF('1) Tableau budgétaire 1'!$M$70:$M$94,$A42,'1) Tableau budgétaire 1'!G$70:G$94)</f>
        <v>0</v>
      </c>
      <c r="H42" s="277">
        <f>SUMIF('1) Tableau budgétaire 1'!$M$70:$M$94,$A42,'1) Tableau budgétaire 1'!H$70:H$94)</f>
        <v>0</v>
      </c>
      <c r="I42" s="173">
        <f t="shared" si="5"/>
        <v>0</v>
      </c>
    </row>
    <row r="43" spans="1:9" s="161" customFormat="1" x14ac:dyDescent="0.35">
      <c r="A43" s="276">
        <v>4</v>
      </c>
      <c r="B43" s="276"/>
      <c r="C43" s="172" t="s">
        <v>44</v>
      </c>
      <c r="D43" s="277">
        <f>SUMIF('1) Tableau budgétaire 1'!$M$70:$M$94,$A43,'1) Tableau budgétaire 1'!D$70:D$94)</f>
        <v>0</v>
      </c>
      <c r="E43" s="277">
        <f>SUMIF('1) Tableau budgétaire 1'!$M$70:$M$94,$A43,'1) Tableau budgétaire 1'!E$70:E$94)</f>
        <v>0</v>
      </c>
      <c r="F43" s="277">
        <f>SUMIF('1) Tableau budgétaire 1'!$M$70:$M$94,$A43,'1) Tableau budgétaire 1'!F$70:F$94)</f>
        <v>0</v>
      </c>
      <c r="G43" s="277">
        <f>SUMIF('1) Tableau budgétaire 1'!$M$70:$M$94,$A43,'1) Tableau budgétaire 1'!G$70:G$94)</f>
        <v>0</v>
      </c>
      <c r="H43" s="277">
        <f>SUMIF('1) Tableau budgétaire 1'!$M$70:$M$94,$A43,'1) Tableau budgétaire 1'!H$70:H$94)</f>
        <v>0</v>
      </c>
      <c r="I43" s="173">
        <f t="shared" si="5"/>
        <v>0</v>
      </c>
    </row>
    <row r="44" spans="1:9" x14ac:dyDescent="0.35">
      <c r="A44" s="276">
        <v>5</v>
      </c>
      <c r="B44" s="276"/>
      <c r="C44" s="172" t="s">
        <v>45</v>
      </c>
      <c r="D44" s="277">
        <f>SUMIF('1) Tableau budgétaire 1'!$M$70:$M$94,$A44,'1) Tableau budgétaire 1'!D$70:D$94)</f>
        <v>0</v>
      </c>
      <c r="E44" s="277">
        <f>SUMIF('1) Tableau budgétaire 1'!$M$70:$M$94,$A44,'1) Tableau budgétaire 1'!E$70:E$94)</f>
        <v>0</v>
      </c>
      <c r="F44" s="277">
        <f>SUMIF('1) Tableau budgétaire 1'!$M$70:$M$94,$A44,'1) Tableau budgétaire 1'!F$70:F$94)</f>
        <v>0</v>
      </c>
      <c r="G44" s="277">
        <f>SUMIF('1) Tableau budgétaire 1'!$M$70:$M$94,$A44,'1) Tableau budgétaire 1'!G$70:G$94)</f>
        <v>0</v>
      </c>
      <c r="H44" s="277">
        <f>SUMIF('1) Tableau budgétaire 1'!$M$70:$M$94,$A44,'1) Tableau budgétaire 1'!H$70:H$94)</f>
        <v>0</v>
      </c>
      <c r="I44" s="173">
        <f t="shared" si="5"/>
        <v>0</v>
      </c>
    </row>
    <row r="45" spans="1:9" x14ac:dyDescent="0.35">
      <c r="A45" s="276">
        <v>6</v>
      </c>
      <c r="B45" s="276"/>
      <c r="C45" s="172" t="s">
        <v>46</v>
      </c>
      <c r="D45" s="277">
        <f>SUMIF('1) Tableau budgétaire 1'!$M$70:$M$94,$A45,'1) Tableau budgétaire 1'!D$70:D$94)</f>
        <v>0</v>
      </c>
      <c r="E45" s="277">
        <f>SUMIF('1) Tableau budgétaire 1'!$M$70:$M$94,$A45,'1) Tableau budgétaire 1'!E$70:E$94)</f>
        <v>0</v>
      </c>
      <c r="F45" s="277">
        <f>SUMIF('1) Tableau budgétaire 1'!$M$70:$M$94,$A45,'1) Tableau budgétaire 1'!F$70:F$94)</f>
        <v>0</v>
      </c>
      <c r="G45" s="277">
        <f>SUMIF('1) Tableau budgétaire 1'!$M$70:$M$94,$A45,'1) Tableau budgétaire 1'!G$70:G$94)</f>
        <v>0</v>
      </c>
      <c r="H45" s="277">
        <f>SUMIF('1) Tableau budgétaire 1'!$M$70:$M$94,$A45,'1) Tableau budgétaire 1'!H$70:H$94)</f>
        <v>0</v>
      </c>
      <c r="I45" s="173">
        <f t="shared" si="5"/>
        <v>0</v>
      </c>
    </row>
    <row r="46" spans="1:9" ht="31" x14ac:dyDescent="0.35">
      <c r="A46" s="276">
        <v>7</v>
      </c>
      <c r="B46" s="276"/>
      <c r="C46" s="172" t="s">
        <v>47</v>
      </c>
      <c r="D46" s="277">
        <f>SUMIF('1) Tableau budgétaire 1'!$M$70:$M$94,$A46,'1) Tableau budgétaire 1'!D$70:D$94)</f>
        <v>0</v>
      </c>
      <c r="E46" s="277">
        <f>SUMIF('1) Tableau budgétaire 1'!$M$70:$M$94,$A46,'1) Tableau budgétaire 1'!E$70:E$94)</f>
        <v>0</v>
      </c>
      <c r="F46" s="277">
        <f>SUMIF('1) Tableau budgétaire 1'!$M$70:$M$94,$A46,'1) Tableau budgétaire 1'!F$70:F$94)</f>
        <v>0</v>
      </c>
      <c r="G46" s="277">
        <f>SUMIF('1) Tableau budgétaire 1'!$M$70:$M$94,$A46,'1) Tableau budgétaire 1'!G$70:G$94)</f>
        <v>0</v>
      </c>
      <c r="H46" s="277">
        <f>SUMIF('1) Tableau budgétaire 1'!$M$70:$M$94,$A46,'1) Tableau budgétaire 1'!H$70:H$94)</f>
        <v>0</v>
      </c>
      <c r="I46" s="173">
        <f t="shared" si="5"/>
        <v>0</v>
      </c>
    </row>
    <row r="47" spans="1:9" x14ac:dyDescent="0.35">
      <c r="A47" s="272"/>
      <c r="B47" s="272"/>
      <c r="C47" s="32" t="s">
        <v>277</v>
      </c>
      <c r="D47" s="32">
        <f t="shared" ref="D47:E47" si="6">SUM(D40:D46)</f>
        <v>0</v>
      </c>
      <c r="E47" s="32">
        <f t="shared" si="6"/>
        <v>0</v>
      </c>
      <c r="F47" s="32">
        <f t="shared" ref="F47" si="7">SUM(F40:F46)</f>
        <v>0</v>
      </c>
      <c r="G47" s="32">
        <f t="shared" ref="G47:H47" si="8">SUM(G40:G46)</f>
        <v>0</v>
      </c>
      <c r="H47" s="32">
        <f t="shared" si="8"/>
        <v>0</v>
      </c>
      <c r="I47" s="173">
        <f t="shared" si="5"/>
        <v>0</v>
      </c>
    </row>
    <row r="48" spans="1:9" s="161" customFormat="1" x14ac:dyDescent="0.35">
      <c r="A48" s="273"/>
      <c r="B48" s="273"/>
      <c r="C48" s="33"/>
      <c r="D48" s="34"/>
      <c r="E48" s="34"/>
      <c r="F48" s="34"/>
      <c r="G48" s="34"/>
      <c r="H48" s="34"/>
      <c r="I48" s="179"/>
    </row>
    <row r="49" spans="1:9" x14ac:dyDescent="0.35">
      <c r="A49" s="272"/>
      <c r="B49" s="272"/>
      <c r="C49" s="394" t="s">
        <v>282</v>
      </c>
      <c r="D49" s="395"/>
      <c r="E49" s="395"/>
      <c r="F49" s="395"/>
      <c r="G49" s="395"/>
      <c r="H49" s="395"/>
      <c r="I49" s="396"/>
    </row>
    <row r="50" spans="1:9" ht="20.25" customHeight="1" thickBot="1" x14ac:dyDescent="0.4">
      <c r="A50" s="272"/>
      <c r="B50" s="272"/>
      <c r="C50" s="176" t="s">
        <v>283</v>
      </c>
      <c r="D50" s="177">
        <f>'1) Tableau budgétaire 1'!D122</f>
        <v>0</v>
      </c>
      <c r="E50" s="177">
        <f>'1) Tableau budgétaire 1'!E122</f>
        <v>0</v>
      </c>
      <c r="F50" s="177">
        <f>'1) Tableau budgétaire 1'!F122</f>
        <v>0</v>
      </c>
      <c r="G50" s="177">
        <f>'1) Tableau budgétaire 1'!G122</f>
        <v>0</v>
      </c>
      <c r="H50" s="177">
        <f>'1) Tableau budgétaire 1'!H122</f>
        <v>0</v>
      </c>
      <c r="I50" s="178">
        <f t="shared" ref="I50:I58" si="9">SUM(D50:H50)</f>
        <v>0</v>
      </c>
    </row>
    <row r="51" spans="1:9" x14ac:dyDescent="0.35">
      <c r="A51" s="276">
        <v>1</v>
      </c>
      <c r="B51" s="276"/>
      <c r="C51" s="170" t="s">
        <v>41</v>
      </c>
      <c r="D51" s="277">
        <f>SUMIF('1) Tableau budgétaire 1'!$M$97:$M$121,$A51,'1) Tableau budgétaire 1'!D$97:D$121)</f>
        <v>0</v>
      </c>
      <c r="E51" s="277">
        <f>SUMIF('1) Tableau budgétaire 1'!$M$97:$M$121,$A51,'1) Tableau budgétaire 1'!E$97:E$121)</f>
        <v>0</v>
      </c>
      <c r="F51" s="277">
        <f>SUMIF('1) Tableau budgétaire 1'!$M$97:$M$121,$A51,'1) Tableau budgétaire 1'!F$97:F$121)</f>
        <v>0</v>
      </c>
      <c r="G51" s="277">
        <f>SUMIF('1) Tableau budgétaire 1'!$M$97:$M$121,$A51,'1) Tableau budgétaire 1'!G$97:G$121)</f>
        <v>0</v>
      </c>
      <c r="H51" s="277">
        <f>SUMIF('1) Tableau budgétaire 1'!$M$97:$M$121,$A51,'1) Tableau budgétaire 1'!H$97:H$121)</f>
        <v>0</v>
      </c>
      <c r="I51" s="171">
        <f t="shared" si="9"/>
        <v>0</v>
      </c>
    </row>
    <row r="52" spans="1:9" ht="15.75" customHeight="1" x14ac:dyDescent="0.35">
      <c r="A52" s="276">
        <v>2</v>
      </c>
      <c r="B52" s="276"/>
      <c r="C52" s="172" t="s">
        <v>42</v>
      </c>
      <c r="D52" s="277">
        <f>SUMIF('1) Tableau budgétaire 1'!$M$97:$M$121,$A52,'1) Tableau budgétaire 1'!D$97:D$121)</f>
        <v>0</v>
      </c>
      <c r="E52" s="277">
        <f>SUMIF('1) Tableau budgétaire 1'!$M$97:$M$121,$A52,'1) Tableau budgétaire 1'!E$97:E$121)</f>
        <v>0</v>
      </c>
      <c r="F52" s="277">
        <f>SUMIF('1) Tableau budgétaire 1'!$M$97:$M$121,$A52,'1) Tableau budgétaire 1'!F$97:F$121)</f>
        <v>0</v>
      </c>
      <c r="G52" s="277">
        <f>SUMIF('1) Tableau budgétaire 1'!$M$97:$M$121,$A52,'1) Tableau budgétaire 1'!G$97:G$121)</f>
        <v>0</v>
      </c>
      <c r="H52" s="277">
        <f>SUMIF('1) Tableau budgétaire 1'!$M$97:$M$121,$A52,'1) Tableau budgétaire 1'!H$97:H$121)</f>
        <v>0</v>
      </c>
      <c r="I52" s="173">
        <f t="shared" si="9"/>
        <v>0</v>
      </c>
    </row>
    <row r="53" spans="1:9" ht="32.25" customHeight="1" x14ac:dyDescent="0.35">
      <c r="A53" s="276">
        <v>3</v>
      </c>
      <c r="B53" s="276"/>
      <c r="C53" s="172" t="s">
        <v>43</v>
      </c>
      <c r="D53" s="277">
        <f>SUMIF('1) Tableau budgétaire 1'!$M$97:$M$121,$A53,'1) Tableau budgétaire 1'!D$97:D$121)</f>
        <v>0</v>
      </c>
      <c r="E53" s="277">
        <f>SUMIF('1) Tableau budgétaire 1'!$M$97:$M$121,$A53,'1) Tableau budgétaire 1'!E$97:E$121)</f>
        <v>0</v>
      </c>
      <c r="F53" s="277">
        <f>SUMIF('1) Tableau budgétaire 1'!$M$97:$M$121,$A53,'1) Tableau budgétaire 1'!F$97:F$121)</f>
        <v>0</v>
      </c>
      <c r="G53" s="277">
        <f>SUMIF('1) Tableau budgétaire 1'!$M$97:$M$121,$A53,'1) Tableau budgétaire 1'!G$97:G$121)</f>
        <v>0</v>
      </c>
      <c r="H53" s="277">
        <f>SUMIF('1) Tableau budgétaire 1'!$M$97:$M$121,$A53,'1) Tableau budgétaire 1'!H$97:H$121)</f>
        <v>0</v>
      </c>
      <c r="I53" s="173">
        <f t="shared" si="9"/>
        <v>0</v>
      </c>
    </row>
    <row r="54" spans="1:9" s="161" customFormat="1" x14ac:dyDescent="0.35">
      <c r="A54" s="276">
        <v>4</v>
      </c>
      <c r="B54" s="276"/>
      <c r="C54" s="172" t="s">
        <v>44</v>
      </c>
      <c r="D54" s="277">
        <f>SUMIF('1) Tableau budgétaire 1'!$M$97:$M$121,$A54,'1) Tableau budgétaire 1'!D$97:D$121)</f>
        <v>0</v>
      </c>
      <c r="E54" s="277">
        <f>SUMIF('1) Tableau budgétaire 1'!$M$97:$M$121,$A54,'1) Tableau budgétaire 1'!E$97:E$121)</f>
        <v>0</v>
      </c>
      <c r="F54" s="277">
        <f>SUMIF('1) Tableau budgétaire 1'!$M$97:$M$121,$A54,'1) Tableau budgétaire 1'!F$97:F$121)</f>
        <v>0</v>
      </c>
      <c r="G54" s="277">
        <f>SUMIF('1) Tableau budgétaire 1'!$M$97:$M$121,$A54,'1) Tableau budgétaire 1'!G$97:G$121)</f>
        <v>0</v>
      </c>
      <c r="H54" s="277">
        <f>SUMIF('1) Tableau budgétaire 1'!$M$97:$M$121,$A54,'1) Tableau budgétaire 1'!H$97:H$121)</f>
        <v>0</v>
      </c>
      <c r="I54" s="173">
        <f t="shared" si="9"/>
        <v>0</v>
      </c>
    </row>
    <row r="55" spans="1:9" x14ac:dyDescent="0.35">
      <c r="A55" s="276">
        <v>5</v>
      </c>
      <c r="B55" s="276"/>
      <c r="C55" s="172" t="s">
        <v>45</v>
      </c>
      <c r="D55" s="277">
        <f>SUMIF('1) Tableau budgétaire 1'!$M$97:$M$121,$A55,'1) Tableau budgétaire 1'!D$97:D$121)</f>
        <v>0</v>
      </c>
      <c r="E55" s="277">
        <f>SUMIF('1) Tableau budgétaire 1'!$M$97:$M$121,$A55,'1) Tableau budgétaire 1'!E$97:E$121)</f>
        <v>0</v>
      </c>
      <c r="F55" s="277">
        <f>SUMIF('1) Tableau budgétaire 1'!$M$97:$M$121,$A55,'1) Tableau budgétaire 1'!F$97:F$121)</f>
        <v>0</v>
      </c>
      <c r="G55" s="277">
        <f>SUMIF('1) Tableau budgétaire 1'!$M$97:$M$121,$A55,'1) Tableau budgétaire 1'!G$97:G$121)</f>
        <v>0</v>
      </c>
      <c r="H55" s="277">
        <f>SUMIF('1) Tableau budgétaire 1'!$M$97:$M$121,$A55,'1) Tableau budgétaire 1'!H$97:H$121)</f>
        <v>0</v>
      </c>
      <c r="I55" s="173">
        <f t="shared" si="9"/>
        <v>0</v>
      </c>
    </row>
    <row r="56" spans="1:9" x14ac:dyDescent="0.35">
      <c r="A56" s="276">
        <v>6</v>
      </c>
      <c r="B56" s="276"/>
      <c r="C56" s="172" t="s">
        <v>46</v>
      </c>
      <c r="D56" s="277">
        <f>SUMIF('1) Tableau budgétaire 1'!$M$97:$M$121,$A56,'1) Tableau budgétaire 1'!D$97:D$121)</f>
        <v>0</v>
      </c>
      <c r="E56" s="277">
        <f>SUMIF('1) Tableau budgétaire 1'!$M$97:$M$121,$A56,'1) Tableau budgétaire 1'!E$97:E$121)</f>
        <v>0</v>
      </c>
      <c r="F56" s="277">
        <f>SUMIF('1) Tableau budgétaire 1'!$M$97:$M$121,$A56,'1) Tableau budgétaire 1'!F$97:F$121)</f>
        <v>0</v>
      </c>
      <c r="G56" s="277">
        <f>SUMIF('1) Tableau budgétaire 1'!$M$97:$M$121,$A56,'1) Tableau budgétaire 1'!G$97:G$121)</f>
        <v>0</v>
      </c>
      <c r="H56" s="277">
        <f>SUMIF('1) Tableau budgétaire 1'!$M$97:$M$121,$A56,'1) Tableau budgétaire 1'!H$97:H$121)</f>
        <v>0</v>
      </c>
      <c r="I56" s="173">
        <f t="shared" si="9"/>
        <v>0</v>
      </c>
    </row>
    <row r="57" spans="1:9" ht="31" x14ac:dyDescent="0.35">
      <c r="A57" s="276">
        <v>7</v>
      </c>
      <c r="B57" s="276"/>
      <c r="C57" s="172" t="s">
        <v>47</v>
      </c>
      <c r="D57" s="277">
        <f>SUMIF('1) Tableau budgétaire 1'!$M$97:$M$121,$A57,'1) Tableau budgétaire 1'!D$97:D$121)</f>
        <v>0</v>
      </c>
      <c r="E57" s="277">
        <f>SUMIF('1) Tableau budgétaire 1'!$M$97:$M$121,$A57,'1) Tableau budgétaire 1'!E$97:E$121)</f>
        <v>0</v>
      </c>
      <c r="F57" s="277">
        <f>SUMIF('1) Tableau budgétaire 1'!$M$97:$M$121,$A57,'1) Tableau budgétaire 1'!F$97:F$121)</f>
        <v>0</v>
      </c>
      <c r="G57" s="277">
        <f>SUMIF('1) Tableau budgétaire 1'!$M$97:$M$121,$A57,'1) Tableau budgétaire 1'!G$97:G$121)</f>
        <v>0</v>
      </c>
      <c r="H57" s="277">
        <f>SUMIF('1) Tableau budgétaire 1'!$M$97:$M$121,$A57,'1) Tableau budgétaire 1'!H$97:H$121)</f>
        <v>0</v>
      </c>
      <c r="I57" s="173">
        <f t="shared" si="9"/>
        <v>0</v>
      </c>
    </row>
    <row r="58" spans="1:9" ht="21" customHeight="1" x14ac:dyDescent="0.35">
      <c r="A58" s="272"/>
      <c r="B58" s="272"/>
      <c r="C58" s="32" t="s">
        <v>277</v>
      </c>
      <c r="D58" s="32">
        <f t="shared" ref="D58:G58" si="10">SUM(D51:D57)</f>
        <v>0</v>
      </c>
      <c r="E58" s="32">
        <f t="shared" si="10"/>
        <v>0</v>
      </c>
      <c r="F58" s="32">
        <f t="shared" si="10"/>
        <v>0</v>
      </c>
      <c r="G58" s="32">
        <f t="shared" si="10"/>
        <v>0</v>
      </c>
      <c r="H58" s="32">
        <f t="shared" ref="H58" si="11">SUM(H51:H57)</f>
        <v>0</v>
      </c>
      <c r="I58" s="173">
        <f t="shared" si="9"/>
        <v>0</v>
      </c>
    </row>
    <row r="59" spans="1:9" s="161" customFormat="1" ht="22.5" customHeight="1" x14ac:dyDescent="0.35">
      <c r="A59" s="273"/>
      <c r="B59" s="273"/>
      <c r="C59" s="34"/>
      <c r="D59" s="34"/>
      <c r="E59" s="34"/>
      <c r="F59" s="34"/>
      <c r="G59" s="34"/>
      <c r="H59" s="34"/>
      <c r="I59" s="179"/>
    </row>
    <row r="60" spans="1:9" x14ac:dyDescent="0.35">
      <c r="A60" s="272"/>
      <c r="B60" s="394" t="s">
        <v>284</v>
      </c>
      <c r="C60" s="395"/>
      <c r="D60" s="395"/>
      <c r="E60" s="395"/>
      <c r="F60" s="395"/>
      <c r="G60" s="395"/>
      <c r="H60" s="395"/>
      <c r="I60" s="396"/>
    </row>
    <row r="61" spans="1:9" x14ac:dyDescent="0.35">
      <c r="A61" s="272"/>
      <c r="B61" s="272"/>
      <c r="C61" s="394" t="s">
        <v>10</v>
      </c>
      <c r="D61" s="395"/>
      <c r="E61" s="395"/>
      <c r="F61" s="395"/>
      <c r="G61" s="395"/>
      <c r="H61" s="395"/>
      <c r="I61" s="396"/>
    </row>
    <row r="62" spans="1:9" ht="24" customHeight="1" thickBot="1" x14ac:dyDescent="0.4">
      <c r="A62" s="272"/>
      <c r="B62" s="272"/>
      <c r="C62" s="176" t="s">
        <v>285</v>
      </c>
      <c r="D62" s="177">
        <f>'1) Tableau budgétaire 1'!D155</f>
        <v>291600</v>
      </c>
      <c r="E62" s="177">
        <f>'1) Tableau budgétaire 1'!E155</f>
        <v>330000</v>
      </c>
      <c r="F62" s="177">
        <f>'1) Tableau budgétaire 1'!F155</f>
        <v>623000</v>
      </c>
      <c r="G62" s="177">
        <f>'1) Tableau budgétaire 1'!G155</f>
        <v>325000</v>
      </c>
      <c r="H62" s="177">
        <f>'1) Tableau budgétaire 1'!H155</f>
        <v>480000</v>
      </c>
      <c r="I62" s="178">
        <f>SUM(D62:H62)</f>
        <v>2049600</v>
      </c>
    </row>
    <row r="63" spans="1:9" ht="15.75" customHeight="1" x14ac:dyDescent="0.35">
      <c r="A63" s="276">
        <v>1</v>
      </c>
      <c r="B63" s="276"/>
      <c r="C63" s="170" t="s">
        <v>41</v>
      </c>
      <c r="D63" s="277">
        <f>SUMIF('1) Tableau budgétaire 1'!$M$125:$M$154,$A63,'1) Tableau budgétaire 1'!D$125:D$154)</f>
        <v>0</v>
      </c>
      <c r="E63" s="277">
        <f>SUMIF('1) Tableau budgétaire 1'!$M$125:$M$154,$A63,'1) Tableau budgétaire 1'!E$125:E$154)</f>
        <v>0</v>
      </c>
      <c r="F63" s="277">
        <f>SUMIF('1) Tableau budgétaire 1'!$M$125:$M$154,$A63,'1) Tableau budgétaire 1'!F$125:F$154)</f>
        <v>0</v>
      </c>
      <c r="G63" s="277">
        <f>SUMIF('1) Tableau budgétaire 1'!$M$125:$M$154,$A63,'1) Tableau budgétaire 1'!G$125:G$154)</f>
        <v>0</v>
      </c>
      <c r="H63" s="277">
        <f>SUMIF('1) Tableau budgétaire 1'!$M$125:$M$154,$A63,'1) Tableau budgétaire 1'!H$125:H$154)</f>
        <v>0</v>
      </c>
      <c r="I63" s="171">
        <f t="shared" ref="I63:I70" si="12">SUM(D63:H63)</f>
        <v>0</v>
      </c>
    </row>
    <row r="64" spans="1:9" ht="15.75" customHeight="1" x14ac:dyDescent="0.35">
      <c r="A64" s="276">
        <v>2</v>
      </c>
      <c r="B64" s="276"/>
      <c r="C64" s="172" t="s">
        <v>42</v>
      </c>
      <c r="D64" s="277">
        <f>SUMIF('1) Tableau budgétaire 1'!$M$125:$M$154,$A64,'1) Tableau budgétaire 1'!D$125:D$154)</f>
        <v>0</v>
      </c>
      <c r="E64" s="277">
        <f>SUMIF('1) Tableau budgétaire 1'!$M$125:$M$154,$A64,'1) Tableau budgétaire 1'!E$125:E$154)</f>
        <v>0</v>
      </c>
      <c r="F64" s="277">
        <f>SUMIF('1) Tableau budgétaire 1'!$M$125:$M$154,$A64,'1) Tableau budgétaire 1'!F$125:F$154)</f>
        <v>0</v>
      </c>
      <c r="G64" s="277">
        <f>SUMIF('1) Tableau budgétaire 1'!$M$125:$M$154,$A64,'1) Tableau budgétaire 1'!G$125:G$154)</f>
        <v>0</v>
      </c>
      <c r="H64" s="277">
        <f>SUMIF('1) Tableau budgétaire 1'!$M$125:$M$154,$A64,'1) Tableau budgétaire 1'!H$125:H$154)</f>
        <v>0</v>
      </c>
      <c r="I64" s="173">
        <f t="shared" si="12"/>
        <v>0</v>
      </c>
    </row>
    <row r="65" spans="1:9" ht="15.75" customHeight="1" x14ac:dyDescent="0.35">
      <c r="A65" s="276">
        <v>3</v>
      </c>
      <c r="B65" s="276"/>
      <c r="C65" s="172" t="s">
        <v>43</v>
      </c>
      <c r="D65" s="277">
        <f>SUMIF('1) Tableau budgétaire 1'!$M$125:$M$154,$A65,'1) Tableau budgétaire 1'!D$125:D$154)</f>
        <v>0</v>
      </c>
      <c r="E65" s="277">
        <f>SUMIF('1) Tableau budgétaire 1'!$M$125:$M$154,$A65,'1) Tableau budgétaire 1'!E$125:E$154)</f>
        <v>95000</v>
      </c>
      <c r="F65" s="277">
        <f>SUMIF('1) Tableau budgétaire 1'!$M$125:$M$154,$A65,'1) Tableau budgétaire 1'!F$125:F$154)</f>
        <v>0</v>
      </c>
      <c r="G65" s="277">
        <f>SUMIF('1) Tableau budgétaire 1'!$M$125:$M$154,$A65,'1) Tableau budgétaire 1'!G$125:G$154)</f>
        <v>0</v>
      </c>
      <c r="H65" s="277">
        <f>SUMIF('1) Tableau budgétaire 1'!$M$125:$M$154,$A65,'1) Tableau budgétaire 1'!H$125:H$154)</f>
        <v>0</v>
      </c>
      <c r="I65" s="173">
        <f t="shared" si="12"/>
        <v>95000</v>
      </c>
    </row>
    <row r="66" spans="1:9" ht="18.75" customHeight="1" x14ac:dyDescent="0.35">
      <c r="A66" s="276">
        <v>4</v>
      </c>
      <c r="B66" s="276"/>
      <c r="C66" s="172" t="s">
        <v>44</v>
      </c>
      <c r="D66" s="277">
        <f>SUMIF('1) Tableau budgétaire 1'!$M$125:$M$154,$A66,'1) Tableau budgétaire 1'!D$125:D$154)</f>
        <v>5000</v>
      </c>
      <c r="E66" s="277">
        <f>SUMIF('1) Tableau budgétaire 1'!$M$125:$M$154,$A66,'1) Tableau budgétaire 1'!E$125:E$154)</f>
        <v>0</v>
      </c>
      <c r="F66" s="277">
        <f>SUMIF('1) Tableau budgétaire 1'!$M$125:$M$154,$A66,'1) Tableau budgétaire 1'!F$125:F$154)</f>
        <v>17000</v>
      </c>
      <c r="G66" s="277">
        <f>SUMIF('1) Tableau budgétaire 1'!$M$125:$M$154,$A66,'1) Tableau budgétaire 1'!G$125:G$154)</f>
        <v>1000</v>
      </c>
      <c r="H66" s="277">
        <f>SUMIF('1) Tableau budgétaire 1'!$M$125:$M$154,$A66,'1) Tableau budgétaire 1'!H$125:H$154)</f>
        <v>1500</v>
      </c>
      <c r="I66" s="173">
        <f t="shared" si="12"/>
        <v>24500</v>
      </c>
    </row>
    <row r="67" spans="1:9" x14ac:dyDescent="0.35">
      <c r="A67" s="276">
        <v>5</v>
      </c>
      <c r="B67" s="276"/>
      <c r="C67" s="172" t="s">
        <v>45</v>
      </c>
      <c r="D67" s="277">
        <f>SUMIF('1) Tableau budgétaire 1'!$M$125:$M$154,$A67,'1) Tableau budgétaire 1'!D$125:D$154)</f>
        <v>41600</v>
      </c>
      <c r="E67" s="277">
        <f>SUMIF('1) Tableau budgétaire 1'!$M$125:$M$154,$A67,'1) Tableau budgétaire 1'!E$125:E$154)</f>
        <v>0</v>
      </c>
      <c r="F67" s="277">
        <f>SUMIF('1) Tableau budgétaire 1'!$M$125:$M$154,$A67,'1) Tableau budgétaire 1'!F$125:F$154)</f>
        <v>39000</v>
      </c>
      <c r="G67" s="277">
        <f>SUMIF('1) Tableau budgétaire 1'!$M$125:$M$154,$A67,'1) Tableau budgétaire 1'!G$125:G$154)</f>
        <v>11000</v>
      </c>
      <c r="H67" s="277">
        <f>SUMIF('1) Tableau budgétaire 1'!$M$125:$M$154,$A67,'1) Tableau budgétaire 1'!H$125:H$154)</f>
        <v>5500</v>
      </c>
      <c r="I67" s="173">
        <f t="shared" si="12"/>
        <v>97100</v>
      </c>
    </row>
    <row r="68" spans="1:9" s="161" customFormat="1" ht="21.75" customHeight="1" x14ac:dyDescent="0.35">
      <c r="A68" s="276">
        <v>6</v>
      </c>
      <c r="B68" s="276"/>
      <c r="C68" s="172" t="s">
        <v>46</v>
      </c>
      <c r="D68" s="277">
        <f>SUMIF('1) Tableau budgétaire 1'!$M$125:$M$154,$A68,'1) Tableau budgétaire 1'!D$125:D$154)</f>
        <v>210000</v>
      </c>
      <c r="E68" s="277">
        <f>SUMIF('1) Tableau budgétaire 1'!$M$125:$M$154,$A68,'1) Tableau budgétaire 1'!E$125:E$154)</f>
        <v>225000</v>
      </c>
      <c r="F68" s="277">
        <f>SUMIF('1) Tableau budgétaire 1'!$M$125:$M$154,$A68,'1) Tableau budgétaire 1'!F$125:F$154)</f>
        <v>525000</v>
      </c>
      <c r="G68" s="277">
        <f>SUMIF('1) Tableau budgétaire 1'!$M$125:$M$154,$A68,'1) Tableau budgétaire 1'!G$125:G$154)</f>
        <v>300000</v>
      </c>
      <c r="H68" s="277">
        <f>SUMIF('1) Tableau budgétaire 1'!$M$125:$M$154,$A68,'1) Tableau budgétaire 1'!H$125:H$154)</f>
        <v>455000</v>
      </c>
      <c r="I68" s="173">
        <f t="shared" si="12"/>
        <v>1715000</v>
      </c>
    </row>
    <row r="69" spans="1:9" s="161" customFormat="1" ht="31" x14ac:dyDescent="0.35">
      <c r="A69" s="276">
        <v>7</v>
      </c>
      <c r="B69" s="276"/>
      <c r="C69" s="172" t="s">
        <v>47</v>
      </c>
      <c r="D69" s="277">
        <f>SUMIF('1) Tableau budgétaire 1'!$M$125:$M$154,$A69,'1) Tableau budgétaire 1'!D$125:D$154)</f>
        <v>35000</v>
      </c>
      <c r="E69" s="277">
        <f>SUMIF('1) Tableau budgétaire 1'!$M$125:$M$154,$A69,'1) Tableau budgétaire 1'!E$125:E$154)</f>
        <v>10000</v>
      </c>
      <c r="F69" s="277">
        <f>SUMIF('1) Tableau budgétaire 1'!$M$125:$M$154,$A69,'1) Tableau budgétaire 1'!F$125:F$154)</f>
        <v>42000</v>
      </c>
      <c r="G69" s="277">
        <f>SUMIF('1) Tableau budgétaire 1'!$M$125:$M$154,$A69,'1) Tableau budgétaire 1'!G$125:G$154)</f>
        <v>13000</v>
      </c>
      <c r="H69" s="277">
        <f>SUMIF('1) Tableau budgétaire 1'!$M$125:$M$154,$A69,'1) Tableau budgétaire 1'!H$125:H$154)</f>
        <v>18000</v>
      </c>
      <c r="I69" s="173">
        <f t="shared" si="12"/>
        <v>118000</v>
      </c>
    </row>
    <row r="70" spans="1:9" x14ac:dyDescent="0.35">
      <c r="A70" s="272"/>
      <c r="B70" s="272"/>
      <c r="C70" s="32" t="s">
        <v>277</v>
      </c>
      <c r="D70" s="32">
        <f>SUM(D63:D69)</f>
        <v>291600</v>
      </c>
      <c r="E70" s="32">
        <f t="shared" ref="E70:F70" si="13">SUM(E63:E69)</f>
        <v>330000</v>
      </c>
      <c r="F70" s="32">
        <f t="shared" si="13"/>
        <v>623000</v>
      </c>
      <c r="G70" s="32">
        <f>SUM(G63:G69)</f>
        <v>325000</v>
      </c>
      <c r="H70" s="32">
        <f t="shared" ref="H70" si="14">SUM(H63:H69)</f>
        <v>480000</v>
      </c>
      <c r="I70" s="173">
        <f t="shared" si="12"/>
        <v>2049600</v>
      </c>
    </row>
    <row r="71" spans="1:9" s="161" customFormat="1" x14ac:dyDescent="0.35">
      <c r="A71" s="273"/>
      <c r="B71" s="273"/>
      <c r="C71" s="33"/>
      <c r="D71" s="34"/>
      <c r="E71" s="34"/>
      <c r="F71" s="34"/>
      <c r="G71" s="34"/>
      <c r="H71" s="34"/>
      <c r="I71" s="179"/>
    </row>
    <row r="72" spans="1:9" x14ac:dyDescent="0.35">
      <c r="A72" s="272"/>
      <c r="B72" s="273"/>
      <c r="C72" s="394" t="s">
        <v>286</v>
      </c>
      <c r="D72" s="395"/>
      <c r="E72" s="395"/>
      <c r="F72" s="395"/>
      <c r="G72" s="395"/>
      <c r="H72" s="395"/>
      <c r="I72" s="396"/>
    </row>
    <row r="73" spans="1:9" ht="21.75" customHeight="1" thickBot="1" x14ac:dyDescent="0.4">
      <c r="A73" s="272"/>
      <c r="B73" s="272"/>
      <c r="C73" s="176" t="s">
        <v>287</v>
      </c>
      <c r="D73" s="177">
        <f>'1) Tableau budgétaire 1'!D182</f>
        <v>102600</v>
      </c>
      <c r="E73" s="177">
        <f>'1) Tableau budgétaire 1'!E182</f>
        <v>79963.55</v>
      </c>
      <c r="F73" s="177">
        <f>'1) Tableau budgétaire 1'!F182</f>
        <v>99000</v>
      </c>
      <c r="G73" s="177">
        <f>'1) Tableau budgétaire 1'!G182</f>
        <v>102000</v>
      </c>
      <c r="H73" s="177">
        <f>'1) Tableau budgétaire 1'!H182</f>
        <v>40000</v>
      </c>
      <c r="I73" s="178">
        <f t="shared" ref="I73:I81" si="15">SUM(D73:H73)</f>
        <v>423563.55</v>
      </c>
    </row>
    <row r="74" spans="1:9" ht="15.75" customHeight="1" x14ac:dyDescent="0.35">
      <c r="A74" s="276">
        <v>1</v>
      </c>
      <c r="B74" s="272"/>
      <c r="C74" s="170" t="s">
        <v>41</v>
      </c>
      <c r="D74" s="277">
        <f>SUMIF('1) Tableau budgétaire 1'!$M$157:$M$181,$A74,'1) Tableau budgétaire 1'!D$157:D$181)</f>
        <v>0</v>
      </c>
      <c r="E74" s="277">
        <f>SUMIF('1) Tableau budgétaire 1'!$M$157:$M$181,$A74,'1) Tableau budgétaire 1'!E$157:E$181)</f>
        <v>0</v>
      </c>
      <c r="F74" s="277">
        <f>SUMIF('1) Tableau budgétaire 1'!$M$157:$M$181,$A74,'1) Tableau budgétaire 1'!F$157:F$181)</f>
        <v>0</v>
      </c>
      <c r="G74" s="277">
        <f>SUMIF('1) Tableau budgétaire 1'!$M$157:$M$181,$A74,'1) Tableau budgétaire 1'!G$157:G$181)</f>
        <v>0</v>
      </c>
      <c r="H74" s="277">
        <f>SUMIF('1) Tableau budgétaire 1'!$M$157:$M$181,$A74,'1) Tableau budgétaire 1'!H$157:H$181)</f>
        <v>0</v>
      </c>
      <c r="I74" s="171">
        <f t="shared" si="15"/>
        <v>0</v>
      </c>
    </row>
    <row r="75" spans="1:9" ht="15.75" customHeight="1" x14ac:dyDescent="0.35">
      <c r="A75" s="276">
        <v>2</v>
      </c>
      <c r="B75" s="272"/>
      <c r="C75" s="172" t="s">
        <v>42</v>
      </c>
      <c r="D75" s="277">
        <f>SUMIF('1) Tableau budgétaire 1'!$M$157:$M$181,$A75,'1) Tableau budgétaire 1'!D$157:D$181)</f>
        <v>0</v>
      </c>
      <c r="E75" s="277">
        <f>SUMIF('1) Tableau budgétaire 1'!$M$157:$M$181,$A75,'1) Tableau budgétaire 1'!E$157:E$181)</f>
        <v>0</v>
      </c>
      <c r="F75" s="277">
        <f>SUMIF('1) Tableau budgétaire 1'!$M$157:$M$181,$A75,'1) Tableau budgétaire 1'!F$157:F$181)</f>
        <v>0</v>
      </c>
      <c r="G75" s="277">
        <f>SUMIF('1) Tableau budgétaire 1'!$M$157:$M$181,$A75,'1) Tableau budgétaire 1'!G$157:G$181)</f>
        <v>0</v>
      </c>
      <c r="H75" s="277">
        <f>SUMIF('1) Tableau budgétaire 1'!$M$157:$M$181,$A75,'1) Tableau budgétaire 1'!H$157:H$181)</f>
        <v>0</v>
      </c>
      <c r="I75" s="173">
        <f t="shared" si="15"/>
        <v>0</v>
      </c>
    </row>
    <row r="76" spans="1:9" ht="15.75" customHeight="1" x14ac:dyDescent="0.35">
      <c r="A76" s="276">
        <v>3</v>
      </c>
      <c r="B76" s="272"/>
      <c r="C76" s="172" t="s">
        <v>43</v>
      </c>
      <c r="D76" s="277">
        <f>SUMIF('1) Tableau budgétaire 1'!$M$157:$M$181,$A76,'1) Tableau budgétaire 1'!D$157:D$181)</f>
        <v>0</v>
      </c>
      <c r="E76" s="277">
        <f>SUMIF('1) Tableau budgétaire 1'!$M$157:$M$181,$A76,'1) Tableau budgétaire 1'!E$157:E$181)</f>
        <v>0</v>
      </c>
      <c r="F76" s="277">
        <f>SUMIF('1) Tableau budgétaire 1'!$M$157:$M$181,$A76,'1) Tableau budgétaire 1'!F$157:F$181)</f>
        <v>0</v>
      </c>
      <c r="G76" s="277">
        <f>SUMIF('1) Tableau budgétaire 1'!$M$157:$M$181,$A76,'1) Tableau budgétaire 1'!G$157:G$181)</f>
        <v>0</v>
      </c>
      <c r="H76" s="277">
        <f>SUMIF('1) Tableau budgétaire 1'!$M$157:$M$181,$A76,'1) Tableau budgétaire 1'!H$157:H$181)</f>
        <v>0</v>
      </c>
      <c r="I76" s="173">
        <f t="shared" si="15"/>
        <v>0</v>
      </c>
    </row>
    <row r="77" spans="1:9" x14ac:dyDescent="0.35">
      <c r="A77" s="276">
        <v>4</v>
      </c>
      <c r="B77" s="272"/>
      <c r="C77" s="172" t="s">
        <v>44</v>
      </c>
      <c r="D77" s="277">
        <f>SUMIF('1) Tableau budgétaire 1'!$M$157:$M$181,$A77,'1) Tableau budgétaire 1'!D$157:D$181)</f>
        <v>13000</v>
      </c>
      <c r="E77" s="277">
        <f>SUMIF('1) Tableau budgétaire 1'!$M$157:$M$181,$A77,'1) Tableau budgétaire 1'!E$157:E$181)</f>
        <v>39000</v>
      </c>
      <c r="F77" s="277">
        <f>SUMIF('1) Tableau budgétaire 1'!$M$157:$M$181,$A77,'1) Tableau budgétaire 1'!F$157:F$181)</f>
        <v>27500</v>
      </c>
      <c r="G77" s="277">
        <f>SUMIF('1) Tableau budgétaire 1'!$M$157:$M$181,$A77,'1) Tableau budgétaire 1'!G$157:G$181)</f>
        <v>27500</v>
      </c>
      <c r="H77" s="277">
        <f>SUMIF('1) Tableau budgétaire 1'!$M$157:$M$181,$A77,'1) Tableau budgétaire 1'!H$157:H$181)</f>
        <v>18000</v>
      </c>
      <c r="I77" s="173">
        <f t="shared" si="15"/>
        <v>125000</v>
      </c>
    </row>
    <row r="78" spans="1:9" x14ac:dyDescent="0.35">
      <c r="A78" s="276">
        <v>5</v>
      </c>
      <c r="B78" s="272"/>
      <c r="C78" s="172" t="s">
        <v>45</v>
      </c>
      <c r="D78" s="277">
        <f>SUMIF('1) Tableau budgétaire 1'!$M$157:$M$181,$A78,'1) Tableau budgétaire 1'!D$157:D$181)</f>
        <v>46600</v>
      </c>
      <c r="E78" s="277">
        <f>SUMIF('1) Tableau budgétaire 1'!$M$157:$M$181,$A78,'1) Tableau budgétaire 1'!E$157:E$181)</f>
        <v>18000</v>
      </c>
      <c r="F78" s="277">
        <f>SUMIF('1) Tableau budgétaire 1'!$M$157:$M$181,$A78,'1) Tableau budgétaire 1'!F$157:F$181)</f>
        <v>34000</v>
      </c>
      <c r="G78" s="277">
        <f>SUMIF('1) Tableau budgétaire 1'!$M$157:$M$181,$A78,'1) Tableau budgétaire 1'!G$157:G$181)</f>
        <v>44000</v>
      </c>
      <c r="H78" s="277">
        <f>SUMIF('1) Tableau budgétaire 1'!$M$157:$M$181,$A78,'1) Tableau budgétaire 1'!H$157:H$181)</f>
        <v>6000</v>
      </c>
      <c r="I78" s="173">
        <f t="shared" si="15"/>
        <v>148600</v>
      </c>
    </row>
    <row r="79" spans="1:9" x14ac:dyDescent="0.35">
      <c r="A79" s="276">
        <v>6</v>
      </c>
      <c r="B79" s="272"/>
      <c r="C79" s="172" t="s">
        <v>46</v>
      </c>
      <c r="D79" s="277">
        <f>SUMIF('1) Tableau budgétaire 1'!$M$157:$M$181,$A79,'1) Tableau budgétaire 1'!D$157:D$181)</f>
        <v>0</v>
      </c>
      <c r="E79" s="277">
        <f>SUMIF('1) Tableau budgétaire 1'!$M$157:$M$181,$A79,'1) Tableau budgétaire 1'!E$157:E$181)</f>
        <v>0</v>
      </c>
      <c r="F79" s="277">
        <f>SUMIF('1) Tableau budgétaire 1'!$M$157:$M$181,$A79,'1) Tableau budgétaire 1'!F$157:F$181)</f>
        <v>0</v>
      </c>
      <c r="G79" s="277">
        <f>SUMIF('1) Tableau budgétaire 1'!$M$157:$M$181,$A79,'1) Tableau budgétaire 1'!G$157:G$181)</f>
        <v>0</v>
      </c>
      <c r="H79" s="277">
        <f>SUMIF('1) Tableau budgétaire 1'!$M$157:$M$181,$A79,'1) Tableau budgétaire 1'!H$157:H$181)</f>
        <v>0</v>
      </c>
      <c r="I79" s="173">
        <f t="shared" si="15"/>
        <v>0</v>
      </c>
    </row>
    <row r="80" spans="1:9" ht="31" x14ac:dyDescent="0.35">
      <c r="A80" s="276">
        <v>7</v>
      </c>
      <c r="B80" s="272"/>
      <c r="C80" s="172" t="s">
        <v>47</v>
      </c>
      <c r="D80" s="277">
        <f>SUMIF('1) Tableau budgétaire 1'!$M$157:$M$181,$A80,'1) Tableau budgétaire 1'!D$157:D$181)</f>
        <v>43000</v>
      </c>
      <c r="E80" s="277">
        <f>SUMIF('1) Tableau budgétaire 1'!$M$157:$M$181,$A80,'1) Tableau budgétaire 1'!E$157:E$181)</f>
        <v>22963.55</v>
      </c>
      <c r="F80" s="277">
        <f>SUMIF('1) Tableau budgétaire 1'!$M$157:$M$181,$A80,'1) Tableau budgétaire 1'!F$157:F$181)</f>
        <v>37500</v>
      </c>
      <c r="G80" s="277">
        <f>SUMIF('1) Tableau budgétaire 1'!$M$157:$M$181,$A80,'1) Tableau budgétaire 1'!G$157:G$181)</f>
        <v>30500</v>
      </c>
      <c r="H80" s="277">
        <f>SUMIF('1) Tableau budgétaire 1'!$M$157:$M$181,$A80,'1) Tableau budgétaire 1'!H$157:H$181)</f>
        <v>16000</v>
      </c>
      <c r="I80" s="173">
        <f t="shared" si="15"/>
        <v>149963.54999999999</v>
      </c>
    </row>
    <row r="81" spans="1:9" x14ac:dyDescent="0.35">
      <c r="A81" s="272"/>
      <c r="B81" s="272"/>
      <c r="C81" s="32" t="s">
        <v>277</v>
      </c>
      <c r="D81" s="32">
        <f t="shared" ref="D81:G81" si="16">SUM(D74:D80)</f>
        <v>102600</v>
      </c>
      <c r="E81" s="32">
        <f t="shared" si="16"/>
        <v>79963.55</v>
      </c>
      <c r="F81" s="32">
        <f t="shared" si="16"/>
        <v>99000</v>
      </c>
      <c r="G81" s="32">
        <f t="shared" si="16"/>
        <v>102000</v>
      </c>
      <c r="H81" s="32">
        <f t="shared" ref="H81" si="17">SUM(H74:H80)</f>
        <v>40000</v>
      </c>
      <c r="I81" s="173">
        <f t="shared" si="15"/>
        <v>423563.55</v>
      </c>
    </row>
    <row r="82" spans="1:9" s="161" customFormat="1" x14ac:dyDescent="0.35">
      <c r="A82" s="273"/>
      <c r="B82" s="273"/>
      <c r="C82" s="33"/>
      <c r="D82" s="34"/>
      <c r="E82" s="34"/>
      <c r="F82" s="34"/>
      <c r="G82" s="34"/>
      <c r="H82" s="34"/>
      <c r="I82" s="179"/>
    </row>
    <row r="83" spans="1:9" x14ac:dyDescent="0.35">
      <c r="A83" s="272"/>
      <c r="B83" s="272"/>
      <c r="C83" s="394" t="s">
        <v>142</v>
      </c>
      <c r="D83" s="395"/>
      <c r="E83" s="395"/>
      <c r="F83" s="395"/>
      <c r="G83" s="395"/>
      <c r="H83" s="395"/>
      <c r="I83" s="396"/>
    </row>
    <row r="84" spans="1:9" ht="21.75" customHeight="1" thickBot="1" x14ac:dyDescent="0.4">
      <c r="A84" s="272"/>
      <c r="B84" s="273"/>
      <c r="C84" s="176" t="s">
        <v>288</v>
      </c>
      <c r="D84" s="177">
        <f>'1) Tableau budgétaire 1'!D209</f>
        <v>0</v>
      </c>
      <c r="E84" s="177">
        <f>'1) Tableau budgétaire 1'!E209</f>
        <v>0</v>
      </c>
      <c r="F84" s="177">
        <f>'1) Tableau budgétaire 1'!F209</f>
        <v>0</v>
      </c>
      <c r="G84" s="177">
        <f>'1) Tableau budgétaire 1'!G209</f>
        <v>0</v>
      </c>
      <c r="H84" s="177">
        <f>'1) Tableau budgétaire 1'!H209</f>
        <v>0</v>
      </c>
      <c r="I84" s="178">
        <f t="shared" ref="I84:I92" si="18">SUM(D84:H84)</f>
        <v>0</v>
      </c>
    </row>
    <row r="85" spans="1:9" ht="18" customHeight="1" x14ac:dyDescent="0.35">
      <c r="A85" s="276">
        <v>1</v>
      </c>
      <c r="B85" s="272"/>
      <c r="C85" s="170" t="s">
        <v>41</v>
      </c>
      <c r="D85" s="277">
        <f>SUMIF('1) Tableau budgétaire 1'!$M$184:$M$208,$A85,'1) Tableau budgétaire 1'!D$184:D$208)</f>
        <v>0</v>
      </c>
      <c r="E85" s="277">
        <f>SUMIF('1) Tableau budgétaire 1'!$M$184:$M$208,$A85,'1) Tableau budgétaire 1'!E$184:E$208)</f>
        <v>0</v>
      </c>
      <c r="F85" s="277">
        <f>SUMIF('1) Tableau budgétaire 1'!$M$184:$M$208,$A85,'1) Tableau budgétaire 1'!F$184:F$208)</f>
        <v>0</v>
      </c>
      <c r="G85" s="277">
        <f>SUMIF('1) Tableau budgétaire 1'!$M$184:$M$208,$A85,'1) Tableau budgétaire 1'!G$184:G$208)</f>
        <v>0</v>
      </c>
      <c r="H85" s="277">
        <f>SUMIF('1) Tableau budgétaire 1'!$M$184:$M$208,$A85,'1) Tableau budgétaire 1'!H$184:H$208)</f>
        <v>0</v>
      </c>
      <c r="I85" s="171">
        <f t="shared" si="18"/>
        <v>0</v>
      </c>
    </row>
    <row r="86" spans="1:9" ht="15.75" customHeight="1" x14ac:dyDescent="0.35">
      <c r="A86" s="276">
        <v>2</v>
      </c>
      <c r="B86" s="272"/>
      <c r="C86" s="172" t="s">
        <v>42</v>
      </c>
      <c r="D86" s="277">
        <f>SUMIF('1) Tableau budgétaire 1'!$M$184:$M$208,$A86,'1) Tableau budgétaire 1'!D$184:D$208)</f>
        <v>0</v>
      </c>
      <c r="E86" s="277">
        <f>SUMIF('1) Tableau budgétaire 1'!$M$184:$M$208,$A86,'1) Tableau budgétaire 1'!E$184:E$208)</f>
        <v>0</v>
      </c>
      <c r="F86" s="277">
        <f>SUMIF('1) Tableau budgétaire 1'!$M$184:$M$208,$A86,'1) Tableau budgétaire 1'!F$184:F$208)</f>
        <v>0</v>
      </c>
      <c r="G86" s="277">
        <f>SUMIF('1) Tableau budgétaire 1'!$M$184:$M$208,$A86,'1) Tableau budgétaire 1'!G$184:G$208)</f>
        <v>0</v>
      </c>
      <c r="H86" s="277">
        <f>SUMIF('1) Tableau budgétaire 1'!$M$184:$M$208,$A86,'1) Tableau budgétaire 1'!H$184:H$208)</f>
        <v>0</v>
      </c>
      <c r="I86" s="173">
        <f t="shared" si="18"/>
        <v>0</v>
      </c>
    </row>
    <row r="87" spans="1:9" s="161" customFormat="1" ht="15.75" customHeight="1" x14ac:dyDescent="0.35">
      <c r="A87" s="276">
        <v>3</v>
      </c>
      <c r="B87" s="272"/>
      <c r="C87" s="172" t="s">
        <v>43</v>
      </c>
      <c r="D87" s="277">
        <f>SUMIF('1) Tableau budgétaire 1'!$M$184:$M$208,$A87,'1) Tableau budgétaire 1'!D$184:D$208)</f>
        <v>0</v>
      </c>
      <c r="E87" s="277">
        <f>SUMIF('1) Tableau budgétaire 1'!$M$184:$M$208,$A87,'1) Tableau budgétaire 1'!E$184:E$208)</f>
        <v>0</v>
      </c>
      <c r="F87" s="277">
        <f>SUMIF('1) Tableau budgétaire 1'!$M$184:$M$208,$A87,'1) Tableau budgétaire 1'!F$184:F$208)</f>
        <v>0</v>
      </c>
      <c r="G87" s="277">
        <f>SUMIF('1) Tableau budgétaire 1'!$M$184:$M$208,$A87,'1) Tableau budgétaire 1'!G$184:G$208)</f>
        <v>0</v>
      </c>
      <c r="H87" s="277">
        <f>SUMIF('1) Tableau budgétaire 1'!$M$184:$M$208,$A87,'1) Tableau budgétaire 1'!H$184:H$208)</f>
        <v>0</v>
      </c>
      <c r="I87" s="173">
        <f t="shared" si="18"/>
        <v>0</v>
      </c>
    </row>
    <row r="88" spans="1:9" x14ac:dyDescent="0.35">
      <c r="A88" s="276">
        <v>4</v>
      </c>
      <c r="B88" s="273"/>
      <c r="C88" s="172" t="s">
        <v>44</v>
      </c>
      <c r="D88" s="277">
        <f>SUMIF('1) Tableau budgétaire 1'!$M$184:$M$208,$A88,'1) Tableau budgétaire 1'!D$184:D$208)</f>
        <v>0</v>
      </c>
      <c r="E88" s="277">
        <f>SUMIF('1) Tableau budgétaire 1'!$M$184:$M$208,$A88,'1) Tableau budgétaire 1'!E$184:E$208)</f>
        <v>0</v>
      </c>
      <c r="F88" s="277">
        <f>SUMIF('1) Tableau budgétaire 1'!$M$184:$M$208,$A88,'1) Tableau budgétaire 1'!F$184:F$208)</f>
        <v>0</v>
      </c>
      <c r="G88" s="277">
        <f>SUMIF('1) Tableau budgétaire 1'!$M$184:$M$208,$A88,'1) Tableau budgétaire 1'!G$184:G$208)</f>
        <v>0</v>
      </c>
      <c r="H88" s="277">
        <f>SUMIF('1) Tableau budgétaire 1'!$M$184:$M$208,$A88,'1) Tableau budgétaire 1'!H$184:H$208)</f>
        <v>0</v>
      </c>
      <c r="I88" s="173">
        <f t="shared" si="18"/>
        <v>0</v>
      </c>
    </row>
    <row r="89" spans="1:9" x14ac:dyDescent="0.35">
      <c r="A89" s="276">
        <v>5</v>
      </c>
      <c r="B89" s="273"/>
      <c r="C89" s="172" t="s">
        <v>45</v>
      </c>
      <c r="D89" s="277">
        <f>SUMIF('1) Tableau budgétaire 1'!$M$184:$M$208,$A89,'1) Tableau budgétaire 1'!D$184:D$208)</f>
        <v>0</v>
      </c>
      <c r="E89" s="277">
        <f>SUMIF('1) Tableau budgétaire 1'!$M$184:$M$208,$A89,'1) Tableau budgétaire 1'!E$184:E$208)</f>
        <v>0</v>
      </c>
      <c r="F89" s="277">
        <f>SUMIF('1) Tableau budgétaire 1'!$M$184:$M$208,$A89,'1) Tableau budgétaire 1'!F$184:F$208)</f>
        <v>0</v>
      </c>
      <c r="G89" s="277">
        <f>SUMIF('1) Tableau budgétaire 1'!$M$184:$M$208,$A89,'1) Tableau budgétaire 1'!G$184:G$208)</f>
        <v>0</v>
      </c>
      <c r="H89" s="277">
        <f>SUMIF('1) Tableau budgétaire 1'!$M$184:$M$208,$A89,'1) Tableau budgétaire 1'!H$184:H$208)</f>
        <v>0</v>
      </c>
      <c r="I89" s="173">
        <f t="shared" si="18"/>
        <v>0</v>
      </c>
    </row>
    <row r="90" spans="1:9" x14ac:dyDescent="0.35">
      <c r="A90" s="276">
        <v>6</v>
      </c>
      <c r="B90" s="273"/>
      <c r="C90" s="172" t="s">
        <v>46</v>
      </c>
      <c r="D90" s="277">
        <f>SUMIF('1) Tableau budgétaire 1'!$M$184:$M$208,$A90,'1) Tableau budgétaire 1'!D$184:D$208)</f>
        <v>0</v>
      </c>
      <c r="E90" s="277">
        <f>SUMIF('1) Tableau budgétaire 1'!$M$184:$M$208,$A90,'1) Tableau budgétaire 1'!E$184:E$208)</f>
        <v>0</v>
      </c>
      <c r="F90" s="277">
        <f>SUMIF('1) Tableau budgétaire 1'!$M$184:$M$208,$A90,'1) Tableau budgétaire 1'!F$184:F$208)</f>
        <v>0</v>
      </c>
      <c r="G90" s="277">
        <f>SUMIF('1) Tableau budgétaire 1'!$M$184:$M$208,$A90,'1) Tableau budgétaire 1'!G$184:G$208)</f>
        <v>0</v>
      </c>
      <c r="H90" s="277">
        <f>SUMIF('1) Tableau budgétaire 1'!$M$184:$M$208,$A90,'1) Tableau budgétaire 1'!H$184:H$208)</f>
        <v>0</v>
      </c>
      <c r="I90" s="173">
        <f t="shared" si="18"/>
        <v>0</v>
      </c>
    </row>
    <row r="91" spans="1:9" ht="31" x14ac:dyDescent="0.35">
      <c r="A91" s="276">
        <v>7</v>
      </c>
      <c r="B91" s="272"/>
      <c r="C91" s="172" t="s">
        <v>47</v>
      </c>
      <c r="D91" s="277">
        <f>SUMIF('1) Tableau budgétaire 1'!$M$184:$M$208,$A91,'1) Tableau budgétaire 1'!D$184:D$208)</f>
        <v>0</v>
      </c>
      <c r="E91" s="277">
        <f>SUMIF('1) Tableau budgétaire 1'!$M$184:$M$208,$A91,'1) Tableau budgétaire 1'!E$184:E$208)</f>
        <v>0</v>
      </c>
      <c r="F91" s="277">
        <f>SUMIF('1) Tableau budgétaire 1'!$M$184:$M$208,$A91,'1) Tableau budgétaire 1'!F$184:F$208)</f>
        <v>0</v>
      </c>
      <c r="G91" s="277">
        <f>SUMIF('1) Tableau budgétaire 1'!$M$184:$M$208,$A91,'1) Tableau budgétaire 1'!G$184:G$208)</f>
        <v>0</v>
      </c>
      <c r="H91" s="277">
        <f>SUMIF('1) Tableau budgétaire 1'!$M$184:$M$208,$A91,'1) Tableau budgétaire 1'!H$184:H$208)</f>
        <v>0</v>
      </c>
      <c r="I91" s="173">
        <f t="shared" si="18"/>
        <v>0</v>
      </c>
    </row>
    <row r="92" spans="1:9" x14ac:dyDescent="0.35">
      <c r="A92" s="272"/>
      <c r="B92" s="272"/>
      <c r="C92" s="32" t="s">
        <v>277</v>
      </c>
      <c r="D92" s="32">
        <f t="shared" ref="D92:G92" si="19">SUM(D85:D91)</f>
        <v>0</v>
      </c>
      <c r="E92" s="32">
        <f t="shared" si="19"/>
        <v>0</v>
      </c>
      <c r="F92" s="32">
        <f t="shared" si="19"/>
        <v>0</v>
      </c>
      <c r="G92" s="32">
        <f t="shared" si="19"/>
        <v>0</v>
      </c>
      <c r="H92" s="32">
        <f t="shared" ref="H92" si="20">SUM(H85:H91)</f>
        <v>0</v>
      </c>
      <c r="I92" s="173">
        <f t="shared" si="18"/>
        <v>0</v>
      </c>
    </row>
    <row r="93" spans="1:9" s="161" customFormat="1" x14ac:dyDescent="0.35">
      <c r="A93" s="273"/>
      <c r="B93" s="273"/>
      <c r="C93" s="33"/>
      <c r="D93" s="34"/>
      <c r="E93" s="34"/>
      <c r="F93" s="34"/>
      <c r="G93" s="34"/>
      <c r="H93" s="34"/>
      <c r="I93" s="179"/>
    </row>
    <row r="94" spans="1:9" x14ac:dyDescent="0.35">
      <c r="A94" s="272"/>
      <c r="B94" s="272"/>
      <c r="C94" s="394" t="s">
        <v>149</v>
      </c>
      <c r="D94" s="395"/>
      <c r="E94" s="395"/>
      <c r="F94" s="395"/>
      <c r="G94" s="395"/>
      <c r="H94" s="395"/>
      <c r="I94" s="396"/>
    </row>
    <row r="95" spans="1:9" ht="21.75" customHeight="1" thickBot="1" x14ac:dyDescent="0.4">
      <c r="A95" s="272"/>
      <c r="B95" s="272"/>
      <c r="C95" s="176" t="s">
        <v>289</v>
      </c>
      <c r="D95" s="177">
        <f>'1) Tableau budgétaire 1'!D236</f>
        <v>0</v>
      </c>
      <c r="E95" s="177">
        <f>'1) Tableau budgétaire 1'!E236</f>
        <v>0</v>
      </c>
      <c r="F95" s="177">
        <f>'1) Tableau budgétaire 1'!F236</f>
        <v>0</v>
      </c>
      <c r="G95" s="177">
        <f>'1) Tableau budgétaire 1'!G236</f>
        <v>0</v>
      </c>
      <c r="H95" s="177">
        <f>'1) Tableau budgétaire 1'!H236</f>
        <v>0</v>
      </c>
      <c r="I95" s="178">
        <f t="shared" ref="I95:I103" si="21">SUM(D95:H95)</f>
        <v>0</v>
      </c>
    </row>
    <row r="96" spans="1:9" ht="15.75" customHeight="1" x14ac:dyDescent="0.35">
      <c r="A96" s="276">
        <v>1</v>
      </c>
      <c r="B96" s="272"/>
      <c r="C96" s="170" t="s">
        <v>41</v>
      </c>
      <c r="D96" s="277">
        <f>SUMIF('1) Tableau budgétaire 1'!$M$211:$M$235,$A96,'1) Tableau budgétaire 1'!D$211:D$235)</f>
        <v>0</v>
      </c>
      <c r="E96" s="277">
        <f>SUMIF('1) Tableau budgétaire 1'!$M$211:$M$235,$A96,'1) Tableau budgétaire 1'!E$211:E$235)</f>
        <v>0</v>
      </c>
      <c r="F96" s="277">
        <f>SUMIF('1) Tableau budgétaire 1'!$M$211:$M$235,$A96,'1) Tableau budgétaire 1'!F$211:F$235)</f>
        <v>0</v>
      </c>
      <c r="G96" s="277">
        <f>SUMIF('1) Tableau budgétaire 1'!$M$211:$M$235,$A96,'1) Tableau budgétaire 1'!G$211:G$235)</f>
        <v>0</v>
      </c>
      <c r="H96" s="277">
        <f>SUMIF('1) Tableau budgétaire 1'!$M$211:$M$235,$A96,'1) Tableau budgétaire 1'!H$211:H$235)</f>
        <v>0</v>
      </c>
      <c r="I96" s="171">
        <f t="shared" si="21"/>
        <v>0</v>
      </c>
    </row>
    <row r="97" spans="1:9" ht="15.75" customHeight="1" x14ac:dyDescent="0.35">
      <c r="A97" s="276">
        <v>2</v>
      </c>
      <c r="B97" s="273"/>
      <c r="C97" s="172" t="s">
        <v>42</v>
      </c>
      <c r="D97" s="277">
        <f>SUMIF('1) Tableau budgétaire 1'!$M$211:$M$235,$A97,'1) Tableau budgétaire 1'!D$211:D$235)</f>
        <v>0</v>
      </c>
      <c r="E97" s="277">
        <f>SUMIF('1) Tableau budgétaire 1'!$M$211:$M$235,$A97,'1) Tableau budgétaire 1'!E$211:E$235)</f>
        <v>0</v>
      </c>
      <c r="F97" s="277">
        <f>SUMIF('1) Tableau budgétaire 1'!$M$211:$M$235,$A97,'1) Tableau budgétaire 1'!F$211:F$235)</f>
        <v>0</v>
      </c>
      <c r="G97" s="277">
        <f>SUMIF('1) Tableau budgétaire 1'!$M$211:$M$235,$A97,'1) Tableau budgétaire 1'!G$211:G$235)</f>
        <v>0</v>
      </c>
      <c r="H97" s="277">
        <f>SUMIF('1) Tableau budgétaire 1'!$M$211:$M$235,$A97,'1) Tableau budgétaire 1'!H$211:H$235)</f>
        <v>0</v>
      </c>
      <c r="I97" s="173">
        <f t="shared" si="21"/>
        <v>0</v>
      </c>
    </row>
    <row r="98" spans="1:9" ht="15.75" customHeight="1" x14ac:dyDescent="0.35">
      <c r="A98" s="276">
        <v>3</v>
      </c>
      <c r="B98" s="272"/>
      <c r="C98" s="172" t="s">
        <v>43</v>
      </c>
      <c r="D98" s="277">
        <f>SUMIF('1) Tableau budgétaire 1'!$M$211:$M$235,$A98,'1) Tableau budgétaire 1'!D$211:D$235)</f>
        <v>0</v>
      </c>
      <c r="E98" s="277">
        <f>SUMIF('1) Tableau budgétaire 1'!$M$211:$M$235,$A98,'1) Tableau budgétaire 1'!E$211:E$235)</f>
        <v>0</v>
      </c>
      <c r="F98" s="277">
        <f>SUMIF('1) Tableau budgétaire 1'!$M$211:$M$235,$A98,'1) Tableau budgétaire 1'!F$211:F$235)</f>
        <v>0</v>
      </c>
      <c r="G98" s="277">
        <f>SUMIF('1) Tableau budgétaire 1'!$M$211:$M$235,$A98,'1) Tableau budgétaire 1'!G$211:G$235)</f>
        <v>0</v>
      </c>
      <c r="H98" s="277">
        <f>SUMIF('1) Tableau budgétaire 1'!$M$211:$M$235,$A98,'1) Tableau budgétaire 1'!H$211:H$235)</f>
        <v>0</v>
      </c>
      <c r="I98" s="173">
        <f t="shared" si="21"/>
        <v>0</v>
      </c>
    </row>
    <row r="99" spans="1:9" x14ac:dyDescent="0.35">
      <c r="A99" s="276">
        <v>4</v>
      </c>
      <c r="B99" s="272"/>
      <c r="C99" s="172" t="s">
        <v>44</v>
      </c>
      <c r="D99" s="277">
        <f>SUMIF('1) Tableau budgétaire 1'!$M$211:$M$235,$A99,'1) Tableau budgétaire 1'!D$211:D$235)</f>
        <v>0</v>
      </c>
      <c r="E99" s="277">
        <f>SUMIF('1) Tableau budgétaire 1'!$M$211:$M$235,$A99,'1) Tableau budgétaire 1'!E$211:E$235)</f>
        <v>0</v>
      </c>
      <c r="F99" s="277">
        <f>SUMIF('1) Tableau budgétaire 1'!$M$211:$M$235,$A99,'1) Tableau budgétaire 1'!F$211:F$235)</f>
        <v>0</v>
      </c>
      <c r="G99" s="277">
        <f>SUMIF('1) Tableau budgétaire 1'!$M$211:$M$235,$A99,'1) Tableau budgétaire 1'!G$211:G$235)</f>
        <v>0</v>
      </c>
      <c r="H99" s="277">
        <f>SUMIF('1) Tableau budgétaire 1'!$M$211:$M$235,$A99,'1) Tableau budgétaire 1'!H$211:H$235)</f>
        <v>0</v>
      </c>
      <c r="I99" s="173">
        <f t="shared" si="21"/>
        <v>0</v>
      </c>
    </row>
    <row r="100" spans="1:9" x14ac:dyDescent="0.35">
      <c r="A100" s="276">
        <v>5</v>
      </c>
      <c r="B100" s="272"/>
      <c r="C100" s="172" t="s">
        <v>45</v>
      </c>
      <c r="D100" s="277">
        <f>SUMIF('1) Tableau budgétaire 1'!$M$211:$M$235,$A100,'1) Tableau budgétaire 1'!D$211:D$235)</f>
        <v>0</v>
      </c>
      <c r="E100" s="277">
        <f>SUMIF('1) Tableau budgétaire 1'!$M$211:$M$235,$A100,'1) Tableau budgétaire 1'!E$211:E$235)</f>
        <v>0</v>
      </c>
      <c r="F100" s="277">
        <f>SUMIF('1) Tableau budgétaire 1'!$M$211:$M$235,$A100,'1) Tableau budgétaire 1'!F$211:F$235)</f>
        <v>0</v>
      </c>
      <c r="G100" s="277">
        <f>SUMIF('1) Tableau budgétaire 1'!$M$211:$M$235,$A100,'1) Tableau budgétaire 1'!G$211:G$235)</f>
        <v>0</v>
      </c>
      <c r="H100" s="277">
        <f>SUMIF('1) Tableau budgétaire 1'!$M$211:$M$235,$A100,'1) Tableau budgétaire 1'!H$211:H$235)</f>
        <v>0</v>
      </c>
      <c r="I100" s="173">
        <f t="shared" si="21"/>
        <v>0</v>
      </c>
    </row>
    <row r="101" spans="1:9" ht="25.5" customHeight="1" x14ac:dyDescent="0.35">
      <c r="A101" s="276">
        <v>6</v>
      </c>
      <c r="B101" s="272"/>
      <c r="C101" s="172" t="s">
        <v>46</v>
      </c>
      <c r="D101" s="277">
        <f>SUMIF('1) Tableau budgétaire 1'!$M$211:$M$235,$A101,'1) Tableau budgétaire 1'!D$211:D$235)</f>
        <v>0</v>
      </c>
      <c r="E101" s="277">
        <f>SUMIF('1) Tableau budgétaire 1'!$M$211:$M$235,$A101,'1) Tableau budgétaire 1'!E$211:E$235)</f>
        <v>0</v>
      </c>
      <c r="F101" s="277">
        <f>SUMIF('1) Tableau budgétaire 1'!$M$211:$M$235,$A101,'1) Tableau budgétaire 1'!F$211:F$235)</f>
        <v>0</v>
      </c>
      <c r="G101" s="277">
        <f>SUMIF('1) Tableau budgétaire 1'!$M$211:$M$235,$A101,'1) Tableau budgétaire 1'!G$211:G$235)</f>
        <v>0</v>
      </c>
      <c r="H101" s="277">
        <f>SUMIF('1) Tableau budgétaire 1'!$M$211:$M$235,$A101,'1) Tableau budgétaire 1'!H$211:H$235)</f>
        <v>0</v>
      </c>
      <c r="I101" s="173">
        <f t="shared" si="21"/>
        <v>0</v>
      </c>
    </row>
    <row r="102" spans="1:9" ht="31" x14ac:dyDescent="0.35">
      <c r="A102" s="276">
        <v>7</v>
      </c>
      <c r="B102" s="273"/>
      <c r="C102" s="172" t="s">
        <v>47</v>
      </c>
      <c r="D102" s="277">
        <f>SUMIF('1) Tableau budgétaire 1'!$M$211:$M$235,$A102,'1) Tableau budgétaire 1'!D$211:D$235)</f>
        <v>0</v>
      </c>
      <c r="E102" s="277">
        <f>SUMIF('1) Tableau budgétaire 1'!$M$211:$M$235,$A102,'1) Tableau budgétaire 1'!E$211:E$235)</f>
        <v>0</v>
      </c>
      <c r="F102" s="277">
        <f>SUMIF('1) Tableau budgétaire 1'!$M$211:$M$235,$A102,'1) Tableau budgétaire 1'!F$211:F$235)</f>
        <v>0</v>
      </c>
      <c r="G102" s="277">
        <f>SUMIF('1) Tableau budgétaire 1'!$M$211:$M$235,$A102,'1) Tableau budgétaire 1'!G$211:G$235)</f>
        <v>0</v>
      </c>
      <c r="H102" s="277">
        <f>SUMIF('1) Tableau budgétaire 1'!$M$211:$M$235,$A102,'1) Tableau budgétaire 1'!H$211:H$235)</f>
        <v>0</v>
      </c>
      <c r="I102" s="173">
        <f t="shared" si="21"/>
        <v>0</v>
      </c>
    </row>
    <row r="103" spans="1:9" ht="15.75" customHeight="1" x14ac:dyDescent="0.35">
      <c r="A103" s="272"/>
      <c r="B103" s="272"/>
      <c r="C103" s="32" t="s">
        <v>277</v>
      </c>
      <c r="D103" s="32">
        <f t="shared" ref="D103:G103" si="22">SUM(D96:D102)</f>
        <v>0</v>
      </c>
      <c r="E103" s="32">
        <f t="shared" si="22"/>
        <v>0</v>
      </c>
      <c r="F103" s="32">
        <f t="shared" si="22"/>
        <v>0</v>
      </c>
      <c r="G103" s="32">
        <f t="shared" si="22"/>
        <v>0</v>
      </c>
      <c r="H103" s="32">
        <f t="shared" ref="H103" si="23">SUM(H96:H102)</f>
        <v>0</v>
      </c>
      <c r="I103" s="173">
        <f t="shared" si="21"/>
        <v>0</v>
      </c>
    </row>
    <row r="104" spans="1:9" ht="25.5" customHeight="1" x14ac:dyDescent="0.35">
      <c r="A104" s="272"/>
      <c r="B104" s="272"/>
      <c r="C104" s="272"/>
      <c r="D104" s="272"/>
      <c r="E104" s="272"/>
      <c r="F104" s="272"/>
      <c r="G104" s="272"/>
      <c r="H104" s="272"/>
      <c r="I104" s="272"/>
    </row>
    <row r="105" spans="1:9" x14ac:dyDescent="0.35">
      <c r="A105" s="272"/>
      <c r="B105" s="394" t="s">
        <v>290</v>
      </c>
      <c r="C105" s="395"/>
      <c r="D105" s="395"/>
      <c r="E105" s="395"/>
      <c r="F105" s="395"/>
      <c r="G105" s="395"/>
      <c r="H105" s="395"/>
      <c r="I105" s="396"/>
    </row>
    <row r="106" spans="1:9" x14ac:dyDescent="0.35">
      <c r="A106" s="272"/>
      <c r="B106" s="272"/>
      <c r="C106" s="394" t="s">
        <v>156</v>
      </c>
      <c r="D106" s="395"/>
      <c r="E106" s="395"/>
      <c r="F106" s="395"/>
      <c r="G106" s="395"/>
      <c r="H106" s="395"/>
      <c r="I106" s="396"/>
    </row>
    <row r="107" spans="1:9" ht="22.5" customHeight="1" thickBot="1" x14ac:dyDescent="0.4">
      <c r="A107" s="272"/>
      <c r="B107" s="272"/>
      <c r="C107" s="176" t="s">
        <v>291</v>
      </c>
      <c r="D107" s="177">
        <f>'1) Tableau budgétaire 1'!D265</f>
        <v>0</v>
      </c>
      <c r="E107" s="177">
        <f>'1) Tableau budgétaire 1'!E265</f>
        <v>0</v>
      </c>
      <c r="F107" s="177">
        <f>'1) Tableau budgétaire 1'!F265</f>
        <v>0</v>
      </c>
      <c r="G107" s="177">
        <f>'1) Tableau budgétaire 1'!G265</f>
        <v>0</v>
      </c>
      <c r="H107" s="177">
        <f>'1) Tableau budgétaire 1'!H265</f>
        <v>0</v>
      </c>
      <c r="I107" s="178">
        <f>SUM(D107:H107)</f>
        <v>0</v>
      </c>
    </row>
    <row r="108" spans="1:9" x14ac:dyDescent="0.35">
      <c r="A108" s="276">
        <v>1</v>
      </c>
      <c r="B108" s="272"/>
      <c r="C108" s="170" t="s">
        <v>41</v>
      </c>
      <c r="D108" s="277">
        <f>SUMIF('1) Tableau budgétaire 1'!$M$240:$M$264,$A108,'1) Tableau budgétaire 1'!D$240:D$264)</f>
        <v>0</v>
      </c>
      <c r="E108" s="277">
        <f>SUMIF('1) Tableau budgétaire 1'!$M$240:$M$264,$A108,'1) Tableau budgétaire 1'!E$240:E$264)</f>
        <v>0</v>
      </c>
      <c r="F108" s="277">
        <f>SUMIF('1) Tableau budgétaire 1'!$M$240:$M$264,$A108,'1) Tableau budgétaire 1'!F$240:F$264)</f>
        <v>0</v>
      </c>
      <c r="G108" s="277">
        <f>SUMIF('1) Tableau budgétaire 1'!$M$240:$M$264,$A108,'1) Tableau budgétaire 1'!G$240:G$264)</f>
        <v>0</v>
      </c>
      <c r="H108" s="277">
        <f>SUMIF('1) Tableau budgétaire 1'!$M$240:$M$264,$A108,'1) Tableau budgétaire 1'!H$240:H$264)</f>
        <v>0</v>
      </c>
      <c r="I108" s="171">
        <f t="shared" ref="I108:I115" si="24">SUM(D108:H108)</f>
        <v>0</v>
      </c>
    </row>
    <row r="109" spans="1:9" x14ac:dyDescent="0.35">
      <c r="A109" s="276">
        <v>2</v>
      </c>
      <c r="B109" s="272"/>
      <c r="C109" s="172" t="s">
        <v>42</v>
      </c>
      <c r="D109" s="277">
        <f>SUMIF('1) Tableau budgétaire 1'!$M$240:$M$264,$A109,'1) Tableau budgétaire 1'!D$240:D$264)</f>
        <v>0</v>
      </c>
      <c r="E109" s="277">
        <f>SUMIF('1) Tableau budgétaire 1'!$M$240:$M$264,$A109,'1) Tableau budgétaire 1'!E$240:E$264)</f>
        <v>0</v>
      </c>
      <c r="F109" s="277">
        <f>SUMIF('1) Tableau budgétaire 1'!$M$240:$M$264,$A109,'1) Tableau budgétaire 1'!F$240:F$264)</f>
        <v>0</v>
      </c>
      <c r="G109" s="277">
        <f>SUMIF('1) Tableau budgétaire 1'!$M$240:$M$264,$A109,'1) Tableau budgétaire 1'!G$240:G$264)</f>
        <v>0</v>
      </c>
      <c r="H109" s="277">
        <f>SUMIF('1) Tableau budgétaire 1'!$M$240:$M$264,$A109,'1) Tableau budgétaire 1'!H$240:H$264)</f>
        <v>0</v>
      </c>
      <c r="I109" s="173">
        <f t="shared" si="24"/>
        <v>0</v>
      </c>
    </row>
    <row r="110" spans="1:9" ht="15.75" customHeight="1" x14ac:dyDescent="0.35">
      <c r="A110" s="276">
        <v>3</v>
      </c>
      <c r="B110" s="272"/>
      <c r="C110" s="172" t="s">
        <v>43</v>
      </c>
      <c r="D110" s="277">
        <f>SUMIF('1) Tableau budgétaire 1'!$M$240:$M$264,$A110,'1) Tableau budgétaire 1'!D$240:D$264)</f>
        <v>0</v>
      </c>
      <c r="E110" s="277">
        <f>SUMIF('1) Tableau budgétaire 1'!$M$240:$M$264,$A110,'1) Tableau budgétaire 1'!E$240:E$264)</f>
        <v>0</v>
      </c>
      <c r="F110" s="277">
        <f>SUMIF('1) Tableau budgétaire 1'!$M$240:$M$264,$A110,'1) Tableau budgétaire 1'!F$240:F$264)</f>
        <v>0</v>
      </c>
      <c r="G110" s="277">
        <f>SUMIF('1) Tableau budgétaire 1'!$M$240:$M$264,$A110,'1) Tableau budgétaire 1'!G$240:G$264)</f>
        <v>0</v>
      </c>
      <c r="H110" s="277">
        <f>SUMIF('1) Tableau budgétaire 1'!$M$240:$M$264,$A110,'1) Tableau budgétaire 1'!H$240:H$264)</f>
        <v>0</v>
      </c>
      <c r="I110" s="173">
        <f t="shared" si="24"/>
        <v>0</v>
      </c>
    </row>
    <row r="111" spans="1:9" x14ac:dyDescent="0.35">
      <c r="A111" s="276">
        <v>4</v>
      </c>
      <c r="B111" s="272"/>
      <c r="C111" s="172" t="s">
        <v>44</v>
      </c>
      <c r="D111" s="277">
        <f>SUMIF('1) Tableau budgétaire 1'!$M$240:$M$264,$A111,'1) Tableau budgétaire 1'!D$240:D$264)</f>
        <v>0</v>
      </c>
      <c r="E111" s="277">
        <f>SUMIF('1) Tableau budgétaire 1'!$M$240:$M$264,$A111,'1) Tableau budgétaire 1'!E$240:E$264)</f>
        <v>0</v>
      </c>
      <c r="F111" s="277">
        <f>SUMIF('1) Tableau budgétaire 1'!$M$240:$M$264,$A111,'1) Tableau budgétaire 1'!F$240:F$264)</f>
        <v>0</v>
      </c>
      <c r="G111" s="277">
        <f>SUMIF('1) Tableau budgétaire 1'!$M$240:$M$264,$A111,'1) Tableau budgétaire 1'!G$240:G$264)</f>
        <v>0</v>
      </c>
      <c r="H111" s="277">
        <f>SUMIF('1) Tableau budgétaire 1'!$M$240:$M$264,$A111,'1) Tableau budgétaire 1'!H$240:H$264)</f>
        <v>0</v>
      </c>
      <c r="I111" s="173">
        <f t="shared" si="24"/>
        <v>0</v>
      </c>
    </row>
    <row r="112" spans="1:9" x14ac:dyDescent="0.35">
      <c r="A112" s="276">
        <v>5</v>
      </c>
      <c r="B112" s="272"/>
      <c r="C112" s="172" t="s">
        <v>45</v>
      </c>
      <c r="D112" s="277">
        <f>SUMIF('1) Tableau budgétaire 1'!$M$240:$M$264,$A112,'1) Tableau budgétaire 1'!D$240:D$264)</f>
        <v>0</v>
      </c>
      <c r="E112" s="277">
        <f>SUMIF('1) Tableau budgétaire 1'!$M$240:$M$264,$A112,'1) Tableau budgétaire 1'!E$240:E$264)</f>
        <v>0</v>
      </c>
      <c r="F112" s="277">
        <f>SUMIF('1) Tableau budgétaire 1'!$M$240:$M$264,$A112,'1) Tableau budgétaire 1'!F$240:F$264)</f>
        <v>0</v>
      </c>
      <c r="G112" s="277">
        <f>SUMIF('1) Tableau budgétaire 1'!$M$240:$M$264,$A112,'1) Tableau budgétaire 1'!G$240:G$264)</f>
        <v>0</v>
      </c>
      <c r="H112" s="277">
        <f>SUMIF('1) Tableau budgétaire 1'!$M$240:$M$264,$A112,'1) Tableau budgétaire 1'!H$240:H$264)</f>
        <v>0</v>
      </c>
      <c r="I112" s="173">
        <f t="shared" si="24"/>
        <v>0</v>
      </c>
    </row>
    <row r="113" spans="1:9" x14ac:dyDescent="0.35">
      <c r="A113" s="276">
        <v>6</v>
      </c>
      <c r="B113" s="272"/>
      <c r="C113" s="172" t="s">
        <v>46</v>
      </c>
      <c r="D113" s="277">
        <f>SUMIF('1) Tableau budgétaire 1'!$M$240:$M$264,$A113,'1) Tableau budgétaire 1'!D$240:D$264)</f>
        <v>0</v>
      </c>
      <c r="E113" s="277">
        <f>SUMIF('1) Tableau budgétaire 1'!$M$240:$M$264,$A113,'1) Tableau budgétaire 1'!E$240:E$264)</f>
        <v>0</v>
      </c>
      <c r="F113" s="277">
        <f>SUMIF('1) Tableau budgétaire 1'!$M$240:$M$264,$A113,'1) Tableau budgétaire 1'!F$240:F$264)</f>
        <v>0</v>
      </c>
      <c r="G113" s="277">
        <f>SUMIF('1) Tableau budgétaire 1'!$M$240:$M$264,$A113,'1) Tableau budgétaire 1'!G$240:G$264)</f>
        <v>0</v>
      </c>
      <c r="H113" s="277">
        <f>SUMIF('1) Tableau budgétaire 1'!$M$240:$M$264,$A113,'1) Tableau budgétaire 1'!H$240:H$264)</f>
        <v>0</v>
      </c>
      <c r="I113" s="173">
        <f t="shared" si="24"/>
        <v>0</v>
      </c>
    </row>
    <row r="114" spans="1:9" ht="31" x14ac:dyDescent="0.35">
      <c r="A114" s="276">
        <v>7</v>
      </c>
      <c r="B114" s="272"/>
      <c r="C114" s="172" t="s">
        <v>47</v>
      </c>
      <c r="D114" s="277">
        <f>SUMIF('1) Tableau budgétaire 1'!$M$240:$M$264,$A114,'1) Tableau budgétaire 1'!D$240:D$264)</f>
        <v>0</v>
      </c>
      <c r="E114" s="277">
        <f>SUMIF('1) Tableau budgétaire 1'!$M$240:$M$264,$A114,'1) Tableau budgétaire 1'!E$240:E$264)</f>
        <v>0</v>
      </c>
      <c r="F114" s="277">
        <f>SUMIF('1) Tableau budgétaire 1'!$M$240:$M$264,$A114,'1) Tableau budgétaire 1'!F$240:F$264)</f>
        <v>0</v>
      </c>
      <c r="G114" s="277">
        <f>SUMIF('1) Tableau budgétaire 1'!$M$240:$M$264,$A114,'1) Tableau budgétaire 1'!G$240:G$264)</f>
        <v>0</v>
      </c>
      <c r="H114" s="277">
        <f>SUMIF('1) Tableau budgétaire 1'!$M$240:$M$264,$A114,'1) Tableau budgétaire 1'!H$240:H$264)</f>
        <v>0</v>
      </c>
      <c r="I114" s="173">
        <f t="shared" si="24"/>
        <v>0</v>
      </c>
    </row>
    <row r="115" spans="1:9" x14ac:dyDescent="0.35">
      <c r="A115" s="272"/>
      <c r="B115" s="272"/>
      <c r="C115" s="32" t="s">
        <v>277</v>
      </c>
      <c r="D115" s="32">
        <f t="shared" ref="D115:F115" si="25">SUM(D108:D114)</f>
        <v>0</v>
      </c>
      <c r="E115" s="32">
        <f t="shared" si="25"/>
        <v>0</v>
      </c>
      <c r="F115" s="32">
        <f t="shared" si="25"/>
        <v>0</v>
      </c>
      <c r="G115" s="32">
        <f>SUM(G108:G114)</f>
        <v>0</v>
      </c>
      <c r="H115" s="32">
        <f t="shared" ref="H115" si="26">SUM(H108:H114)</f>
        <v>0</v>
      </c>
      <c r="I115" s="173">
        <f t="shared" si="24"/>
        <v>0</v>
      </c>
    </row>
    <row r="116" spans="1:9" s="161" customFormat="1" x14ac:dyDescent="0.35">
      <c r="A116" s="273"/>
      <c r="B116" s="273"/>
      <c r="C116" s="33"/>
      <c r="D116" s="34"/>
      <c r="E116" s="34"/>
      <c r="F116" s="34"/>
      <c r="G116" s="34"/>
      <c r="H116" s="34"/>
      <c r="I116" s="179"/>
    </row>
    <row r="117" spans="1:9" ht="15.75" customHeight="1" x14ac:dyDescent="0.35">
      <c r="A117" s="272"/>
      <c r="B117" s="272"/>
      <c r="C117" s="394" t="s">
        <v>16</v>
      </c>
      <c r="D117" s="395"/>
      <c r="E117" s="395"/>
      <c r="F117" s="395"/>
      <c r="G117" s="395"/>
      <c r="H117" s="395"/>
      <c r="I117" s="396"/>
    </row>
    <row r="118" spans="1:9" ht="21.75" customHeight="1" thickBot="1" x14ac:dyDescent="0.4">
      <c r="A118" s="272"/>
      <c r="B118" s="272"/>
      <c r="C118" s="176" t="s">
        <v>292</v>
      </c>
      <c r="D118" s="177">
        <f>'1) Tableau budgétaire 1'!D292</f>
        <v>0</v>
      </c>
      <c r="E118" s="177">
        <f>'1) Tableau budgétaire 1'!E292</f>
        <v>0</v>
      </c>
      <c r="F118" s="177">
        <f>'1) Tableau budgétaire 1'!F292</f>
        <v>0</v>
      </c>
      <c r="G118" s="177">
        <f>'1) Tableau budgétaire 1'!G292</f>
        <v>0</v>
      </c>
      <c r="H118" s="177">
        <f>'1) Tableau budgétaire 1'!H292</f>
        <v>0</v>
      </c>
      <c r="I118" s="178">
        <f t="shared" ref="I118:I126" si="27">SUM(D118:H118)</f>
        <v>0</v>
      </c>
    </row>
    <row r="119" spans="1:9" x14ac:dyDescent="0.35">
      <c r="A119" s="276">
        <v>1</v>
      </c>
      <c r="B119" s="272"/>
      <c r="C119" s="170" t="s">
        <v>41</v>
      </c>
      <c r="D119" s="277">
        <f>SUMIF('1) Tableau budgétaire 1'!$M$267:$M$291,$A119,'1) Tableau budgétaire 1'!D$267:D$291)</f>
        <v>0</v>
      </c>
      <c r="E119" s="277">
        <f>SUMIF('1) Tableau budgétaire 1'!$M$267:$M$291,$A119,'1) Tableau budgétaire 1'!E$267:E$291)</f>
        <v>0</v>
      </c>
      <c r="F119" s="277">
        <f>SUMIF('1) Tableau budgétaire 1'!$M$267:$M$291,$A119,'1) Tableau budgétaire 1'!F$267:F$291)</f>
        <v>0</v>
      </c>
      <c r="G119" s="277">
        <f>SUMIF('1) Tableau budgétaire 1'!$M$267:$M$291,$A119,'1) Tableau budgétaire 1'!G$267:G$291)</f>
        <v>0</v>
      </c>
      <c r="H119" s="277">
        <f>SUMIF('1) Tableau budgétaire 1'!$M$267:$M$291,$A119,'1) Tableau budgétaire 1'!H$267:H$291)</f>
        <v>0</v>
      </c>
      <c r="I119" s="171">
        <f t="shared" si="27"/>
        <v>0</v>
      </c>
    </row>
    <row r="120" spans="1:9" x14ac:dyDescent="0.35">
      <c r="A120" s="276">
        <v>2</v>
      </c>
      <c r="B120" s="272"/>
      <c r="C120" s="172" t="s">
        <v>42</v>
      </c>
      <c r="D120" s="277">
        <f>SUMIF('1) Tableau budgétaire 1'!$M$267:$M$291,$A120,'1) Tableau budgétaire 1'!D$267:D$291)</f>
        <v>0</v>
      </c>
      <c r="E120" s="277">
        <f>SUMIF('1) Tableau budgétaire 1'!$M$267:$M$291,$A120,'1) Tableau budgétaire 1'!E$267:E$291)</f>
        <v>0</v>
      </c>
      <c r="F120" s="277">
        <f>SUMIF('1) Tableau budgétaire 1'!$M$267:$M$291,$A120,'1) Tableau budgétaire 1'!F$267:F$291)</f>
        <v>0</v>
      </c>
      <c r="G120" s="277">
        <f>SUMIF('1) Tableau budgétaire 1'!$M$267:$M$291,$A120,'1) Tableau budgétaire 1'!G$267:G$291)</f>
        <v>0</v>
      </c>
      <c r="H120" s="277">
        <f>SUMIF('1) Tableau budgétaire 1'!$M$267:$M$291,$A120,'1) Tableau budgétaire 1'!H$267:H$291)</f>
        <v>0</v>
      </c>
      <c r="I120" s="173">
        <f t="shared" si="27"/>
        <v>0</v>
      </c>
    </row>
    <row r="121" spans="1:9" ht="31" x14ac:dyDescent="0.35">
      <c r="A121" s="276">
        <v>3</v>
      </c>
      <c r="B121" s="272"/>
      <c r="C121" s="172" t="s">
        <v>43</v>
      </c>
      <c r="D121" s="277">
        <f>SUMIF('1) Tableau budgétaire 1'!$M$267:$M$291,$A121,'1) Tableau budgétaire 1'!D$267:D$291)</f>
        <v>0</v>
      </c>
      <c r="E121" s="277">
        <f>SUMIF('1) Tableau budgétaire 1'!$M$267:$M$291,$A121,'1) Tableau budgétaire 1'!E$267:E$291)</f>
        <v>0</v>
      </c>
      <c r="F121" s="277">
        <f>SUMIF('1) Tableau budgétaire 1'!$M$267:$M$291,$A121,'1) Tableau budgétaire 1'!F$267:F$291)</f>
        <v>0</v>
      </c>
      <c r="G121" s="277">
        <f>SUMIF('1) Tableau budgétaire 1'!$M$267:$M$291,$A121,'1) Tableau budgétaire 1'!G$267:G$291)</f>
        <v>0</v>
      </c>
      <c r="H121" s="277">
        <f>SUMIF('1) Tableau budgétaire 1'!$M$267:$M$291,$A121,'1) Tableau budgétaire 1'!H$267:H$291)</f>
        <v>0</v>
      </c>
      <c r="I121" s="173">
        <f t="shared" si="27"/>
        <v>0</v>
      </c>
    </row>
    <row r="122" spans="1:9" x14ac:dyDescent="0.35">
      <c r="A122" s="276">
        <v>4</v>
      </c>
      <c r="B122" s="272"/>
      <c r="C122" s="172" t="s">
        <v>44</v>
      </c>
      <c r="D122" s="277">
        <f>SUMIF('1) Tableau budgétaire 1'!$M$267:$M$291,$A122,'1) Tableau budgétaire 1'!D$267:D$291)</f>
        <v>0</v>
      </c>
      <c r="E122" s="277">
        <f>SUMIF('1) Tableau budgétaire 1'!$M$267:$M$291,$A122,'1) Tableau budgétaire 1'!E$267:E$291)</f>
        <v>0</v>
      </c>
      <c r="F122" s="277">
        <f>SUMIF('1) Tableau budgétaire 1'!$M$267:$M$291,$A122,'1) Tableau budgétaire 1'!F$267:F$291)</f>
        <v>0</v>
      </c>
      <c r="G122" s="277">
        <f>SUMIF('1) Tableau budgétaire 1'!$M$267:$M$291,$A122,'1) Tableau budgétaire 1'!G$267:G$291)</f>
        <v>0</v>
      </c>
      <c r="H122" s="277">
        <f>SUMIF('1) Tableau budgétaire 1'!$M$267:$M$291,$A122,'1) Tableau budgétaire 1'!H$267:H$291)</f>
        <v>0</v>
      </c>
      <c r="I122" s="173">
        <f t="shared" si="27"/>
        <v>0</v>
      </c>
    </row>
    <row r="123" spans="1:9" x14ac:dyDescent="0.35">
      <c r="A123" s="276">
        <v>5</v>
      </c>
      <c r="B123" s="272"/>
      <c r="C123" s="172" t="s">
        <v>45</v>
      </c>
      <c r="D123" s="277">
        <f>SUMIF('1) Tableau budgétaire 1'!$M$267:$M$291,$A123,'1) Tableau budgétaire 1'!D$267:D$291)</f>
        <v>0</v>
      </c>
      <c r="E123" s="277">
        <f>SUMIF('1) Tableau budgétaire 1'!$M$267:$M$291,$A123,'1) Tableau budgétaire 1'!E$267:E$291)</f>
        <v>0</v>
      </c>
      <c r="F123" s="277">
        <f>SUMIF('1) Tableau budgétaire 1'!$M$267:$M$291,$A123,'1) Tableau budgétaire 1'!F$267:F$291)</f>
        <v>0</v>
      </c>
      <c r="G123" s="277">
        <f>SUMIF('1) Tableau budgétaire 1'!$M$267:$M$291,$A123,'1) Tableau budgétaire 1'!G$267:G$291)</f>
        <v>0</v>
      </c>
      <c r="H123" s="277">
        <f>SUMIF('1) Tableau budgétaire 1'!$M$267:$M$291,$A123,'1) Tableau budgétaire 1'!H$267:H$291)</f>
        <v>0</v>
      </c>
      <c r="I123" s="173">
        <f t="shared" si="27"/>
        <v>0</v>
      </c>
    </row>
    <row r="124" spans="1:9" x14ac:dyDescent="0.35">
      <c r="A124" s="276">
        <v>6</v>
      </c>
      <c r="B124" s="272"/>
      <c r="C124" s="172" t="s">
        <v>46</v>
      </c>
      <c r="D124" s="277">
        <f>SUMIF('1) Tableau budgétaire 1'!$M$267:$M$291,$A124,'1) Tableau budgétaire 1'!D$267:D$291)</f>
        <v>0</v>
      </c>
      <c r="E124" s="277">
        <f>SUMIF('1) Tableau budgétaire 1'!$M$267:$M$291,$A124,'1) Tableau budgétaire 1'!E$267:E$291)</f>
        <v>0</v>
      </c>
      <c r="F124" s="277">
        <f>SUMIF('1) Tableau budgétaire 1'!$M$267:$M$291,$A124,'1) Tableau budgétaire 1'!F$267:F$291)</f>
        <v>0</v>
      </c>
      <c r="G124" s="277">
        <f>SUMIF('1) Tableau budgétaire 1'!$M$267:$M$291,$A124,'1) Tableau budgétaire 1'!G$267:G$291)</f>
        <v>0</v>
      </c>
      <c r="H124" s="277">
        <f>SUMIF('1) Tableau budgétaire 1'!$M$267:$M$291,$A124,'1) Tableau budgétaire 1'!H$267:H$291)</f>
        <v>0</v>
      </c>
      <c r="I124" s="173">
        <f t="shared" si="27"/>
        <v>0</v>
      </c>
    </row>
    <row r="125" spans="1:9" ht="31" x14ac:dyDescent="0.35">
      <c r="A125" s="276">
        <v>7</v>
      </c>
      <c r="B125" s="272"/>
      <c r="C125" s="172" t="s">
        <v>47</v>
      </c>
      <c r="D125" s="277">
        <f>SUMIF('1) Tableau budgétaire 1'!$M$267:$M$291,$A125,'1) Tableau budgétaire 1'!D$267:D$291)</f>
        <v>0</v>
      </c>
      <c r="E125" s="277">
        <f>SUMIF('1) Tableau budgétaire 1'!$M$267:$M$291,$A125,'1) Tableau budgétaire 1'!E$267:E$291)</f>
        <v>0</v>
      </c>
      <c r="F125" s="277">
        <f>SUMIF('1) Tableau budgétaire 1'!$M$267:$M$291,$A125,'1) Tableau budgétaire 1'!F$267:F$291)</f>
        <v>0</v>
      </c>
      <c r="G125" s="277">
        <f>SUMIF('1) Tableau budgétaire 1'!$M$267:$M$291,$A125,'1) Tableau budgétaire 1'!G$267:G$291)</f>
        <v>0</v>
      </c>
      <c r="H125" s="277">
        <f>SUMIF('1) Tableau budgétaire 1'!$M$267:$M$291,$A125,'1) Tableau budgétaire 1'!H$267:H$291)</f>
        <v>0</v>
      </c>
      <c r="I125" s="173">
        <f t="shared" si="27"/>
        <v>0</v>
      </c>
    </row>
    <row r="126" spans="1:9" x14ac:dyDescent="0.35">
      <c r="A126" s="272"/>
      <c r="B126" s="272"/>
      <c r="C126" s="32" t="s">
        <v>277</v>
      </c>
      <c r="D126" s="32">
        <f t="shared" ref="D126:G126" si="28">SUM(D119:D125)</f>
        <v>0</v>
      </c>
      <c r="E126" s="32">
        <f t="shared" si="28"/>
        <v>0</v>
      </c>
      <c r="F126" s="32">
        <f t="shared" si="28"/>
        <v>0</v>
      </c>
      <c r="G126" s="32">
        <f t="shared" si="28"/>
        <v>0</v>
      </c>
      <c r="H126" s="32">
        <f t="shared" ref="H126" si="29">SUM(H119:H125)</f>
        <v>0</v>
      </c>
      <c r="I126" s="173">
        <f t="shared" si="27"/>
        <v>0</v>
      </c>
    </row>
    <row r="127" spans="1:9" s="161" customFormat="1" x14ac:dyDescent="0.35">
      <c r="A127" s="273"/>
      <c r="B127" s="273"/>
      <c r="C127" s="33"/>
      <c r="D127" s="34"/>
      <c r="E127" s="34"/>
      <c r="F127" s="34"/>
      <c r="G127" s="34"/>
      <c r="H127" s="34"/>
      <c r="I127" s="179"/>
    </row>
    <row r="128" spans="1:9" x14ac:dyDescent="0.35">
      <c r="A128" s="272"/>
      <c r="B128" s="272"/>
      <c r="C128" s="394" t="s">
        <v>17</v>
      </c>
      <c r="D128" s="395"/>
      <c r="E128" s="395"/>
      <c r="F128" s="395"/>
      <c r="G128" s="395"/>
      <c r="H128" s="395"/>
      <c r="I128" s="396"/>
    </row>
    <row r="129" spans="1:9" ht="21" customHeight="1" thickBot="1" x14ac:dyDescent="0.4">
      <c r="A129" s="272"/>
      <c r="B129" s="272"/>
      <c r="C129" s="176" t="s">
        <v>293</v>
      </c>
      <c r="D129" s="177">
        <f>'1) Tableau budgétaire 1'!D319</f>
        <v>0</v>
      </c>
      <c r="E129" s="177">
        <f>'1) Tableau budgétaire 1'!E319</f>
        <v>0</v>
      </c>
      <c r="F129" s="177">
        <f>'1) Tableau budgétaire 1'!F319</f>
        <v>0</v>
      </c>
      <c r="G129" s="177">
        <f>'1) Tableau budgétaire 1'!G319</f>
        <v>0</v>
      </c>
      <c r="H129" s="177">
        <f>'1) Tableau budgétaire 1'!H319</f>
        <v>0</v>
      </c>
      <c r="I129" s="178">
        <f t="shared" ref="I129:I137" si="30">SUM(D129:H129)</f>
        <v>0</v>
      </c>
    </row>
    <row r="130" spans="1:9" x14ac:dyDescent="0.35">
      <c r="A130" s="276">
        <v>1</v>
      </c>
      <c r="B130" s="272"/>
      <c r="C130" s="170" t="s">
        <v>41</v>
      </c>
      <c r="D130" s="277">
        <f>SUMIF('1) Tableau budgétaire 1'!$M$294:$M$318,$A130,'1) Tableau budgétaire 1'!D$294:D$318)</f>
        <v>0</v>
      </c>
      <c r="E130" s="277">
        <f>SUMIF('1) Tableau budgétaire 1'!$M$294:$M$318,$A130,'1) Tableau budgétaire 1'!E$294:E$318)</f>
        <v>0</v>
      </c>
      <c r="F130" s="277">
        <f>SUMIF('1) Tableau budgétaire 1'!$M$294:$M$318,$A130,'1) Tableau budgétaire 1'!F$294:F$318)</f>
        <v>0</v>
      </c>
      <c r="G130" s="277">
        <f>SUMIF('1) Tableau budgétaire 1'!$M$294:$M$318,$A130,'1) Tableau budgétaire 1'!G$294:G$318)</f>
        <v>0</v>
      </c>
      <c r="H130" s="277">
        <f>SUMIF('1) Tableau budgétaire 1'!$M$294:$M$318,$A130,'1) Tableau budgétaire 1'!H$294:H$318)</f>
        <v>0</v>
      </c>
      <c r="I130" s="171">
        <f t="shared" si="30"/>
        <v>0</v>
      </c>
    </row>
    <row r="131" spans="1:9" x14ac:dyDescent="0.35">
      <c r="A131" s="276">
        <v>2</v>
      </c>
      <c r="B131" s="272"/>
      <c r="C131" s="172" t="s">
        <v>42</v>
      </c>
      <c r="D131" s="277">
        <f>SUMIF('1) Tableau budgétaire 1'!$M$294:$M$318,$A131,'1) Tableau budgétaire 1'!D$294:D$318)</f>
        <v>0</v>
      </c>
      <c r="E131" s="277">
        <f>SUMIF('1) Tableau budgétaire 1'!$M$294:$M$318,$A131,'1) Tableau budgétaire 1'!E$294:E$318)</f>
        <v>0</v>
      </c>
      <c r="F131" s="277">
        <f>SUMIF('1) Tableau budgétaire 1'!$M$294:$M$318,$A131,'1) Tableau budgétaire 1'!F$294:F$318)</f>
        <v>0</v>
      </c>
      <c r="G131" s="277">
        <f>SUMIF('1) Tableau budgétaire 1'!$M$294:$M$318,$A131,'1) Tableau budgétaire 1'!G$294:G$318)</f>
        <v>0</v>
      </c>
      <c r="H131" s="277">
        <f>SUMIF('1) Tableau budgétaire 1'!$M$294:$M$318,$A131,'1) Tableau budgétaire 1'!H$294:H$318)</f>
        <v>0</v>
      </c>
      <c r="I131" s="173">
        <f t="shared" si="30"/>
        <v>0</v>
      </c>
    </row>
    <row r="132" spans="1:9" ht="31" x14ac:dyDescent="0.35">
      <c r="A132" s="276">
        <v>3</v>
      </c>
      <c r="B132" s="272"/>
      <c r="C132" s="172" t="s">
        <v>43</v>
      </c>
      <c r="D132" s="277">
        <f>SUMIF('1) Tableau budgétaire 1'!$M$294:$M$318,$A132,'1) Tableau budgétaire 1'!D$294:D$318)</f>
        <v>0</v>
      </c>
      <c r="E132" s="277">
        <f>SUMIF('1) Tableau budgétaire 1'!$M$294:$M$318,$A132,'1) Tableau budgétaire 1'!E$294:E$318)</f>
        <v>0</v>
      </c>
      <c r="F132" s="277">
        <f>SUMIF('1) Tableau budgétaire 1'!$M$294:$M$318,$A132,'1) Tableau budgétaire 1'!F$294:F$318)</f>
        <v>0</v>
      </c>
      <c r="G132" s="277">
        <f>SUMIF('1) Tableau budgétaire 1'!$M$294:$M$318,$A132,'1) Tableau budgétaire 1'!G$294:G$318)</f>
        <v>0</v>
      </c>
      <c r="H132" s="277">
        <f>SUMIF('1) Tableau budgétaire 1'!$M$294:$M$318,$A132,'1) Tableau budgétaire 1'!H$294:H$318)</f>
        <v>0</v>
      </c>
      <c r="I132" s="173">
        <f t="shared" si="30"/>
        <v>0</v>
      </c>
    </row>
    <row r="133" spans="1:9" x14ac:dyDescent="0.35">
      <c r="A133" s="276">
        <v>4</v>
      </c>
      <c r="B133" s="272"/>
      <c r="C133" s="172" t="s">
        <v>44</v>
      </c>
      <c r="D133" s="277">
        <f>SUMIF('1) Tableau budgétaire 1'!$M$294:$M$318,$A133,'1) Tableau budgétaire 1'!D$294:D$318)</f>
        <v>0</v>
      </c>
      <c r="E133" s="277">
        <f>SUMIF('1) Tableau budgétaire 1'!$M$294:$M$318,$A133,'1) Tableau budgétaire 1'!E$294:E$318)</f>
        <v>0</v>
      </c>
      <c r="F133" s="277">
        <f>SUMIF('1) Tableau budgétaire 1'!$M$294:$M$318,$A133,'1) Tableau budgétaire 1'!F$294:F$318)</f>
        <v>0</v>
      </c>
      <c r="G133" s="277">
        <f>SUMIF('1) Tableau budgétaire 1'!$M$294:$M$318,$A133,'1) Tableau budgétaire 1'!G$294:G$318)</f>
        <v>0</v>
      </c>
      <c r="H133" s="277">
        <f>SUMIF('1) Tableau budgétaire 1'!$M$294:$M$318,$A133,'1) Tableau budgétaire 1'!H$294:H$318)</f>
        <v>0</v>
      </c>
      <c r="I133" s="173">
        <f t="shared" si="30"/>
        <v>0</v>
      </c>
    </row>
    <row r="134" spans="1:9" x14ac:dyDescent="0.35">
      <c r="A134" s="276">
        <v>5</v>
      </c>
      <c r="B134" s="272"/>
      <c r="C134" s="172" t="s">
        <v>45</v>
      </c>
      <c r="D134" s="277">
        <f>SUMIF('1) Tableau budgétaire 1'!$M$294:$M$318,$A134,'1) Tableau budgétaire 1'!D$294:D$318)</f>
        <v>0</v>
      </c>
      <c r="E134" s="277">
        <f>SUMIF('1) Tableau budgétaire 1'!$M$294:$M$318,$A134,'1) Tableau budgétaire 1'!E$294:E$318)</f>
        <v>0</v>
      </c>
      <c r="F134" s="277">
        <f>SUMIF('1) Tableau budgétaire 1'!$M$294:$M$318,$A134,'1) Tableau budgétaire 1'!F$294:F$318)</f>
        <v>0</v>
      </c>
      <c r="G134" s="277">
        <f>SUMIF('1) Tableau budgétaire 1'!$M$294:$M$318,$A134,'1) Tableau budgétaire 1'!G$294:G$318)</f>
        <v>0</v>
      </c>
      <c r="H134" s="277">
        <f>SUMIF('1) Tableau budgétaire 1'!$M$294:$M$318,$A134,'1) Tableau budgétaire 1'!H$294:H$318)</f>
        <v>0</v>
      </c>
      <c r="I134" s="173">
        <f t="shared" si="30"/>
        <v>0</v>
      </c>
    </row>
    <row r="135" spans="1:9" x14ac:dyDescent="0.35">
      <c r="A135" s="276">
        <v>6</v>
      </c>
      <c r="B135" s="272"/>
      <c r="C135" s="172" t="s">
        <v>46</v>
      </c>
      <c r="D135" s="277">
        <f>SUMIF('1) Tableau budgétaire 1'!$M$294:$M$318,$A135,'1) Tableau budgétaire 1'!D$294:D$318)</f>
        <v>0</v>
      </c>
      <c r="E135" s="277">
        <f>SUMIF('1) Tableau budgétaire 1'!$M$294:$M$318,$A135,'1) Tableau budgétaire 1'!E$294:E$318)</f>
        <v>0</v>
      </c>
      <c r="F135" s="277">
        <f>SUMIF('1) Tableau budgétaire 1'!$M$294:$M$318,$A135,'1) Tableau budgétaire 1'!F$294:F$318)</f>
        <v>0</v>
      </c>
      <c r="G135" s="277">
        <f>SUMIF('1) Tableau budgétaire 1'!$M$294:$M$318,$A135,'1) Tableau budgétaire 1'!G$294:G$318)</f>
        <v>0</v>
      </c>
      <c r="H135" s="277">
        <f>SUMIF('1) Tableau budgétaire 1'!$M$294:$M$318,$A135,'1) Tableau budgétaire 1'!H$294:H$318)</f>
        <v>0</v>
      </c>
      <c r="I135" s="173">
        <f t="shared" si="30"/>
        <v>0</v>
      </c>
    </row>
    <row r="136" spans="1:9" ht="31" x14ac:dyDescent="0.35">
      <c r="A136" s="276">
        <v>7</v>
      </c>
      <c r="B136" s="272"/>
      <c r="C136" s="172" t="s">
        <v>47</v>
      </c>
      <c r="D136" s="277">
        <f>SUMIF('1) Tableau budgétaire 1'!$M$294:$M$318,$A136,'1) Tableau budgétaire 1'!D$294:D$318)</f>
        <v>0</v>
      </c>
      <c r="E136" s="277">
        <f>SUMIF('1) Tableau budgétaire 1'!$M$294:$M$318,$A136,'1) Tableau budgétaire 1'!E$294:E$318)</f>
        <v>0</v>
      </c>
      <c r="F136" s="277">
        <f>SUMIF('1) Tableau budgétaire 1'!$M$294:$M$318,$A136,'1) Tableau budgétaire 1'!F$294:F$318)</f>
        <v>0</v>
      </c>
      <c r="G136" s="277">
        <f>SUMIF('1) Tableau budgétaire 1'!$M$294:$M$318,$A136,'1) Tableau budgétaire 1'!G$294:G$318)</f>
        <v>0</v>
      </c>
      <c r="H136" s="277">
        <f>SUMIF('1) Tableau budgétaire 1'!$M$294:$M$318,$A136,'1) Tableau budgétaire 1'!H$294:H$318)</f>
        <v>0</v>
      </c>
      <c r="I136" s="173">
        <f t="shared" si="30"/>
        <v>0</v>
      </c>
    </row>
    <row r="137" spans="1:9" x14ac:dyDescent="0.35">
      <c r="A137" s="272"/>
      <c r="B137" s="272"/>
      <c r="C137" s="32" t="s">
        <v>277</v>
      </c>
      <c r="D137" s="32">
        <f t="shared" ref="D137:G137" si="31">SUM(D130:D136)</f>
        <v>0</v>
      </c>
      <c r="E137" s="32">
        <f t="shared" si="31"/>
        <v>0</v>
      </c>
      <c r="F137" s="32">
        <f t="shared" si="31"/>
        <v>0</v>
      </c>
      <c r="G137" s="32">
        <f t="shared" si="31"/>
        <v>0</v>
      </c>
      <c r="H137" s="32">
        <f t="shared" ref="H137" si="32">SUM(H130:H136)</f>
        <v>0</v>
      </c>
      <c r="I137" s="173">
        <f t="shared" si="30"/>
        <v>0</v>
      </c>
    </row>
    <row r="138" spans="1:9" s="161" customFormat="1" x14ac:dyDescent="0.35">
      <c r="A138" s="273"/>
      <c r="B138" s="273"/>
      <c r="C138" s="33"/>
      <c r="D138" s="34"/>
      <c r="E138" s="34"/>
      <c r="F138" s="34"/>
      <c r="G138" s="34"/>
      <c r="H138" s="34"/>
      <c r="I138" s="179"/>
    </row>
    <row r="139" spans="1:9" x14ac:dyDescent="0.35">
      <c r="A139" s="272"/>
      <c r="B139" s="272"/>
      <c r="C139" s="394" t="s">
        <v>18</v>
      </c>
      <c r="D139" s="395"/>
      <c r="E139" s="395"/>
      <c r="F139" s="395"/>
      <c r="G139" s="395"/>
      <c r="H139" s="395"/>
      <c r="I139" s="396"/>
    </row>
    <row r="140" spans="1:9" ht="24" customHeight="1" thickBot="1" x14ac:dyDescent="0.4">
      <c r="A140" s="272"/>
      <c r="B140" s="272"/>
      <c r="C140" s="176" t="s">
        <v>294</v>
      </c>
      <c r="D140" s="177">
        <f>'1) Tableau budgétaire 1'!D346</f>
        <v>0</v>
      </c>
      <c r="E140" s="177">
        <f>'1) Tableau budgétaire 1'!E346</f>
        <v>0</v>
      </c>
      <c r="F140" s="177">
        <f>'1) Tableau budgétaire 1'!F346</f>
        <v>0</v>
      </c>
      <c r="G140" s="177">
        <f>'1) Tableau budgétaire 1'!G346</f>
        <v>0</v>
      </c>
      <c r="H140" s="177">
        <f>'1) Tableau budgétaire 1'!H346</f>
        <v>0</v>
      </c>
      <c r="I140" s="178">
        <f t="shared" ref="I140:I148" si="33">SUM(D140:H140)</f>
        <v>0</v>
      </c>
    </row>
    <row r="141" spans="1:9" ht="15.75" customHeight="1" x14ac:dyDescent="0.35">
      <c r="A141" s="276">
        <v>1</v>
      </c>
      <c r="B141" s="272"/>
      <c r="C141" s="170" t="s">
        <v>41</v>
      </c>
      <c r="D141" s="277">
        <f>SUMIF('1) Tableau budgétaire 1'!$M$321:$M$345,$A141,'1) Tableau budgétaire 1'!D$321:D$345)</f>
        <v>0</v>
      </c>
      <c r="E141" s="277">
        <f>SUMIF('1) Tableau budgétaire 1'!$M$321:$M$345,$A141,'1) Tableau budgétaire 1'!E$321:E$345)</f>
        <v>0</v>
      </c>
      <c r="F141" s="277">
        <f>SUMIF('1) Tableau budgétaire 1'!$M$321:$M$345,$A141,'1) Tableau budgétaire 1'!F$321:F$345)</f>
        <v>0</v>
      </c>
      <c r="G141" s="277">
        <f>SUMIF('1) Tableau budgétaire 1'!$M$321:$M$345,$A141,'1) Tableau budgétaire 1'!G$321:G$345)</f>
        <v>0</v>
      </c>
      <c r="H141" s="277">
        <f>SUMIF('1) Tableau budgétaire 1'!$M$321:$M$345,$A141,'1) Tableau budgétaire 1'!H$321:H$345)</f>
        <v>0</v>
      </c>
      <c r="I141" s="171">
        <f t="shared" si="33"/>
        <v>0</v>
      </c>
    </row>
    <row r="142" spans="1:9" x14ac:dyDescent="0.35">
      <c r="A142" s="276">
        <v>2</v>
      </c>
      <c r="B142" s="272"/>
      <c r="C142" s="172" t="s">
        <v>42</v>
      </c>
      <c r="D142" s="277">
        <f>SUMIF('1) Tableau budgétaire 1'!$M$321:$M$345,$A142,'1) Tableau budgétaire 1'!D$321:D$345)</f>
        <v>0</v>
      </c>
      <c r="E142" s="277">
        <f>SUMIF('1) Tableau budgétaire 1'!$M$321:$M$345,$A142,'1) Tableau budgétaire 1'!E$321:E$345)</f>
        <v>0</v>
      </c>
      <c r="F142" s="277">
        <f>SUMIF('1) Tableau budgétaire 1'!$M$321:$M$345,$A142,'1) Tableau budgétaire 1'!F$321:F$345)</f>
        <v>0</v>
      </c>
      <c r="G142" s="277">
        <f>SUMIF('1) Tableau budgétaire 1'!$M$321:$M$345,$A142,'1) Tableau budgétaire 1'!G$321:G$345)</f>
        <v>0</v>
      </c>
      <c r="H142" s="277">
        <f>SUMIF('1) Tableau budgétaire 1'!$M$321:$M$345,$A142,'1) Tableau budgétaire 1'!H$321:H$345)</f>
        <v>0</v>
      </c>
      <c r="I142" s="173">
        <f t="shared" si="33"/>
        <v>0</v>
      </c>
    </row>
    <row r="143" spans="1:9" ht="15.75" customHeight="1" x14ac:dyDescent="0.35">
      <c r="A143" s="276">
        <v>3</v>
      </c>
      <c r="B143" s="272"/>
      <c r="C143" s="172" t="s">
        <v>43</v>
      </c>
      <c r="D143" s="277">
        <f>SUMIF('1) Tableau budgétaire 1'!$M$321:$M$345,$A143,'1) Tableau budgétaire 1'!D$321:D$345)</f>
        <v>0</v>
      </c>
      <c r="E143" s="277">
        <f>SUMIF('1) Tableau budgétaire 1'!$M$321:$M$345,$A143,'1) Tableau budgétaire 1'!E$321:E$345)</f>
        <v>0</v>
      </c>
      <c r="F143" s="277">
        <f>SUMIF('1) Tableau budgétaire 1'!$M$321:$M$345,$A143,'1) Tableau budgétaire 1'!F$321:F$345)</f>
        <v>0</v>
      </c>
      <c r="G143" s="277">
        <f>SUMIF('1) Tableau budgétaire 1'!$M$321:$M$345,$A143,'1) Tableau budgétaire 1'!G$321:G$345)</f>
        <v>0</v>
      </c>
      <c r="H143" s="277">
        <f>SUMIF('1) Tableau budgétaire 1'!$M$321:$M$345,$A143,'1) Tableau budgétaire 1'!H$321:H$345)</f>
        <v>0</v>
      </c>
      <c r="I143" s="173">
        <f t="shared" si="33"/>
        <v>0</v>
      </c>
    </row>
    <row r="144" spans="1:9" x14ac:dyDescent="0.35">
      <c r="A144" s="276">
        <v>4</v>
      </c>
      <c r="B144" s="272"/>
      <c r="C144" s="172" t="s">
        <v>44</v>
      </c>
      <c r="D144" s="277">
        <f>SUMIF('1) Tableau budgétaire 1'!$M$321:$M$345,$A144,'1) Tableau budgétaire 1'!D$321:D$345)</f>
        <v>0</v>
      </c>
      <c r="E144" s="277">
        <f>SUMIF('1) Tableau budgétaire 1'!$M$321:$M$345,$A144,'1) Tableau budgétaire 1'!E$321:E$345)</f>
        <v>0</v>
      </c>
      <c r="F144" s="277">
        <f>SUMIF('1) Tableau budgétaire 1'!$M$321:$M$345,$A144,'1) Tableau budgétaire 1'!F$321:F$345)</f>
        <v>0</v>
      </c>
      <c r="G144" s="277">
        <f>SUMIF('1) Tableau budgétaire 1'!$M$321:$M$345,$A144,'1) Tableau budgétaire 1'!G$321:G$345)</f>
        <v>0</v>
      </c>
      <c r="H144" s="277">
        <f>SUMIF('1) Tableau budgétaire 1'!$M$321:$M$345,$A144,'1) Tableau budgétaire 1'!H$321:H$345)</f>
        <v>0</v>
      </c>
      <c r="I144" s="173">
        <f t="shared" si="33"/>
        <v>0</v>
      </c>
    </row>
    <row r="145" spans="1:9" x14ac:dyDescent="0.35">
      <c r="A145" s="276">
        <v>5</v>
      </c>
      <c r="B145" s="272"/>
      <c r="C145" s="172" t="s">
        <v>45</v>
      </c>
      <c r="D145" s="277">
        <f>SUMIF('1) Tableau budgétaire 1'!$M$321:$M$345,$A145,'1) Tableau budgétaire 1'!D$321:D$345)</f>
        <v>0</v>
      </c>
      <c r="E145" s="277">
        <f>SUMIF('1) Tableau budgétaire 1'!$M$321:$M$345,$A145,'1) Tableau budgétaire 1'!E$321:E$345)</f>
        <v>0</v>
      </c>
      <c r="F145" s="277">
        <f>SUMIF('1) Tableau budgétaire 1'!$M$321:$M$345,$A145,'1) Tableau budgétaire 1'!F$321:F$345)</f>
        <v>0</v>
      </c>
      <c r="G145" s="277">
        <f>SUMIF('1) Tableau budgétaire 1'!$M$321:$M$345,$A145,'1) Tableau budgétaire 1'!G$321:G$345)</f>
        <v>0</v>
      </c>
      <c r="H145" s="277">
        <f>SUMIF('1) Tableau budgétaire 1'!$M$321:$M$345,$A145,'1) Tableau budgétaire 1'!H$321:H$345)</f>
        <v>0</v>
      </c>
      <c r="I145" s="173">
        <f t="shared" si="33"/>
        <v>0</v>
      </c>
    </row>
    <row r="146" spans="1:9" ht="15.75" customHeight="1" x14ac:dyDescent="0.35">
      <c r="A146" s="276">
        <v>6</v>
      </c>
      <c r="B146" s="272"/>
      <c r="C146" s="172" t="s">
        <v>46</v>
      </c>
      <c r="D146" s="277">
        <f>SUMIF('1) Tableau budgétaire 1'!$M$321:$M$345,$A146,'1) Tableau budgétaire 1'!D$321:D$345)</f>
        <v>0</v>
      </c>
      <c r="E146" s="277">
        <f>SUMIF('1) Tableau budgétaire 1'!$M$321:$M$345,$A146,'1) Tableau budgétaire 1'!E$321:E$345)</f>
        <v>0</v>
      </c>
      <c r="F146" s="277">
        <f>SUMIF('1) Tableau budgétaire 1'!$M$321:$M$345,$A146,'1) Tableau budgétaire 1'!F$321:F$345)</f>
        <v>0</v>
      </c>
      <c r="G146" s="277">
        <f>SUMIF('1) Tableau budgétaire 1'!$M$321:$M$345,$A146,'1) Tableau budgétaire 1'!G$321:G$345)</f>
        <v>0</v>
      </c>
      <c r="H146" s="277">
        <f>SUMIF('1) Tableau budgétaire 1'!$M$321:$M$345,$A146,'1) Tableau budgétaire 1'!H$321:H$345)</f>
        <v>0</v>
      </c>
      <c r="I146" s="173">
        <f t="shared" si="33"/>
        <v>0</v>
      </c>
    </row>
    <row r="147" spans="1:9" ht="31" x14ac:dyDescent="0.35">
      <c r="A147" s="276">
        <v>7</v>
      </c>
      <c r="B147" s="272"/>
      <c r="C147" s="172" t="s">
        <v>47</v>
      </c>
      <c r="D147" s="277">
        <f>SUMIF('1) Tableau budgétaire 1'!$M$321:$M$345,$A147,'1) Tableau budgétaire 1'!D$321:D$345)</f>
        <v>0</v>
      </c>
      <c r="E147" s="277">
        <f>SUMIF('1) Tableau budgétaire 1'!$M$321:$M$345,$A147,'1) Tableau budgétaire 1'!E$321:E$345)</f>
        <v>0</v>
      </c>
      <c r="F147" s="277">
        <f>SUMIF('1) Tableau budgétaire 1'!$M$321:$M$345,$A147,'1) Tableau budgétaire 1'!F$321:F$345)</f>
        <v>0</v>
      </c>
      <c r="G147" s="277">
        <f>SUMIF('1) Tableau budgétaire 1'!$M$321:$M$345,$A147,'1) Tableau budgétaire 1'!G$321:G$345)</f>
        <v>0</v>
      </c>
      <c r="H147" s="277">
        <f>SUMIF('1) Tableau budgétaire 1'!$M$321:$M$345,$A147,'1) Tableau budgétaire 1'!H$321:H$345)</f>
        <v>0</v>
      </c>
      <c r="I147" s="173">
        <f t="shared" si="33"/>
        <v>0</v>
      </c>
    </row>
    <row r="148" spans="1:9" x14ac:dyDescent="0.35">
      <c r="A148" s="272"/>
      <c r="B148" s="272"/>
      <c r="C148" s="32" t="s">
        <v>277</v>
      </c>
      <c r="D148" s="32">
        <f t="shared" ref="D148:G148" si="34">SUM(D141:D147)</f>
        <v>0</v>
      </c>
      <c r="E148" s="32">
        <f t="shared" si="34"/>
        <v>0</v>
      </c>
      <c r="F148" s="32">
        <f t="shared" si="34"/>
        <v>0</v>
      </c>
      <c r="G148" s="32">
        <f t="shared" si="34"/>
        <v>0</v>
      </c>
      <c r="H148" s="32">
        <f t="shared" ref="H148" si="35">SUM(H141:H147)</f>
        <v>0</v>
      </c>
      <c r="I148" s="173">
        <f t="shared" si="33"/>
        <v>0</v>
      </c>
    </row>
    <row r="150" spans="1:9" x14ac:dyDescent="0.35">
      <c r="A150" s="272"/>
      <c r="B150" s="394" t="s">
        <v>295</v>
      </c>
      <c r="C150" s="395"/>
      <c r="D150" s="395"/>
      <c r="E150" s="395"/>
      <c r="F150" s="395"/>
      <c r="G150" s="395"/>
      <c r="H150" s="395"/>
      <c r="I150" s="396"/>
    </row>
    <row r="151" spans="1:9" x14ac:dyDescent="0.35">
      <c r="A151" s="272"/>
      <c r="B151" s="272"/>
      <c r="C151" s="394" t="s">
        <v>183</v>
      </c>
      <c r="D151" s="395"/>
      <c r="E151" s="395"/>
      <c r="F151" s="395"/>
      <c r="G151" s="395"/>
      <c r="H151" s="395"/>
      <c r="I151" s="396"/>
    </row>
    <row r="152" spans="1:9" ht="24" customHeight="1" thickBot="1" x14ac:dyDescent="0.4">
      <c r="A152" s="272"/>
      <c r="B152" s="272"/>
      <c r="C152" s="176" t="s">
        <v>296</v>
      </c>
      <c r="D152" s="177">
        <f>'1) Tableau budgétaire 1'!D375</f>
        <v>0</v>
      </c>
      <c r="E152" s="177">
        <f>'1) Tableau budgétaire 1'!E375</f>
        <v>0</v>
      </c>
      <c r="F152" s="177">
        <f>'1) Tableau budgétaire 1'!F375</f>
        <v>0</v>
      </c>
      <c r="G152" s="177">
        <f>'1) Tableau budgétaire 1'!G375</f>
        <v>0</v>
      </c>
      <c r="H152" s="177">
        <f>'1) Tableau budgétaire 1'!H375</f>
        <v>0</v>
      </c>
      <c r="I152" s="178">
        <f>SUM(D152:H152)</f>
        <v>0</v>
      </c>
    </row>
    <row r="153" spans="1:9" ht="24.75" customHeight="1" x14ac:dyDescent="0.35">
      <c r="A153" s="276">
        <v>1</v>
      </c>
      <c r="B153" s="272"/>
      <c r="C153" s="170" t="s">
        <v>41</v>
      </c>
      <c r="D153" s="277">
        <f>SUMIF('1) Tableau budgétaire 1'!$M$350:$M$374,$A153,'1) Tableau budgétaire 1'!D$350:D$374)</f>
        <v>0</v>
      </c>
      <c r="E153" s="277">
        <f>SUMIF('1) Tableau budgétaire 1'!$M$350:$M$374,$A153,'1) Tableau budgétaire 1'!E$350:E$374)</f>
        <v>0</v>
      </c>
      <c r="F153" s="277">
        <f>SUMIF('1) Tableau budgétaire 1'!$M$350:$M$374,$A153,'1) Tableau budgétaire 1'!F$350:F$374)</f>
        <v>0</v>
      </c>
      <c r="G153" s="277">
        <f>SUMIF('1) Tableau budgétaire 1'!$M$350:$M$374,$A153,'1) Tableau budgétaire 1'!G$350:G$374)</f>
        <v>0</v>
      </c>
      <c r="H153" s="277">
        <f>SUMIF('1) Tableau budgétaire 1'!$M$350:$M$374,$A153,'1) Tableau budgétaire 1'!H$350:H$374)</f>
        <v>0</v>
      </c>
      <c r="I153" s="171">
        <f t="shared" ref="I153:I160" si="36">SUM(D153:H153)</f>
        <v>0</v>
      </c>
    </row>
    <row r="154" spans="1:9" ht="15.75" customHeight="1" x14ac:dyDescent="0.35">
      <c r="A154" s="276">
        <v>2</v>
      </c>
      <c r="B154" s="272"/>
      <c r="C154" s="172" t="s">
        <v>42</v>
      </c>
      <c r="D154" s="277">
        <f>SUMIF('1) Tableau budgétaire 1'!$M$350:$M$374,$A154,'1) Tableau budgétaire 1'!D$350:D$374)</f>
        <v>0</v>
      </c>
      <c r="E154" s="277">
        <f>SUMIF('1) Tableau budgétaire 1'!$M$350:$M$374,$A154,'1) Tableau budgétaire 1'!E$350:E$374)</f>
        <v>0</v>
      </c>
      <c r="F154" s="277">
        <f>SUMIF('1) Tableau budgétaire 1'!$M$350:$M$374,$A154,'1) Tableau budgétaire 1'!F$350:F$374)</f>
        <v>0</v>
      </c>
      <c r="G154" s="277">
        <f>SUMIF('1) Tableau budgétaire 1'!$M$350:$M$374,$A154,'1) Tableau budgétaire 1'!G$350:G$374)</f>
        <v>0</v>
      </c>
      <c r="H154" s="277">
        <f>SUMIF('1) Tableau budgétaire 1'!$M$350:$M$374,$A154,'1) Tableau budgétaire 1'!H$350:H$374)</f>
        <v>0</v>
      </c>
      <c r="I154" s="173">
        <f t="shared" si="36"/>
        <v>0</v>
      </c>
    </row>
    <row r="155" spans="1:9" ht="15.75" customHeight="1" x14ac:dyDescent="0.35">
      <c r="A155" s="276">
        <v>3</v>
      </c>
      <c r="B155" s="272"/>
      <c r="C155" s="172" t="s">
        <v>43</v>
      </c>
      <c r="D155" s="277">
        <f>SUMIF('1) Tableau budgétaire 1'!$M$350:$M$374,$A155,'1) Tableau budgétaire 1'!D$350:D$374)</f>
        <v>0</v>
      </c>
      <c r="E155" s="277">
        <f>SUMIF('1) Tableau budgétaire 1'!$M$350:$M$374,$A155,'1) Tableau budgétaire 1'!E$350:E$374)</f>
        <v>0</v>
      </c>
      <c r="F155" s="277">
        <f>SUMIF('1) Tableau budgétaire 1'!$M$350:$M$374,$A155,'1) Tableau budgétaire 1'!F$350:F$374)</f>
        <v>0</v>
      </c>
      <c r="G155" s="277">
        <f>SUMIF('1) Tableau budgétaire 1'!$M$350:$M$374,$A155,'1) Tableau budgétaire 1'!G$350:G$374)</f>
        <v>0</v>
      </c>
      <c r="H155" s="277">
        <f>SUMIF('1) Tableau budgétaire 1'!$M$350:$M$374,$A155,'1) Tableau budgétaire 1'!H$350:H$374)</f>
        <v>0</v>
      </c>
      <c r="I155" s="173">
        <f t="shared" si="36"/>
        <v>0</v>
      </c>
    </row>
    <row r="156" spans="1:9" ht="15.75" customHeight="1" x14ac:dyDescent="0.35">
      <c r="A156" s="276">
        <v>4</v>
      </c>
      <c r="B156" s="272"/>
      <c r="C156" s="172" t="s">
        <v>44</v>
      </c>
      <c r="D156" s="277">
        <f>SUMIF('1) Tableau budgétaire 1'!$M$350:$M$374,$A156,'1) Tableau budgétaire 1'!D$350:D$374)</f>
        <v>0</v>
      </c>
      <c r="E156" s="277">
        <f>SUMIF('1) Tableau budgétaire 1'!$M$350:$M$374,$A156,'1) Tableau budgétaire 1'!E$350:E$374)</f>
        <v>0</v>
      </c>
      <c r="F156" s="277">
        <f>SUMIF('1) Tableau budgétaire 1'!$M$350:$M$374,$A156,'1) Tableau budgétaire 1'!F$350:F$374)</f>
        <v>0</v>
      </c>
      <c r="G156" s="277">
        <f>SUMIF('1) Tableau budgétaire 1'!$M$350:$M$374,$A156,'1) Tableau budgétaire 1'!G$350:G$374)</f>
        <v>0</v>
      </c>
      <c r="H156" s="277">
        <f>SUMIF('1) Tableau budgétaire 1'!$M$350:$M$374,$A156,'1) Tableau budgétaire 1'!H$350:H$374)</f>
        <v>0</v>
      </c>
      <c r="I156" s="173">
        <f t="shared" si="36"/>
        <v>0</v>
      </c>
    </row>
    <row r="157" spans="1:9" ht="15.75" customHeight="1" x14ac:dyDescent="0.35">
      <c r="A157" s="276">
        <v>5</v>
      </c>
      <c r="B157" s="272"/>
      <c r="C157" s="172" t="s">
        <v>45</v>
      </c>
      <c r="D157" s="277">
        <f>SUMIF('1) Tableau budgétaire 1'!$M$350:$M$374,$A157,'1) Tableau budgétaire 1'!D$350:D$374)</f>
        <v>0</v>
      </c>
      <c r="E157" s="277">
        <f>SUMIF('1) Tableau budgétaire 1'!$M$350:$M$374,$A157,'1) Tableau budgétaire 1'!E$350:E$374)</f>
        <v>0</v>
      </c>
      <c r="F157" s="277">
        <f>SUMIF('1) Tableau budgétaire 1'!$M$350:$M$374,$A157,'1) Tableau budgétaire 1'!F$350:F$374)</f>
        <v>0</v>
      </c>
      <c r="G157" s="277">
        <f>SUMIF('1) Tableau budgétaire 1'!$M$350:$M$374,$A157,'1) Tableau budgétaire 1'!G$350:G$374)</f>
        <v>0</v>
      </c>
      <c r="H157" s="277">
        <f>SUMIF('1) Tableau budgétaire 1'!$M$350:$M$374,$A157,'1) Tableau budgétaire 1'!H$350:H$374)</f>
        <v>0</v>
      </c>
      <c r="I157" s="173">
        <f t="shared" si="36"/>
        <v>0</v>
      </c>
    </row>
    <row r="158" spans="1:9" ht="15.75" customHeight="1" x14ac:dyDescent="0.35">
      <c r="A158" s="276">
        <v>6</v>
      </c>
      <c r="B158" s="272"/>
      <c r="C158" s="172" t="s">
        <v>46</v>
      </c>
      <c r="D158" s="277">
        <f>SUMIF('1) Tableau budgétaire 1'!$M$350:$M$374,$A158,'1) Tableau budgétaire 1'!D$350:D$374)</f>
        <v>0</v>
      </c>
      <c r="E158" s="277">
        <f>SUMIF('1) Tableau budgétaire 1'!$M$350:$M$374,$A158,'1) Tableau budgétaire 1'!E$350:E$374)</f>
        <v>0</v>
      </c>
      <c r="F158" s="277">
        <f>SUMIF('1) Tableau budgétaire 1'!$M$350:$M$374,$A158,'1) Tableau budgétaire 1'!F$350:F$374)</f>
        <v>0</v>
      </c>
      <c r="G158" s="277">
        <f>SUMIF('1) Tableau budgétaire 1'!$M$350:$M$374,$A158,'1) Tableau budgétaire 1'!G$350:G$374)</f>
        <v>0</v>
      </c>
      <c r="H158" s="277">
        <f>SUMIF('1) Tableau budgétaire 1'!$M$350:$M$374,$A158,'1) Tableau budgétaire 1'!H$350:H$374)</f>
        <v>0</v>
      </c>
      <c r="I158" s="173">
        <f t="shared" si="36"/>
        <v>0</v>
      </c>
    </row>
    <row r="159" spans="1:9" ht="15.75" customHeight="1" x14ac:dyDescent="0.35">
      <c r="A159" s="276">
        <v>7</v>
      </c>
      <c r="B159" s="272"/>
      <c r="C159" s="172" t="s">
        <v>47</v>
      </c>
      <c r="D159" s="277">
        <f>SUMIF('1) Tableau budgétaire 1'!$M$350:$M$374,$A159,'1) Tableau budgétaire 1'!D$350:D$374)</f>
        <v>0</v>
      </c>
      <c r="E159" s="277">
        <f>SUMIF('1) Tableau budgétaire 1'!$M$350:$M$374,$A159,'1) Tableau budgétaire 1'!E$350:E$374)</f>
        <v>0</v>
      </c>
      <c r="F159" s="277">
        <f>SUMIF('1) Tableau budgétaire 1'!$M$350:$M$374,$A159,'1) Tableau budgétaire 1'!F$350:F$374)</f>
        <v>0</v>
      </c>
      <c r="G159" s="277">
        <f>SUMIF('1) Tableau budgétaire 1'!$M$350:$M$374,$A159,'1) Tableau budgétaire 1'!G$350:G$374)</f>
        <v>0</v>
      </c>
      <c r="H159" s="277">
        <f>SUMIF('1) Tableau budgétaire 1'!$M$350:$M$374,$A159,'1) Tableau budgétaire 1'!H$350:H$374)</f>
        <v>0</v>
      </c>
      <c r="I159" s="173">
        <f t="shared" si="36"/>
        <v>0</v>
      </c>
    </row>
    <row r="160" spans="1:9" ht="15.75" customHeight="1" x14ac:dyDescent="0.35">
      <c r="A160" s="272"/>
      <c r="B160" s="272"/>
      <c r="C160" s="32" t="s">
        <v>277</v>
      </c>
      <c r="D160" s="32">
        <f>SUM(D153:D159)</f>
        <v>0</v>
      </c>
      <c r="E160" s="32">
        <f t="shared" ref="E160:F160" si="37">SUM(E153:E159)</f>
        <v>0</v>
      </c>
      <c r="F160" s="32">
        <f t="shared" si="37"/>
        <v>0</v>
      </c>
      <c r="G160" s="32">
        <f>SUM(G153:G159)</f>
        <v>0</v>
      </c>
      <c r="H160" s="32">
        <f t="shared" ref="H160" si="38">SUM(H153:H159)</f>
        <v>0</v>
      </c>
      <c r="I160" s="173">
        <f t="shared" si="36"/>
        <v>0</v>
      </c>
    </row>
    <row r="161" spans="1:9" s="161" customFormat="1" ht="15.75" customHeight="1" x14ac:dyDescent="0.35">
      <c r="A161" s="273"/>
      <c r="B161" s="273"/>
      <c r="C161" s="33"/>
      <c r="D161" s="34"/>
      <c r="E161" s="34"/>
      <c r="F161" s="34"/>
      <c r="G161" s="34"/>
      <c r="H161" s="34"/>
      <c r="I161" s="179"/>
    </row>
    <row r="162" spans="1:9" ht="15.75" customHeight="1" x14ac:dyDescent="0.35">
      <c r="A162" s="272"/>
      <c r="B162" s="272"/>
      <c r="C162" s="394" t="s">
        <v>297</v>
      </c>
      <c r="D162" s="395"/>
      <c r="E162" s="395"/>
      <c r="F162" s="395"/>
      <c r="G162" s="395"/>
      <c r="H162" s="395"/>
      <c r="I162" s="396"/>
    </row>
    <row r="163" spans="1:9" ht="21" customHeight="1" thickBot="1" x14ac:dyDescent="0.4">
      <c r="A163" s="272"/>
      <c r="B163" s="272"/>
      <c r="C163" s="176" t="s">
        <v>298</v>
      </c>
      <c r="D163" s="177">
        <f>'1) Tableau budgétaire 1'!D402</f>
        <v>0</v>
      </c>
      <c r="E163" s="177">
        <f>'1) Tableau budgétaire 1'!E402</f>
        <v>0</v>
      </c>
      <c r="F163" s="177">
        <f>'1) Tableau budgétaire 1'!F402</f>
        <v>0</v>
      </c>
      <c r="G163" s="177">
        <f>'1) Tableau budgétaire 1'!G402</f>
        <v>0</v>
      </c>
      <c r="H163" s="177">
        <f>'1) Tableau budgétaire 1'!H402</f>
        <v>0</v>
      </c>
      <c r="I163" s="178">
        <f t="shared" ref="I163:I171" si="39">SUM(D163:H163)</f>
        <v>0</v>
      </c>
    </row>
    <row r="164" spans="1:9" ht="15.75" customHeight="1" x14ac:dyDescent="0.35">
      <c r="A164" s="276">
        <v>1</v>
      </c>
      <c r="B164" s="272"/>
      <c r="C164" s="170" t="s">
        <v>41</v>
      </c>
      <c r="D164" s="277">
        <f>SUMIF('1) Tableau budgétaire 1'!$M$377:$M$401,$A164,'1) Tableau budgétaire 1'!D$377:D$401)</f>
        <v>0</v>
      </c>
      <c r="E164" s="277">
        <f>SUMIF('1) Tableau budgétaire 1'!$M$377:$M$401,$A164,'1) Tableau budgétaire 1'!E$377:E$401)</f>
        <v>0</v>
      </c>
      <c r="F164" s="277">
        <f>SUMIF('1) Tableau budgétaire 1'!$M$377:$M$401,$A164,'1) Tableau budgétaire 1'!F$377:F$401)</f>
        <v>0</v>
      </c>
      <c r="G164" s="277">
        <f>SUMIF('1) Tableau budgétaire 1'!$M$377:$M$401,$A164,'1) Tableau budgétaire 1'!G$377:G$401)</f>
        <v>0</v>
      </c>
      <c r="H164" s="277">
        <f>SUMIF('1) Tableau budgétaire 1'!$M$377:$M$401,$A164,'1) Tableau budgétaire 1'!H$377:H$401)</f>
        <v>0</v>
      </c>
      <c r="I164" s="171">
        <f t="shared" si="39"/>
        <v>0</v>
      </c>
    </row>
    <row r="165" spans="1:9" ht="15.75" customHeight="1" x14ac:dyDescent="0.35">
      <c r="A165" s="276">
        <v>2</v>
      </c>
      <c r="B165" s="272"/>
      <c r="C165" s="172" t="s">
        <v>42</v>
      </c>
      <c r="D165" s="277">
        <f>SUMIF('1) Tableau budgétaire 1'!$M$377:$M$401,$A165,'1) Tableau budgétaire 1'!D$377:D$401)</f>
        <v>0</v>
      </c>
      <c r="E165" s="277">
        <f>SUMIF('1) Tableau budgétaire 1'!$M$377:$M$401,$A165,'1) Tableau budgétaire 1'!E$377:E$401)</f>
        <v>0</v>
      </c>
      <c r="F165" s="277">
        <f>SUMIF('1) Tableau budgétaire 1'!$M$377:$M$401,$A165,'1) Tableau budgétaire 1'!F$377:F$401)</f>
        <v>0</v>
      </c>
      <c r="G165" s="277">
        <f>SUMIF('1) Tableau budgétaire 1'!$M$377:$M$401,$A165,'1) Tableau budgétaire 1'!G$377:G$401)</f>
        <v>0</v>
      </c>
      <c r="H165" s="277">
        <f>SUMIF('1) Tableau budgétaire 1'!$M$377:$M$401,$A165,'1) Tableau budgétaire 1'!H$377:H$401)</f>
        <v>0</v>
      </c>
      <c r="I165" s="173">
        <f t="shared" si="39"/>
        <v>0</v>
      </c>
    </row>
    <row r="166" spans="1:9" ht="15.75" customHeight="1" x14ac:dyDescent="0.35">
      <c r="A166" s="276">
        <v>3</v>
      </c>
      <c r="B166" s="272"/>
      <c r="C166" s="172" t="s">
        <v>43</v>
      </c>
      <c r="D166" s="277">
        <f>SUMIF('1) Tableau budgétaire 1'!$M$377:$M$401,$A166,'1) Tableau budgétaire 1'!D$377:D$401)</f>
        <v>0</v>
      </c>
      <c r="E166" s="277">
        <f>SUMIF('1) Tableau budgétaire 1'!$M$377:$M$401,$A166,'1) Tableau budgétaire 1'!E$377:E$401)</f>
        <v>0</v>
      </c>
      <c r="F166" s="277">
        <f>SUMIF('1) Tableau budgétaire 1'!$M$377:$M$401,$A166,'1) Tableau budgétaire 1'!F$377:F$401)</f>
        <v>0</v>
      </c>
      <c r="G166" s="277">
        <f>SUMIF('1) Tableau budgétaire 1'!$M$377:$M$401,$A166,'1) Tableau budgétaire 1'!G$377:G$401)</f>
        <v>0</v>
      </c>
      <c r="H166" s="277">
        <f>SUMIF('1) Tableau budgétaire 1'!$M$377:$M$401,$A166,'1) Tableau budgétaire 1'!H$377:H$401)</f>
        <v>0</v>
      </c>
      <c r="I166" s="173">
        <f t="shared" si="39"/>
        <v>0</v>
      </c>
    </row>
    <row r="167" spans="1:9" ht="15.75" customHeight="1" x14ac:dyDescent="0.35">
      <c r="A167" s="276">
        <v>4</v>
      </c>
      <c r="B167" s="272"/>
      <c r="C167" s="172" t="s">
        <v>44</v>
      </c>
      <c r="D167" s="277">
        <f>SUMIF('1) Tableau budgétaire 1'!$M$377:$M$401,$A167,'1) Tableau budgétaire 1'!D$377:D$401)</f>
        <v>0</v>
      </c>
      <c r="E167" s="277">
        <f>SUMIF('1) Tableau budgétaire 1'!$M$377:$M$401,$A167,'1) Tableau budgétaire 1'!E$377:E$401)</f>
        <v>0</v>
      </c>
      <c r="F167" s="277">
        <f>SUMIF('1) Tableau budgétaire 1'!$M$377:$M$401,$A167,'1) Tableau budgétaire 1'!F$377:F$401)</f>
        <v>0</v>
      </c>
      <c r="G167" s="277">
        <f>SUMIF('1) Tableau budgétaire 1'!$M$377:$M$401,$A167,'1) Tableau budgétaire 1'!G$377:G$401)</f>
        <v>0</v>
      </c>
      <c r="H167" s="277">
        <f>SUMIF('1) Tableau budgétaire 1'!$M$377:$M$401,$A167,'1) Tableau budgétaire 1'!H$377:H$401)</f>
        <v>0</v>
      </c>
      <c r="I167" s="173">
        <f t="shared" si="39"/>
        <v>0</v>
      </c>
    </row>
    <row r="168" spans="1:9" ht="15.75" customHeight="1" x14ac:dyDescent="0.35">
      <c r="A168" s="276">
        <v>5</v>
      </c>
      <c r="B168" s="272"/>
      <c r="C168" s="172" t="s">
        <v>45</v>
      </c>
      <c r="D168" s="277">
        <f>SUMIF('1) Tableau budgétaire 1'!$M$377:$M$401,$A168,'1) Tableau budgétaire 1'!D$377:D$401)</f>
        <v>0</v>
      </c>
      <c r="E168" s="277">
        <f>SUMIF('1) Tableau budgétaire 1'!$M$377:$M$401,$A168,'1) Tableau budgétaire 1'!E$377:E$401)</f>
        <v>0</v>
      </c>
      <c r="F168" s="277">
        <f>SUMIF('1) Tableau budgétaire 1'!$M$377:$M$401,$A168,'1) Tableau budgétaire 1'!F$377:F$401)</f>
        <v>0</v>
      </c>
      <c r="G168" s="277">
        <f>SUMIF('1) Tableau budgétaire 1'!$M$377:$M$401,$A168,'1) Tableau budgétaire 1'!G$377:G$401)</f>
        <v>0</v>
      </c>
      <c r="H168" s="277">
        <f>SUMIF('1) Tableau budgétaire 1'!$M$377:$M$401,$A168,'1) Tableau budgétaire 1'!H$377:H$401)</f>
        <v>0</v>
      </c>
      <c r="I168" s="173">
        <f t="shared" si="39"/>
        <v>0</v>
      </c>
    </row>
    <row r="169" spans="1:9" ht="15.75" customHeight="1" x14ac:dyDescent="0.35">
      <c r="A169" s="276">
        <v>6</v>
      </c>
      <c r="B169" s="272"/>
      <c r="C169" s="172" t="s">
        <v>46</v>
      </c>
      <c r="D169" s="277">
        <f>SUMIF('1) Tableau budgétaire 1'!$M$377:$M$401,$A169,'1) Tableau budgétaire 1'!D$377:D$401)</f>
        <v>0</v>
      </c>
      <c r="E169" s="277">
        <f>SUMIF('1) Tableau budgétaire 1'!$M$377:$M$401,$A169,'1) Tableau budgétaire 1'!E$377:E$401)</f>
        <v>0</v>
      </c>
      <c r="F169" s="277">
        <f>SUMIF('1) Tableau budgétaire 1'!$M$377:$M$401,$A169,'1) Tableau budgétaire 1'!F$377:F$401)</f>
        <v>0</v>
      </c>
      <c r="G169" s="277">
        <f>SUMIF('1) Tableau budgétaire 1'!$M$377:$M$401,$A169,'1) Tableau budgétaire 1'!G$377:G$401)</f>
        <v>0</v>
      </c>
      <c r="H169" s="277">
        <f>SUMIF('1) Tableau budgétaire 1'!$M$377:$M$401,$A169,'1) Tableau budgétaire 1'!H$377:H$401)</f>
        <v>0</v>
      </c>
      <c r="I169" s="173">
        <f t="shared" si="39"/>
        <v>0</v>
      </c>
    </row>
    <row r="170" spans="1:9" ht="15.75" customHeight="1" x14ac:dyDescent="0.35">
      <c r="A170" s="276">
        <v>7</v>
      </c>
      <c r="B170" s="272"/>
      <c r="C170" s="172" t="s">
        <v>47</v>
      </c>
      <c r="D170" s="277">
        <f>SUMIF('1) Tableau budgétaire 1'!$M$377:$M$401,$A170,'1) Tableau budgétaire 1'!D$377:D$401)</f>
        <v>0</v>
      </c>
      <c r="E170" s="277">
        <f>SUMIF('1) Tableau budgétaire 1'!$M$377:$M$401,$A170,'1) Tableau budgétaire 1'!E$377:E$401)</f>
        <v>0</v>
      </c>
      <c r="F170" s="277">
        <f>SUMIF('1) Tableau budgétaire 1'!$M$377:$M$401,$A170,'1) Tableau budgétaire 1'!F$377:F$401)</f>
        <v>0</v>
      </c>
      <c r="G170" s="277">
        <f>SUMIF('1) Tableau budgétaire 1'!$M$377:$M$401,$A170,'1) Tableau budgétaire 1'!G$377:G$401)</f>
        <v>0</v>
      </c>
      <c r="H170" s="277">
        <f>SUMIF('1) Tableau budgétaire 1'!$M$377:$M$401,$A170,'1) Tableau budgétaire 1'!H$377:H$401)</f>
        <v>0</v>
      </c>
      <c r="I170" s="173">
        <f t="shared" si="39"/>
        <v>0</v>
      </c>
    </row>
    <row r="171" spans="1:9" ht="15.75" customHeight="1" x14ac:dyDescent="0.35">
      <c r="A171" s="272"/>
      <c r="B171" s="272"/>
      <c r="C171" s="32" t="s">
        <v>277</v>
      </c>
      <c r="D171" s="32">
        <f t="shared" ref="D171:G171" si="40">SUM(D164:D170)</f>
        <v>0</v>
      </c>
      <c r="E171" s="32">
        <f t="shared" si="40"/>
        <v>0</v>
      </c>
      <c r="F171" s="32">
        <f t="shared" si="40"/>
        <v>0</v>
      </c>
      <c r="G171" s="32">
        <f t="shared" si="40"/>
        <v>0</v>
      </c>
      <c r="H171" s="32">
        <f t="shared" ref="H171" si="41">SUM(H164:H170)</f>
        <v>0</v>
      </c>
      <c r="I171" s="173">
        <f t="shared" si="39"/>
        <v>0</v>
      </c>
    </row>
    <row r="172" spans="1:9" s="161" customFormat="1" ht="15.75" customHeight="1" x14ac:dyDescent="0.35">
      <c r="A172" s="273"/>
      <c r="B172" s="273"/>
      <c r="C172" s="33"/>
      <c r="D172" s="34"/>
      <c r="E172" s="34"/>
      <c r="F172" s="34"/>
      <c r="G172" s="34"/>
      <c r="H172" s="34"/>
      <c r="I172" s="179"/>
    </row>
    <row r="173" spans="1:9" ht="15.75" customHeight="1" x14ac:dyDescent="0.35">
      <c r="A173" s="272"/>
      <c r="B173" s="272"/>
      <c r="C173" s="394" t="s">
        <v>197</v>
      </c>
      <c r="D173" s="395"/>
      <c r="E173" s="395"/>
      <c r="F173" s="395"/>
      <c r="G173" s="395"/>
      <c r="H173" s="395"/>
      <c r="I173" s="396"/>
    </row>
    <row r="174" spans="1:9" ht="19.5" customHeight="1" thickBot="1" x14ac:dyDescent="0.4">
      <c r="A174" s="272"/>
      <c r="B174" s="272"/>
      <c r="C174" s="176" t="s">
        <v>299</v>
      </c>
      <c r="D174" s="177">
        <f>'1) Tableau budgétaire 1'!D429</f>
        <v>0</v>
      </c>
      <c r="E174" s="177">
        <f>'1) Tableau budgétaire 1'!E429</f>
        <v>0</v>
      </c>
      <c r="F174" s="177">
        <f>'1) Tableau budgétaire 1'!F429</f>
        <v>0</v>
      </c>
      <c r="G174" s="177">
        <f>'1) Tableau budgétaire 1'!G429</f>
        <v>0</v>
      </c>
      <c r="H174" s="177">
        <f>'1) Tableau budgétaire 1'!H429</f>
        <v>0</v>
      </c>
      <c r="I174" s="178">
        <f t="shared" ref="I174:I182" si="42">SUM(D174:H174)</f>
        <v>0</v>
      </c>
    </row>
    <row r="175" spans="1:9" ht="15.75" customHeight="1" x14ac:dyDescent="0.35">
      <c r="A175" s="276">
        <v>1</v>
      </c>
      <c r="B175" s="272"/>
      <c r="C175" s="170" t="s">
        <v>41</v>
      </c>
      <c r="D175" s="277">
        <f>SUMIF('1) Tableau budgétaire 1'!$M$404:$M$428,$A175,'1) Tableau budgétaire 1'!D$404:D$428)</f>
        <v>0</v>
      </c>
      <c r="E175" s="277">
        <f>SUMIF('1) Tableau budgétaire 1'!$M$404:$M$428,$A175,'1) Tableau budgétaire 1'!E$404:E$428)</f>
        <v>0</v>
      </c>
      <c r="F175" s="277">
        <f>SUMIF('1) Tableau budgétaire 1'!$M$404:$M$428,$A175,'1) Tableau budgétaire 1'!F$404:F$428)</f>
        <v>0</v>
      </c>
      <c r="G175" s="277">
        <f>SUMIF('1) Tableau budgétaire 1'!$M$404:$M$428,$A175,'1) Tableau budgétaire 1'!G$404:G$428)</f>
        <v>0</v>
      </c>
      <c r="H175" s="277">
        <f>SUMIF('1) Tableau budgétaire 1'!$M$404:$M$428,$A175,'1) Tableau budgétaire 1'!H$404:H$428)</f>
        <v>0</v>
      </c>
      <c r="I175" s="171">
        <f t="shared" si="42"/>
        <v>0</v>
      </c>
    </row>
    <row r="176" spans="1:9" ht="15.75" customHeight="1" x14ac:dyDescent="0.35">
      <c r="A176" s="276">
        <v>2</v>
      </c>
      <c r="B176" s="272"/>
      <c r="C176" s="172" t="s">
        <v>42</v>
      </c>
      <c r="D176" s="277">
        <f>SUMIF('1) Tableau budgétaire 1'!$M$404:$M$428,$A176,'1) Tableau budgétaire 1'!D$404:D$428)</f>
        <v>0</v>
      </c>
      <c r="E176" s="277">
        <f>SUMIF('1) Tableau budgétaire 1'!$M$404:$M$428,$A176,'1) Tableau budgétaire 1'!E$404:E$428)</f>
        <v>0</v>
      </c>
      <c r="F176" s="277">
        <f>SUMIF('1) Tableau budgétaire 1'!$M$404:$M$428,$A176,'1) Tableau budgétaire 1'!F$404:F$428)</f>
        <v>0</v>
      </c>
      <c r="G176" s="277">
        <f>SUMIF('1) Tableau budgétaire 1'!$M$404:$M$428,$A176,'1) Tableau budgétaire 1'!G$404:G$428)</f>
        <v>0</v>
      </c>
      <c r="H176" s="277">
        <f>SUMIF('1) Tableau budgétaire 1'!$M$404:$M$428,$A176,'1) Tableau budgétaire 1'!H$404:H$428)</f>
        <v>0</v>
      </c>
      <c r="I176" s="173">
        <f t="shared" si="42"/>
        <v>0</v>
      </c>
    </row>
    <row r="177" spans="1:9" ht="15.75" customHeight="1" x14ac:dyDescent="0.35">
      <c r="A177" s="276">
        <v>3</v>
      </c>
      <c r="B177" s="272"/>
      <c r="C177" s="172" t="s">
        <v>43</v>
      </c>
      <c r="D177" s="277">
        <f>SUMIF('1) Tableau budgétaire 1'!$M$404:$M$428,$A177,'1) Tableau budgétaire 1'!D$404:D$428)</f>
        <v>0</v>
      </c>
      <c r="E177" s="277">
        <f>SUMIF('1) Tableau budgétaire 1'!$M$404:$M$428,$A177,'1) Tableau budgétaire 1'!E$404:E$428)</f>
        <v>0</v>
      </c>
      <c r="F177" s="277">
        <f>SUMIF('1) Tableau budgétaire 1'!$M$404:$M$428,$A177,'1) Tableau budgétaire 1'!F$404:F$428)</f>
        <v>0</v>
      </c>
      <c r="G177" s="277">
        <f>SUMIF('1) Tableau budgétaire 1'!$M$404:$M$428,$A177,'1) Tableau budgétaire 1'!G$404:G$428)</f>
        <v>0</v>
      </c>
      <c r="H177" s="277">
        <f>SUMIF('1) Tableau budgétaire 1'!$M$404:$M$428,$A177,'1) Tableau budgétaire 1'!H$404:H$428)</f>
        <v>0</v>
      </c>
      <c r="I177" s="173">
        <f t="shared" si="42"/>
        <v>0</v>
      </c>
    </row>
    <row r="178" spans="1:9" ht="15.75" customHeight="1" x14ac:dyDescent="0.35">
      <c r="A178" s="276">
        <v>4</v>
      </c>
      <c r="B178" s="272"/>
      <c r="C178" s="172" t="s">
        <v>44</v>
      </c>
      <c r="D178" s="277">
        <f>SUMIF('1) Tableau budgétaire 1'!$M$404:$M$428,$A178,'1) Tableau budgétaire 1'!D$404:D$428)</f>
        <v>0</v>
      </c>
      <c r="E178" s="277">
        <f>SUMIF('1) Tableau budgétaire 1'!$M$404:$M$428,$A178,'1) Tableau budgétaire 1'!E$404:E$428)</f>
        <v>0</v>
      </c>
      <c r="F178" s="277">
        <f>SUMIF('1) Tableau budgétaire 1'!$M$404:$M$428,$A178,'1) Tableau budgétaire 1'!F$404:F$428)</f>
        <v>0</v>
      </c>
      <c r="G178" s="277">
        <f>SUMIF('1) Tableau budgétaire 1'!$M$404:$M$428,$A178,'1) Tableau budgétaire 1'!G$404:G$428)</f>
        <v>0</v>
      </c>
      <c r="H178" s="277">
        <f>SUMIF('1) Tableau budgétaire 1'!$M$404:$M$428,$A178,'1) Tableau budgétaire 1'!H$404:H$428)</f>
        <v>0</v>
      </c>
      <c r="I178" s="173">
        <f t="shared" si="42"/>
        <v>0</v>
      </c>
    </row>
    <row r="179" spans="1:9" ht="15.75" customHeight="1" x14ac:dyDescent="0.35">
      <c r="A179" s="276">
        <v>5</v>
      </c>
      <c r="B179" s="272"/>
      <c r="C179" s="172" t="s">
        <v>45</v>
      </c>
      <c r="D179" s="277">
        <f>SUMIF('1) Tableau budgétaire 1'!$M$404:$M$428,$A179,'1) Tableau budgétaire 1'!D$404:D$428)</f>
        <v>0</v>
      </c>
      <c r="E179" s="277">
        <f>SUMIF('1) Tableau budgétaire 1'!$M$404:$M$428,$A179,'1) Tableau budgétaire 1'!E$404:E$428)</f>
        <v>0</v>
      </c>
      <c r="F179" s="277">
        <f>SUMIF('1) Tableau budgétaire 1'!$M$404:$M$428,$A179,'1) Tableau budgétaire 1'!F$404:F$428)</f>
        <v>0</v>
      </c>
      <c r="G179" s="277">
        <f>SUMIF('1) Tableau budgétaire 1'!$M$404:$M$428,$A179,'1) Tableau budgétaire 1'!G$404:G$428)</f>
        <v>0</v>
      </c>
      <c r="H179" s="277">
        <f>SUMIF('1) Tableau budgétaire 1'!$M$404:$M$428,$A179,'1) Tableau budgétaire 1'!H$404:H$428)</f>
        <v>0</v>
      </c>
      <c r="I179" s="173">
        <f t="shared" si="42"/>
        <v>0</v>
      </c>
    </row>
    <row r="180" spans="1:9" ht="15.75" customHeight="1" x14ac:dyDescent="0.35">
      <c r="A180" s="276">
        <v>6</v>
      </c>
      <c r="B180" s="272"/>
      <c r="C180" s="172" t="s">
        <v>46</v>
      </c>
      <c r="D180" s="277">
        <f>SUMIF('1) Tableau budgétaire 1'!$M$404:$M$428,$A180,'1) Tableau budgétaire 1'!D$404:D$428)</f>
        <v>0</v>
      </c>
      <c r="E180" s="277">
        <f>SUMIF('1) Tableau budgétaire 1'!$M$404:$M$428,$A180,'1) Tableau budgétaire 1'!E$404:E$428)</f>
        <v>0</v>
      </c>
      <c r="F180" s="277">
        <f>SUMIF('1) Tableau budgétaire 1'!$M$404:$M$428,$A180,'1) Tableau budgétaire 1'!F$404:F$428)</f>
        <v>0</v>
      </c>
      <c r="G180" s="277">
        <f>SUMIF('1) Tableau budgétaire 1'!$M$404:$M$428,$A180,'1) Tableau budgétaire 1'!G$404:G$428)</f>
        <v>0</v>
      </c>
      <c r="H180" s="277">
        <f>SUMIF('1) Tableau budgétaire 1'!$M$404:$M$428,$A180,'1) Tableau budgétaire 1'!H$404:H$428)</f>
        <v>0</v>
      </c>
      <c r="I180" s="173">
        <f t="shared" si="42"/>
        <v>0</v>
      </c>
    </row>
    <row r="181" spans="1:9" ht="15.75" customHeight="1" x14ac:dyDescent="0.35">
      <c r="A181" s="276">
        <v>7</v>
      </c>
      <c r="B181" s="272"/>
      <c r="C181" s="172" t="s">
        <v>47</v>
      </c>
      <c r="D181" s="277">
        <f>SUMIF('1) Tableau budgétaire 1'!$M$404:$M$428,$A181,'1) Tableau budgétaire 1'!D$404:D$428)</f>
        <v>0</v>
      </c>
      <c r="E181" s="277">
        <f>SUMIF('1) Tableau budgétaire 1'!$M$404:$M$428,$A181,'1) Tableau budgétaire 1'!E$404:E$428)</f>
        <v>0</v>
      </c>
      <c r="F181" s="277">
        <f>SUMIF('1) Tableau budgétaire 1'!$M$404:$M$428,$A181,'1) Tableau budgétaire 1'!F$404:F$428)</f>
        <v>0</v>
      </c>
      <c r="G181" s="277">
        <f>SUMIF('1) Tableau budgétaire 1'!$M$404:$M$428,$A181,'1) Tableau budgétaire 1'!G$404:G$428)</f>
        <v>0</v>
      </c>
      <c r="H181" s="277">
        <f>SUMIF('1) Tableau budgétaire 1'!$M$404:$M$428,$A181,'1) Tableau budgétaire 1'!H$404:H$428)</f>
        <v>0</v>
      </c>
      <c r="I181" s="173">
        <f t="shared" si="42"/>
        <v>0</v>
      </c>
    </row>
    <row r="182" spans="1:9" ht="15.75" customHeight="1" x14ac:dyDescent="0.35">
      <c r="A182" s="272"/>
      <c r="B182" s="272"/>
      <c r="C182" s="32" t="s">
        <v>277</v>
      </c>
      <c r="D182" s="32">
        <f t="shared" ref="D182:G182" si="43">SUM(D175:D181)</f>
        <v>0</v>
      </c>
      <c r="E182" s="32">
        <f t="shared" si="43"/>
        <v>0</v>
      </c>
      <c r="F182" s="32">
        <f t="shared" si="43"/>
        <v>0</v>
      </c>
      <c r="G182" s="32">
        <f t="shared" si="43"/>
        <v>0</v>
      </c>
      <c r="H182" s="32">
        <f t="shared" ref="H182" si="44">SUM(H175:H181)</f>
        <v>0</v>
      </c>
      <c r="I182" s="173">
        <f t="shared" si="42"/>
        <v>0</v>
      </c>
    </row>
    <row r="183" spans="1:9" s="161" customFormat="1" ht="15.75" customHeight="1" x14ac:dyDescent="0.35">
      <c r="A183" s="273"/>
      <c r="B183" s="273"/>
      <c r="C183" s="33"/>
      <c r="D183" s="34"/>
      <c r="E183" s="34"/>
      <c r="F183" s="34"/>
      <c r="G183" s="34"/>
      <c r="H183" s="34"/>
      <c r="I183" s="179"/>
    </row>
    <row r="184" spans="1:9" ht="15.75" customHeight="1" x14ac:dyDescent="0.35">
      <c r="A184" s="272"/>
      <c r="B184" s="272"/>
      <c r="C184" s="394" t="s">
        <v>204</v>
      </c>
      <c r="D184" s="395"/>
      <c r="E184" s="395"/>
      <c r="F184" s="395"/>
      <c r="G184" s="395"/>
      <c r="H184" s="395"/>
      <c r="I184" s="396"/>
    </row>
    <row r="185" spans="1:9" ht="22.5" customHeight="1" thickBot="1" x14ac:dyDescent="0.4">
      <c r="A185" s="272"/>
      <c r="B185" s="272"/>
      <c r="C185" s="176" t="s">
        <v>300</v>
      </c>
      <c r="D185" s="177">
        <f>'1) Tableau budgétaire 1'!D456</f>
        <v>0</v>
      </c>
      <c r="E185" s="177">
        <f>'1) Tableau budgétaire 1'!E456</f>
        <v>0</v>
      </c>
      <c r="F185" s="177">
        <f>'1) Tableau budgétaire 1'!F456</f>
        <v>0</v>
      </c>
      <c r="G185" s="177">
        <f>'1) Tableau budgétaire 1'!G456</f>
        <v>0</v>
      </c>
      <c r="H185" s="177">
        <f>'1) Tableau budgétaire 1'!H456</f>
        <v>0</v>
      </c>
      <c r="I185" s="178">
        <f t="shared" ref="I185:I193" si="45">SUM(D185:H185)</f>
        <v>0</v>
      </c>
    </row>
    <row r="186" spans="1:9" ht="15.75" customHeight="1" x14ac:dyDescent="0.35">
      <c r="A186" s="276">
        <v>1</v>
      </c>
      <c r="B186" s="272"/>
      <c r="C186" s="170" t="s">
        <v>41</v>
      </c>
      <c r="D186" s="277">
        <f>SUMIF('1) Tableau budgétaire 1'!$M$431:$M$455,$A186,'1) Tableau budgétaire 1'!D$431:D$455)</f>
        <v>0</v>
      </c>
      <c r="E186" s="277">
        <f>SUMIF('1) Tableau budgétaire 1'!$M$431:$M$455,$A186,'1) Tableau budgétaire 1'!E$431:E$455)</f>
        <v>0</v>
      </c>
      <c r="F186" s="277">
        <f>SUMIF('1) Tableau budgétaire 1'!$M$431:$M$455,$A186,'1) Tableau budgétaire 1'!F$431:F$455)</f>
        <v>0</v>
      </c>
      <c r="G186" s="277">
        <f>SUMIF('1) Tableau budgétaire 1'!$M$431:$M$455,$A186,'1) Tableau budgétaire 1'!G$431:G$455)</f>
        <v>0</v>
      </c>
      <c r="H186" s="277">
        <f>SUMIF('1) Tableau budgétaire 1'!$M$431:$M$455,$A186,'1) Tableau budgétaire 1'!H$431:H$455)</f>
        <v>0</v>
      </c>
      <c r="I186" s="171">
        <f t="shared" si="45"/>
        <v>0</v>
      </c>
    </row>
    <row r="187" spans="1:9" ht="15.75" customHeight="1" x14ac:dyDescent="0.35">
      <c r="A187" s="276">
        <v>2</v>
      </c>
      <c r="B187" s="272"/>
      <c r="C187" s="172" t="s">
        <v>42</v>
      </c>
      <c r="D187" s="277">
        <f>SUMIF('1) Tableau budgétaire 1'!$M$431:$M$455,$A187,'1) Tableau budgétaire 1'!D$431:D$455)</f>
        <v>0</v>
      </c>
      <c r="E187" s="277">
        <f>SUMIF('1) Tableau budgétaire 1'!$M$431:$M$455,$A187,'1) Tableau budgétaire 1'!E$431:E$455)</f>
        <v>0</v>
      </c>
      <c r="F187" s="277">
        <f>SUMIF('1) Tableau budgétaire 1'!$M$431:$M$455,$A187,'1) Tableau budgétaire 1'!F$431:F$455)</f>
        <v>0</v>
      </c>
      <c r="G187" s="277">
        <f>SUMIF('1) Tableau budgétaire 1'!$M$431:$M$455,$A187,'1) Tableau budgétaire 1'!G$431:G$455)</f>
        <v>0</v>
      </c>
      <c r="H187" s="277">
        <f>SUMIF('1) Tableau budgétaire 1'!$M$431:$M$455,$A187,'1) Tableau budgétaire 1'!H$431:H$455)</f>
        <v>0</v>
      </c>
      <c r="I187" s="173">
        <f t="shared" si="45"/>
        <v>0</v>
      </c>
    </row>
    <row r="188" spans="1:9" ht="15.75" customHeight="1" x14ac:dyDescent="0.35">
      <c r="A188" s="276">
        <v>3</v>
      </c>
      <c r="B188" s="272"/>
      <c r="C188" s="172" t="s">
        <v>43</v>
      </c>
      <c r="D188" s="277">
        <f>SUMIF('1) Tableau budgétaire 1'!$M$431:$M$455,$A188,'1) Tableau budgétaire 1'!D$431:D$455)</f>
        <v>0</v>
      </c>
      <c r="E188" s="277">
        <f>SUMIF('1) Tableau budgétaire 1'!$M$431:$M$455,$A188,'1) Tableau budgétaire 1'!E$431:E$455)</f>
        <v>0</v>
      </c>
      <c r="F188" s="277">
        <f>SUMIF('1) Tableau budgétaire 1'!$M$431:$M$455,$A188,'1) Tableau budgétaire 1'!F$431:F$455)</f>
        <v>0</v>
      </c>
      <c r="G188" s="277">
        <f>SUMIF('1) Tableau budgétaire 1'!$M$431:$M$455,$A188,'1) Tableau budgétaire 1'!G$431:G$455)</f>
        <v>0</v>
      </c>
      <c r="H188" s="277">
        <f>SUMIF('1) Tableau budgétaire 1'!$M$431:$M$455,$A188,'1) Tableau budgétaire 1'!H$431:H$455)</f>
        <v>0</v>
      </c>
      <c r="I188" s="173">
        <f t="shared" si="45"/>
        <v>0</v>
      </c>
    </row>
    <row r="189" spans="1:9" ht="15.75" customHeight="1" x14ac:dyDescent="0.35">
      <c r="A189" s="276">
        <v>4</v>
      </c>
      <c r="B189" s="272"/>
      <c r="C189" s="172" t="s">
        <v>44</v>
      </c>
      <c r="D189" s="277">
        <f>SUMIF('1) Tableau budgétaire 1'!$M$431:$M$455,$A189,'1) Tableau budgétaire 1'!D$431:D$455)</f>
        <v>0</v>
      </c>
      <c r="E189" s="277">
        <f>SUMIF('1) Tableau budgétaire 1'!$M$431:$M$455,$A189,'1) Tableau budgétaire 1'!E$431:E$455)</f>
        <v>0</v>
      </c>
      <c r="F189" s="277">
        <f>SUMIF('1) Tableau budgétaire 1'!$M$431:$M$455,$A189,'1) Tableau budgétaire 1'!F$431:F$455)</f>
        <v>0</v>
      </c>
      <c r="G189" s="277">
        <f>SUMIF('1) Tableau budgétaire 1'!$M$431:$M$455,$A189,'1) Tableau budgétaire 1'!G$431:G$455)</f>
        <v>0</v>
      </c>
      <c r="H189" s="277">
        <f>SUMIF('1) Tableau budgétaire 1'!$M$431:$M$455,$A189,'1) Tableau budgétaire 1'!H$431:H$455)</f>
        <v>0</v>
      </c>
      <c r="I189" s="173">
        <f t="shared" si="45"/>
        <v>0</v>
      </c>
    </row>
    <row r="190" spans="1:9" ht="15.75" customHeight="1" x14ac:dyDescent="0.35">
      <c r="A190" s="276">
        <v>5</v>
      </c>
      <c r="B190" s="272"/>
      <c r="C190" s="172" t="s">
        <v>45</v>
      </c>
      <c r="D190" s="277">
        <f>SUMIF('1) Tableau budgétaire 1'!$M$431:$M$455,$A190,'1) Tableau budgétaire 1'!D$431:D$455)</f>
        <v>0</v>
      </c>
      <c r="E190" s="277">
        <f>SUMIF('1) Tableau budgétaire 1'!$M$431:$M$455,$A190,'1) Tableau budgétaire 1'!E$431:E$455)</f>
        <v>0</v>
      </c>
      <c r="F190" s="277">
        <f>SUMIF('1) Tableau budgétaire 1'!$M$431:$M$455,$A190,'1) Tableau budgétaire 1'!F$431:F$455)</f>
        <v>0</v>
      </c>
      <c r="G190" s="277">
        <f>SUMIF('1) Tableau budgétaire 1'!$M$431:$M$455,$A190,'1) Tableau budgétaire 1'!G$431:G$455)</f>
        <v>0</v>
      </c>
      <c r="H190" s="277">
        <f>SUMIF('1) Tableau budgétaire 1'!$M$431:$M$455,$A190,'1) Tableau budgétaire 1'!H$431:H$455)</f>
        <v>0</v>
      </c>
      <c r="I190" s="173">
        <f t="shared" si="45"/>
        <v>0</v>
      </c>
    </row>
    <row r="191" spans="1:9" ht="15.75" customHeight="1" x14ac:dyDescent="0.35">
      <c r="A191" s="276">
        <v>6</v>
      </c>
      <c r="B191" s="272"/>
      <c r="C191" s="172" t="s">
        <v>46</v>
      </c>
      <c r="D191" s="277">
        <f>SUMIF('1) Tableau budgétaire 1'!$M$431:$M$455,$A191,'1) Tableau budgétaire 1'!D$431:D$455)</f>
        <v>0</v>
      </c>
      <c r="E191" s="277">
        <f>SUMIF('1) Tableau budgétaire 1'!$M$431:$M$455,$A191,'1) Tableau budgétaire 1'!E$431:E$455)</f>
        <v>0</v>
      </c>
      <c r="F191" s="277">
        <f>SUMIF('1) Tableau budgétaire 1'!$M$431:$M$455,$A191,'1) Tableau budgétaire 1'!F$431:F$455)</f>
        <v>0</v>
      </c>
      <c r="G191" s="277">
        <f>SUMIF('1) Tableau budgétaire 1'!$M$431:$M$455,$A191,'1) Tableau budgétaire 1'!G$431:G$455)</f>
        <v>0</v>
      </c>
      <c r="H191" s="277">
        <f>SUMIF('1) Tableau budgétaire 1'!$M$431:$M$455,$A191,'1) Tableau budgétaire 1'!H$431:H$455)</f>
        <v>0</v>
      </c>
      <c r="I191" s="173">
        <f t="shared" si="45"/>
        <v>0</v>
      </c>
    </row>
    <row r="192" spans="1:9" ht="15.75" customHeight="1" x14ac:dyDescent="0.35">
      <c r="A192" s="276">
        <v>7</v>
      </c>
      <c r="B192" s="272"/>
      <c r="C192" s="172" t="s">
        <v>47</v>
      </c>
      <c r="D192" s="277">
        <f>SUMIF('1) Tableau budgétaire 1'!$M$431:$M$455,$A192,'1) Tableau budgétaire 1'!D$431:D$455)</f>
        <v>0</v>
      </c>
      <c r="E192" s="277">
        <f>SUMIF('1) Tableau budgétaire 1'!$M$431:$M$455,$A192,'1) Tableau budgétaire 1'!E$431:E$455)</f>
        <v>0</v>
      </c>
      <c r="F192" s="277">
        <f>SUMIF('1) Tableau budgétaire 1'!$M$431:$M$455,$A192,'1) Tableau budgétaire 1'!F$431:F$455)</f>
        <v>0</v>
      </c>
      <c r="G192" s="277">
        <f>SUMIF('1) Tableau budgétaire 1'!$M$431:$M$455,$A192,'1) Tableau budgétaire 1'!G$431:G$455)</f>
        <v>0</v>
      </c>
      <c r="H192" s="277">
        <f>SUMIF('1) Tableau budgétaire 1'!$M$431:$M$455,$A192,'1) Tableau budgétaire 1'!H$431:H$455)</f>
        <v>0</v>
      </c>
      <c r="I192" s="173">
        <f t="shared" si="45"/>
        <v>0</v>
      </c>
    </row>
    <row r="193" spans="1:9" ht="15.75" customHeight="1" x14ac:dyDescent="0.35">
      <c r="A193" s="272"/>
      <c r="B193" s="272"/>
      <c r="C193" s="32" t="s">
        <v>277</v>
      </c>
      <c r="D193" s="32">
        <f t="shared" ref="D193:G193" si="46">SUM(D186:D192)</f>
        <v>0</v>
      </c>
      <c r="E193" s="32">
        <f t="shared" si="46"/>
        <v>0</v>
      </c>
      <c r="F193" s="32">
        <f t="shared" si="46"/>
        <v>0</v>
      </c>
      <c r="G193" s="32">
        <f t="shared" si="46"/>
        <v>0</v>
      </c>
      <c r="H193" s="32">
        <f t="shared" ref="H193" si="47">SUM(H186:H192)</f>
        <v>0</v>
      </c>
      <c r="I193" s="173">
        <f t="shared" si="45"/>
        <v>0</v>
      </c>
    </row>
    <row r="194" spans="1:9" ht="15.75" customHeight="1" x14ac:dyDescent="0.35">
      <c r="A194" s="272"/>
      <c r="B194" s="272"/>
      <c r="C194" s="272"/>
      <c r="D194" s="273"/>
      <c r="E194" s="273"/>
      <c r="F194" s="273"/>
      <c r="G194" s="273"/>
      <c r="H194" s="273"/>
      <c r="I194" s="272"/>
    </row>
    <row r="195" spans="1:9" ht="18" customHeight="1" x14ac:dyDescent="0.35">
      <c r="A195" s="272"/>
      <c r="B195" s="272"/>
      <c r="C195" s="394" t="s">
        <v>301</v>
      </c>
      <c r="D195" s="395"/>
      <c r="E195" s="395"/>
      <c r="F195" s="395"/>
      <c r="G195" s="395"/>
      <c r="H195" s="395"/>
      <c r="I195" s="396"/>
    </row>
    <row r="196" spans="1:9" ht="40.5" customHeight="1" thickBot="1" x14ac:dyDescent="0.4">
      <c r="A196" s="272"/>
      <c r="B196" s="272"/>
      <c r="C196" s="176" t="s">
        <v>302</v>
      </c>
      <c r="D196" s="177">
        <f>'1) Tableau budgétaire 1'!D485</f>
        <v>185005.61</v>
      </c>
      <c r="E196" s="177">
        <f>'1) Tableau budgétaire 1'!E485</f>
        <v>147700</v>
      </c>
      <c r="F196" s="177">
        <f>'1) Tableau budgétaire 1'!F485</f>
        <v>450560.15887850476</v>
      </c>
      <c r="G196" s="177">
        <f>'1) Tableau budgétaire 1'!G485</f>
        <v>664953.27</v>
      </c>
      <c r="H196" s="177">
        <f>'1) Tableau budgétaire 1'!H485</f>
        <v>391495.33</v>
      </c>
      <c r="I196" s="178">
        <f t="shared" ref="I196:I204" si="48">SUM(D196:H196)</f>
        <v>1839714.3688785047</v>
      </c>
    </row>
    <row r="197" spans="1:9" ht="15.75" customHeight="1" x14ac:dyDescent="0.35">
      <c r="A197" s="276">
        <v>1</v>
      </c>
      <c r="B197" s="272"/>
      <c r="C197" s="170" t="s">
        <v>41</v>
      </c>
      <c r="D197" s="277">
        <f>SUMIF('1) Tableau budgétaire 1'!$M$459:$M$480,$A197,'1) Tableau budgétaire 1'!D$459:D$480)</f>
        <v>126000</v>
      </c>
      <c r="E197" s="277">
        <f>SUMIF('1) Tableau budgétaire 1'!$M$459:$M$480,$A197,'1) Tableau budgétaire 1'!E$459:E$480)</f>
        <v>147700</v>
      </c>
      <c r="F197" s="277">
        <f>SUMIF('1) Tableau budgétaire 1'!$M$459:$M$480,$A197,'1) Tableau budgétaire 1'!F$459:F$480)</f>
        <v>258400</v>
      </c>
      <c r="G197" s="277">
        <f>SUMIF('1) Tableau budgétaire 1'!$M$459:$M$480,$A197,'1) Tableau budgétaire 1'!G$459:G$480)</f>
        <v>325600</v>
      </c>
      <c r="H197" s="277">
        <f>SUMIF('1) Tableau budgétaire 1'!$M$459:$M$480,$A197,'1) Tableau budgétaire 1'!H$459:H$482)</f>
        <v>240000</v>
      </c>
      <c r="I197" s="171">
        <f t="shared" si="48"/>
        <v>1097700</v>
      </c>
    </row>
    <row r="198" spans="1:9" ht="15.75" customHeight="1" x14ac:dyDescent="0.35">
      <c r="A198" s="276">
        <v>2</v>
      </c>
      <c r="B198" s="272"/>
      <c r="C198" s="172" t="s">
        <v>42</v>
      </c>
      <c r="D198" s="277">
        <f>SUMIF('1) Tableau budgétaire 1'!$M$459:$M$480,$A198,'1) Tableau budgétaire 1'!D$459:D$480)</f>
        <v>0</v>
      </c>
      <c r="E198" s="277">
        <f>SUMIF('1) Tableau budgétaire 1'!$M$459:$M$480,$A198,'1) Tableau budgétaire 1'!E$459:E$480)</f>
        <v>0</v>
      </c>
      <c r="F198" s="277">
        <f>SUMIF('1) Tableau budgétaire 1'!$M$459:$M$480,$A198,'1) Tableau budgétaire 1'!F$459:F$480)</f>
        <v>0</v>
      </c>
      <c r="G198" s="277">
        <f>SUMIF('1) Tableau budgétaire 1'!$M$459:$M$480,$A198,'1) Tableau budgétaire 1'!G$459:G$480)</f>
        <v>0</v>
      </c>
      <c r="H198" s="277">
        <f>SUMIF('1) Tableau budgétaire 1'!$M$459:$M$480,$A198,'1) Tableau budgétaire 1'!H$459:H$482)</f>
        <v>0</v>
      </c>
      <c r="I198" s="173">
        <f t="shared" si="48"/>
        <v>0</v>
      </c>
    </row>
    <row r="199" spans="1:9" ht="15.75" customHeight="1" x14ac:dyDescent="0.35">
      <c r="A199" s="276">
        <v>3</v>
      </c>
      <c r="B199" s="272"/>
      <c r="C199" s="172" t="s">
        <v>43</v>
      </c>
      <c r="D199" s="277">
        <f>SUMIF('1) Tableau budgétaire 1'!$M$459:$M$480,$A199,'1) Tableau budgétaire 1'!D$459:D$480)</f>
        <v>0</v>
      </c>
      <c r="E199" s="277">
        <f>SUMIF('1) Tableau budgétaire 1'!$M$459:$M$480,$A199,'1) Tableau budgétaire 1'!E$459:E$480)</f>
        <v>0</v>
      </c>
      <c r="F199" s="277">
        <f>SUMIF('1) Tableau budgétaire 1'!$M$459:$M$480,$A199,'1) Tableau budgétaire 1'!F$459:F$480)</f>
        <v>0</v>
      </c>
      <c r="G199" s="277">
        <f>SUMIF('1) Tableau budgétaire 1'!$M$459:$M$480,$A199,'1) Tableau budgétaire 1'!G$459:G$480)</f>
        <v>0</v>
      </c>
      <c r="H199" s="277">
        <f>SUMIF('1) Tableau budgétaire 1'!$M$459:$M$480,$A199,'1) Tableau budgétaire 1'!H$459:H$482)</f>
        <v>0</v>
      </c>
      <c r="I199" s="173">
        <f t="shared" si="48"/>
        <v>0</v>
      </c>
    </row>
    <row r="200" spans="1:9" ht="15.75" customHeight="1" x14ac:dyDescent="0.35">
      <c r="A200" s="276">
        <v>4</v>
      </c>
      <c r="B200" s="272"/>
      <c r="C200" s="172" t="s">
        <v>44</v>
      </c>
      <c r="D200" s="277">
        <f>SUMIF('1) Tableau budgétaire 1'!$M$459:$M$480,$A200,'1) Tableau budgétaire 1'!D$459:D$480)</f>
        <v>5005.6099999999997</v>
      </c>
      <c r="E200" s="277">
        <f>SUMIF('1) Tableau budgétaire 1'!$M$459:$M$480,$A200,'1) Tableau budgétaire 1'!E$459:E$480)</f>
        <v>0</v>
      </c>
      <c r="F200" s="277">
        <f>SUMIF('1) Tableau budgétaire 1'!$M$459:$M$480,$A200,'1) Tableau budgétaire 1'!F$459:F$480)</f>
        <v>20000</v>
      </c>
      <c r="G200" s="277">
        <f>SUMIF('1) Tableau budgétaire 1'!$M$459:$M$480,$A200,'1) Tableau budgétaire 1'!G$459:G$480)</f>
        <v>100000</v>
      </c>
      <c r="H200" s="277">
        <f>SUMIF('1) Tableau budgétaire 1'!$M$459:$M$480,$A200,'1) Tableau budgétaire 1'!H$459:H$482)</f>
        <v>0</v>
      </c>
      <c r="I200" s="173">
        <f t="shared" si="48"/>
        <v>125005.61</v>
      </c>
    </row>
    <row r="201" spans="1:9" ht="15.75" customHeight="1" x14ac:dyDescent="0.35">
      <c r="A201" s="276">
        <v>5</v>
      </c>
      <c r="B201" s="272"/>
      <c r="C201" s="172" t="s">
        <v>45</v>
      </c>
      <c r="D201" s="277">
        <f>SUMIF('1) Tableau budgétaire 1'!$M$459:$M$480,$A201,'1) Tableau budgétaire 1'!D$459:D$480)</f>
        <v>5000</v>
      </c>
      <c r="E201" s="277">
        <f>SUMIF('1) Tableau budgétaire 1'!$M$459:$M$480,$A201,'1) Tableau budgétaire 1'!E$459:E$480)</f>
        <v>0</v>
      </c>
      <c r="F201" s="277">
        <f>SUMIF('1) Tableau budgétaire 1'!$M$459:$M$480,$A201,'1) Tableau budgétaire 1'!F$459:F$480)</f>
        <v>10000</v>
      </c>
      <c r="G201" s="277">
        <f>SUMIF('1) Tableau budgétaire 1'!$M$459:$M$480,$A201,'1) Tableau budgétaire 1'!G$459:G$480)</f>
        <v>29953.27</v>
      </c>
      <c r="H201" s="277">
        <f>SUMIF('1) Tableau budgétaire 1'!$M$459:$M$480,$A201,'1) Tableau budgétaire 1'!H$459:H$482)</f>
        <v>58495.33</v>
      </c>
      <c r="I201" s="173">
        <f t="shared" si="48"/>
        <v>103448.6</v>
      </c>
    </row>
    <row r="202" spans="1:9" ht="15.75" customHeight="1" x14ac:dyDescent="0.35">
      <c r="A202" s="276">
        <v>6</v>
      </c>
      <c r="B202" s="272"/>
      <c r="C202" s="172" t="s">
        <v>46</v>
      </c>
      <c r="D202" s="277">
        <f>SUMIF('1) Tableau budgétaire 1'!$M$459:$M$480,$A202,'1) Tableau budgétaire 1'!D$459:D$480)</f>
        <v>0</v>
      </c>
      <c r="E202" s="277">
        <f>SUMIF('1) Tableau budgétaire 1'!$M$459:$M$480,$A202,'1) Tableau budgétaire 1'!E$459:E$480)</f>
        <v>0</v>
      </c>
      <c r="F202" s="277">
        <f>SUMIF('1) Tableau budgétaire 1'!$M$459:$M$480,$A202,'1) Tableau budgétaire 1'!F$459:F$480)</f>
        <v>0</v>
      </c>
      <c r="G202" s="277">
        <f>SUMIF('1) Tableau budgétaire 1'!$M$459:$M$480,$A202,'1) Tableau budgétaire 1'!G$459:G$480)</f>
        <v>0</v>
      </c>
      <c r="H202" s="277">
        <f>SUMIF('1) Tableau budgétaire 1'!$M$459:$M$480,$A202,'1) Tableau budgétaire 1'!H$459:H$482)</f>
        <v>0</v>
      </c>
      <c r="I202" s="173">
        <f t="shared" si="48"/>
        <v>0</v>
      </c>
    </row>
    <row r="203" spans="1:9" ht="15.75" customHeight="1" x14ac:dyDescent="0.35">
      <c r="A203" s="276">
        <v>7</v>
      </c>
      <c r="B203" s="272"/>
      <c r="C203" s="172" t="s">
        <v>47</v>
      </c>
      <c r="D203" s="277">
        <f>SUMIF('1) Tableau budgétaire 1'!$M$459:$M$480,$A203,'1) Tableau budgétaire 1'!D$459:D$480)</f>
        <v>49000</v>
      </c>
      <c r="E203" s="277">
        <f>SUMIF('1) Tableau budgétaire 1'!$M$459:$M$480,$A203,'1) Tableau budgétaire 1'!E$459:E$480)</f>
        <v>0</v>
      </c>
      <c r="F203" s="277">
        <f>SUMIF('1) Tableau budgétaire 1'!$M$459:$M$480,$A203,'1) Tableau budgétaire 1'!F$459:F$480)</f>
        <v>162160.15887850476</v>
      </c>
      <c r="G203" s="277">
        <f>SUMIF('1) Tableau budgétaire 1'!$M$459:$M$480,$A203,'1) Tableau budgétaire 1'!G$459:G$480)</f>
        <v>209400</v>
      </c>
      <c r="H203" s="277">
        <f>SUMIF('1) Tableau budgétaire 1'!$M$459:$M$480,$A203,'1) Tableau budgétaire 1'!H$459:H$482)</f>
        <v>93000</v>
      </c>
      <c r="I203" s="173">
        <f t="shared" si="48"/>
        <v>513560.15887850476</v>
      </c>
    </row>
    <row r="204" spans="1:9" ht="15.75" customHeight="1" x14ac:dyDescent="0.35">
      <c r="A204" s="272"/>
      <c r="B204" s="272"/>
      <c r="C204" s="32" t="s">
        <v>277</v>
      </c>
      <c r="D204" s="32">
        <f t="shared" ref="D204:H204" si="49">SUM(D197:D203)</f>
        <v>185005.61</v>
      </c>
      <c r="E204" s="32">
        <f t="shared" si="49"/>
        <v>147700</v>
      </c>
      <c r="F204" s="32">
        <f t="shared" si="49"/>
        <v>450560.15887850476</v>
      </c>
      <c r="G204" s="32">
        <f t="shared" si="49"/>
        <v>664953.27</v>
      </c>
      <c r="H204" s="32">
        <f t="shared" si="49"/>
        <v>391495.33</v>
      </c>
      <c r="I204" s="173">
        <f t="shared" si="48"/>
        <v>1839714.3688785047</v>
      </c>
    </row>
    <row r="205" spans="1:9" ht="15.75" customHeight="1" thickBot="1" x14ac:dyDescent="0.4">
      <c r="A205" s="272"/>
      <c r="B205" s="272"/>
      <c r="C205" s="272"/>
      <c r="D205" s="273"/>
      <c r="E205" s="273"/>
      <c r="F205" s="273"/>
      <c r="G205" s="273"/>
      <c r="H205" s="273"/>
      <c r="I205" s="272"/>
    </row>
    <row r="206" spans="1:9" ht="19.5" customHeight="1" thickBot="1" x14ac:dyDescent="0.4">
      <c r="A206" s="272"/>
      <c r="B206" s="272"/>
      <c r="C206" s="333" t="s">
        <v>35</v>
      </c>
      <c r="D206" s="404"/>
      <c r="E206" s="404"/>
      <c r="F206" s="404"/>
      <c r="G206" s="404"/>
      <c r="H206" s="404"/>
      <c r="I206" s="405"/>
    </row>
    <row r="207" spans="1:9" ht="43.5" customHeight="1" x14ac:dyDescent="0.35">
      <c r="A207" s="272"/>
      <c r="B207" s="272"/>
      <c r="C207" s="392"/>
      <c r="D207" s="133" t="s">
        <v>36</v>
      </c>
      <c r="E207" s="134" t="s">
        <v>37</v>
      </c>
      <c r="F207" s="134" t="s">
        <v>38</v>
      </c>
      <c r="G207" s="134" t="s">
        <v>39</v>
      </c>
      <c r="H207" s="134" t="s">
        <v>40</v>
      </c>
      <c r="I207" s="354" t="s">
        <v>303</v>
      </c>
    </row>
    <row r="208" spans="1:9" ht="19.5" customHeight="1" thickBot="1" x14ac:dyDescent="0.4">
      <c r="A208" s="272"/>
      <c r="B208" s="272"/>
      <c r="C208" s="393"/>
      <c r="D208" s="180" t="str">
        <f>+'1) Tableau budgétaire 1'!D13</f>
        <v>OIM BENIN</v>
      </c>
      <c r="E208" s="181" t="str">
        <f>+'1) Tableau budgétaire 1'!E13</f>
        <v>PNUD BENIN</v>
      </c>
      <c r="F208" s="181" t="str">
        <f>+'1) Tableau budgétaire 1'!F13</f>
        <v>OIM BURKINA FASO</v>
      </c>
      <c r="G208" s="182" t="str">
        <f>+'1) Tableau budgétaire 1'!G13</f>
        <v>OIM TOGO</v>
      </c>
      <c r="H208" s="182" t="str">
        <f>+'1) Tableau budgétaire 1'!H13</f>
        <v>PNUD TOGO</v>
      </c>
      <c r="I208" s="403"/>
    </row>
    <row r="209" spans="1:15" ht="42.65" customHeight="1" x14ac:dyDescent="0.35">
      <c r="A209" s="276">
        <v>1</v>
      </c>
      <c r="B209" s="272"/>
      <c r="C209" s="183" t="s">
        <v>41</v>
      </c>
      <c r="D209" s="278">
        <f>SUM(D186,D175,D164,D153,D141,D130,D119,D108,D96,D85,D74,D63,D51,D40,D29,D18,D197)</f>
        <v>126000</v>
      </c>
      <c r="E209" s="278">
        <f t="shared" ref="E209:F209" si="50">SUM(E186,E175,E164,E153,E141,E130,E119,E108,E96,E85,E74,E63,E51,E40,E29,E18,E197)</f>
        <v>147700</v>
      </c>
      <c r="F209" s="278">
        <f t="shared" si="50"/>
        <v>258400</v>
      </c>
      <c r="G209" s="278">
        <f t="shared" ref="G209" si="51">SUM(G186,G175,G164,G153,G141,G130,G119,G108,G96,G85,G74,G63,G51,G40,G29,G18,G197)</f>
        <v>325600</v>
      </c>
      <c r="H209" s="278">
        <f>SUM(H186,H175,H164,H153,H141,H130,H119,H108,H96,H85,H74,H63,H51,H40,H29,H18,H197)</f>
        <v>240000</v>
      </c>
      <c r="I209" s="184">
        <f>SUM(D209:H209)</f>
        <v>1097700</v>
      </c>
      <c r="J209" s="272"/>
      <c r="K209" s="272"/>
      <c r="L209" s="272"/>
      <c r="M209" s="272"/>
      <c r="N209" s="272"/>
      <c r="O209" s="272"/>
    </row>
    <row r="210" spans="1:15" ht="42.65" customHeight="1" x14ac:dyDescent="0.35">
      <c r="A210" s="276">
        <v>2</v>
      </c>
      <c r="B210" s="272"/>
      <c r="C210" s="185" t="s">
        <v>42</v>
      </c>
      <c r="D210" s="279">
        <f t="shared" ref="D210:F214" si="52">SUM(D187,D176,D165,D154,D142,D131,D120,D109,D97,D86,D75,D64,D52,D41,D30,D19,D198)</f>
        <v>0</v>
      </c>
      <c r="E210" s="279">
        <f t="shared" si="52"/>
        <v>0</v>
      </c>
      <c r="F210" s="279">
        <f t="shared" si="52"/>
        <v>0</v>
      </c>
      <c r="G210" s="279">
        <f t="shared" ref="G210:H210" si="53">SUM(G187,G176,G165,G154,G142,G131,G120,G109,G97,G86,G75,G64,G52,G41,G30,G19,G198)</f>
        <v>0</v>
      </c>
      <c r="H210" s="279">
        <f t="shared" si="53"/>
        <v>0</v>
      </c>
      <c r="I210" s="186">
        <f>SUM(D210:H210)</f>
        <v>0</v>
      </c>
      <c r="J210" s="272"/>
      <c r="K210" s="272"/>
      <c r="L210" s="272"/>
      <c r="M210" s="272"/>
      <c r="N210" s="272"/>
      <c r="O210" s="272"/>
    </row>
    <row r="211" spans="1:15" ht="42.65" customHeight="1" x14ac:dyDescent="0.35">
      <c r="A211" s="276">
        <v>3</v>
      </c>
      <c r="B211" s="272"/>
      <c r="C211" s="185" t="s">
        <v>43</v>
      </c>
      <c r="D211" s="279">
        <f t="shared" si="52"/>
        <v>5000</v>
      </c>
      <c r="E211" s="279">
        <f t="shared" si="52"/>
        <v>130000</v>
      </c>
      <c r="F211" s="279">
        <f t="shared" si="52"/>
        <v>65000</v>
      </c>
      <c r="G211" s="279">
        <f t="shared" ref="G211:H211" si="54">SUM(G188,G177,G166,G155,G143,G132,G121,G110,G98,G87,G76,G65,G53,G42,G31,G20,G199)</f>
        <v>28000</v>
      </c>
      <c r="H211" s="279">
        <f t="shared" si="54"/>
        <v>46000</v>
      </c>
      <c r="I211" s="186">
        <f t="shared" ref="I211:I215" si="55">SUM(D211:H211)</f>
        <v>274000</v>
      </c>
      <c r="J211" s="272"/>
      <c r="K211" s="272"/>
      <c r="L211" s="272"/>
      <c r="M211" s="272"/>
      <c r="N211" s="272"/>
      <c r="O211" s="272"/>
    </row>
    <row r="212" spans="1:15" ht="42.65" customHeight="1" x14ac:dyDescent="0.35">
      <c r="A212" s="276">
        <v>4</v>
      </c>
      <c r="B212" s="272"/>
      <c r="C212" s="185" t="s">
        <v>44</v>
      </c>
      <c r="D212" s="279">
        <f t="shared" si="52"/>
        <v>25805.61</v>
      </c>
      <c r="E212" s="279">
        <f t="shared" si="52"/>
        <v>62000</v>
      </c>
      <c r="F212" s="279">
        <f t="shared" si="52"/>
        <v>68500</v>
      </c>
      <c r="G212" s="279">
        <f t="shared" ref="G212:H212" si="56">SUM(G189,G178,G167,G156,G144,G133,G122,G111,G99,G88,G77,G66,G54,G43,G32,G21,G200)</f>
        <v>131300</v>
      </c>
      <c r="H212" s="279">
        <f t="shared" si="56"/>
        <v>29500</v>
      </c>
      <c r="I212" s="186">
        <f t="shared" si="55"/>
        <v>317105.61</v>
      </c>
      <c r="J212" s="272"/>
      <c r="K212" s="272"/>
      <c r="L212" s="272"/>
      <c r="M212" s="272"/>
      <c r="N212" s="272"/>
      <c r="O212" s="272"/>
    </row>
    <row r="213" spans="1:15" ht="42.65" customHeight="1" x14ac:dyDescent="0.35">
      <c r="A213" s="276">
        <v>5</v>
      </c>
      <c r="B213" s="272"/>
      <c r="C213" s="185" t="s">
        <v>45</v>
      </c>
      <c r="D213" s="279">
        <f t="shared" si="52"/>
        <v>136200</v>
      </c>
      <c r="E213" s="279">
        <f t="shared" si="52"/>
        <v>88000</v>
      </c>
      <c r="F213" s="279">
        <f t="shared" si="52"/>
        <v>121500</v>
      </c>
      <c r="G213" s="279">
        <f t="shared" ref="G213:H213" si="57">SUM(G190,G179,G168,G157,G145,G134,G123,G112,G100,G89,G78,G67,G55,G44,G33,G22,G201)</f>
        <v>102953.27</v>
      </c>
      <c r="H213" s="279">
        <f t="shared" si="57"/>
        <v>99995.33</v>
      </c>
      <c r="I213" s="186">
        <f t="shared" si="55"/>
        <v>548648.6</v>
      </c>
      <c r="J213" s="280"/>
      <c r="K213" s="280"/>
      <c r="L213" s="280"/>
      <c r="M213" s="280"/>
      <c r="N213" s="280"/>
      <c r="O213" s="280"/>
    </row>
    <row r="214" spans="1:15" ht="42.65" customHeight="1" x14ac:dyDescent="0.35">
      <c r="A214" s="276">
        <v>6</v>
      </c>
      <c r="B214" s="272"/>
      <c r="C214" s="185" t="s">
        <v>46</v>
      </c>
      <c r="D214" s="279">
        <f t="shared" si="52"/>
        <v>210000</v>
      </c>
      <c r="E214" s="279">
        <f t="shared" si="52"/>
        <v>225000</v>
      </c>
      <c r="F214" s="279">
        <f t="shared" si="52"/>
        <v>562000</v>
      </c>
      <c r="G214" s="279">
        <f t="shared" ref="G214:H214" si="58">SUM(G191,G180,G169,G158,G146,G135,G124,G113,G101,G90,G79,G68,G56,G45,G34,G23,G202)</f>
        <v>300000</v>
      </c>
      <c r="H214" s="279">
        <f t="shared" si="58"/>
        <v>482000</v>
      </c>
      <c r="I214" s="186">
        <f t="shared" si="55"/>
        <v>1779000</v>
      </c>
      <c r="J214" s="280"/>
      <c r="K214" s="280"/>
      <c r="L214" s="280"/>
      <c r="M214" s="280"/>
      <c r="N214" s="280"/>
      <c r="O214" s="280"/>
    </row>
    <row r="215" spans="1:15" ht="42.65" customHeight="1" x14ac:dyDescent="0.35">
      <c r="A215" s="276">
        <v>7</v>
      </c>
      <c r="B215" s="272"/>
      <c r="C215" s="185" t="s">
        <v>47</v>
      </c>
      <c r="D215" s="279">
        <f>SUM(D192,D181,D170,D159,D147,D136,D125,D114,D102,D91,D80,D69,D57,D46,D35,D24,D203)</f>
        <v>151200</v>
      </c>
      <c r="E215" s="279">
        <f t="shared" ref="E215:F215" si="59">SUM(E192,E181,E170,E159,E147,E136,E125,E114,E102,E91,E80,E69,E57,E46,E35,E24,E203)</f>
        <v>94963.55</v>
      </c>
      <c r="F215" s="279">
        <f t="shared" si="59"/>
        <v>326469.15887850476</v>
      </c>
      <c r="G215" s="279">
        <f t="shared" ref="G215" si="60">SUM(G192,G181,G170,G159,G147,G136,G125,G114,G102,G91,G80,G69,G57,G46,G35,G24,G203)</f>
        <v>327100</v>
      </c>
      <c r="H215" s="279">
        <f>SUM(H192,H181,H170,H159,H147,H136,H125,H114,H102,H91,H80,H69,H57,H46,H35,H24,H203)</f>
        <v>224000</v>
      </c>
      <c r="I215" s="186">
        <f t="shared" si="55"/>
        <v>1123732.7088785048</v>
      </c>
      <c r="J215" s="280"/>
      <c r="K215" s="280"/>
      <c r="L215" s="280"/>
      <c r="M215" s="280"/>
      <c r="N215" s="280"/>
      <c r="O215" s="280"/>
    </row>
    <row r="216" spans="1:15" ht="42.65" customHeight="1" x14ac:dyDescent="0.35">
      <c r="A216" s="272"/>
      <c r="B216" s="272"/>
      <c r="C216" s="281" t="s">
        <v>48</v>
      </c>
      <c r="D216" s="282">
        <f>SUM(D209:D215)</f>
        <v>654205.61</v>
      </c>
      <c r="E216" s="282">
        <f t="shared" ref="E216:F216" si="61">SUM(E209:E215)</f>
        <v>747663.55</v>
      </c>
      <c r="F216" s="282">
        <f t="shared" si="61"/>
        <v>1401869.1588785048</v>
      </c>
      <c r="G216" s="282">
        <f t="shared" ref="G216" si="62">SUM(G209:G215)</f>
        <v>1214953.27</v>
      </c>
      <c r="H216" s="282">
        <f>SUM(H209:H215)</f>
        <v>1121495.33</v>
      </c>
      <c r="I216" s="186">
        <f>SUM(D216:H216)</f>
        <v>5140186.918878505</v>
      </c>
      <c r="J216" s="280"/>
      <c r="K216" s="280"/>
      <c r="L216" s="280"/>
      <c r="M216" s="280"/>
      <c r="N216" s="280"/>
      <c r="O216" s="280"/>
    </row>
    <row r="217" spans="1:15" ht="42.65" customHeight="1" x14ac:dyDescent="0.35">
      <c r="A217" s="272"/>
      <c r="B217" s="272"/>
      <c r="C217" s="281" t="s">
        <v>49</v>
      </c>
      <c r="D217" s="282">
        <f>D216*0.07</f>
        <v>45794.392700000004</v>
      </c>
      <c r="E217" s="282">
        <f t="shared" ref="E217:F217" si="63">E216*0.07</f>
        <v>52336.448500000006</v>
      </c>
      <c r="F217" s="282">
        <f t="shared" si="63"/>
        <v>98130.841121495338</v>
      </c>
      <c r="G217" s="282">
        <f t="shared" ref="G217" si="64">G216*0.07</f>
        <v>85046.728900000016</v>
      </c>
      <c r="H217" s="282">
        <f>H216*0.07</f>
        <v>78504.673100000015</v>
      </c>
      <c r="I217" s="283">
        <f t="shared" ref="I217" si="65">I216*0.07</f>
        <v>359813.08432149538</v>
      </c>
      <c r="J217" s="280"/>
      <c r="K217" s="280"/>
      <c r="L217" s="280"/>
      <c r="M217" s="280"/>
      <c r="N217" s="280"/>
      <c r="O217" s="280"/>
    </row>
    <row r="218" spans="1:15" ht="42.65" customHeight="1" thickBot="1" x14ac:dyDescent="0.4">
      <c r="A218" s="272"/>
      <c r="B218" s="272"/>
      <c r="C218" s="128" t="s">
        <v>50</v>
      </c>
      <c r="D218" s="187">
        <f>SUM(D216:D217)</f>
        <v>700000.00269999995</v>
      </c>
      <c r="E218" s="187">
        <f t="shared" ref="E218:F218" si="66">SUM(E216:E217)</f>
        <v>799999.9985000001</v>
      </c>
      <c r="F218" s="187">
        <f t="shared" si="66"/>
        <v>1500000</v>
      </c>
      <c r="G218" s="187">
        <f t="shared" ref="G218" si="67">SUM(G216:G217)</f>
        <v>1299999.9989</v>
      </c>
      <c r="H218" s="187">
        <f>SUM(H216:H217)</f>
        <v>1200000.0031000001</v>
      </c>
      <c r="I218" s="188">
        <f t="shared" ref="I218" si="68">SUM(I216:I217)</f>
        <v>5500000.0032000002</v>
      </c>
      <c r="J218" s="280"/>
      <c r="K218" s="280"/>
      <c r="L218" s="280"/>
      <c r="M218" s="280"/>
      <c r="N218" s="280"/>
      <c r="O218" s="280"/>
    </row>
    <row r="219" spans="1:15" ht="15.75" customHeight="1" x14ac:dyDescent="0.35">
      <c r="A219" s="272"/>
      <c r="B219" s="272"/>
      <c r="C219" s="272"/>
      <c r="D219" s="273"/>
      <c r="E219" s="273"/>
      <c r="F219" s="273"/>
      <c r="G219" s="273"/>
      <c r="H219" s="273"/>
      <c r="I219" s="272"/>
      <c r="J219" s="20"/>
      <c r="K219" s="20"/>
      <c r="L219" s="20"/>
      <c r="M219" s="20"/>
      <c r="N219" s="284"/>
      <c r="O219" s="273"/>
    </row>
    <row r="220" spans="1:15" ht="15.75" customHeight="1" x14ac:dyDescent="0.35">
      <c r="A220" s="272"/>
      <c r="B220" s="272"/>
      <c r="C220" s="272"/>
      <c r="D220" s="285">
        <f>D218-'1) Tableau budgétaire 1'!D498</f>
        <v>0</v>
      </c>
      <c r="E220" s="285">
        <f>E218-'1) Tableau budgétaire 1'!E498</f>
        <v>0</v>
      </c>
      <c r="F220" s="285">
        <f>F218-'1) Tableau budgétaire 1'!F498</f>
        <v>0</v>
      </c>
      <c r="G220" s="285">
        <f>G218-'1) Tableau budgétaire 1'!G498</f>
        <v>0</v>
      </c>
      <c r="H220" s="285">
        <f>H218-'1) Tableau budgétaire 1'!H498</f>
        <v>0</v>
      </c>
      <c r="I220" s="286">
        <f>'1) Tableau budgétaire 1'!I498-'2) Tableau budgétaire 2'!I218</f>
        <v>0</v>
      </c>
      <c r="J220" s="20"/>
      <c r="K220" s="20"/>
      <c r="L220" s="20"/>
      <c r="M220" s="20"/>
      <c r="N220" s="284"/>
      <c r="O220" s="273"/>
    </row>
    <row r="221" spans="1:15" ht="15.75" customHeight="1" x14ac:dyDescent="0.35">
      <c r="A221" s="272"/>
      <c r="B221" s="272"/>
      <c r="C221" s="272"/>
      <c r="D221" s="273"/>
      <c r="E221" s="273"/>
      <c r="F221" s="273"/>
      <c r="G221" s="273"/>
      <c r="H221" s="273"/>
      <c r="I221" s="272"/>
      <c r="J221" s="272"/>
      <c r="K221" s="272"/>
      <c r="L221" s="272"/>
      <c r="M221" s="272"/>
      <c r="N221" s="189"/>
      <c r="O221" s="272"/>
    </row>
    <row r="222" spans="1:15" ht="15.75" customHeight="1" x14ac:dyDescent="0.35">
      <c r="A222" s="272"/>
      <c r="B222" s="272"/>
      <c r="C222" s="272"/>
      <c r="D222" s="273"/>
      <c r="E222" s="273"/>
      <c r="F222" s="273"/>
      <c r="G222" s="273"/>
      <c r="H222" s="273"/>
      <c r="I222" s="272"/>
      <c r="J222" s="190"/>
      <c r="K222" s="190"/>
      <c r="L222" s="272"/>
      <c r="M222" s="272"/>
      <c r="N222" s="189"/>
      <c r="O222" s="272"/>
    </row>
    <row r="223" spans="1:15" ht="15.75" customHeight="1" x14ac:dyDescent="0.35">
      <c r="A223" s="272"/>
      <c r="B223" s="272"/>
      <c r="C223" s="272"/>
      <c r="D223" s="273"/>
      <c r="E223" s="273"/>
      <c r="F223" s="273"/>
      <c r="G223" s="273"/>
      <c r="H223" s="273"/>
      <c r="I223" s="272"/>
      <c r="J223" s="190"/>
      <c r="K223" s="190"/>
      <c r="L223" s="272"/>
      <c r="M223" s="272"/>
      <c r="N223" s="272"/>
      <c r="O223" s="272"/>
    </row>
    <row r="224" spans="1:15" ht="40.5" customHeight="1" x14ac:dyDescent="0.35">
      <c r="A224" s="272"/>
      <c r="B224" s="272"/>
      <c r="C224" s="272"/>
      <c r="D224" s="273"/>
      <c r="E224" s="273"/>
      <c r="F224" s="273"/>
      <c r="G224" s="273"/>
      <c r="H224" s="273"/>
      <c r="I224" s="272"/>
      <c r="J224" s="190"/>
      <c r="K224" s="190"/>
      <c r="L224" s="272"/>
      <c r="M224" s="272"/>
      <c r="N224" s="191"/>
      <c r="O224" s="272"/>
    </row>
    <row r="225" spans="3:15" ht="24.75" customHeight="1" x14ac:dyDescent="0.35">
      <c r="C225" s="272"/>
      <c r="D225" s="273"/>
      <c r="E225" s="273"/>
      <c r="F225" s="273"/>
      <c r="G225" s="273"/>
      <c r="H225" s="273"/>
      <c r="I225" s="272"/>
      <c r="J225" s="190"/>
      <c r="K225" s="190"/>
      <c r="L225" s="272"/>
      <c r="M225" s="272"/>
      <c r="N225" s="191"/>
      <c r="O225" s="272"/>
    </row>
    <row r="226" spans="3:15" ht="41.25" customHeight="1" x14ac:dyDescent="0.35">
      <c r="C226" s="272"/>
      <c r="D226" s="273"/>
      <c r="E226" s="273"/>
      <c r="F226" s="273"/>
      <c r="G226" s="273"/>
      <c r="H226" s="273"/>
      <c r="I226" s="272"/>
      <c r="J226" s="287"/>
      <c r="K226" s="190"/>
      <c r="L226" s="272"/>
      <c r="M226" s="272"/>
      <c r="N226" s="191"/>
      <c r="O226" s="272"/>
    </row>
    <row r="227" spans="3:15" ht="51.75" customHeight="1" x14ac:dyDescent="0.35">
      <c r="C227" s="272"/>
      <c r="D227" s="273"/>
      <c r="E227" s="273"/>
      <c r="F227" s="273"/>
      <c r="G227" s="273"/>
      <c r="H227" s="273"/>
      <c r="I227" s="272"/>
      <c r="J227" s="287"/>
      <c r="K227" s="190"/>
      <c r="L227" s="272"/>
      <c r="M227" s="272"/>
      <c r="N227" s="191"/>
      <c r="O227" s="272"/>
    </row>
    <row r="228" spans="3:15" ht="42" customHeight="1" x14ac:dyDescent="0.35">
      <c r="C228" s="272"/>
      <c r="D228" s="273"/>
      <c r="E228" s="273"/>
      <c r="F228" s="273"/>
      <c r="G228" s="273"/>
      <c r="H228" s="273"/>
      <c r="I228" s="272"/>
      <c r="J228" s="190"/>
      <c r="K228" s="190"/>
      <c r="L228" s="272"/>
      <c r="M228" s="272"/>
      <c r="N228" s="191"/>
      <c r="O228" s="272"/>
    </row>
    <row r="229" spans="3:15" s="161" customFormat="1" ht="42" customHeight="1" x14ac:dyDescent="0.35">
      <c r="C229" s="272"/>
      <c r="D229" s="273"/>
      <c r="E229" s="273"/>
      <c r="F229" s="273"/>
      <c r="G229" s="273"/>
      <c r="H229" s="273"/>
      <c r="I229" s="272"/>
      <c r="J229" s="272"/>
      <c r="K229" s="190"/>
      <c r="L229" s="272"/>
      <c r="M229" s="272"/>
      <c r="N229" s="191"/>
      <c r="O229" s="272"/>
    </row>
    <row r="230" spans="3:15" s="161" customFormat="1" ht="42" customHeight="1" x14ac:dyDescent="0.35">
      <c r="C230" s="272"/>
      <c r="D230" s="273"/>
      <c r="E230" s="273"/>
      <c r="F230" s="273"/>
      <c r="G230" s="273"/>
      <c r="H230" s="273"/>
      <c r="I230" s="272"/>
      <c r="J230" s="272"/>
      <c r="K230" s="190"/>
      <c r="L230" s="272"/>
      <c r="M230" s="272"/>
      <c r="N230" s="272"/>
      <c r="O230" s="272"/>
    </row>
    <row r="231" spans="3:15" s="161" customFormat="1" ht="63.75" customHeight="1" x14ac:dyDescent="0.35">
      <c r="C231" s="272"/>
      <c r="D231" s="273"/>
      <c r="E231" s="273"/>
      <c r="F231" s="273"/>
      <c r="G231" s="273"/>
      <c r="H231" s="273"/>
      <c r="I231" s="272"/>
      <c r="J231" s="272"/>
      <c r="K231" s="189"/>
      <c r="L231" s="272"/>
      <c r="M231" s="272"/>
      <c r="N231" s="272"/>
      <c r="O231" s="272"/>
    </row>
    <row r="232" spans="3:15" s="161" customFormat="1" ht="42" customHeight="1" x14ac:dyDescent="0.35">
      <c r="C232" s="272"/>
      <c r="D232" s="273"/>
      <c r="E232" s="273"/>
      <c r="F232" s="273"/>
      <c r="G232" s="273"/>
      <c r="H232" s="273"/>
      <c r="I232" s="272"/>
      <c r="J232" s="272"/>
      <c r="K232" s="272"/>
      <c r="L232" s="272"/>
      <c r="M232" s="272"/>
      <c r="N232" s="272"/>
      <c r="O232" s="189"/>
    </row>
    <row r="233" spans="3:15" ht="23.25" customHeight="1" x14ac:dyDescent="0.35">
      <c r="C233" s="272"/>
      <c r="D233" s="273"/>
      <c r="E233" s="273"/>
      <c r="F233" s="273"/>
      <c r="G233" s="273"/>
      <c r="H233" s="273"/>
      <c r="I233" s="272"/>
      <c r="J233" s="272"/>
      <c r="K233" s="272"/>
      <c r="L233" s="272"/>
      <c r="M233" s="272"/>
      <c r="N233" s="272"/>
      <c r="O233" s="272"/>
    </row>
    <row r="234" spans="3:15" ht="27.75" customHeight="1" x14ac:dyDescent="0.35">
      <c r="C234" s="272"/>
      <c r="D234" s="273"/>
      <c r="E234" s="273"/>
      <c r="F234" s="273"/>
      <c r="G234" s="273"/>
      <c r="H234" s="273"/>
      <c r="I234" s="272"/>
      <c r="J234" s="272"/>
      <c r="K234" s="272"/>
      <c r="L234" s="272"/>
      <c r="M234" s="272"/>
      <c r="N234" s="272"/>
      <c r="O234" s="272"/>
    </row>
    <row r="235" spans="3:15" ht="55.5" customHeight="1" x14ac:dyDescent="0.35">
      <c r="C235" s="272"/>
      <c r="D235" s="273"/>
      <c r="E235" s="273"/>
      <c r="F235" s="273"/>
      <c r="G235" s="273"/>
      <c r="H235" s="273"/>
      <c r="I235" s="272"/>
      <c r="J235" s="272"/>
      <c r="K235" s="272"/>
      <c r="L235" s="272"/>
      <c r="M235" s="272"/>
      <c r="N235" s="272"/>
      <c r="O235" s="272"/>
    </row>
    <row r="236" spans="3:15" ht="57.75" customHeight="1" x14ac:dyDescent="0.35">
      <c r="C236" s="272"/>
      <c r="D236" s="273"/>
      <c r="E236" s="273"/>
      <c r="F236" s="273"/>
      <c r="G236" s="273"/>
      <c r="H236" s="273"/>
      <c r="I236" s="272"/>
      <c r="J236" s="272"/>
      <c r="K236" s="272"/>
      <c r="L236" s="272"/>
      <c r="M236" s="272"/>
      <c r="N236" s="272"/>
      <c r="O236" s="272"/>
    </row>
    <row r="237" spans="3:15" ht="21.75" customHeight="1" x14ac:dyDescent="0.35">
      <c r="C237" s="272"/>
      <c r="D237" s="273"/>
      <c r="E237" s="273"/>
      <c r="F237" s="273"/>
      <c r="G237" s="273"/>
      <c r="H237" s="273"/>
      <c r="I237" s="272"/>
      <c r="J237" s="272"/>
      <c r="K237" s="272"/>
      <c r="L237" s="272"/>
      <c r="M237" s="272"/>
      <c r="N237" s="272"/>
      <c r="O237" s="272"/>
    </row>
    <row r="238" spans="3:15" ht="49.5" customHeight="1" x14ac:dyDescent="0.35">
      <c r="C238" s="272"/>
      <c r="D238" s="273"/>
      <c r="E238" s="273"/>
      <c r="F238" s="273"/>
      <c r="G238" s="273"/>
      <c r="H238" s="273"/>
      <c r="I238" s="272"/>
      <c r="J238" s="272"/>
      <c r="K238" s="272"/>
      <c r="L238" s="272"/>
      <c r="M238" s="272"/>
      <c r="N238" s="272"/>
      <c r="O238" s="272"/>
    </row>
    <row r="239" spans="3:15" ht="28.5" customHeight="1" x14ac:dyDescent="0.35">
      <c r="C239" s="272"/>
      <c r="D239" s="273"/>
      <c r="E239" s="273"/>
      <c r="F239" s="273"/>
      <c r="G239" s="273"/>
      <c r="H239" s="273"/>
      <c r="I239" s="272"/>
      <c r="J239" s="272"/>
      <c r="K239" s="272"/>
      <c r="L239" s="272"/>
      <c r="M239" s="272"/>
      <c r="N239" s="272"/>
      <c r="O239" s="272"/>
    </row>
    <row r="240" spans="3:15" ht="28.5" customHeight="1" x14ac:dyDescent="0.35">
      <c r="C240" s="272"/>
      <c r="D240" s="273"/>
      <c r="E240" s="273"/>
      <c r="F240" s="273"/>
      <c r="G240" s="273"/>
      <c r="H240" s="273"/>
      <c r="I240" s="272"/>
      <c r="J240" s="272"/>
      <c r="K240" s="272"/>
      <c r="L240" s="272"/>
      <c r="M240" s="272"/>
      <c r="N240" s="272"/>
      <c r="O240" s="272"/>
    </row>
    <row r="241" spans="16:16" ht="28.5" customHeight="1" x14ac:dyDescent="0.35">
      <c r="P241" s="272"/>
    </row>
    <row r="242" spans="16:16" ht="23.25" customHeight="1" x14ac:dyDescent="0.35">
      <c r="P242" s="189"/>
    </row>
    <row r="243" spans="16:16" ht="43.5" customHeight="1" x14ac:dyDescent="0.35">
      <c r="P243" s="189"/>
    </row>
    <row r="244" spans="16:16" ht="55.5" customHeight="1" x14ac:dyDescent="0.35">
      <c r="P244" s="272"/>
    </row>
    <row r="245" spans="16:16" ht="42.75" customHeight="1" x14ac:dyDescent="0.35">
      <c r="P245" s="189"/>
    </row>
    <row r="246" spans="16:16" ht="21.75" customHeight="1" x14ac:dyDescent="0.35">
      <c r="P246" s="189"/>
    </row>
    <row r="247" spans="16:16" ht="21.75" customHeight="1" x14ac:dyDescent="0.35">
      <c r="P247" s="189"/>
    </row>
    <row r="248" spans="16:16" ht="23.25" customHeight="1" x14ac:dyDescent="0.35">
      <c r="P248" s="272"/>
    </row>
    <row r="249" spans="16:16" ht="23.25" customHeight="1" x14ac:dyDescent="0.35">
      <c r="P249" s="272"/>
    </row>
    <row r="250" spans="16:16" ht="21.75" customHeight="1" x14ac:dyDescent="0.35">
      <c r="P250" s="272"/>
    </row>
    <row r="251" spans="16:16" ht="16.5" customHeight="1" x14ac:dyDescent="0.35">
      <c r="P251" s="272"/>
    </row>
    <row r="252" spans="16:16" ht="29.25" customHeight="1" x14ac:dyDescent="0.35">
      <c r="P252" s="272"/>
    </row>
    <row r="253" spans="16:16" ht="24.75" customHeight="1" x14ac:dyDescent="0.35">
      <c r="P253" s="272"/>
    </row>
    <row r="254" spans="16:16" ht="33" customHeight="1" x14ac:dyDescent="0.35">
      <c r="P254" s="272"/>
    </row>
    <row r="256" spans="16:16" ht="15" customHeight="1" x14ac:dyDescent="0.35">
      <c r="P256" s="272"/>
    </row>
    <row r="257" ht="25.5" customHeight="1" x14ac:dyDescent="0.35"/>
  </sheetData>
  <sheetProtection sheet="1" formatCells="0" formatColumns="0" formatRows="0"/>
  <mergeCells count="29">
    <mergeCell ref="C83:I83"/>
    <mergeCell ref="C94:I94"/>
    <mergeCell ref="B105:I105"/>
    <mergeCell ref="C2:H2"/>
    <mergeCell ref="C11:H11"/>
    <mergeCell ref="B15:I15"/>
    <mergeCell ref="C16:I16"/>
    <mergeCell ref="B60:I60"/>
    <mergeCell ref="I13:I14"/>
    <mergeCell ref="C5:I5"/>
    <mergeCell ref="C27:I27"/>
    <mergeCell ref="C38:I38"/>
    <mergeCell ref="C49:I49"/>
    <mergeCell ref="C207:C208"/>
    <mergeCell ref="C195:I195"/>
    <mergeCell ref="C6:L9"/>
    <mergeCell ref="I207:I208"/>
    <mergeCell ref="C173:I173"/>
    <mergeCell ref="C184:I184"/>
    <mergeCell ref="C162:I162"/>
    <mergeCell ref="C61:I61"/>
    <mergeCell ref="C106:I106"/>
    <mergeCell ref="C117:I117"/>
    <mergeCell ref="C128:I128"/>
    <mergeCell ref="C206:I206"/>
    <mergeCell ref="C139:I139"/>
    <mergeCell ref="B150:I150"/>
    <mergeCell ref="C151:I151"/>
    <mergeCell ref="C72:I72"/>
  </mergeCells>
  <conditionalFormatting sqref="D25">
    <cfRule type="cellIs" dxfId="33" priority="21" operator="notEqual">
      <formula>$D$17</formula>
    </cfRule>
  </conditionalFormatting>
  <conditionalFormatting sqref="D36">
    <cfRule type="cellIs" dxfId="32" priority="20" operator="notEqual">
      <formula>$D$28</formula>
    </cfRule>
  </conditionalFormatting>
  <conditionalFormatting sqref="D70">
    <cfRule type="cellIs" dxfId="31" priority="17" operator="notEqual">
      <formula>$D$62</formula>
    </cfRule>
  </conditionalFormatting>
  <conditionalFormatting sqref="D81">
    <cfRule type="cellIs" dxfId="30" priority="16" operator="notEqual">
      <formula>$D$73</formula>
    </cfRule>
  </conditionalFormatting>
  <conditionalFormatting sqref="D137">
    <cfRule type="cellIs" dxfId="29" priority="11" operator="notEqual">
      <formula>$D$129</formula>
    </cfRule>
  </conditionalFormatting>
  <conditionalFormatting sqref="D148">
    <cfRule type="cellIs" dxfId="28" priority="10" operator="notEqual">
      <formula>$D$140</formula>
    </cfRule>
  </conditionalFormatting>
  <conditionalFormatting sqref="D160">
    <cfRule type="cellIs" dxfId="27" priority="9" operator="notEqual">
      <formula>$D$152</formula>
    </cfRule>
  </conditionalFormatting>
  <conditionalFormatting sqref="D171">
    <cfRule type="cellIs" dxfId="26" priority="8" operator="notEqual">
      <formula>$D$163</formula>
    </cfRule>
  </conditionalFormatting>
  <conditionalFormatting sqref="D182">
    <cfRule type="cellIs" dxfId="25" priority="7" operator="notEqual">
      <formula>$D$174</formula>
    </cfRule>
  </conditionalFormatting>
  <conditionalFormatting sqref="D193">
    <cfRule type="cellIs" dxfId="24" priority="6" operator="notEqual">
      <formula>$D$185</formula>
    </cfRule>
  </conditionalFormatting>
  <conditionalFormatting sqref="G47">
    <cfRule type="cellIs" dxfId="23" priority="4" operator="notEqual">
      <formula>$G$39</formula>
    </cfRule>
  </conditionalFormatting>
  <conditionalFormatting sqref="H47">
    <cfRule type="cellIs" dxfId="22" priority="3" operator="notEqual">
      <formula>$H$39</formula>
    </cfRule>
  </conditionalFormatting>
  <conditionalFormatting sqref="I25">
    <cfRule type="cellIs" dxfId="21" priority="38" operator="notEqual">
      <formula>$I$17</formula>
    </cfRule>
  </conditionalFormatting>
  <conditionalFormatting sqref="I36">
    <cfRule type="cellIs" dxfId="20" priority="37" operator="notEqual">
      <formula>$I$28</formula>
    </cfRule>
  </conditionalFormatting>
  <conditionalFormatting sqref="I47">
    <cfRule type="cellIs" dxfId="19" priority="36" operator="notEqual">
      <formula>$I$39</formula>
    </cfRule>
  </conditionalFormatting>
  <conditionalFormatting sqref="I58">
    <cfRule type="cellIs" dxfId="18" priority="35" operator="notEqual">
      <formula>$I$50</formula>
    </cfRule>
  </conditionalFormatting>
  <conditionalFormatting sqref="I70">
    <cfRule type="cellIs" dxfId="17" priority="34" operator="notEqual">
      <formula>$I$62</formula>
    </cfRule>
  </conditionalFormatting>
  <conditionalFormatting sqref="I81">
    <cfRule type="cellIs" dxfId="16" priority="33" operator="notEqual">
      <formula>$I$73</formula>
    </cfRule>
  </conditionalFormatting>
  <conditionalFormatting sqref="I92">
    <cfRule type="cellIs" dxfId="15" priority="32" operator="notEqual">
      <formula>$I$84</formula>
    </cfRule>
  </conditionalFormatting>
  <conditionalFormatting sqref="I103">
    <cfRule type="cellIs" dxfId="14" priority="31" operator="notEqual">
      <formula>$I$95</formula>
    </cfRule>
  </conditionalFormatting>
  <conditionalFormatting sqref="I115">
    <cfRule type="cellIs" dxfId="13" priority="30" operator="notEqual">
      <formula>$I$107</formula>
    </cfRule>
  </conditionalFormatting>
  <conditionalFormatting sqref="I126">
    <cfRule type="cellIs" dxfId="12" priority="29" operator="notEqual">
      <formula>$I$118</formula>
    </cfRule>
  </conditionalFormatting>
  <conditionalFormatting sqref="I137">
    <cfRule type="cellIs" dxfId="11" priority="28" operator="notEqual">
      <formula>$I$129</formula>
    </cfRule>
  </conditionalFormatting>
  <conditionalFormatting sqref="I148">
    <cfRule type="cellIs" dxfId="10" priority="27" operator="notEqual">
      <formula>$I$140</formula>
    </cfRule>
  </conditionalFormatting>
  <conditionalFormatting sqref="I160">
    <cfRule type="cellIs" dxfId="9" priority="26" operator="notEqual">
      <formula>$I$152</formula>
    </cfRule>
  </conditionalFormatting>
  <conditionalFormatting sqref="I171">
    <cfRule type="cellIs" dxfId="8" priority="25" operator="notEqual">
      <formula>$I$163</formula>
    </cfRule>
  </conditionalFormatting>
  <conditionalFormatting sqref="I182">
    <cfRule type="cellIs" dxfId="7" priority="24" operator="notEqual">
      <formula>$I$163</formula>
    </cfRule>
  </conditionalFormatting>
  <conditionalFormatting sqref="I193">
    <cfRule type="cellIs" dxfId="6" priority="23" operator="notEqual">
      <formula>$I$185</formula>
    </cfRule>
  </conditionalFormatting>
  <conditionalFormatting sqref="I204">
    <cfRule type="cellIs" dxfId="5" priority="22" operator="notEqual">
      <formula>$I$196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4 C192 C35 C46 C57 C69 C80 C91 C102 C114 C125 C136 C147 C159 C170 C181 C203 C215"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3 C191 C34 C45 C56 C68 C79 C90 C101 C113 C124 C135 C146 C158 C169 C180 C202 C214" xr:uid="{00000000-0002-0000-0200-000001000000}"/>
    <dataValidation allowBlank="1" showInputMessage="1" showErrorMessage="1" prompt="Services contracted by an organization which follow the normal procurement processes." sqref="C21 C189 C32 C43 C54 C66 C77 C88 C99 C111 C122 C133 C144 C156 C167 C178 C200 C212" xr:uid="{00000000-0002-0000-0200-000002000000}"/>
    <dataValidation allowBlank="1" showInputMessage="1" showErrorMessage="1" prompt="Includes staff and non-staff travel paid for by the organization directly related to a project." sqref="C22 C190 C33 C44 C55 C67 C78 C89 C100 C112 C123 C134 C145 C157 C168 C179 C201 C213"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20 C188 C31 C42 C53 C65 C76 C87 C98 C110 C121 C132 C143 C155 C166 C177 C199 C211"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9 C187 C30 C41 C52 C64 C75 C86 C97 C109 C120 C131 C142 C154 C165 C176 C198 C210" xr:uid="{00000000-0002-0000-0200-000005000000}"/>
    <dataValidation allowBlank="1" showInputMessage="1" showErrorMessage="1" prompt="Includes all related staff and temporary staff costs including base salary, post adjustment and all staff entitlements." sqref="C18 C186 C29 C40 C51 C63 C74 C85 C96 C108 C119 C130 C141 C153 C164 C175 C197 C209" xr:uid="{00000000-0002-0000-0200-000006000000}"/>
    <dataValidation allowBlank="1" showInputMessage="1" showErrorMessage="1" prompt="Output totals must match the original total from Table 1, and will show as red if not. " sqref="I25" xr:uid="{00000000-0002-0000-0200-000007000000}"/>
  </dataValidations>
  <pageMargins left="0.7" right="0.7" top="0.75" bottom="0.75" header="0.3" footer="0.3"/>
  <pageSetup scale="74" orientation="landscape" r:id="rId1"/>
  <rowBreaks count="1" manualBreakCount="1">
    <brk id="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B2:B15"/>
  <sheetViews>
    <sheetView showGridLines="0" workbookViewId="0">
      <selection activeCell="C17" sqref="C17"/>
    </sheetView>
  </sheetViews>
  <sheetFormatPr baseColWidth="10" defaultColWidth="8.81640625" defaultRowHeight="14.5" x14ac:dyDescent="0.35"/>
  <cols>
    <col min="1" max="1" width="9" customWidth="1"/>
    <col min="2" max="2" width="73.453125" customWidth="1"/>
  </cols>
  <sheetData>
    <row r="2" spans="2:2" ht="15" thickBot="1" x14ac:dyDescent="0.4"/>
    <row r="3" spans="2:2" ht="15" thickBot="1" x14ac:dyDescent="0.4">
      <c r="B3" s="82" t="s">
        <v>304</v>
      </c>
    </row>
    <row r="4" spans="2:2" ht="54" customHeight="1" x14ac:dyDescent="0.35">
      <c r="B4" s="83" t="s">
        <v>305</v>
      </c>
    </row>
    <row r="5" spans="2:2" ht="63.75" customHeight="1" x14ac:dyDescent="0.35">
      <c r="B5" s="80" t="s">
        <v>306</v>
      </c>
    </row>
    <row r="6" spans="2:2" x14ac:dyDescent="0.35">
      <c r="B6" s="80"/>
    </row>
    <row r="7" spans="2:2" ht="58" x14ac:dyDescent="0.35">
      <c r="B7" s="79" t="s">
        <v>307</v>
      </c>
    </row>
    <row r="8" spans="2:2" x14ac:dyDescent="0.35">
      <c r="B8" s="80"/>
    </row>
    <row r="9" spans="2:2" ht="72.5" x14ac:dyDescent="0.35">
      <c r="B9" s="79" t="s">
        <v>308</v>
      </c>
    </row>
    <row r="10" spans="2:2" x14ac:dyDescent="0.35">
      <c r="B10" s="80"/>
    </row>
    <row r="11" spans="2:2" ht="29" x14ac:dyDescent="0.35">
      <c r="B11" s="80" t="s">
        <v>309</v>
      </c>
    </row>
    <row r="12" spans="2:2" x14ac:dyDescent="0.35">
      <c r="B12" s="80"/>
    </row>
    <row r="13" spans="2:2" ht="72.5" x14ac:dyDescent="0.35">
      <c r="B13" s="79" t="s">
        <v>310</v>
      </c>
    </row>
    <row r="14" spans="2:2" x14ac:dyDescent="0.35">
      <c r="B14" s="80"/>
    </row>
    <row r="15" spans="2:2" ht="58.5" thickBot="1" x14ac:dyDescent="0.4">
      <c r="B15" s="81" t="s">
        <v>311</v>
      </c>
    </row>
  </sheetData>
  <sheetProtection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B1:D47"/>
  <sheetViews>
    <sheetView showGridLines="0" showZeros="0" topLeftCell="A16"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412" t="s">
        <v>312</v>
      </c>
      <c r="C2" s="413"/>
      <c r="D2" s="414"/>
    </row>
    <row r="3" spans="2:4" ht="15" thickBot="1" x14ac:dyDescent="0.4">
      <c r="B3" s="415"/>
      <c r="C3" s="416"/>
      <c r="D3" s="417"/>
    </row>
    <row r="4" spans="2:4" ht="15" thickBot="1" x14ac:dyDescent="0.4"/>
    <row r="5" spans="2:4" x14ac:dyDescent="0.35">
      <c r="B5" s="423" t="s">
        <v>313</v>
      </c>
      <c r="C5" s="424"/>
      <c r="D5" s="425"/>
    </row>
    <row r="6" spans="2:4" ht="15" thickBot="1" x14ac:dyDescent="0.4">
      <c r="B6" s="420"/>
      <c r="C6" s="421"/>
      <c r="D6" s="422"/>
    </row>
    <row r="7" spans="2:4" x14ac:dyDescent="0.35">
      <c r="B7" s="42" t="s">
        <v>314</v>
      </c>
      <c r="C7" s="418">
        <f>SUM('1) Tableau budgétaire 1'!D41:H41,'1) Tableau budgétaire 1'!D68:H68,'1) Tableau budgétaire 1'!D95:H95,'1) Tableau budgétaire 1'!D122:H122)</f>
        <v>827309</v>
      </c>
      <c r="D7" s="419"/>
    </row>
    <row r="8" spans="2:4" x14ac:dyDescent="0.35">
      <c r="B8" s="42" t="s">
        <v>315</v>
      </c>
      <c r="C8" s="426">
        <f>SUM(D10:D14)</f>
        <v>0</v>
      </c>
      <c r="D8" s="427"/>
    </row>
    <row r="9" spans="2:4" x14ac:dyDescent="0.35">
      <c r="B9" s="43" t="s">
        <v>316</v>
      </c>
      <c r="C9" s="44" t="s">
        <v>317</v>
      </c>
      <c r="D9" s="45" t="s">
        <v>318</v>
      </c>
    </row>
    <row r="10" spans="2:4" ht="35.15" customHeight="1" x14ac:dyDescent="0.35">
      <c r="B10" s="64"/>
      <c r="C10" s="47"/>
      <c r="D10" s="48">
        <f>$C$7*C10</f>
        <v>0</v>
      </c>
    </row>
    <row r="11" spans="2:4" ht="35.15" customHeight="1" x14ac:dyDescent="0.35">
      <c r="B11" s="64"/>
      <c r="C11" s="47"/>
      <c r="D11" s="48">
        <f>C7*C11</f>
        <v>0</v>
      </c>
    </row>
    <row r="12" spans="2:4" ht="35.15" customHeight="1" x14ac:dyDescent="0.35">
      <c r="B12" s="65"/>
      <c r="C12" s="47"/>
      <c r="D12" s="48">
        <f>C7*C12</f>
        <v>0</v>
      </c>
    </row>
    <row r="13" spans="2:4" ht="35.15" customHeight="1" x14ac:dyDescent="0.35">
      <c r="B13" s="65"/>
      <c r="C13" s="47"/>
      <c r="D13" s="48">
        <f>C7*C13</f>
        <v>0</v>
      </c>
    </row>
    <row r="14" spans="2:4" ht="35.15" customHeight="1" thickBot="1" x14ac:dyDescent="0.4">
      <c r="B14" s="66"/>
      <c r="C14" s="52"/>
      <c r="D14" s="53">
        <f>C7*C14</f>
        <v>0</v>
      </c>
    </row>
    <row r="15" spans="2:4" ht="15" thickBot="1" x14ac:dyDescent="0.4"/>
    <row r="16" spans="2:4" x14ac:dyDescent="0.35">
      <c r="B16" s="423" t="s">
        <v>319</v>
      </c>
      <c r="C16" s="424"/>
      <c r="D16" s="425"/>
    </row>
    <row r="17" spans="2:4" ht="15" thickBot="1" x14ac:dyDescent="0.4">
      <c r="B17" s="428"/>
      <c r="C17" s="429"/>
      <c r="D17" s="430"/>
    </row>
    <row r="18" spans="2:4" x14ac:dyDescent="0.35">
      <c r="B18" s="42" t="s">
        <v>314</v>
      </c>
      <c r="C18" s="418">
        <f>SUM('1) Tableau budgétaire 1'!D155:H155,'1) Tableau budgétaire 1'!D182:H182,'1) Tableau budgétaire 1'!D209:H209,'1) Tableau budgétaire 1'!D236:H236)</f>
        <v>2473163.5499999998</v>
      </c>
      <c r="D18" s="419"/>
    </row>
    <row r="19" spans="2:4" x14ac:dyDescent="0.35">
      <c r="B19" s="42" t="s">
        <v>315</v>
      </c>
      <c r="C19" s="426">
        <f>SUM(D21:D25)</f>
        <v>0</v>
      </c>
      <c r="D19" s="427"/>
    </row>
    <row r="20" spans="2:4" x14ac:dyDescent="0.35">
      <c r="B20" s="43" t="s">
        <v>316</v>
      </c>
      <c r="C20" s="44" t="s">
        <v>317</v>
      </c>
      <c r="D20" s="45" t="s">
        <v>318</v>
      </c>
    </row>
    <row r="21" spans="2:4" ht="35.15" customHeight="1" x14ac:dyDescent="0.35">
      <c r="B21" s="46"/>
      <c r="C21" s="47"/>
      <c r="D21" s="48">
        <f>$C$18*C21</f>
        <v>0</v>
      </c>
    </row>
    <row r="22" spans="2:4" ht="35.15" customHeight="1" x14ac:dyDescent="0.35">
      <c r="B22" s="49"/>
      <c r="C22" s="47"/>
      <c r="D22" s="48">
        <f t="shared" ref="D22:D25" si="0">$C$18*C22</f>
        <v>0</v>
      </c>
    </row>
    <row r="23" spans="2:4" ht="35.15" customHeight="1" x14ac:dyDescent="0.35">
      <c r="B23" s="50"/>
      <c r="C23" s="47"/>
      <c r="D23" s="48">
        <f t="shared" si="0"/>
        <v>0</v>
      </c>
    </row>
    <row r="24" spans="2:4" ht="35.15" customHeight="1" x14ac:dyDescent="0.35">
      <c r="B24" s="50"/>
      <c r="C24" s="47"/>
      <c r="D24" s="48">
        <f t="shared" si="0"/>
        <v>0</v>
      </c>
    </row>
    <row r="25" spans="2:4" ht="35.15" customHeight="1" thickBot="1" x14ac:dyDescent="0.4">
      <c r="B25" s="51"/>
      <c r="C25" s="52"/>
      <c r="D25" s="48">
        <f t="shared" si="0"/>
        <v>0</v>
      </c>
    </row>
    <row r="26" spans="2:4" ht="15" thickBot="1" x14ac:dyDescent="0.4"/>
    <row r="27" spans="2:4" x14ac:dyDescent="0.35">
      <c r="B27" s="423" t="s">
        <v>320</v>
      </c>
      <c r="C27" s="424"/>
      <c r="D27" s="425"/>
    </row>
    <row r="28" spans="2:4" ht="15" thickBot="1" x14ac:dyDescent="0.4">
      <c r="B28" s="420"/>
      <c r="C28" s="421"/>
      <c r="D28" s="422"/>
    </row>
    <row r="29" spans="2:4" x14ac:dyDescent="0.35">
      <c r="B29" s="42" t="s">
        <v>314</v>
      </c>
      <c r="C29" s="418">
        <f>SUM('1) Tableau budgétaire 1'!D265:H265,'1) Tableau budgétaire 1'!D292:H292,'1) Tableau budgétaire 1'!D319:H319,'1) Tableau budgétaire 1'!D346:H346)</f>
        <v>0</v>
      </c>
      <c r="D29" s="419"/>
    </row>
    <row r="30" spans="2:4" x14ac:dyDescent="0.35">
      <c r="B30" s="42" t="s">
        <v>315</v>
      </c>
      <c r="C30" s="426">
        <f>SUM(D32:D36)</f>
        <v>0</v>
      </c>
      <c r="D30" s="427"/>
    </row>
    <row r="31" spans="2:4" x14ac:dyDescent="0.35">
      <c r="B31" s="43" t="s">
        <v>316</v>
      </c>
      <c r="C31" s="44" t="s">
        <v>317</v>
      </c>
      <c r="D31" s="45" t="s">
        <v>318</v>
      </c>
    </row>
    <row r="32" spans="2:4" ht="35.15" customHeight="1" x14ac:dyDescent="0.35">
      <c r="B32" s="46"/>
      <c r="C32" s="47"/>
      <c r="D32" s="48">
        <f>$C$29*C32</f>
        <v>0</v>
      </c>
    </row>
    <row r="33" spans="2:4" ht="35.15" customHeight="1" x14ac:dyDescent="0.35">
      <c r="B33" s="49"/>
      <c r="C33" s="47"/>
      <c r="D33" s="48">
        <f t="shared" ref="D33:D36" si="1">$C$29*C33</f>
        <v>0</v>
      </c>
    </row>
    <row r="34" spans="2:4" ht="35.15" customHeight="1" x14ac:dyDescent="0.35">
      <c r="B34" s="50"/>
      <c r="C34" s="47"/>
      <c r="D34" s="48">
        <f t="shared" si="1"/>
        <v>0</v>
      </c>
    </row>
    <row r="35" spans="2:4" ht="35.15" customHeight="1" x14ac:dyDescent="0.35">
      <c r="B35" s="50"/>
      <c r="C35" s="47"/>
      <c r="D35" s="48">
        <f t="shared" si="1"/>
        <v>0</v>
      </c>
    </row>
    <row r="36" spans="2:4" ht="35.15" customHeight="1" thickBot="1" x14ac:dyDescent="0.4">
      <c r="B36" s="51"/>
      <c r="C36" s="52"/>
      <c r="D36" s="48">
        <f t="shared" si="1"/>
        <v>0</v>
      </c>
    </row>
    <row r="37" spans="2:4" ht="15" thickBot="1" x14ac:dyDescent="0.4"/>
    <row r="38" spans="2:4" x14ac:dyDescent="0.35">
      <c r="B38" s="423" t="s">
        <v>321</v>
      </c>
      <c r="C38" s="424"/>
      <c r="D38" s="425"/>
    </row>
    <row r="39" spans="2:4" ht="15" thickBot="1" x14ac:dyDescent="0.4">
      <c r="B39" s="420"/>
      <c r="C39" s="421"/>
      <c r="D39" s="422"/>
    </row>
    <row r="40" spans="2:4" x14ac:dyDescent="0.35">
      <c r="B40" s="42" t="s">
        <v>314</v>
      </c>
      <c r="C40" s="418">
        <f>SUM('1) Tableau budgétaire 1'!D375:H375,'1) Tableau budgétaire 1'!D402:H402,'1) Tableau budgétaire 1'!D429:H429,'1) Tableau budgétaire 1'!D456:H456)</f>
        <v>0</v>
      </c>
      <c r="D40" s="419"/>
    </row>
    <row r="41" spans="2:4" x14ac:dyDescent="0.35">
      <c r="B41" s="42" t="s">
        <v>315</v>
      </c>
      <c r="C41" s="426">
        <f>SUM(D43:D47)</f>
        <v>0</v>
      </c>
      <c r="D41" s="427"/>
    </row>
    <row r="42" spans="2:4" x14ac:dyDescent="0.35">
      <c r="B42" s="43" t="s">
        <v>316</v>
      </c>
      <c r="C42" s="44" t="s">
        <v>317</v>
      </c>
      <c r="D42" s="45" t="s">
        <v>318</v>
      </c>
    </row>
    <row r="43" spans="2:4" ht="35.15" customHeight="1" x14ac:dyDescent="0.35">
      <c r="B43" s="46"/>
      <c r="C43" s="47"/>
      <c r="D43" s="48">
        <f>$C$40*C43</f>
        <v>0</v>
      </c>
    </row>
    <row r="44" spans="2:4" ht="35.15" customHeight="1" x14ac:dyDescent="0.35">
      <c r="B44" s="49"/>
      <c r="C44" s="47"/>
      <c r="D44" s="48">
        <f t="shared" ref="D44:D47" si="2">$C$40*C44</f>
        <v>0</v>
      </c>
    </row>
    <row r="45" spans="2:4" ht="35.15" customHeight="1" x14ac:dyDescent="0.35">
      <c r="B45" s="50"/>
      <c r="C45" s="47"/>
      <c r="D45" s="48">
        <f t="shared" si="2"/>
        <v>0</v>
      </c>
    </row>
    <row r="46" spans="2:4" ht="35.15" customHeight="1" x14ac:dyDescent="0.35">
      <c r="B46" s="50"/>
      <c r="C46" s="47"/>
      <c r="D46" s="48">
        <f t="shared" si="2"/>
        <v>0</v>
      </c>
    </row>
    <row r="47" spans="2:4" ht="35.15" customHeight="1" thickBot="1" x14ac:dyDescent="0.4">
      <c r="B47" s="51"/>
      <c r="C47" s="52"/>
      <c r="D47" s="53">
        <f t="shared" si="2"/>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Sheet2!$A$1:$A$170</xm:f>
          </x14:formula1>
          <xm:sqref>B10:B14 B21:B25 B32:B36 B43:B47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B1:H26"/>
  <sheetViews>
    <sheetView showGridLines="0" showZeros="0" topLeftCell="A8" zoomScale="80" zoomScaleNormal="80" workbookViewId="0">
      <selection activeCell="E24" sqref="E24"/>
    </sheetView>
  </sheetViews>
  <sheetFormatPr baseColWidth="10" defaultColWidth="8.81640625" defaultRowHeight="14.5" x14ac:dyDescent="0.35"/>
  <cols>
    <col min="1" max="1" width="12.453125" customWidth="1"/>
    <col min="2" max="2" width="35.453125" customWidth="1"/>
    <col min="3" max="7" width="25.453125" customWidth="1"/>
    <col min="8" max="8" width="24.453125" customWidth="1"/>
    <col min="9" max="9" width="18.453125" customWidth="1"/>
    <col min="10" max="10" width="21.54296875" customWidth="1"/>
    <col min="11" max="12" width="15.81640625" bestFit="1" customWidth="1"/>
    <col min="13" max="13" width="11.1796875" bestFit="1" customWidth="1"/>
  </cols>
  <sheetData>
    <row r="1" spans="2:8" ht="15" thickBot="1" x14ac:dyDescent="0.4"/>
    <row r="2" spans="2:8" s="36" customFormat="1" ht="15.5" x14ac:dyDescent="0.35">
      <c r="B2" s="431" t="s">
        <v>322</v>
      </c>
      <c r="C2" s="432"/>
      <c r="D2" s="432"/>
      <c r="E2" s="432"/>
      <c r="F2" s="432"/>
      <c r="G2" s="432"/>
      <c r="H2" s="433"/>
    </row>
    <row r="3" spans="2:8" s="36" customFormat="1" ht="16" thickBot="1" x14ac:dyDescent="0.4">
      <c r="B3" s="434"/>
      <c r="C3" s="435"/>
      <c r="D3" s="435"/>
      <c r="E3" s="435"/>
      <c r="F3" s="435"/>
      <c r="G3" s="435"/>
      <c r="H3" s="436"/>
    </row>
    <row r="4" spans="2:8" s="36" customFormat="1" ht="16" thickBot="1" x14ac:dyDescent="0.4">
      <c r="B4" s="288"/>
      <c r="C4" s="288"/>
      <c r="D4" s="288"/>
      <c r="E4" s="288"/>
      <c r="F4" s="288"/>
      <c r="G4" s="288"/>
      <c r="H4" s="288"/>
    </row>
    <row r="5" spans="2:8" s="36" customFormat="1" ht="16" thickBot="1" x14ac:dyDescent="0.4">
      <c r="B5" s="333" t="s">
        <v>303</v>
      </c>
      <c r="C5" s="334"/>
      <c r="D5" s="334"/>
      <c r="E5" s="334"/>
      <c r="F5" s="334"/>
      <c r="G5" s="334"/>
      <c r="H5" s="335"/>
    </row>
    <row r="6" spans="2:8" s="36" customFormat="1" ht="15.5" x14ac:dyDescent="0.35">
      <c r="B6" s="124"/>
      <c r="C6" s="133" t="s">
        <v>238</v>
      </c>
      <c r="D6" s="134" t="s">
        <v>239</v>
      </c>
      <c r="E6" s="134" t="s">
        <v>240</v>
      </c>
      <c r="F6" s="134" t="s">
        <v>241</v>
      </c>
      <c r="G6" s="134" t="s">
        <v>242</v>
      </c>
      <c r="H6" s="354" t="s">
        <v>50</v>
      </c>
    </row>
    <row r="7" spans="2:8" s="36" customFormat="1" ht="21" customHeight="1" x14ac:dyDescent="0.35">
      <c r="B7" s="124"/>
      <c r="C7" s="123" t="str">
        <f>'1) Tableau budgétaire 1'!D13</f>
        <v>OIM BENIN</v>
      </c>
      <c r="D7" s="123" t="str">
        <f>'1) Tableau budgétaire 1'!E13</f>
        <v>PNUD BENIN</v>
      </c>
      <c r="E7" s="123" t="str">
        <f>'1) Tableau budgétaire 1'!F13</f>
        <v>OIM BURKINA FASO</v>
      </c>
      <c r="F7" s="123" t="str">
        <f>'1) Tableau budgétaire 1'!G13</f>
        <v>OIM TOGO</v>
      </c>
      <c r="G7" s="123" t="str">
        <f>'1) Tableau budgétaire 1'!H13</f>
        <v>PNUD TOGO</v>
      </c>
      <c r="H7" s="437"/>
    </row>
    <row r="8" spans="2:8" s="36" customFormat="1" ht="41.5" customHeight="1" x14ac:dyDescent="0.35">
      <c r="B8" s="10" t="s">
        <v>323</v>
      </c>
      <c r="C8" s="289">
        <f>'2) Tableau budgétaire 2'!D209</f>
        <v>126000</v>
      </c>
      <c r="D8" s="289">
        <f>'2) Tableau budgétaire 2'!E209</f>
        <v>147700</v>
      </c>
      <c r="E8" s="289">
        <f>'2) Tableau budgétaire 2'!F209</f>
        <v>258400</v>
      </c>
      <c r="F8" s="289">
        <f>'2) Tableau budgétaire 2'!G209</f>
        <v>325600</v>
      </c>
      <c r="G8" s="289">
        <f>'2) Tableau budgétaire 2'!H209</f>
        <v>240000</v>
      </c>
      <c r="H8" s="265">
        <f>SUM(C8:G8)</f>
        <v>1097700</v>
      </c>
    </row>
    <row r="9" spans="2:8" s="36" customFormat="1" ht="41.5" customHeight="1" x14ac:dyDescent="0.35">
      <c r="B9" s="10" t="s">
        <v>324</v>
      </c>
      <c r="C9" s="289">
        <f>'2) Tableau budgétaire 2'!D210</f>
        <v>0</v>
      </c>
      <c r="D9" s="289">
        <f>'2) Tableau budgétaire 2'!E210</f>
        <v>0</v>
      </c>
      <c r="E9" s="289">
        <f>'2) Tableau budgétaire 2'!F210</f>
        <v>0</v>
      </c>
      <c r="F9" s="289">
        <f>'2) Tableau budgétaire 2'!G210</f>
        <v>0</v>
      </c>
      <c r="G9" s="289">
        <f>'2) Tableau budgétaire 2'!H210</f>
        <v>0</v>
      </c>
      <c r="H9" s="265">
        <f t="shared" ref="H9:H14" si="0">SUM(C9:G9)</f>
        <v>0</v>
      </c>
    </row>
    <row r="10" spans="2:8" s="36" customFormat="1" ht="41.5" customHeight="1" x14ac:dyDescent="0.35">
      <c r="B10" s="10" t="s">
        <v>325</v>
      </c>
      <c r="C10" s="289">
        <f>'2) Tableau budgétaire 2'!D211</f>
        <v>5000</v>
      </c>
      <c r="D10" s="289">
        <f>'2) Tableau budgétaire 2'!E211</f>
        <v>130000</v>
      </c>
      <c r="E10" s="289">
        <f>'2) Tableau budgétaire 2'!F211</f>
        <v>65000</v>
      </c>
      <c r="F10" s="289">
        <f>'2) Tableau budgétaire 2'!G211</f>
        <v>28000</v>
      </c>
      <c r="G10" s="289">
        <f>'2) Tableau budgétaire 2'!H211</f>
        <v>46000</v>
      </c>
      <c r="H10" s="265">
        <f t="shared" si="0"/>
        <v>274000</v>
      </c>
    </row>
    <row r="11" spans="2:8" s="36" customFormat="1" ht="41.5" customHeight="1" x14ac:dyDescent="0.35">
      <c r="B11" s="19" t="s">
        <v>326</v>
      </c>
      <c r="C11" s="289">
        <f>'2) Tableau budgétaire 2'!D212</f>
        <v>25805.61</v>
      </c>
      <c r="D11" s="289">
        <f>'2) Tableau budgétaire 2'!E212</f>
        <v>62000</v>
      </c>
      <c r="E11" s="289">
        <f>'2) Tableau budgétaire 2'!F212</f>
        <v>68500</v>
      </c>
      <c r="F11" s="289">
        <f>'2) Tableau budgétaire 2'!G212</f>
        <v>131300</v>
      </c>
      <c r="G11" s="289">
        <f>'2) Tableau budgétaire 2'!H212</f>
        <v>29500</v>
      </c>
      <c r="H11" s="265">
        <f t="shared" si="0"/>
        <v>317105.61</v>
      </c>
    </row>
    <row r="12" spans="2:8" s="36" customFormat="1" ht="41.5" customHeight="1" x14ac:dyDescent="0.35">
      <c r="B12" s="10" t="s">
        <v>327</v>
      </c>
      <c r="C12" s="289">
        <f>'2) Tableau budgétaire 2'!D213</f>
        <v>136200</v>
      </c>
      <c r="D12" s="289">
        <f>'2) Tableau budgétaire 2'!E213</f>
        <v>88000</v>
      </c>
      <c r="E12" s="289">
        <f>'2) Tableau budgétaire 2'!F213</f>
        <v>121500</v>
      </c>
      <c r="F12" s="289">
        <f>'2) Tableau budgétaire 2'!G213</f>
        <v>102953.27</v>
      </c>
      <c r="G12" s="289">
        <f>'2) Tableau budgétaire 2'!H213</f>
        <v>99995.33</v>
      </c>
      <c r="H12" s="265">
        <f t="shared" si="0"/>
        <v>548648.6</v>
      </c>
    </row>
    <row r="13" spans="2:8" s="36" customFormat="1" ht="41.5" customHeight="1" x14ac:dyDescent="0.35">
      <c r="B13" s="10" t="s">
        <v>328</v>
      </c>
      <c r="C13" s="289">
        <f>'2) Tableau budgétaire 2'!D214</f>
        <v>210000</v>
      </c>
      <c r="D13" s="289">
        <f>'2) Tableau budgétaire 2'!E214</f>
        <v>225000</v>
      </c>
      <c r="E13" s="289">
        <f>'2) Tableau budgétaire 2'!F214</f>
        <v>562000</v>
      </c>
      <c r="F13" s="289">
        <f>'2) Tableau budgétaire 2'!G214</f>
        <v>300000</v>
      </c>
      <c r="G13" s="289">
        <f>'2) Tableau budgétaire 2'!H214</f>
        <v>482000</v>
      </c>
      <c r="H13" s="265">
        <f t="shared" si="0"/>
        <v>1779000</v>
      </c>
    </row>
    <row r="14" spans="2:8" s="36" customFormat="1" ht="41.5" customHeight="1" thickBot="1" x14ac:dyDescent="0.4">
      <c r="B14" s="151" t="s">
        <v>329</v>
      </c>
      <c r="C14" s="290">
        <f>'2) Tableau budgétaire 2'!D215</f>
        <v>151200</v>
      </c>
      <c r="D14" s="290">
        <f>'2) Tableau budgétaire 2'!E215</f>
        <v>94963.55</v>
      </c>
      <c r="E14" s="290">
        <f>'2) Tableau budgétaire 2'!F215</f>
        <v>326469.15887850476</v>
      </c>
      <c r="F14" s="290">
        <f>'2) Tableau budgétaire 2'!G215</f>
        <v>327100</v>
      </c>
      <c r="G14" s="290">
        <f>'2) Tableau budgétaire 2'!H215</f>
        <v>224000</v>
      </c>
      <c r="H14" s="291">
        <f t="shared" si="0"/>
        <v>1123732.7088785048</v>
      </c>
    </row>
    <row r="15" spans="2:8" s="36" customFormat="1" ht="41.5" customHeight="1" thickBot="1" x14ac:dyDescent="0.4">
      <c r="B15" s="143" t="s">
        <v>330</v>
      </c>
      <c r="C15" s="141">
        <f>SUM(C8:C14)</f>
        <v>654205.61</v>
      </c>
      <c r="D15" s="141">
        <f t="shared" ref="D15:G15" si="1">SUM(D8:D14)</f>
        <v>747663.55</v>
      </c>
      <c r="E15" s="141">
        <f t="shared" si="1"/>
        <v>1401869.1588785048</v>
      </c>
      <c r="F15" s="141">
        <f t="shared" si="1"/>
        <v>1214953.27</v>
      </c>
      <c r="G15" s="141">
        <f t="shared" si="1"/>
        <v>1121495.33</v>
      </c>
      <c r="H15" s="142">
        <f>SUM(H8:H14)</f>
        <v>5140186.918878505</v>
      </c>
    </row>
    <row r="16" spans="2:8" s="36" customFormat="1" ht="41.5" customHeight="1" thickBot="1" x14ac:dyDescent="0.4">
      <c r="B16" s="292" t="s">
        <v>331</v>
      </c>
      <c r="C16" s="293">
        <f>C15*7/100</f>
        <v>45794.392699999997</v>
      </c>
      <c r="D16" s="293">
        <f t="shared" ref="D16:H16" si="2">D15*7/100</f>
        <v>52336.448500000006</v>
      </c>
      <c r="E16" s="293">
        <f t="shared" si="2"/>
        <v>98130.841121495323</v>
      </c>
      <c r="F16" s="293">
        <f t="shared" si="2"/>
        <v>85046.728900000002</v>
      </c>
      <c r="G16" s="293">
        <f t="shared" si="2"/>
        <v>78504.6731</v>
      </c>
      <c r="H16" s="294">
        <f t="shared" si="2"/>
        <v>359813.08432149538</v>
      </c>
    </row>
    <row r="17" spans="2:8" s="36" customFormat="1" ht="41.5" customHeight="1" thickBot="1" x14ac:dyDescent="0.4">
      <c r="B17" s="143" t="s">
        <v>62</v>
      </c>
      <c r="C17" s="141">
        <f>SUM(C15:C16)</f>
        <v>700000.00269999995</v>
      </c>
      <c r="D17" s="142">
        <f>SUM(D15:D16)</f>
        <v>799999.9985000001</v>
      </c>
      <c r="E17" s="142">
        <f>SUM(E15:E16)</f>
        <v>1500000</v>
      </c>
      <c r="F17" s="142">
        <f>SUM(F15:F16)</f>
        <v>1299999.9989</v>
      </c>
      <c r="G17" s="142">
        <f>SUM(G15:G16)</f>
        <v>1200000.0031000001</v>
      </c>
      <c r="H17" s="142">
        <f>+H15+H16</f>
        <v>5500000.0032000002</v>
      </c>
    </row>
    <row r="18" spans="2:8" s="36" customFormat="1" ht="16" thickBot="1" x14ac:dyDescent="0.4">
      <c r="B18" s="288"/>
      <c r="C18" s="295">
        <f>+C17-'2) Tableau budgétaire 2'!D218</f>
        <v>0</v>
      </c>
      <c r="D18" s="295">
        <f>+D17-'2) Tableau budgétaire 2'!E218</f>
        <v>0</v>
      </c>
      <c r="E18" s="295">
        <f>+E17-'2) Tableau budgétaire 2'!F218</f>
        <v>0</v>
      </c>
      <c r="F18" s="295">
        <f>+F17-'2) Tableau budgétaire 2'!G218</f>
        <v>0</v>
      </c>
      <c r="G18" s="295">
        <f>+G17-'2) Tableau budgétaire 2'!H218</f>
        <v>0</v>
      </c>
      <c r="H18" s="295">
        <f>+H17-'2) Tableau budgétaire 2'!I218</f>
        <v>0</v>
      </c>
    </row>
    <row r="19" spans="2:8" s="36" customFormat="1" ht="16" thickBot="1" x14ac:dyDescent="0.4">
      <c r="B19" s="351" t="s">
        <v>332</v>
      </c>
      <c r="C19" s="352"/>
      <c r="D19" s="352"/>
      <c r="E19" s="352"/>
      <c r="F19" s="352"/>
      <c r="G19" s="352"/>
      <c r="H19" s="354"/>
    </row>
    <row r="20" spans="2:8" ht="15.5" x14ac:dyDescent="0.35">
      <c r="B20" s="16"/>
      <c r="C20" s="133" t="s">
        <v>238</v>
      </c>
      <c r="D20" s="134" t="s">
        <v>239</v>
      </c>
      <c r="E20" s="134" t="s">
        <v>240</v>
      </c>
      <c r="F20" s="134" t="s">
        <v>241</v>
      </c>
      <c r="G20" s="134" t="s">
        <v>242</v>
      </c>
      <c r="H20" s="17" t="s">
        <v>244</v>
      </c>
    </row>
    <row r="21" spans="2:8" ht="15.5" x14ac:dyDescent="0.35">
      <c r="B21" s="16"/>
      <c r="C21" s="14" t="str">
        <f>'1) Tableau budgétaire 1'!D13</f>
        <v>OIM BENIN</v>
      </c>
      <c r="D21" s="14" t="str">
        <f>'1) Tableau budgétaire 1'!E13</f>
        <v>PNUD BENIN</v>
      </c>
      <c r="E21" s="14" t="str">
        <f>'1) Tableau budgétaire 1'!F13</f>
        <v>OIM BURKINA FASO</v>
      </c>
      <c r="F21" s="14" t="str">
        <f>'1) Tableau budgétaire 1'!G13</f>
        <v>OIM TOGO</v>
      </c>
      <c r="G21" s="14" t="str">
        <f>'1) Tableau budgétaire 1'!H13</f>
        <v>PNUD TOGO</v>
      </c>
      <c r="H21" s="17"/>
    </row>
    <row r="22" spans="2:8" ht="23.25" customHeight="1" x14ac:dyDescent="0.35">
      <c r="B22" s="15" t="s">
        <v>333</v>
      </c>
      <c r="C22" s="13">
        <f>'1) Tableau budgétaire 1'!D504</f>
        <v>245000.00094499998</v>
      </c>
      <c r="D22" s="13">
        <f>'1) Tableau budgétaire 1'!E504</f>
        <v>279999.99947500002</v>
      </c>
      <c r="E22" s="13">
        <f>'1) Tableau budgétaire 1'!F504</f>
        <v>525000</v>
      </c>
      <c r="F22" s="13">
        <f>'1) Tableau budgétaire 1'!G504</f>
        <v>454999.99961499998</v>
      </c>
      <c r="G22" s="13">
        <f>'1) Tableau budgétaire 1'!H504</f>
        <v>420000.001085</v>
      </c>
      <c r="H22" s="5">
        <f>'1) Tableau budgétaire 1'!J504</f>
        <v>0.35</v>
      </c>
    </row>
    <row r="23" spans="2:8" ht="24.75" customHeight="1" x14ac:dyDescent="0.35">
      <c r="B23" s="15" t="s">
        <v>334</v>
      </c>
      <c r="C23" s="13">
        <f>'1) Tableau budgétaire 1'!D505</f>
        <v>245000.00094499998</v>
      </c>
      <c r="D23" s="13">
        <f>'1) Tableau budgétaire 1'!E505</f>
        <v>279999.99947500002</v>
      </c>
      <c r="E23" s="13">
        <f>'1) Tableau budgétaire 1'!F505</f>
        <v>525000</v>
      </c>
      <c r="F23" s="13">
        <f>'1) Tableau budgétaire 1'!G505</f>
        <v>454999.99961499998</v>
      </c>
      <c r="G23" s="13">
        <f>'1) Tableau budgétaire 1'!H505</f>
        <v>420000.001085</v>
      </c>
      <c r="H23" s="5">
        <f>'1) Tableau budgétaire 1'!J505</f>
        <v>0.35</v>
      </c>
    </row>
    <row r="24" spans="2:8" ht="24.75" customHeight="1" thickBot="1" x14ac:dyDescent="0.4">
      <c r="B24" s="6" t="s">
        <v>335</v>
      </c>
      <c r="C24" s="18">
        <f>'1) Tableau budgétaire 1'!D506</f>
        <v>210000.00080999997</v>
      </c>
      <c r="D24" s="18">
        <f>'1) Tableau budgétaire 1'!E506</f>
        <v>239999.99955000001</v>
      </c>
      <c r="E24" s="18">
        <f>'1) Tableau budgétaire 1'!F506</f>
        <v>450000</v>
      </c>
      <c r="F24" s="18">
        <f>'1) Tableau budgétaire 1'!G506</f>
        <v>389999.99966999999</v>
      </c>
      <c r="G24" s="18">
        <f>'1) Tableau budgétaire 1'!H506</f>
        <v>360000.00093000004</v>
      </c>
      <c r="H24" s="7">
        <f>'1) Tableau budgétaire 1'!J506</f>
        <v>0.3</v>
      </c>
    </row>
    <row r="26" spans="2:8" x14ac:dyDescent="0.35">
      <c r="C26" s="152">
        <f>SUM(C22:G24)</f>
        <v>5500000.0032000002</v>
      </c>
      <c r="D26" s="153">
        <f>C26-H17</f>
        <v>0</v>
      </c>
    </row>
  </sheetData>
  <sheetProtection sheet="1" formatCells="0" formatColumns="0" formatRows="0"/>
  <mergeCells count="4">
    <mergeCell ref="B19:H19"/>
    <mergeCell ref="B2:H3"/>
    <mergeCell ref="B5:H5"/>
    <mergeCell ref="H6:H7"/>
  </mergeCells>
  <dataValidations disablePrompts="1"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C7EFF24C-0FCF-4FE9-93DC-F6186BD4CE2C}">
            <xm:f>'1) Tableau budgétaire 1'!$D$498</xm:f>
            <x14:dxf>
              <font>
                <color rgb="FF9C0006"/>
              </font>
              <fill>
                <patternFill>
                  <bgColor rgb="FFFFC7CE"/>
                </patternFill>
              </fill>
            </x14:dxf>
          </x14:cfRule>
          <xm:sqref>C17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37" t="s">
        <v>336</v>
      </c>
      <c r="B1" s="38" t="s">
        <v>337</v>
      </c>
    </row>
    <row r="2" spans="1:2" x14ac:dyDescent="0.35">
      <c r="A2" s="39" t="s">
        <v>338</v>
      </c>
      <c r="B2" s="40" t="s">
        <v>339</v>
      </c>
    </row>
    <row r="3" spans="1:2" x14ac:dyDescent="0.35">
      <c r="A3" s="39" t="s">
        <v>340</v>
      </c>
      <c r="B3" s="40" t="s">
        <v>341</v>
      </c>
    </row>
    <row r="4" spans="1:2" x14ac:dyDescent="0.35">
      <c r="A4" s="39" t="s">
        <v>342</v>
      </c>
      <c r="B4" s="40" t="s">
        <v>343</v>
      </c>
    </row>
    <row r="5" spans="1:2" x14ac:dyDescent="0.35">
      <c r="A5" s="39" t="s">
        <v>344</v>
      </c>
      <c r="B5" s="40" t="s">
        <v>345</v>
      </c>
    </row>
    <row r="6" spans="1:2" x14ac:dyDescent="0.35">
      <c r="A6" s="39" t="s">
        <v>346</v>
      </c>
      <c r="B6" s="40" t="s">
        <v>347</v>
      </c>
    </row>
    <row r="7" spans="1:2" x14ac:dyDescent="0.35">
      <c r="A7" s="39" t="s">
        <v>348</v>
      </c>
      <c r="B7" s="40" t="s">
        <v>349</v>
      </c>
    </row>
    <row r="8" spans="1:2" x14ac:dyDescent="0.35">
      <c r="A8" s="39" t="s">
        <v>350</v>
      </c>
      <c r="B8" s="40" t="s">
        <v>351</v>
      </c>
    </row>
    <row r="9" spans="1:2" x14ac:dyDescent="0.35">
      <c r="A9" s="39" t="s">
        <v>352</v>
      </c>
      <c r="B9" s="40" t="s">
        <v>353</v>
      </c>
    </row>
    <row r="10" spans="1:2" x14ac:dyDescent="0.35">
      <c r="A10" s="39" t="s">
        <v>354</v>
      </c>
      <c r="B10" s="40" t="s">
        <v>355</v>
      </c>
    </row>
    <row r="11" spans="1:2" x14ac:dyDescent="0.35">
      <c r="A11" s="39" t="s">
        <v>356</v>
      </c>
      <c r="B11" s="40" t="s">
        <v>357</v>
      </c>
    </row>
    <row r="12" spans="1:2" x14ac:dyDescent="0.35">
      <c r="A12" s="39" t="s">
        <v>358</v>
      </c>
      <c r="B12" s="40" t="s">
        <v>359</v>
      </c>
    </row>
    <row r="13" spans="1:2" x14ac:dyDescent="0.35">
      <c r="A13" s="39" t="s">
        <v>360</v>
      </c>
      <c r="B13" s="40" t="s">
        <v>361</v>
      </c>
    </row>
    <row r="14" spans="1:2" x14ac:dyDescent="0.35">
      <c r="A14" s="39" t="s">
        <v>362</v>
      </c>
      <c r="B14" s="40" t="s">
        <v>363</v>
      </c>
    </row>
    <row r="15" spans="1:2" x14ac:dyDescent="0.35">
      <c r="A15" s="39" t="s">
        <v>364</v>
      </c>
      <c r="B15" s="40" t="s">
        <v>365</v>
      </c>
    </row>
    <row r="16" spans="1:2" x14ac:dyDescent="0.35">
      <c r="A16" s="39" t="s">
        <v>366</v>
      </c>
      <c r="B16" s="40" t="s">
        <v>367</v>
      </c>
    </row>
    <row r="17" spans="1:2" x14ac:dyDescent="0.35">
      <c r="A17" s="39" t="s">
        <v>368</v>
      </c>
      <c r="B17" s="40" t="s">
        <v>369</v>
      </c>
    </row>
    <row r="18" spans="1:2" x14ac:dyDescent="0.35">
      <c r="A18" s="39" t="s">
        <v>370</v>
      </c>
      <c r="B18" s="40" t="s">
        <v>371</v>
      </c>
    </row>
    <row r="19" spans="1:2" x14ac:dyDescent="0.35">
      <c r="A19" s="39" t="s">
        <v>372</v>
      </c>
      <c r="B19" s="40" t="s">
        <v>373</v>
      </c>
    </row>
    <row r="20" spans="1:2" x14ac:dyDescent="0.35">
      <c r="A20" s="39" t="s">
        <v>374</v>
      </c>
      <c r="B20" s="40" t="s">
        <v>375</v>
      </c>
    </row>
    <row r="21" spans="1:2" x14ac:dyDescent="0.35">
      <c r="A21" s="39" t="s">
        <v>376</v>
      </c>
      <c r="B21" s="40" t="s">
        <v>377</v>
      </c>
    </row>
    <row r="22" spans="1:2" x14ac:dyDescent="0.35">
      <c r="A22" s="39" t="s">
        <v>378</v>
      </c>
      <c r="B22" s="40" t="s">
        <v>379</v>
      </c>
    </row>
    <row r="23" spans="1:2" x14ac:dyDescent="0.35">
      <c r="A23" s="39" t="s">
        <v>380</v>
      </c>
      <c r="B23" s="40" t="s">
        <v>381</v>
      </c>
    </row>
    <row r="24" spans="1:2" x14ac:dyDescent="0.35">
      <c r="A24" s="39" t="s">
        <v>382</v>
      </c>
      <c r="B24" s="40" t="s">
        <v>383</v>
      </c>
    </row>
    <row r="25" spans="1:2" x14ac:dyDescent="0.35">
      <c r="A25" s="39" t="s">
        <v>384</v>
      </c>
      <c r="B25" s="40" t="s">
        <v>385</v>
      </c>
    </row>
    <row r="26" spans="1:2" x14ac:dyDescent="0.35">
      <c r="A26" s="39" t="s">
        <v>386</v>
      </c>
      <c r="B26" s="40" t="s">
        <v>387</v>
      </c>
    </row>
    <row r="27" spans="1:2" x14ac:dyDescent="0.35">
      <c r="A27" s="39" t="s">
        <v>388</v>
      </c>
      <c r="B27" s="40" t="s">
        <v>389</v>
      </c>
    </row>
    <row r="28" spans="1:2" x14ac:dyDescent="0.35">
      <c r="A28" s="39" t="s">
        <v>390</v>
      </c>
      <c r="B28" s="40" t="s">
        <v>391</v>
      </c>
    </row>
    <row r="29" spans="1:2" x14ac:dyDescent="0.35">
      <c r="A29" s="39" t="s">
        <v>392</v>
      </c>
      <c r="B29" s="40" t="s">
        <v>393</v>
      </c>
    </row>
    <row r="30" spans="1:2" x14ac:dyDescent="0.35">
      <c r="A30" s="39" t="s">
        <v>394</v>
      </c>
      <c r="B30" s="40" t="s">
        <v>21</v>
      </c>
    </row>
    <row r="31" spans="1:2" x14ac:dyDescent="0.35">
      <c r="A31" s="39" t="s">
        <v>395</v>
      </c>
      <c r="B31" s="40" t="s">
        <v>23</v>
      </c>
    </row>
    <row r="32" spans="1:2" x14ac:dyDescent="0.35">
      <c r="A32" s="39" t="s">
        <v>396</v>
      </c>
      <c r="B32" s="40" t="s">
        <v>25</v>
      </c>
    </row>
    <row r="33" spans="1:2" x14ac:dyDescent="0.35">
      <c r="A33" s="39" t="s">
        <v>397</v>
      </c>
      <c r="B33" s="40" t="s">
        <v>398</v>
      </c>
    </row>
    <row r="34" spans="1:2" x14ac:dyDescent="0.35">
      <c r="A34" s="39" t="s">
        <v>399</v>
      </c>
      <c r="B34" s="40" t="s">
        <v>400</v>
      </c>
    </row>
    <row r="35" spans="1:2" x14ac:dyDescent="0.35">
      <c r="A35" s="39" t="s">
        <v>401</v>
      </c>
      <c r="B35" s="40" t="s">
        <v>402</v>
      </c>
    </row>
    <row r="36" spans="1:2" x14ac:dyDescent="0.35">
      <c r="A36" s="39" t="s">
        <v>403</v>
      </c>
      <c r="B36" s="40" t="s">
        <v>404</v>
      </c>
    </row>
    <row r="37" spans="1:2" x14ac:dyDescent="0.35">
      <c r="A37" s="39" t="s">
        <v>405</v>
      </c>
      <c r="B37" s="40" t="s">
        <v>406</v>
      </c>
    </row>
    <row r="38" spans="1:2" x14ac:dyDescent="0.35">
      <c r="A38" s="39" t="s">
        <v>407</v>
      </c>
      <c r="B38" s="40" t="s">
        <v>408</v>
      </c>
    </row>
    <row r="39" spans="1:2" x14ac:dyDescent="0.35">
      <c r="A39" s="39" t="s">
        <v>409</v>
      </c>
      <c r="B39" s="40" t="s">
        <v>410</v>
      </c>
    </row>
    <row r="40" spans="1:2" x14ac:dyDescent="0.35">
      <c r="A40" s="39" t="s">
        <v>411</v>
      </c>
      <c r="B40" s="40" t="s">
        <v>412</v>
      </c>
    </row>
    <row r="41" spans="1:2" x14ac:dyDescent="0.35">
      <c r="A41" s="39" t="s">
        <v>413</v>
      </c>
      <c r="B41" s="40" t="s">
        <v>414</v>
      </c>
    </row>
    <row r="42" spans="1:2" x14ac:dyDescent="0.35">
      <c r="A42" s="39" t="s">
        <v>415</v>
      </c>
      <c r="B42" s="40" t="s">
        <v>416</v>
      </c>
    </row>
    <row r="43" spans="1:2" x14ac:dyDescent="0.35">
      <c r="A43" s="39" t="s">
        <v>417</v>
      </c>
      <c r="B43" s="40" t="s">
        <v>418</v>
      </c>
    </row>
    <row r="44" spans="1:2" x14ac:dyDescent="0.35">
      <c r="A44" s="39" t="s">
        <v>419</v>
      </c>
      <c r="B44" s="40" t="s">
        <v>420</v>
      </c>
    </row>
    <row r="45" spans="1:2" x14ac:dyDescent="0.35">
      <c r="A45" s="39" t="s">
        <v>421</v>
      </c>
      <c r="B45" s="40" t="s">
        <v>422</v>
      </c>
    </row>
    <row r="46" spans="1:2" x14ac:dyDescent="0.35">
      <c r="A46" s="39" t="s">
        <v>423</v>
      </c>
      <c r="B46" s="40" t="s">
        <v>424</v>
      </c>
    </row>
    <row r="47" spans="1:2" x14ac:dyDescent="0.35">
      <c r="A47" s="39" t="s">
        <v>425</v>
      </c>
      <c r="B47" s="40" t="s">
        <v>426</v>
      </c>
    </row>
    <row r="48" spans="1:2" x14ac:dyDescent="0.35">
      <c r="A48" s="39" t="s">
        <v>427</v>
      </c>
      <c r="B48" s="40" t="s">
        <v>428</v>
      </c>
    </row>
    <row r="49" spans="1:2" x14ac:dyDescent="0.35">
      <c r="A49" s="39" t="s">
        <v>429</v>
      </c>
      <c r="B49" s="40" t="s">
        <v>430</v>
      </c>
    </row>
    <row r="50" spans="1:2" x14ac:dyDescent="0.35">
      <c r="A50" s="39" t="s">
        <v>431</v>
      </c>
      <c r="B50" s="40" t="s">
        <v>432</v>
      </c>
    </row>
    <row r="51" spans="1:2" x14ac:dyDescent="0.35">
      <c r="A51" s="39" t="s">
        <v>433</v>
      </c>
      <c r="B51" s="40" t="s">
        <v>434</v>
      </c>
    </row>
    <row r="52" spans="1:2" x14ac:dyDescent="0.35">
      <c r="A52" s="39" t="s">
        <v>435</v>
      </c>
      <c r="B52" s="40" t="s">
        <v>436</v>
      </c>
    </row>
    <row r="53" spans="1:2" x14ac:dyDescent="0.35">
      <c r="A53" s="39" t="s">
        <v>437</v>
      </c>
      <c r="B53" s="40" t="s">
        <v>438</v>
      </c>
    </row>
    <row r="54" spans="1:2" x14ac:dyDescent="0.35">
      <c r="A54" s="39" t="s">
        <v>439</v>
      </c>
      <c r="B54" s="40" t="s">
        <v>440</v>
      </c>
    </row>
    <row r="55" spans="1:2" x14ac:dyDescent="0.35">
      <c r="A55" s="39" t="s">
        <v>441</v>
      </c>
      <c r="B55" s="40" t="s">
        <v>442</v>
      </c>
    </row>
    <row r="56" spans="1:2" x14ac:dyDescent="0.35">
      <c r="A56" s="39" t="s">
        <v>443</v>
      </c>
      <c r="B56" s="40" t="s">
        <v>444</v>
      </c>
    </row>
    <row r="57" spans="1:2" x14ac:dyDescent="0.35">
      <c r="A57" s="39" t="s">
        <v>445</v>
      </c>
      <c r="B57" s="40" t="s">
        <v>446</v>
      </c>
    </row>
    <row r="58" spans="1:2" x14ac:dyDescent="0.35">
      <c r="A58" s="39" t="s">
        <v>447</v>
      </c>
      <c r="B58" s="40" t="s">
        <v>448</v>
      </c>
    </row>
    <row r="59" spans="1:2" x14ac:dyDescent="0.35">
      <c r="A59" s="39" t="s">
        <v>449</v>
      </c>
      <c r="B59" s="40" t="s">
        <v>450</v>
      </c>
    </row>
    <row r="60" spans="1:2" x14ac:dyDescent="0.35">
      <c r="A60" s="39" t="s">
        <v>451</v>
      </c>
      <c r="B60" s="40" t="s">
        <v>452</v>
      </c>
    </row>
    <row r="61" spans="1:2" x14ac:dyDescent="0.35">
      <c r="A61" s="39" t="s">
        <v>453</v>
      </c>
      <c r="B61" s="40" t="s">
        <v>454</v>
      </c>
    </row>
    <row r="62" spans="1:2" x14ac:dyDescent="0.35">
      <c r="A62" s="39" t="s">
        <v>455</v>
      </c>
      <c r="B62" s="40" t="s">
        <v>456</v>
      </c>
    </row>
    <row r="63" spans="1:2" x14ac:dyDescent="0.35">
      <c r="A63" s="39" t="s">
        <v>457</v>
      </c>
      <c r="B63" s="40" t="s">
        <v>458</v>
      </c>
    </row>
    <row r="64" spans="1:2" x14ac:dyDescent="0.35">
      <c r="A64" s="39" t="s">
        <v>459</v>
      </c>
      <c r="B64" s="40" t="s">
        <v>460</v>
      </c>
    </row>
    <row r="65" spans="1:2" x14ac:dyDescent="0.35">
      <c r="A65" s="39" t="s">
        <v>461</v>
      </c>
      <c r="B65" s="40" t="s">
        <v>462</v>
      </c>
    </row>
    <row r="66" spans="1:2" x14ac:dyDescent="0.35">
      <c r="A66" s="39" t="s">
        <v>463</v>
      </c>
      <c r="B66" s="40" t="s">
        <v>464</v>
      </c>
    </row>
    <row r="67" spans="1:2" x14ac:dyDescent="0.35">
      <c r="A67" s="39" t="s">
        <v>465</v>
      </c>
      <c r="B67" s="40" t="s">
        <v>466</v>
      </c>
    </row>
    <row r="68" spans="1:2" x14ac:dyDescent="0.35">
      <c r="A68" s="39" t="s">
        <v>467</v>
      </c>
      <c r="B68" s="40" t="s">
        <v>468</v>
      </c>
    </row>
    <row r="69" spans="1:2" x14ac:dyDescent="0.35">
      <c r="A69" s="39" t="s">
        <v>469</v>
      </c>
      <c r="B69" s="40" t="s">
        <v>470</v>
      </c>
    </row>
    <row r="70" spans="1:2" x14ac:dyDescent="0.35">
      <c r="A70" s="39" t="s">
        <v>471</v>
      </c>
      <c r="B70" s="40" t="s">
        <v>472</v>
      </c>
    </row>
    <row r="71" spans="1:2" x14ac:dyDescent="0.35">
      <c r="A71" s="39" t="s">
        <v>473</v>
      </c>
      <c r="B71" s="40" t="s">
        <v>474</v>
      </c>
    </row>
    <row r="72" spans="1:2" x14ac:dyDescent="0.35">
      <c r="A72" s="39" t="s">
        <v>475</v>
      </c>
      <c r="B72" s="40" t="s">
        <v>476</v>
      </c>
    </row>
    <row r="73" spans="1:2" x14ac:dyDescent="0.35">
      <c r="A73" s="39" t="s">
        <v>477</v>
      </c>
      <c r="B73" s="40" t="s">
        <v>478</v>
      </c>
    </row>
    <row r="74" spans="1:2" x14ac:dyDescent="0.35">
      <c r="A74" s="39" t="s">
        <v>479</v>
      </c>
      <c r="B74" s="40" t="s">
        <v>480</v>
      </c>
    </row>
    <row r="75" spans="1:2" x14ac:dyDescent="0.35">
      <c r="A75" s="39" t="s">
        <v>481</v>
      </c>
      <c r="B75" s="41" t="s">
        <v>482</v>
      </c>
    </row>
    <row r="76" spans="1:2" x14ac:dyDescent="0.35">
      <c r="A76" s="39" t="s">
        <v>483</v>
      </c>
      <c r="B76" s="41" t="s">
        <v>484</v>
      </c>
    </row>
    <row r="77" spans="1:2" x14ac:dyDescent="0.35">
      <c r="A77" s="39" t="s">
        <v>485</v>
      </c>
      <c r="B77" s="41" t="s">
        <v>486</v>
      </c>
    </row>
    <row r="78" spans="1:2" x14ac:dyDescent="0.35">
      <c r="A78" s="39" t="s">
        <v>487</v>
      </c>
      <c r="B78" s="41" t="s">
        <v>488</v>
      </c>
    </row>
    <row r="79" spans="1:2" x14ac:dyDescent="0.35">
      <c r="A79" s="39" t="s">
        <v>489</v>
      </c>
      <c r="B79" s="41" t="s">
        <v>490</v>
      </c>
    </row>
    <row r="80" spans="1:2" x14ac:dyDescent="0.35">
      <c r="A80" s="39" t="s">
        <v>491</v>
      </c>
      <c r="B80" s="41" t="s">
        <v>492</v>
      </c>
    </row>
    <row r="81" spans="1:2" x14ac:dyDescent="0.35">
      <c r="A81" s="39" t="s">
        <v>493</v>
      </c>
      <c r="B81" s="41" t="s">
        <v>494</v>
      </c>
    </row>
    <row r="82" spans="1:2" x14ac:dyDescent="0.35">
      <c r="A82" s="39" t="s">
        <v>495</v>
      </c>
      <c r="B82" s="41" t="s">
        <v>496</v>
      </c>
    </row>
    <row r="83" spans="1:2" x14ac:dyDescent="0.35">
      <c r="A83" s="39" t="s">
        <v>497</v>
      </c>
      <c r="B83" s="41" t="s">
        <v>498</v>
      </c>
    </row>
    <row r="84" spans="1:2" x14ac:dyDescent="0.35">
      <c r="A84" s="39" t="s">
        <v>499</v>
      </c>
      <c r="B84" s="41" t="s">
        <v>500</v>
      </c>
    </row>
    <row r="85" spans="1:2" x14ac:dyDescent="0.35">
      <c r="A85" s="39" t="s">
        <v>501</v>
      </c>
      <c r="B85" s="41" t="s">
        <v>502</v>
      </c>
    </row>
    <row r="86" spans="1:2" x14ac:dyDescent="0.35">
      <c r="A86" s="39" t="s">
        <v>503</v>
      </c>
      <c r="B86" s="41" t="s">
        <v>504</v>
      </c>
    </row>
    <row r="87" spans="1:2" x14ac:dyDescent="0.35">
      <c r="A87" s="39" t="s">
        <v>505</v>
      </c>
      <c r="B87" s="41" t="s">
        <v>506</v>
      </c>
    </row>
    <row r="88" spans="1:2" x14ac:dyDescent="0.35">
      <c r="A88" s="39" t="s">
        <v>507</v>
      </c>
      <c r="B88" s="41" t="s">
        <v>508</v>
      </c>
    </row>
    <row r="89" spans="1:2" x14ac:dyDescent="0.35">
      <c r="A89" s="39" t="s">
        <v>509</v>
      </c>
      <c r="B89" s="41" t="s">
        <v>510</v>
      </c>
    </row>
    <row r="90" spans="1:2" x14ac:dyDescent="0.35">
      <c r="A90" s="39" t="s">
        <v>511</v>
      </c>
      <c r="B90" s="41" t="s">
        <v>512</v>
      </c>
    </row>
    <row r="91" spans="1:2" x14ac:dyDescent="0.35">
      <c r="A91" s="39" t="s">
        <v>513</v>
      </c>
      <c r="B91" s="41" t="s">
        <v>514</v>
      </c>
    </row>
    <row r="92" spans="1:2" x14ac:dyDescent="0.35">
      <c r="A92" s="39" t="s">
        <v>515</v>
      </c>
      <c r="B92" s="41" t="s">
        <v>516</v>
      </c>
    </row>
    <row r="93" spans="1:2" x14ac:dyDescent="0.35">
      <c r="A93" s="39" t="s">
        <v>517</v>
      </c>
      <c r="B93" s="41" t="s">
        <v>518</v>
      </c>
    </row>
    <row r="94" spans="1:2" x14ac:dyDescent="0.35">
      <c r="A94" s="39" t="s">
        <v>519</v>
      </c>
      <c r="B94" s="41" t="s">
        <v>520</v>
      </c>
    </row>
    <row r="95" spans="1:2" x14ac:dyDescent="0.35">
      <c r="A95" s="39" t="s">
        <v>521</v>
      </c>
      <c r="B95" s="41" t="s">
        <v>522</v>
      </c>
    </row>
    <row r="96" spans="1:2" x14ac:dyDescent="0.35">
      <c r="A96" s="39" t="s">
        <v>523</v>
      </c>
      <c r="B96" s="41" t="s">
        <v>524</v>
      </c>
    </row>
    <row r="97" spans="1:2" x14ac:dyDescent="0.35">
      <c r="A97" s="39" t="s">
        <v>525</v>
      </c>
      <c r="B97" s="41" t="s">
        <v>526</v>
      </c>
    </row>
    <row r="98" spans="1:2" x14ac:dyDescent="0.35">
      <c r="A98" s="39" t="s">
        <v>527</v>
      </c>
      <c r="B98" s="41" t="s">
        <v>528</v>
      </c>
    </row>
    <row r="99" spans="1:2" x14ac:dyDescent="0.35">
      <c r="A99" s="39" t="s">
        <v>529</v>
      </c>
      <c r="B99" s="41" t="s">
        <v>530</v>
      </c>
    </row>
    <row r="100" spans="1:2" x14ac:dyDescent="0.35">
      <c r="A100" s="39" t="s">
        <v>531</v>
      </c>
      <c r="B100" s="41" t="s">
        <v>532</v>
      </c>
    </row>
    <row r="101" spans="1:2" x14ac:dyDescent="0.35">
      <c r="A101" s="39" t="s">
        <v>533</v>
      </c>
      <c r="B101" s="41" t="s">
        <v>534</v>
      </c>
    </row>
    <row r="102" spans="1:2" x14ac:dyDescent="0.35">
      <c r="A102" s="39" t="s">
        <v>535</v>
      </c>
      <c r="B102" s="41" t="s">
        <v>536</v>
      </c>
    </row>
    <row r="103" spans="1:2" x14ac:dyDescent="0.35">
      <c r="A103" s="39" t="s">
        <v>537</v>
      </c>
      <c r="B103" s="41" t="s">
        <v>538</v>
      </c>
    </row>
    <row r="104" spans="1:2" x14ac:dyDescent="0.35">
      <c r="A104" s="39" t="s">
        <v>539</v>
      </c>
      <c r="B104" s="41" t="s">
        <v>540</v>
      </c>
    </row>
    <row r="105" spans="1:2" x14ac:dyDescent="0.35">
      <c r="A105" s="39" t="s">
        <v>541</v>
      </c>
      <c r="B105" s="41" t="s">
        <v>542</v>
      </c>
    </row>
    <row r="106" spans="1:2" x14ac:dyDescent="0.35">
      <c r="A106" s="39" t="s">
        <v>543</v>
      </c>
      <c r="B106" s="41" t="s">
        <v>544</v>
      </c>
    </row>
    <row r="107" spans="1:2" x14ac:dyDescent="0.35">
      <c r="A107" s="39" t="s">
        <v>545</v>
      </c>
      <c r="B107" s="41" t="s">
        <v>546</v>
      </c>
    </row>
    <row r="108" spans="1:2" x14ac:dyDescent="0.35">
      <c r="A108" s="39" t="s">
        <v>547</v>
      </c>
      <c r="B108" s="41" t="s">
        <v>548</v>
      </c>
    </row>
    <row r="109" spans="1:2" x14ac:dyDescent="0.35">
      <c r="A109" s="39" t="s">
        <v>549</v>
      </c>
      <c r="B109" s="41" t="s">
        <v>550</v>
      </c>
    </row>
    <row r="110" spans="1:2" x14ac:dyDescent="0.35">
      <c r="A110" s="39" t="s">
        <v>551</v>
      </c>
      <c r="B110" s="41" t="s">
        <v>552</v>
      </c>
    </row>
    <row r="111" spans="1:2" x14ac:dyDescent="0.35">
      <c r="A111" s="39" t="s">
        <v>553</v>
      </c>
      <c r="B111" s="41" t="s">
        <v>554</v>
      </c>
    </row>
    <row r="112" spans="1:2" x14ac:dyDescent="0.35">
      <c r="A112" s="39" t="s">
        <v>555</v>
      </c>
      <c r="B112" s="41" t="s">
        <v>556</v>
      </c>
    </row>
    <row r="113" spans="1:2" x14ac:dyDescent="0.35">
      <c r="A113" s="39" t="s">
        <v>557</v>
      </c>
      <c r="B113" s="41" t="s">
        <v>558</v>
      </c>
    </row>
    <row r="114" spans="1:2" x14ac:dyDescent="0.35">
      <c r="A114" s="39" t="s">
        <v>559</v>
      </c>
      <c r="B114" s="41" t="s">
        <v>560</v>
      </c>
    </row>
    <row r="115" spans="1:2" x14ac:dyDescent="0.35">
      <c r="A115" s="39" t="s">
        <v>561</v>
      </c>
      <c r="B115" s="41" t="s">
        <v>562</v>
      </c>
    </row>
    <row r="116" spans="1:2" x14ac:dyDescent="0.35">
      <c r="A116" s="39" t="s">
        <v>563</v>
      </c>
      <c r="B116" s="41" t="s">
        <v>564</v>
      </c>
    </row>
    <row r="117" spans="1:2" x14ac:dyDescent="0.35">
      <c r="A117" s="39" t="s">
        <v>565</v>
      </c>
      <c r="B117" s="41" t="s">
        <v>566</v>
      </c>
    </row>
    <row r="118" spans="1:2" x14ac:dyDescent="0.35">
      <c r="A118" s="39" t="s">
        <v>567</v>
      </c>
      <c r="B118" s="41" t="s">
        <v>568</v>
      </c>
    </row>
    <row r="119" spans="1:2" x14ac:dyDescent="0.35">
      <c r="A119" s="39" t="s">
        <v>569</v>
      </c>
      <c r="B119" s="41" t="s">
        <v>570</v>
      </c>
    </row>
    <row r="120" spans="1:2" x14ac:dyDescent="0.35">
      <c r="A120" s="39" t="s">
        <v>571</v>
      </c>
      <c r="B120" s="41" t="s">
        <v>572</v>
      </c>
    </row>
    <row r="121" spans="1:2" x14ac:dyDescent="0.35">
      <c r="A121" s="39" t="s">
        <v>573</v>
      </c>
      <c r="B121" s="41" t="s">
        <v>574</v>
      </c>
    </row>
    <row r="122" spans="1:2" x14ac:dyDescent="0.35">
      <c r="A122" s="39" t="s">
        <v>575</v>
      </c>
      <c r="B122" s="41" t="s">
        <v>576</v>
      </c>
    </row>
    <row r="123" spans="1:2" x14ac:dyDescent="0.35">
      <c r="A123" s="39" t="s">
        <v>577</v>
      </c>
      <c r="B123" s="41" t="s">
        <v>578</v>
      </c>
    </row>
    <row r="124" spans="1:2" x14ac:dyDescent="0.35">
      <c r="A124" s="39" t="s">
        <v>579</v>
      </c>
      <c r="B124" s="41" t="s">
        <v>580</v>
      </c>
    </row>
    <row r="125" spans="1:2" x14ac:dyDescent="0.35">
      <c r="A125" s="39" t="s">
        <v>581</v>
      </c>
      <c r="B125" s="41" t="s">
        <v>582</v>
      </c>
    </row>
    <row r="126" spans="1:2" x14ac:dyDescent="0.35">
      <c r="A126" s="39" t="s">
        <v>583</v>
      </c>
      <c r="B126" s="41" t="s">
        <v>584</v>
      </c>
    </row>
    <row r="127" spans="1:2" x14ac:dyDescent="0.35">
      <c r="A127" s="39" t="s">
        <v>585</v>
      </c>
      <c r="B127" s="41" t="s">
        <v>586</v>
      </c>
    </row>
    <row r="128" spans="1:2" x14ac:dyDescent="0.35">
      <c r="A128" s="39" t="s">
        <v>587</v>
      </c>
      <c r="B128" s="41" t="s">
        <v>588</v>
      </c>
    </row>
    <row r="129" spans="1:2" x14ac:dyDescent="0.35">
      <c r="A129" s="39" t="s">
        <v>589</v>
      </c>
      <c r="B129" s="41" t="s">
        <v>590</v>
      </c>
    </row>
    <row r="130" spans="1:2" x14ac:dyDescent="0.35">
      <c r="A130" s="39" t="s">
        <v>591</v>
      </c>
      <c r="B130" s="41" t="s">
        <v>592</v>
      </c>
    </row>
    <row r="131" spans="1:2" x14ac:dyDescent="0.35">
      <c r="A131" s="39" t="s">
        <v>593</v>
      </c>
      <c r="B131" s="41" t="s">
        <v>594</v>
      </c>
    </row>
    <row r="132" spans="1:2" x14ac:dyDescent="0.35">
      <c r="A132" s="39" t="s">
        <v>595</v>
      </c>
      <c r="B132" s="41" t="s">
        <v>596</v>
      </c>
    </row>
    <row r="133" spans="1:2" x14ac:dyDescent="0.35">
      <c r="A133" s="39" t="s">
        <v>597</v>
      </c>
      <c r="B133" s="41" t="s">
        <v>598</v>
      </c>
    </row>
    <row r="134" spans="1:2" x14ac:dyDescent="0.35">
      <c r="A134" s="39" t="s">
        <v>599</v>
      </c>
      <c r="B134" s="41" t="s">
        <v>600</v>
      </c>
    </row>
    <row r="135" spans="1:2" x14ac:dyDescent="0.35">
      <c r="A135" s="39" t="s">
        <v>601</v>
      </c>
      <c r="B135" s="41" t="s">
        <v>602</v>
      </c>
    </row>
    <row r="136" spans="1:2" x14ac:dyDescent="0.35">
      <c r="A136" s="39" t="s">
        <v>603</v>
      </c>
      <c r="B136" s="41" t="s">
        <v>604</v>
      </c>
    </row>
    <row r="137" spans="1:2" x14ac:dyDescent="0.35">
      <c r="A137" s="39" t="s">
        <v>605</v>
      </c>
      <c r="B137" s="41" t="s">
        <v>606</v>
      </c>
    </row>
    <row r="138" spans="1:2" x14ac:dyDescent="0.35">
      <c r="A138" s="39" t="s">
        <v>607</v>
      </c>
      <c r="B138" s="41" t="s">
        <v>608</v>
      </c>
    </row>
    <row r="139" spans="1:2" x14ac:dyDescent="0.35">
      <c r="A139" s="39" t="s">
        <v>609</v>
      </c>
      <c r="B139" s="41" t="s">
        <v>610</v>
      </c>
    </row>
    <row r="140" spans="1:2" x14ac:dyDescent="0.35">
      <c r="A140" s="39" t="s">
        <v>611</v>
      </c>
      <c r="B140" s="41" t="s">
        <v>612</v>
      </c>
    </row>
    <row r="141" spans="1:2" x14ac:dyDescent="0.35">
      <c r="A141" s="39" t="s">
        <v>613</v>
      </c>
      <c r="B141" s="41" t="s">
        <v>614</v>
      </c>
    </row>
    <row r="142" spans="1:2" x14ac:dyDescent="0.35">
      <c r="A142" s="39" t="s">
        <v>615</v>
      </c>
      <c r="B142" s="41" t="s">
        <v>616</v>
      </c>
    </row>
    <row r="143" spans="1:2" x14ac:dyDescent="0.35">
      <c r="A143" s="39" t="s">
        <v>617</v>
      </c>
      <c r="B143" s="41" t="s">
        <v>618</v>
      </c>
    </row>
    <row r="144" spans="1:2" x14ac:dyDescent="0.35">
      <c r="A144" s="39" t="s">
        <v>619</v>
      </c>
      <c r="B144" s="41" t="s">
        <v>620</v>
      </c>
    </row>
    <row r="145" spans="1:2" x14ac:dyDescent="0.35">
      <c r="A145" s="39" t="s">
        <v>621</v>
      </c>
      <c r="B145" s="41" t="s">
        <v>622</v>
      </c>
    </row>
    <row r="146" spans="1:2" x14ac:dyDescent="0.35">
      <c r="A146" s="39" t="s">
        <v>623</v>
      </c>
      <c r="B146" s="41" t="s">
        <v>624</v>
      </c>
    </row>
    <row r="147" spans="1:2" x14ac:dyDescent="0.35">
      <c r="A147" s="39" t="s">
        <v>625</v>
      </c>
      <c r="B147" s="41" t="s">
        <v>626</v>
      </c>
    </row>
    <row r="148" spans="1:2" x14ac:dyDescent="0.35">
      <c r="A148" s="39" t="s">
        <v>627</v>
      </c>
      <c r="B148" s="41" t="s">
        <v>628</v>
      </c>
    </row>
    <row r="149" spans="1:2" x14ac:dyDescent="0.35">
      <c r="A149" s="39" t="s">
        <v>629</v>
      </c>
      <c r="B149" s="41" t="s">
        <v>630</v>
      </c>
    </row>
    <row r="150" spans="1:2" x14ac:dyDescent="0.35">
      <c r="A150" s="39" t="s">
        <v>631</v>
      </c>
      <c r="B150" s="41" t="s">
        <v>632</v>
      </c>
    </row>
    <row r="151" spans="1:2" x14ac:dyDescent="0.35">
      <c r="A151" s="39" t="s">
        <v>633</v>
      </c>
      <c r="B151" s="41" t="s">
        <v>634</v>
      </c>
    </row>
    <row r="152" spans="1:2" x14ac:dyDescent="0.35">
      <c r="A152" s="39" t="s">
        <v>635</v>
      </c>
      <c r="B152" s="41" t="s">
        <v>636</v>
      </c>
    </row>
    <row r="153" spans="1:2" x14ac:dyDescent="0.35">
      <c r="A153" s="39" t="s">
        <v>637</v>
      </c>
      <c r="B153" s="41" t="s">
        <v>638</v>
      </c>
    </row>
    <row r="154" spans="1:2" x14ac:dyDescent="0.35">
      <c r="A154" s="39" t="s">
        <v>639</v>
      </c>
      <c r="B154" s="41" t="s">
        <v>640</v>
      </c>
    </row>
    <row r="155" spans="1:2" x14ac:dyDescent="0.35">
      <c r="A155" s="39" t="s">
        <v>641</v>
      </c>
      <c r="B155" s="41" t="s">
        <v>642</v>
      </c>
    </row>
    <row r="156" spans="1:2" x14ac:dyDescent="0.35">
      <c r="A156" s="39" t="s">
        <v>643</v>
      </c>
      <c r="B156" s="41" t="s">
        <v>644</v>
      </c>
    </row>
    <row r="157" spans="1:2" x14ac:dyDescent="0.35">
      <c r="A157" s="39" t="s">
        <v>645</v>
      </c>
      <c r="B157" s="41" t="s">
        <v>646</v>
      </c>
    </row>
    <row r="158" spans="1:2" x14ac:dyDescent="0.35">
      <c r="A158" s="39" t="s">
        <v>647</v>
      </c>
      <c r="B158" s="41" t="s">
        <v>648</v>
      </c>
    </row>
    <row r="159" spans="1:2" x14ac:dyDescent="0.35">
      <c r="A159" s="39" t="s">
        <v>649</v>
      </c>
      <c r="B159" s="41" t="s">
        <v>650</v>
      </c>
    </row>
    <row r="160" spans="1:2" x14ac:dyDescent="0.35">
      <c r="A160" s="39" t="s">
        <v>651</v>
      </c>
      <c r="B160" s="41" t="s">
        <v>652</v>
      </c>
    </row>
    <row r="161" spans="1:2" x14ac:dyDescent="0.35">
      <c r="A161" s="39" t="s">
        <v>653</v>
      </c>
      <c r="B161" s="41" t="s">
        <v>654</v>
      </c>
    </row>
    <row r="162" spans="1:2" x14ac:dyDescent="0.35">
      <c r="A162" s="39" t="s">
        <v>655</v>
      </c>
      <c r="B162" s="41" t="s">
        <v>656</v>
      </c>
    </row>
    <row r="163" spans="1:2" x14ac:dyDescent="0.35">
      <c r="A163" s="39" t="s">
        <v>657</v>
      </c>
      <c r="B163" s="41" t="s">
        <v>658</v>
      </c>
    </row>
    <row r="164" spans="1:2" x14ac:dyDescent="0.35">
      <c r="A164" s="39" t="s">
        <v>659</v>
      </c>
      <c r="B164" s="41" t="s">
        <v>660</v>
      </c>
    </row>
    <row r="165" spans="1:2" x14ac:dyDescent="0.35">
      <c r="A165" s="39" t="s">
        <v>661</v>
      </c>
      <c r="B165" s="41" t="s">
        <v>662</v>
      </c>
    </row>
    <row r="166" spans="1:2" x14ac:dyDescent="0.35">
      <c r="A166" s="39" t="s">
        <v>663</v>
      </c>
      <c r="B166" s="41" t="s">
        <v>664</v>
      </c>
    </row>
    <row r="167" spans="1:2" x14ac:dyDescent="0.35">
      <c r="A167" s="39" t="s">
        <v>665</v>
      </c>
      <c r="B167" s="41" t="s">
        <v>666</v>
      </c>
    </row>
    <row r="168" spans="1:2" x14ac:dyDescent="0.35">
      <c r="A168" s="39" t="s">
        <v>667</v>
      </c>
      <c r="B168" s="41" t="s">
        <v>668</v>
      </c>
    </row>
    <row r="169" spans="1:2" x14ac:dyDescent="0.35">
      <c r="A169" s="39" t="s">
        <v>669</v>
      </c>
      <c r="B169" s="41" t="s">
        <v>670</v>
      </c>
    </row>
    <row r="170" spans="1:2" x14ac:dyDescent="0.35">
      <c r="A170" s="39" t="s">
        <v>671</v>
      </c>
      <c r="B170" s="41" t="s">
        <v>672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fadiga@unfpa.org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MPTF_00006_01020</ProjectId>
    <FundCode xmlns="f9695bc1-6109-4dcd-a27a-f8a0370b00e2">MPTF_00006</FundCode>
    <Comments xmlns="f9695bc1-6109-4dcd-a27a-f8a0370b00e2">Rapport financier juin 2024</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29a5dad6912fcefd8fe82790b8ba102a">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158acc1eb5a52197291101a5dc7d945"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F68168-F450-4EFE-A73F-4CC26B829688}">
  <ds:schemaRefs>
    <ds:schemaRef ds:uri="http://schemas.microsoft.com/office/2006/metadata/properties"/>
    <ds:schemaRef ds:uri="http://schemas.microsoft.com/office/infopath/2007/PartnerControls"/>
    <ds:schemaRef ds:uri="b8d31a0b-8a6d-49c5-91b8-74a3f3f0f1a4"/>
    <ds:schemaRef ds:uri="ef6930cb-28e7-402c-be1e-e6c5b5d0530f"/>
  </ds:schemaRefs>
</ds:datastoreItem>
</file>

<file path=customXml/itemProps2.xml><?xml version="1.0" encoding="utf-8"?>
<ds:datastoreItem xmlns:ds="http://schemas.openxmlformats.org/officeDocument/2006/customXml" ds:itemID="{B68E1463-5C31-4AC8-AA27-0096FDD03EBA}">
  <ds:schemaRefs>
    <ds:schemaRef ds:uri="http://schemas.microsoft.com/sharepoint/v3/contenttype/forms"/>
  </ds:schemaRefs>
</ds:datastoreItem>
</file>

<file path=customXml/itemProps3.xml><?xml version="1.0" encoding="utf-8"?>
<ds:datastoreItem xmlns:ds="http://schemas.openxmlformats.org/officeDocument/2006/customXml" ds:itemID="{50CA21C0-A888-4063-A973-D0B04B3B00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Recap</vt:lpstr>
      <vt:lpstr>1) Tableau budgétaire 1</vt:lpstr>
      <vt:lpstr>Sheet1</vt:lpstr>
      <vt:lpstr>2) Tableau budgétaire 2</vt:lpstr>
      <vt:lpstr>3) Notes d'explication</vt:lpstr>
      <vt:lpstr>4) Pour utilisation par PBSO</vt:lpstr>
      <vt:lpstr>5) Pour utilisation par MPTFO</vt:lpstr>
      <vt:lpstr>Sheet2</vt:lpstr>
      <vt:lpstr>Recap!Zone_d_impression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Financier-PVE II - Budget juin 2024.xlsx</dc:title>
  <dc:subject/>
  <dc:creator>Jelena Zelenovic</dc:creator>
  <cp:keywords/>
  <dc:description/>
  <cp:lastModifiedBy>Abdoulaye Fadiga</cp:lastModifiedBy>
  <cp:revision/>
  <dcterms:created xsi:type="dcterms:W3CDTF">2017-11-15T21:17:43Z</dcterms:created>
  <dcterms:modified xsi:type="dcterms:W3CDTF">2024-08-04T14:17:15Z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2023-05-17T11:54:05Z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113e4681-bed3-4cf7-83a1-0a08fdb78ca7</vt:lpwstr>
  </property>
  <property fmtid="{D5CDD505-2E9C-101B-9397-08002B2CF9AE}" pid="8" name="MSIP_Label_2059aa38-f392-4105-be92-628035578272_ContentBits">
    <vt:lpwstr>0</vt:lpwstr>
  </property>
  <property fmtid="{D5CDD505-2E9C-101B-9397-08002B2CF9AE}" pid="9" name="ContentTypeId">
    <vt:lpwstr>0x010100A20E1B0FB969FA4DB37D3562DA9CC146</vt:lpwstr>
  </property>
  <property fmtid="{D5CDD505-2E9C-101B-9397-08002B2CF9AE}" pid="10" name="MediaServiceImageTags">
    <vt:lpwstr/>
  </property>
</Properties>
</file>