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simonettarossi/Documents/UN SIERRA LEONE/UNDP-UNCDF /Reports/"/>
    </mc:Choice>
  </mc:AlternateContent>
  <xr:revisionPtr revIDLastSave="0" documentId="8_{ED313E30-21E5-8049-B4C3-1C123EC3E537}" xr6:coauthVersionLast="47" xr6:coauthVersionMax="47" xr10:uidLastSave="{00000000-0000-0000-0000-000000000000}"/>
  <bookViews>
    <workbookView xWindow="0" yWindow="740" windowWidth="19420" windowHeight="11500" firstSheet="1" activeTab="2"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6" i="1" l="1"/>
  <c r="I68" i="1" l="1"/>
  <c r="I7" i="1" l="1"/>
  <c r="I67" i="1"/>
  <c r="I36" i="1" l="1"/>
  <c r="D205" i="5"/>
  <c r="D15" i="5"/>
  <c r="G13" i="5"/>
  <c r="D26" i="5" l="1"/>
  <c r="G74" i="5"/>
  <c r="C18" i="6"/>
  <c r="C7" i="6"/>
  <c r="E29" i="5"/>
  <c r="F29" i="5"/>
  <c r="D29" i="5"/>
  <c r="G50" i="1"/>
  <c r="G68" i="1"/>
  <c r="G67" i="1"/>
  <c r="G70" i="1"/>
  <c r="D197" i="5"/>
  <c r="E81" i="1"/>
  <c r="D97" i="1"/>
  <c r="G61" i="1"/>
  <c r="G60" i="1"/>
  <c r="G59" i="1"/>
  <c r="G58" i="1"/>
  <c r="H62" i="1" s="1"/>
  <c r="G51" i="1"/>
  <c r="G49" i="1"/>
  <c r="G48" i="1"/>
  <c r="G45" i="1"/>
  <c r="G44" i="1"/>
  <c r="G39" i="1"/>
  <c r="G38" i="1"/>
  <c r="G37" i="1"/>
  <c r="G36" i="1"/>
  <c r="G31" i="1"/>
  <c r="G30" i="1"/>
  <c r="F34" i="1"/>
  <c r="F52" i="5" s="1"/>
  <c r="G28" i="1"/>
  <c r="G27" i="1"/>
  <c r="G26" i="1"/>
  <c r="G20" i="1"/>
  <c r="G19" i="1"/>
  <c r="G18" i="1"/>
  <c r="G17" i="1"/>
  <c r="G16" i="1"/>
  <c r="G15" i="1"/>
  <c r="G14" i="1"/>
  <c r="G8" i="1"/>
  <c r="G7" i="1"/>
  <c r="D20" i="4"/>
  <c r="E20" i="4"/>
  <c r="C20" i="4"/>
  <c r="D6" i="4"/>
  <c r="E6" i="4"/>
  <c r="C6" i="4"/>
  <c r="E197" i="5"/>
  <c r="F197" i="5"/>
  <c r="E4" i="5"/>
  <c r="F4" i="5"/>
  <c r="D4" i="5"/>
  <c r="F87" i="1"/>
  <c r="E87" i="1"/>
  <c r="D87" i="1"/>
  <c r="D79" i="1"/>
  <c r="F79" i="1"/>
  <c r="E79" i="1"/>
  <c r="G24" i="4"/>
  <c r="G23" i="4"/>
  <c r="G22" i="4"/>
  <c r="I12" i="1"/>
  <c r="I22" i="1"/>
  <c r="I34" i="1"/>
  <c r="I40" i="1"/>
  <c r="I46" i="1"/>
  <c r="I56" i="1"/>
  <c r="I70" i="1"/>
  <c r="I94" i="1" s="1"/>
  <c r="G66" i="1"/>
  <c r="H92" i="1"/>
  <c r="D199" i="5"/>
  <c r="E205" i="5"/>
  <c r="D14" i="4" s="1"/>
  <c r="F205" i="5"/>
  <c r="E14" i="4" s="1"/>
  <c r="E204" i="5"/>
  <c r="D13" i="4" s="1"/>
  <c r="F204" i="5"/>
  <c r="E13" i="4" s="1"/>
  <c r="E203" i="5"/>
  <c r="D12" i="4" s="1"/>
  <c r="F203" i="5"/>
  <c r="E12" i="4" s="1"/>
  <c r="E202" i="5"/>
  <c r="D11" i="4" s="1"/>
  <c r="F202" i="5"/>
  <c r="E11" i="4" s="1"/>
  <c r="E201" i="5"/>
  <c r="D10" i="4" s="1"/>
  <c r="F201" i="5"/>
  <c r="E200" i="5"/>
  <c r="D9" i="4" s="1"/>
  <c r="F200" i="5"/>
  <c r="E9" i="4" s="1"/>
  <c r="D201" i="5"/>
  <c r="C10" i="4" s="1"/>
  <c r="D202" i="5"/>
  <c r="C11" i="4" s="1"/>
  <c r="D203" i="5"/>
  <c r="D204" i="5"/>
  <c r="C13" i="4" s="1"/>
  <c r="C14" i="4"/>
  <c r="D200" i="5"/>
  <c r="C9" i="4" s="1"/>
  <c r="E199" i="5"/>
  <c r="D8" i="4" s="1"/>
  <c r="F199" i="5"/>
  <c r="E8" i="4" s="1"/>
  <c r="G55" i="1"/>
  <c r="G54" i="1"/>
  <c r="G53" i="1"/>
  <c r="G52" i="1"/>
  <c r="G33" i="1"/>
  <c r="G32" i="1"/>
  <c r="G29" i="1"/>
  <c r="G21" i="1"/>
  <c r="G10" i="1"/>
  <c r="G11" i="1"/>
  <c r="F194" i="5"/>
  <c r="E194" i="5"/>
  <c r="D194" i="5"/>
  <c r="G193" i="5"/>
  <c r="G192" i="5"/>
  <c r="G191" i="5"/>
  <c r="G190" i="5"/>
  <c r="G189" i="5"/>
  <c r="G188" i="5"/>
  <c r="G187" i="5"/>
  <c r="E70" i="1"/>
  <c r="E186" i="5" s="1"/>
  <c r="F70" i="1"/>
  <c r="F186" i="5" s="1"/>
  <c r="D70" i="1"/>
  <c r="D186" i="5" s="1"/>
  <c r="G154" i="5"/>
  <c r="G155" i="5"/>
  <c r="G156" i="5"/>
  <c r="G157" i="5"/>
  <c r="G158" i="5"/>
  <c r="G159" i="5"/>
  <c r="G160" i="5"/>
  <c r="D161" i="5"/>
  <c r="E161" i="5"/>
  <c r="F161" i="5"/>
  <c r="G161" i="5" s="1"/>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5" i="5" s="1"/>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4" i="5"/>
  <c r="E62" i="1"/>
  <c r="E119" i="5" s="1"/>
  <c r="F62" i="1"/>
  <c r="F119" i="5" s="1"/>
  <c r="E56" i="1"/>
  <c r="E108" i="5" s="1"/>
  <c r="F56" i="1"/>
  <c r="F108" i="5" s="1"/>
  <c r="E46" i="1"/>
  <c r="E97" i="5" s="1"/>
  <c r="F46" i="1"/>
  <c r="E40" i="1"/>
  <c r="E63" i="5" s="1"/>
  <c r="F40" i="1"/>
  <c r="F63" i="5" s="1"/>
  <c r="E34" i="1"/>
  <c r="E52" i="5" s="1"/>
  <c r="E22" i="1"/>
  <c r="E18" i="5" s="1"/>
  <c r="F22" i="1"/>
  <c r="F18" i="5" s="1"/>
  <c r="D22" i="1"/>
  <c r="D18" i="5" s="1"/>
  <c r="F12" i="1"/>
  <c r="F81" i="1" s="1"/>
  <c r="E12" i="1"/>
  <c r="E7" i="5" s="1"/>
  <c r="D62" i="1"/>
  <c r="D119" i="5" s="1"/>
  <c r="D56" i="1"/>
  <c r="D108" i="5" s="1"/>
  <c r="D46" i="1"/>
  <c r="D97" i="5" s="1"/>
  <c r="D40" i="1"/>
  <c r="D63" i="5" s="1"/>
  <c r="D34" i="1"/>
  <c r="D52" i="5" s="1"/>
  <c r="D12" i="1"/>
  <c r="D7" i="5" s="1"/>
  <c r="G172" i="5" l="1"/>
  <c r="G82" i="5"/>
  <c r="G93" i="5"/>
  <c r="G48" i="5"/>
  <c r="F97" i="5"/>
  <c r="C29" i="6"/>
  <c r="G150" i="5"/>
  <c r="G138" i="5"/>
  <c r="G15" i="5"/>
  <c r="G60" i="5"/>
  <c r="G29" i="5"/>
  <c r="G183" i="5"/>
  <c r="G116" i="5"/>
  <c r="F206" i="5"/>
  <c r="F207" i="5" s="1"/>
  <c r="F208" i="5" s="1"/>
  <c r="G127" i="5"/>
  <c r="G71" i="5"/>
  <c r="G26" i="5"/>
  <c r="G37" i="5"/>
  <c r="E10" i="4"/>
  <c r="E15" i="4" s="1"/>
  <c r="F9" i="4"/>
  <c r="D81" i="1"/>
  <c r="G81" i="1" s="1"/>
  <c r="G82" i="1" s="1"/>
  <c r="G203" i="5"/>
  <c r="H40" i="1"/>
  <c r="F11" i="4"/>
  <c r="F13" i="4"/>
  <c r="D15" i="4"/>
  <c r="D16" i="4" s="1"/>
  <c r="D17" i="4" s="1"/>
  <c r="F14" i="4"/>
  <c r="G194" i="5"/>
  <c r="C12" i="4"/>
  <c r="F12" i="4" s="1"/>
  <c r="E206" i="5"/>
  <c r="E207" i="5" s="1"/>
  <c r="G204" i="5"/>
  <c r="G202" i="5"/>
  <c r="G201" i="5"/>
  <c r="G205" i="5"/>
  <c r="G200" i="5"/>
  <c r="G199" i="5"/>
  <c r="C8" i="4"/>
  <c r="D206" i="5"/>
  <c r="H46" i="1"/>
  <c r="H12" i="1"/>
  <c r="H56" i="1"/>
  <c r="G119" i="5"/>
  <c r="G186" i="5"/>
  <c r="G34" i="1"/>
  <c r="G153" i="5"/>
  <c r="G63" i="5"/>
  <c r="G130" i="5"/>
  <c r="G142" i="5"/>
  <c r="G97" i="5"/>
  <c r="H34" i="1"/>
  <c r="G46" i="1"/>
  <c r="G56" i="1"/>
  <c r="G62" i="1"/>
  <c r="G85" i="5"/>
  <c r="G40" i="1"/>
  <c r="G52" i="5"/>
  <c r="G108" i="5"/>
  <c r="H22" i="1"/>
  <c r="G164" i="5"/>
  <c r="G175" i="5"/>
  <c r="G40" i="5"/>
  <c r="G18" i="5"/>
  <c r="G22" i="1"/>
  <c r="F82" i="1"/>
  <c r="F83" i="1" s="1"/>
  <c r="H70" i="1"/>
  <c r="G12" i="1"/>
  <c r="F7" i="5"/>
  <c r="G7" i="5" s="1"/>
  <c r="F10" i="4" l="1"/>
  <c r="E16" i="4"/>
  <c r="E17" i="4" s="1"/>
  <c r="D94" i="1"/>
  <c r="E82" i="1"/>
  <c r="E208" i="5"/>
  <c r="D207" i="5"/>
  <c r="D208" i="5" s="1"/>
  <c r="G206" i="5"/>
  <c r="C15" i="4"/>
  <c r="F8" i="4"/>
  <c r="D45" i="6"/>
  <c r="D47" i="6"/>
  <c r="D46" i="6"/>
  <c r="D43" i="6"/>
  <c r="D44" i="6"/>
  <c r="D32" i="6"/>
  <c r="D33" i="6"/>
  <c r="D35" i="6"/>
  <c r="D36" i="6"/>
  <c r="D34" i="6"/>
  <c r="D24" i="6"/>
  <c r="D25" i="6"/>
  <c r="D21" i="6"/>
  <c r="D22" i="6"/>
  <c r="D23" i="6"/>
  <c r="F89" i="1"/>
  <c r="E22" i="4" s="1"/>
  <c r="F91" i="1"/>
  <c r="E24" i="4" s="1"/>
  <c r="F90" i="1"/>
  <c r="E23" i="4" s="1"/>
  <c r="D82" i="1"/>
  <c r="D12" i="6"/>
  <c r="D11" i="6"/>
  <c r="D14" i="6"/>
  <c r="D10" i="6"/>
  <c r="D13" i="6"/>
  <c r="D83" i="1" l="1"/>
  <c r="D89" i="1" s="1"/>
  <c r="G83" i="1"/>
  <c r="D95" i="1" s="1"/>
  <c r="E83" i="1"/>
  <c r="E91" i="1" s="1"/>
  <c r="D24" i="4" s="1"/>
  <c r="G207" i="5"/>
  <c r="G208" i="5" s="1"/>
  <c r="C16" i="4"/>
  <c r="C17" i="4" s="1"/>
  <c r="F15" i="4"/>
  <c r="C41" i="6"/>
  <c r="E89" i="1"/>
  <c r="E90" i="1"/>
  <c r="D23" i="4" s="1"/>
  <c r="I95" i="1"/>
  <c r="C30" i="6"/>
  <c r="C19" i="6"/>
  <c r="F92" i="1"/>
  <c r="E25" i="4" s="1"/>
  <c r="C8" i="6"/>
  <c r="D90" i="1" l="1"/>
  <c r="C23" i="4" s="1"/>
  <c r="D91" i="1"/>
  <c r="C24" i="4" s="1"/>
  <c r="D98" i="1"/>
  <c r="F16" i="4"/>
  <c r="F17" i="4" s="1"/>
  <c r="E92" i="1"/>
  <c r="D25" i="4" s="1"/>
  <c r="D22" i="4"/>
  <c r="C22" i="4"/>
  <c r="G89" i="1"/>
  <c r="G90" i="1"/>
  <c r="F23" i="4" s="1"/>
  <c r="D92" i="1" l="1"/>
  <c r="C25" i="4" s="1"/>
  <c r="G91" i="1"/>
  <c r="F24" i="4" s="1"/>
  <c r="F22" i="4"/>
  <c r="G92" i="1" l="1"/>
  <c r="F25" i="4" s="1"/>
</calcChain>
</file>

<file path=xl/sharedStrings.xml><?xml version="1.0" encoding="utf-8"?>
<sst xmlns="http://schemas.openxmlformats.org/spreadsheetml/2006/main" count="756" uniqueCount="546">
  <si>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</si>
  <si>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</si>
  <si>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</si>
  <si>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</si>
  <si>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</si>
  <si>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UNDP</t>
  </si>
  <si>
    <t>UNCDF</t>
  </si>
  <si>
    <t>Recipient Organization 3</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</si>
  <si>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</si>
  <si>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</si>
  <si>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</si>
  <si>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</si>
  <si>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</si>
  <si>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</si>
  <si>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Trust between Okada Riders’ Union and state authorities is strengthened to enhance the social contract in the selected districts</t>
  </si>
  <si>
    <t>Output 1.1:</t>
  </si>
  <si>
    <t>Formalized spaces and platforms for dialogue created and functioning between Okadas and state authorities</t>
  </si>
  <si>
    <t>Activity 1.1.1:</t>
  </si>
  <si>
    <t>Create 7 functioning dialogue platforms for meetings between Okada unions and police</t>
  </si>
  <si>
    <t>30% of the participants in dialogue will be female riders and female police officers</t>
  </si>
  <si>
    <t>Activity 1.1.2:</t>
  </si>
  <si>
    <t>Organize 70 bi-monthly meetings between police and unions in the targeted Districts</t>
  </si>
  <si>
    <t>30% of the participants in meetings will be female riders and female police officers</t>
  </si>
  <si>
    <t>Activity 1.1.3:</t>
  </si>
  <si>
    <t xml:space="preserve">Support the development of a national agreement to prevent violence between state authorities and the Bike Riders’ Union. </t>
  </si>
  <si>
    <t>The document will be gender sensitive</t>
  </si>
  <si>
    <t>Activity 1.1.4</t>
  </si>
  <si>
    <t>Strengthen capacity of Local Police Partnership Boards in targeted Districts for inclusion of youth Okadas' views and representation. </t>
  </si>
  <si>
    <t>The Local Police Partnerships Boards will include at least 30% of female staff participation</t>
  </si>
  <si>
    <t>Activity 1.1.5</t>
  </si>
  <si>
    <t>Organize 10 training sessions (advocacy, communication, negotiation, leadership and conflict-prevention) in the 6 districts to build police’s and youth Okadas' capacities to interact with each other.</t>
  </si>
  <si>
    <t>All training sessions will have a session on gender equality and include at least 30% of female participation, both from Bike riders and police.</t>
  </si>
  <si>
    <t>Output Total</t>
  </si>
  <si>
    <t>Output 1.2:</t>
  </si>
  <si>
    <t>Bike riders are legally empowered and socially equipped to interact with relevant institutions and structures</t>
  </si>
  <si>
    <t>Activity 1.2.1</t>
  </si>
  <si>
    <t>Support the establishment of functional Helpdesks within existing local structures (in both Bike Riders and Youth Centers) in the targeted Districts</t>
  </si>
  <si>
    <t>The Helpdesks will be gender-sensitive and will have an equal representation of women as government staff to serve at the Helpdesks.</t>
  </si>
  <si>
    <t>Activity 1.2.2</t>
  </si>
  <si>
    <t>Provide materials (handbooks, flyers, computers, etc) for government staff at the Helpdesks</t>
  </si>
  <si>
    <t>All materials will be gender-sensitive.</t>
  </si>
  <si>
    <t>Activity 1.2.3</t>
  </si>
  <si>
    <t>Provide trainings on traffic rules, legal rights and obligations and SGBV referral and counselling to the government staff that will be responsible of the Helpdesks</t>
  </si>
  <si>
    <t>All trainings will include a component of GEWE.</t>
  </si>
  <si>
    <t>Activity 1.2.4</t>
  </si>
  <si>
    <t>Provide training for 1,000 male and female riders on the 2018 Bail Regulations to build understanding on the law (printing and dissemination of simplified version of the Regulations)</t>
  </si>
  <si>
    <t>Activity 1.2.5</t>
  </si>
  <si>
    <t>Develop leaflets, posters and flyers on the Bail regulations with images for Okada Riders</t>
  </si>
  <si>
    <t>Activity 1.2.6</t>
  </si>
  <si>
    <t>Organize focus group discussions with youth Okada Riders and Police on arrestable and minor offences to build understanding on Police Practice across 6 districts</t>
  </si>
  <si>
    <t>Activity 1.2.7</t>
  </si>
  <si>
    <t>Organize 10 trainings with Okada Riders and Police on the Sexual Offences laws</t>
  </si>
  <si>
    <t>Activity 1.2.8</t>
  </si>
  <si>
    <t xml:space="preserve">OUTCOME 2: </t>
  </si>
  <si>
    <t>Youth Okada riders and state authorities have improved their behaviour to reduce violence by promoting non-violent practices in the selected districts.</t>
  </si>
  <si>
    <t>Outcome 2.1</t>
  </si>
  <si>
    <t>A Communications Strategy is developed and rolled out to promote positive masculinities and alternatives to violence</t>
  </si>
  <si>
    <t>Activity 2.1.1</t>
  </si>
  <si>
    <t>Develop a communications strategy involving Okada riders to promote positive masculinities and non-violence and present alternatives to violence</t>
  </si>
  <si>
    <t>This activity is fully gender-sensitive.</t>
  </si>
  <si>
    <t>Activity 2.1.2</t>
  </si>
  <si>
    <t>Produce women and youth-led radio programmes, jingles, songs, and music videos with popular artists and Okada riders on non-violence, alternative to violence and positive masculinities to fight SGBV</t>
  </si>
  <si>
    <t>This activity is fully gender-focused.</t>
  </si>
  <si>
    <t>Activity 2.1.3</t>
  </si>
  <si>
    <t>Production of Informative Drama Series/storytelling (both audio and animated visual content) to be aired on the radio, as well as on social media platforms</t>
  </si>
  <si>
    <t>Activity 2.1.4</t>
  </si>
  <si>
    <t>Organize an outreach/awareness-raising campaign (radio/TV/newspapers) with peace and non-violence messages for Okada riders to disseminate through their own means (wearing t-shirts with key messages, stickers for bikes, engaging in conversations with customers, etc)</t>
  </si>
  <si>
    <t xml:space="preserve">The campaign will target the youth riders and community members with at least 50% women. </t>
  </si>
  <si>
    <t>Activity 2.1.5</t>
  </si>
  <si>
    <t>Train and accompany youth Okada Riders on the effective use of social media to amplify accurate information and promote peaceful participation in political processes</t>
  </si>
  <si>
    <t>The trainings will ensure at least a 50% of female Okada representation (female riders and female in the Bike Riders' Executive) in the targeted districts. Trainings will be gender-responsive to promote women's participation in political processes.</t>
  </si>
  <si>
    <t>Activity 2.1.6</t>
  </si>
  <si>
    <t>Launch a survey to assess the impact of non-violence and SGBV awareness-raising campaigns, that would confirm a reduction of violent events, including SGBV cases in the targeted Districts</t>
  </si>
  <si>
    <t>The survey will be fully gender-sensitive</t>
  </si>
  <si>
    <t>Activity 2.1.7</t>
  </si>
  <si>
    <t>Activity 2.1.8</t>
  </si>
  <si>
    <t>Output 2.2</t>
  </si>
  <si>
    <t>Positive masculinity education sessions are organized with Okada Riders on SGBV, reproductive health and family planning</t>
  </si>
  <si>
    <t>Activity 2.2.1</t>
  </si>
  <si>
    <t>Organize Trainings of Trainers (TOT) to Okada Rider Union’s Leaders on positive masculinity and gender equality-friendly social norms, using Trócaire's social norms change methodology</t>
  </si>
  <si>
    <t>Activity 2.2.2</t>
  </si>
  <si>
    <t>Organize 20 education sessions with Okada Riders on SGBV, reproductive health and family planning</t>
  </si>
  <si>
    <t>Activity 2.2.3</t>
  </si>
  <si>
    <t xml:space="preserve">Produce and distribute audio/visual training materials on SGBV prevention and referral pathways </t>
  </si>
  <si>
    <t>Activity 2.2.4</t>
  </si>
  <si>
    <t>Develop IEC materials on SGBV for the Bike Riders’ Union to share among its youth Okada members</t>
  </si>
  <si>
    <t xml:space="preserve">OUTCOME 3: </t>
  </si>
  <si>
    <t xml:space="preserve">Youth Okada Riders are protected and empowered in the targeted districts to be more resilient against manipulation through increased income and wellbeing. </t>
  </si>
  <si>
    <t>Output 3.1</t>
  </si>
  <si>
    <t>Financial and business management skills are enhanced for the Okada Riders in the targeted Districts</t>
  </si>
  <si>
    <t>Activity 3.1.1</t>
  </si>
  <si>
    <t>Provide business development skills trainings and financial literacy for Okada riders in the targeted districts to promote business growth</t>
  </si>
  <si>
    <t>The trainings will be gender-sensitive. It will also include all existing female Okada riders in targeted districts.</t>
  </si>
  <si>
    <t>Activity 3.1.2</t>
  </si>
  <si>
    <t>Organize a training to Okadas that have expressed interest in the targeted Districts on alternative sources of livelihood (vocational trainings) and on voluntary pensions as social safety net for life after Okada riding, including SGBV and linking them to Government vocational training centres</t>
  </si>
  <si>
    <t>Output 3.2:</t>
  </si>
  <si>
    <t>Financial products tailored to Okada riders are developed and piloted</t>
  </si>
  <si>
    <t>Activity 3.2.1</t>
  </si>
  <si>
    <t>Conduct a research study to understand financial behaviour of Okada bike riders</t>
  </si>
  <si>
    <t>The research will be gender-sensitive including a needs assessment on women's and men's different financial needs.</t>
  </si>
  <si>
    <t>Activity 3.2.2</t>
  </si>
  <si>
    <t>Two financial service providers develop and pilot asset finance products tailored to Okada riders’ needs</t>
  </si>
  <si>
    <t xml:space="preserve">The financial products developed will be tailored also to both female and male Okadas' needs. </t>
  </si>
  <si>
    <t>Activity 3.2.3</t>
  </si>
  <si>
    <t>Organize a training to Okadas to explain the financial products designed/tailored to them to ensure ownership and to increase the chances to make use of these products by Okada riders</t>
  </si>
  <si>
    <t>The trainings will be gender-sensitive and will ensure at equal participation of both female and male Okadas.</t>
  </si>
  <si>
    <t>Activity 3.2.4</t>
  </si>
  <si>
    <t>Undertake a survey to assess rider satisfaction with financial products and services</t>
  </si>
  <si>
    <t>The survey will be gender-sensitive.</t>
  </si>
  <si>
    <t>Activity 3.2.5</t>
  </si>
  <si>
    <t>Activity 3.2.6</t>
  </si>
  <si>
    <t>Activity 3.2.7</t>
  </si>
  <si>
    <t>Activity 3.2.8</t>
  </si>
  <si>
    <t>Output 3.3</t>
  </si>
  <si>
    <t>Okada Riders in targeted Districts have increased knowledge and improved access to credit through FinTech solutions and mobile money platforms</t>
  </si>
  <si>
    <t>Activity 3.3.1</t>
  </si>
  <si>
    <t>Enhance existing digital and financial literacy platforms to include new financial and digital literacy modules based on research conducted in activity 3.2.1</t>
  </si>
  <si>
    <t>All platforms will include gender-sensitive modules based on the findings from the research conducted.</t>
  </si>
  <si>
    <t>Activity 3.3.2</t>
  </si>
  <si>
    <t>Organize a campaign to raise awareness among other Okadas on the use of the financial and digital literacy platform</t>
  </si>
  <si>
    <t>Both female and male youth Okada will be ambassadors to raise awareness of this campaign among their female and male customers, especially women traders and within the communities they operate.</t>
  </si>
  <si>
    <t>Activity 3.3.3</t>
  </si>
  <si>
    <t>Launch a survey among the Okada riders to assess the use and impact of the financial and digital literacy platform in Okadas’ lives</t>
  </si>
  <si>
    <t>Activity 3.3.4</t>
  </si>
  <si>
    <t>Enhance digital credit product to meet the needs of female and male youth Okada riders using a human centric design approach</t>
  </si>
  <si>
    <t>The credit products developed will address both female and male youth Okadas' needs.</t>
  </si>
  <si>
    <t>Additional personnel costs</t>
  </si>
  <si>
    <t xml:space="preserve">Staff 1. Project Manager (I-UNV, full-time -$100K for two years); Staff 2. M&amp;E Officer (national, full-time, $40K for two years); Staff 3. Communication Officer (national, full-time, $30K for two years); Staff 4. Project Coordinator (I-UNV, full-time -$100K for two years) </t>
  </si>
  <si>
    <t>The amount spent on additional personnel cost is more than $11,186.16. However, we were able able to get the actual from Quantum. The $11,186.16 is the amount transferred to Trocaire for HR, equipment, and other associated overhead Costs. UNCDF has a total spend of $55,510.57 on personnel cost</t>
  </si>
  <si>
    <t>Additional operational costs</t>
  </si>
  <si>
    <t xml:space="preserve">Procurement (including office equipment-desk/chairs/computers); Transportation (One car pool-service and petrol) </t>
  </si>
  <si>
    <t>Monitoring budget</t>
  </si>
  <si>
    <t xml:space="preserve">Inception meeting, perception surveys, joint monitoring field visits and project reviews. </t>
  </si>
  <si>
    <t>Budget for independent final evaluation</t>
  </si>
  <si>
    <t>Final evaluation (endline)</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</si>
  <si>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</si>
  <si>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</si>
  <si>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</si>
  <si>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</si>
  <si>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</si>
  <si>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</si>
  <si>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</si>
  <si>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</si>
  <si>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</si>
  <si>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</si>
  <si>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</si>
  <si>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</si>
  <si>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</si>
  <si>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</si>
  <si>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</si>
  <si>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</si>
  <si>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</si>
  <si>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</si>
  <si>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</si>
  <si>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</si>
  <si>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</si>
  <si>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</si>
  <si>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</si>
  <si>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</si>
  <si>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</si>
  <si>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</si>
  <si>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</si>
  <si>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</si>
  <si>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</si>
  <si>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</si>
  <si>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</si>
  <si>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</si>
  <si>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</si>
  <si>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</si>
  <si>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Output 2.3</t>
  </si>
  <si>
    <t>Output 2.4</t>
  </si>
  <si>
    <t>OUTCOME 3</t>
  </si>
  <si>
    <t>Output 3.2</t>
  </si>
  <si>
    <t>Output 3.4</t>
  </si>
  <si>
    <t>OUTCOME 4</t>
  </si>
  <si>
    <t>Output 4.1</t>
  </si>
  <si>
    <t>Output 4.2</t>
  </si>
  <si>
    <t>Output 4.3</t>
  </si>
  <si>
    <t>Output 4.4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</si>
  <si>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</si>
  <si>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</si>
  <si>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</si>
  <si>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</si>
  <si>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</si>
  <si>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</si>
  <si>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</si>
  <si>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</si>
  <si>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</si>
  <si>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</si>
  <si>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</si>
  <si>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</si>
  <si>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</si>
  <si>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</si>
  <si>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</si>
  <si>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</si>
  <si>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</si>
  <si>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</si>
  <si>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</si>
  <si>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</si>
  <si>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 xml:space="preserve"> </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</si>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</sst>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0.0%"/>
  </numFmts>
  <fonts count="25"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top/>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296">
    <xf numFmtId="0" fontId="0" fillId="0" borderId="0" xfId="0"/>
    <xf numFmtId="0" fontId="3" fillId="0" borderId="0" xfId="0" applyFont="1" applyAlignment="1">
      <alignment vertical="center" wrapText="1"/>
    </xf>
    <xf numFmtId="0" fontId="3" fillId="0" borderId="0" xfId="0" applyFont="1" applyAlignment="1" applyProtection="1">
      <alignment vertical="center" wrapText="1"/>
      <protection locked="0"/>
    </xf>
    <xf numFmtId="0" fontId="7" fillId="0" borderId="0" xfId="0" applyFont="1" applyAlignment="1">
      <alignment vertical="center" wrapText="1"/>
    </xf>
    <xf numFmtId="0" fontId="3" fillId="3" borderId="0" xfId="0" applyFont="1" applyFill="1" applyAlignment="1">
      <alignment vertical="center" wrapText="1"/>
    </xf>
    <xf numFmtId="164" fontId="3" fillId="0" borderId="0" xfId="0" applyNumberFormat="1" applyFont="1" applyAlignment="1">
      <alignment vertical="center" wrapText="1"/>
    </xf>
    <xf numFmtId="9" fontId="3" fillId="2" borderId="9" xfId="2" applyFont="1" applyFill="1" applyBorder="1" applyAlignment="1">
      <alignment vertical="center" wrapText="1"/>
    </xf>
    <xf numFmtId="0" fontId="3" fillId="2" borderId="12" xfId="0" applyFont="1" applyFill="1" applyBorder="1" applyAlignment="1">
      <alignment vertical="center" wrapText="1"/>
    </xf>
    <xf numFmtId="0" fontId="3" fillId="3" borderId="0" xfId="0" applyFont="1" applyFill="1" applyAlignment="1" applyProtection="1">
      <alignment vertical="center" wrapText="1"/>
      <protection locked="0"/>
    </xf>
    <xf numFmtId="164" fontId="11" fillId="0" borderId="0" xfId="1" applyFont="1" applyFill="1" applyBorder="1" applyAlignment="1" applyProtection="1">
      <alignment vertical="center" wrapText="1"/>
    </xf>
    <xf numFmtId="164" fontId="3"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4" fontId="8" fillId="3" borderId="0" xfId="1" applyFont="1" applyFill="1" applyBorder="1" applyAlignment="1" applyProtection="1">
      <alignment vertical="center" wrapText="1"/>
    </xf>
    <xf numFmtId="164" fontId="3" fillId="2" borderId="5" xfId="1" applyFont="1" applyFill="1" applyBorder="1" applyAlignment="1" applyProtection="1">
      <alignment horizontal="center" vertical="center" wrapText="1"/>
    </xf>
    <xf numFmtId="0" fontId="3" fillId="2" borderId="8" xfId="0" applyFont="1" applyFill="1" applyBorder="1" applyAlignment="1">
      <alignment vertical="center" wrapText="1"/>
    </xf>
    <xf numFmtId="0" fontId="8" fillId="2" borderId="8" xfId="0" applyFont="1" applyFill="1" applyBorder="1" applyAlignment="1" applyProtection="1">
      <alignment vertical="center" wrapText="1"/>
      <protection locked="0"/>
    </xf>
    <xf numFmtId="164" fontId="3" fillId="3" borderId="0" xfId="0" applyNumberFormat="1" applyFont="1" applyFill="1" applyAlignment="1">
      <alignment vertical="center" wrapText="1"/>
    </xf>
    <xf numFmtId="0" fontId="0" fillId="3" borderId="0" xfId="0" applyFill="1" applyAlignment="1">
      <alignment horizontal="center" vertical="center" wrapText="1"/>
    </xf>
    <xf numFmtId="0" fontId="14" fillId="0" borderId="0" xfId="0" applyFont="1" applyAlignment="1">
      <alignment wrapText="1"/>
    </xf>
    <xf numFmtId="0" fontId="15" fillId="0" borderId="0" xfId="0" applyFont="1" applyAlignment="1">
      <alignment wrapText="1"/>
    </xf>
    <xf numFmtId="0" fontId="0" fillId="0" borderId="0" xfId="0" applyAlignment="1">
      <alignment wrapText="1"/>
    </xf>
    <xf numFmtId="0" fontId="0" fillId="3" borderId="0" xfId="0" applyFill="1" applyAlignment="1">
      <alignment wrapText="1"/>
    </xf>
    <xf numFmtId="0" fontId="3" fillId="0" borderId="0" xfId="0" applyFont="1" applyAlignment="1">
      <alignment horizontal="center" vertical="center" wrapText="1"/>
    </xf>
    <xf numFmtId="9" fontId="3" fillId="3" borderId="0" xfId="2" applyFont="1" applyFill="1" applyBorder="1" applyAlignment="1">
      <alignment wrapText="1"/>
    </xf>
    <xf numFmtId="0" fontId="4" fillId="3" borderId="0" xfId="0" applyFont="1" applyFill="1" applyAlignment="1">
      <alignment horizontal="center" vertical="center" wrapText="1"/>
    </xf>
    <xf numFmtId="164" fontId="3" fillId="3" borderId="0" xfId="2" applyNumberFormat="1" applyFont="1" applyFill="1" applyBorder="1" applyAlignment="1">
      <alignment wrapText="1"/>
    </xf>
    <xf numFmtId="0" fontId="10" fillId="0" borderId="0" xfId="0" applyFont="1" applyAlignment="1">
      <alignment horizontal="center" vertical="center" wrapText="1"/>
    </xf>
    <xf numFmtId="0" fontId="3" fillId="3" borderId="0" xfId="0" applyFont="1" applyFill="1" applyAlignment="1">
      <alignment horizontal="left" wrapText="1"/>
    </xf>
    <xf numFmtId="164" fontId="3" fillId="0" borderId="0" xfId="1" applyFont="1" applyFill="1" applyBorder="1" applyAlignment="1" applyProtection="1">
      <alignment vertical="center" wrapText="1"/>
    </xf>
    <xf numFmtId="164" fontId="3"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164" fontId="3" fillId="4" borderId="3" xfId="1" applyFont="1" applyFill="1" applyBorder="1" applyAlignment="1" applyProtection="1">
      <alignment wrapText="1"/>
    </xf>
    <xf numFmtId="164" fontId="3" fillId="0" borderId="0" xfId="0" applyNumberFormat="1" applyFont="1" applyAlignment="1">
      <alignment wrapText="1"/>
    </xf>
    <xf numFmtId="164" fontId="7" fillId="0" borderId="0" xfId="1" applyFont="1" applyFill="1" applyBorder="1" applyAlignment="1">
      <alignment horizontal="right" vertical="center" wrapText="1"/>
    </xf>
    <xf numFmtId="164" fontId="3" fillId="2" borderId="3" xfId="0" applyNumberFormat="1" applyFont="1" applyFill="1" applyBorder="1" applyAlignment="1">
      <alignment wrapText="1"/>
    </xf>
    <xf numFmtId="0" fontId="7" fillId="2" borderId="39" xfId="0" applyFont="1" applyFill="1" applyBorder="1" applyAlignment="1">
      <alignment vertical="center" wrapText="1"/>
    </xf>
    <xf numFmtId="164" fontId="3" fillId="2" borderId="39" xfId="0" applyNumberFormat="1" applyFont="1" applyFill="1" applyBorder="1" applyAlignment="1">
      <alignment wrapText="1"/>
    </xf>
    <xf numFmtId="0" fontId="3" fillId="2" borderId="13" xfId="0" applyFont="1" applyFill="1" applyBorder="1" applyAlignment="1">
      <alignment horizontal="left" wrapText="1"/>
    </xf>
    <xf numFmtId="164" fontId="3" fillId="2" borderId="13" xfId="0" applyNumberFormat="1" applyFont="1" applyFill="1" applyBorder="1" applyAlignment="1">
      <alignment horizontal="center" wrapText="1"/>
    </xf>
    <xf numFmtId="164" fontId="3" fillId="2" borderId="13" xfId="0" applyNumberFormat="1" applyFont="1" applyFill="1" applyBorder="1" applyAlignment="1">
      <alignment wrapText="1"/>
    </xf>
    <xf numFmtId="164" fontId="3" fillId="4" borderId="3" xfId="1" applyFont="1" applyFill="1" applyBorder="1" applyAlignment="1">
      <alignment wrapText="1"/>
    </xf>
    <xf numFmtId="0" fontId="3" fillId="3" borderId="40" xfId="0" applyFont="1" applyFill="1" applyBorder="1" applyAlignment="1">
      <alignment horizontal="left" wrapText="1"/>
    </xf>
    <xf numFmtId="0" fontId="3" fillId="3" borderId="41" xfId="0" applyFont="1" applyFill="1" applyBorder="1" applyAlignment="1">
      <alignment horizontal="left" wrapText="1"/>
    </xf>
    <xf numFmtId="164" fontId="3" fillId="3" borderId="4" xfId="1" applyFont="1" applyFill="1" applyBorder="1" applyAlignment="1" applyProtection="1">
      <alignment wrapText="1"/>
    </xf>
    <xf numFmtId="164" fontId="3" fillId="3" borderId="1" xfId="1" applyFont="1" applyFill="1" applyBorder="1" applyAlignment="1">
      <alignment wrapText="1"/>
    </xf>
    <xf numFmtId="164" fontId="3" fillId="3" borderId="2" xfId="0" applyNumberFormat="1" applyFont="1" applyFill="1" applyBorder="1" applyAlignment="1">
      <alignment wrapText="1"/>
    </xf>
    <xf numFmtId="0" fontId="3" fillId="3" borderId="3" xfId="0" applyFont="1" applyFill="1" applyBorder="1" applyAlignment="1" applyProtection="1">
      <alignment horizontal="center" vertical="center" wrapText="1"/>
      <protection locked="0"/>
    </xf>
    <xf numFmtId="164" fontId="3" fillId="2" borderId="38" xfId="0" applyNumberFormat="1" applyFont="1" applyFill="1" applyBorder="1" applyAlignment="1">
      <alignment wrapText="1"/>
    </xf>
    <xf numFmtId="164" fontId="3" fillId="2" borderId="9" xfId="0" applyNumberFormat="1" applyFont="1" applyFill="1" applyBorder="1" applyAlignment="1">
      <alignment wrapText="1"/>
    </xf>
    <xf numFmtId="0" fontId="3" fillId="2" borderId="11" xfId="0" applyFont="1" applyFill="1" applyBorder="1" applyAlignment="1">
      <alignment horizontal="center" wrapText="1"/>
    </xf>
    <xf numFmtId="164" fontId="3" fillId="2" borderId="34" xfId="0" applyNumberFormat="1" applyFont="1" applyFill="1" applyBorder="1" applyAlignment="1">
      <alignment wrapText="1"/>
    </xf>
    <xf numFmtId="0" fontId="6" fillId="0" borderId="0" xfId="0" applyFont="1"/>
    <xf numFmtId="0" fontId="16" fillId="0" borderId="0" xfId="0" applyFont="1"/>
    <xf numFmtId="49" fontId="0" fillId="0" borderId="0" xfId="0" applyNumberFormat="1"/>
    <xf numFmtId="0" fontId="16" fillId="0" borderId="0" xfId="0" applyFont="1" applyAlignment="1">
      <alignment vertical="center"/>
    </xf>
    <xf numFmtId="49" fontId="17" fillId="0" borderId="0" xfId="0" applyNumberFormat="1" applyFont="1" applyAlignment="1">
      <alignment horizontal="left"/>
    </xf>
    <xf numFmtId="49" fontId="17" fillId="0" borderId="0" xfId="0" applyNumberFormat="1" applyFont="1" applyAlignment="1">
      <alignment horizontal="left" wrapText="1"/>
    </xf>
    <xf numFmtId="0" fontId="4" fillId="2" borderId="10" xfId="0" applyFont="1" applyFill="1" applyBorder="1"/>
    <xf numFmtId="0" fontId="4" fillId="2" borderId="8" xfId="0" applyFont="1" applyFill="1" applyBorder="1"/>
    <xf numFmtId="0" fontId="4" fillId="2" borderId="3" xfId="0" applyFont="1" applyFill="1" applyBorder="1"/>
    <xf numFmtId="0" fontId="4"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0" fontId="3" fillId="2" borderId="3"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164" fontId="3" fillId="2" borderId="3" xfId="1" applyFont="1" applyFill="1" applyBorder="1" applyAlignment="1" applyProtection="1">
      <alignment vertical="center" wrapText="1"/>
    </xf>
    <xf numFmtId="164" fontId="3" fillId="2" borderId="4" xfId="1" applyFont="1" applyFill="1" applyBorder="1" applyAlignment="1" applyProtection="1">
      <alignment vertical="center" wrapText="1"/>
    </xf>
    <xf numFmtId="164" fontId="3" fillId="2" borderId="13" xfId="1" applyFont="1" applyFill="1" applyBorder="1" applyAlignment="1" applyProtection="1">
      <alignment vertical="center" wrapText="1"/>
    </xf>
    <xf numFmtId="9" fontId="3" fillId="2" borderId="14" xfId="2" applyFont="1" applyFill="1" applyBorder="1" applyAlignment="1" applyProtection="1">
      <alignment vertical="center" wrapText="1"/>
    </xf>
    <xf numFmtId="0" fontId="4" fillId="2" borderId="28" xfId="0" applyFont="1" applyFill="1" applyBorder="1" applyAlignment="1">
      <alignment horizontal="left" vertical="center" wrapText="1"/>
    </xf>
    <xf numFmtId="164" fontId="3" fillId="2" borderId="16" xfId="0" applyNumberFormat="1" applyFont="1" applyFill="1" applyBorder="1" applyAlignment="1">
      <alignment vertical="center" wrapText="1"/>
    </xf>
    <xf numFmtId="0" fontId="4" fillId="2" borderId="8" xfId="0" applyFont="1" applyFill="1" applyBorder="1" applyAlignment="1">
      <alignment horizontal="left" vertical="center" wrapText="1"/>
    </xf>
    <xf numFmtId="164" fontId="3"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164" fontId="3" fillId="2" borderId="14" xfId="1" applyFont="1" applyFill="1" applyBorder="1" applyAlignment="1" applyProtection="1">
      <alignment vertical="center" wrapText="1"/>
    </xf>
    <xf numFmtId="0" fontId="3" fillId="2" borderId="39" xfId="0" applyFont="1" applyFill="1" applyBorder="1" applyAlignment="1">
      <alignment vertical="center" wrapText="1"/>
    </xf>
    <xf numFmtId="0" fontId="3" fillId="4" borderId="3" xfId="0" applyFont="1" applyFill="1" applyBorder="1" applyAlignment="1" applyProtection="1">
      <alignment vertical="center" wrapText="1"/>
      <protection locked="0"/>
    </xf>
    <xf numFmtId="0" fontId="3" fillId="2" borderId="35" xfId="0" applyFont="1" applyFill="1" applyBorder="1" applyAlignment="1">
      <alignment vertical="center" wrapText="1"/>
    </xf>
    <xf numFmtId="164" fontId="3" fillId="2" borderId="40" xfId="1" applyFont="1" applyFill="1" applyBorder="1" applyAlignment="1" applyProtection="1">
      <alignment vertical="center" wrapText="1"/>
    </xf>
    <xf numFmtId="164" fontId="3" fillId="4" borderId="3" xfId="1" applyFont="1" applyFill="1" applyBorder="1" applyAlignment="1" applyProtection="1">
      <alignment vertical="center" wrapText="1"/>
    </xf>
    <xf numFmtId="164" fontId="3" fillId="2" borderId="4" xfId="0" applyNumberFormat="1" applyFont="1" applyFill="1" applyBorder="1" applyAlignment="1">
      <alignment wrapText="1"/>
    </xf>
    <xf numFmtId="0" fontId="3" fillId="2" borderId="32" xfId="0" applyFont="1" applyFill="1" applyBorder="1" applyAlignment="1">
      <alignment wrapText="1"/>
    </xf>
    <xf numFmtId="164" fontId="3" fillId="2" borderId="33" xfId="0" applyNumberFormat="1" applyFont="1" applyFill="1" applyBorder="1" applyAlignment="1">
      <alignment wrapText="1"/>
    </xf>
    <xf numFmtId="9" fontId="3" fillId="3" borderId="9" xfId="2" applyFont="1" applyFill="1" applyBorder="1" applyAlignment="1" applyProtection="1">
      <alignment vertical="center" wrapText="1"/>
      <protection locked="0"/>
    </xf>
    <xf numFmtId="9" fontId="3" fillId="3" borderId="31" xfId="2" applyFont="1" applyFill="1" applyBorder="1" applyAlignment="1" applyProtection="1">
      <alignment vertical="center" wrapText="1"/>
      <protection locked="0"/>
    </xf>
    <xf numFmtId="9" fontId="3" fillId="3" borderId="31" xfId="2" applyFont="1" applyFill="1" applyBorder="1" applyAlignment="1" applyProtection="1">
      <alignment horizontal="right" vertical="center" wrapText="1"/>
      <protection locked="0"/>
    </xf>
    <xf numFmtId="9" fontId="0" fillId="0" borderId="0" xfId="2" applyFont="1"/>
    <xf numFmtId="0" fontId="4"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8" fillId="2" borderId="12" xfId="0" applyFont="1" applyFill="1" applyBorder="1" applyAlignment="1">
      <alignment vertical="center" wrapText="1"/>
    </xf>
    <xf numFmtId="164" fontId="3" fillId="2" borderId="14" xfId="0" applyNumberFormat="1" applyFont="1" applyFill="1" applyBorder="1" applyAlignment="1">
      <alignment wrapText="1"/>
    </xf>
    <xf numFmtId="164" fontId="3" fillId="2" borderId="51" xfId="1" applyFont="1" applyFill="1" applyBorder="1" applyAlignment="1">
      <alignment wrapText="1"/>
    </xf>
    <xf numFmtId="164" fontId="3" fillId="2" borderId="29" xfId="0" applyNumberFormat="1" applyFont="1" applyFill="1" applyBorder="1" applyAlignment="1">
      <alignment wrapText="1"/>
    </xf>
    <xf numFmtId="164" fontId="3" fillId="2" borderId="3" xfId="1" applyFont="1" applyFill="1" applyBorder="1" applyAlignment="1">
      <alignment wrapText="1"/>
    </xf>
    <xf numFmtId="164" fontId="3" fillId="2" borderId="12" xfId="1" applyFont="1" applyFill="1" applyBorder="1" applyAlignment="1" applyProtection="1">
      <alignment wrapText="1"/>
    </xf>
    <xf numFmtId="164" fontId="3" fillId="2" borderId="13" xfId="1" applyFont="1" applyFill="1" applyBorder="1" applyAlignment="1">
      <alignment wrapText="1"/>
    </xf>
    <xf numFmtId="10" fontId="3" fillId="2" borderId="9" xfId="2" applyNumberFormat="1" applyFont="1" applyFill="1" applyBorder="1" applyAlignment="1" applyProtection="1">
      <alignment wrapText="1"/>
    </xf>
    <xf numFmtId="164" fontId="15" fillId="0" borderId="0" xfId="1" applyFont="1" applyBorder="1" applyAlignment="1">
      <alignment wrapText="1"/>
    </xf>
    <xf numFmtId="164" fontId="0" fillId="0" borderId="0" xfId="1" applyFont="1" applyBorder="1" applyAlignment="1">
      <alignment wrapText="1"/>
    </xf>
    <xf numFmtId="164" fontId="0" fillId="0" borderId="0" xfId="1" applyFont="1" applyFill="1" applyBorder="1" applyAlignment="1">
      <alignment wrapText="1"/>
    </xf>
    <xf numFmtId="164" fontId="3" fillId="3" borderId="0" xfId="1" applyFont="1" applyFill="1" applyBorder="1" applyAlignment="1" applyProtection="1">
      <alignment vertical="center" wrapText="1"/>
      <protection locked="0"/>
    </xf>
    <xf numFmtId="164" fontId="3" fillId="3" borderId="0" xfId="1" applyFont="1" applyFill="1" applyBorder="1" applyAlignment="1">
      <alignment vertical="center" wrapText="1"/>
    </xf>
    <xf numFmtId="164" fontId="3" fillId="3" borderId="0" xfId="1" applyFont="1" applyFill="1" applyBorder="1" applyAlignment="1" applyProtection="1">
      <alignment horizontal="right" vertical="center" wrapText="1"/>
      <protection locked="0"/>
    </xf>
    <xf numFmtId="164" fontId="3" fillId="0" borderId="0" xfId="1" applyFont="1" applyFill="1" applyBorder="1" applyAlignment="1">
      <alignment vertical="center" wrapText="1"/>
    </xf>
    <xf numFmtId="164" fontId="18" fillId="8" borderId="3" xfId="0" applyNumberFormat="1" applyFont="1" applyFill="1" applyBorder="1" applyAlignment="1">
      <alignment horizontal="center" vertical="center" wrapText="1"/>
    </xf>
    <xf numFmtId="164" fontId="3" fillId="3" borderId="0" xfId="1" applyFont="1" applyFill="1" applyBorder="1" applyAlignment="1" applyProtection="1">
      <alignment horizontal="center" vertical="center" wrapText="1"/>
    </xf>
    <xf numFmtId="164" fontId="3" fillId="3" borderId="0" xfId="1" applyFont="1" applyFill="1" applyBorder="1" applyAlignment="1" applyProtection="1">
      <alignment vertical="center" wrapText="1"/>
    </xf>
    <xf numFmtId="164" fontId="13" fillId="3" borderId="0" xfId="1" applyFont="1" applyFill="1" applyBorder="1" applyAlignment="1">
      <alignment horizontal="left" wrapText="1"/>
    </xf>
    <xf numFmtId="164" fontId="3" fillId="2" borderId="28"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4" fontId="4" fillId="2" borderId="13" xfId="0" applyNumberFormat="1" applyFont="1" applyFill="1" applyBorder="1"/>
    <xf numFmtId="164" fontId="3" fillId="2" borderId="4" xfId="2" applyNumberFormat="1" applyFont="1" applyFill="1" applyBorder="1" applyAlignment="1">
      <alignment vertical="center" wrapText="1"/>
    </xf>
    <xf numFmtId="164" fontId="4" fillId="2" borderId="52" xfId="0" applyNumberFormat="1" applyFont="1" applyFill="1" applyBorder="1"/>
    <xf numFmtId="0" fontId="0" fillId="2" borderId="14" xfId="0" applyFill="1" applyBorder="1"/>
    <xf numFmtId="0" fontId="3"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164" fontId="3" fillId="2" borderId="5" xfId="1" applyFont="1" applyFill="1" applyBorder="1" applyAlignment="1" applyProtection="1">
      <alignment horizontal="center" vertical="center" wrapText="1"/>
      <protection locked="0"/>
    </xf>
    <xf numFmtId="0" fontId="12" fillId="6" borderId="6" xfId="0" applyFont="1" applyFill="1" applyBorder="1" applyAlignment="1">
      <alignment vertical="top" wrapText="1"/>
    </xf>
    <xf numFmtId="0" fontId="3" fillId="0" borderId="0" xfId="0" applyFont="1" applyAlignment="1">
      <alignment wrapText="1"/>
    </xf>
    <xf numFmtId="0" fontId="19" fillId="0" borderId="0" xfId="0" applyFont="1" applyAlignment="1">
      <alignment wrapText="1"/>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2" fillId="0" borderId="3" xfId="0" applyFont="1" applyBorder="1" applyAlignment="1" applyProtection="1">
      <alignment horizontal="left" vertical="top" wrapText="1"/>
      <protection locked="0"/>
    </xf>
    <xf numFmtId="164" fontId="2" fillId="0" borderId="3" xfId="1" applyFont="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9" fontId="2" fillId="0" borderId="3" xfId="2" applyFont="1" applyBorder="1" applyAlignment="1" applyProtection="1">
      <alignment horizontal="center" vertical="center" wrapText="1"/>
      <protection locked="0"/>
    </xf>
    <xf numFmtId="49" fontId="2" fillId="0" borderId="3" xfId="1" applyNumberFormat="1" applyFont="1" applyBorder="1" applyAlignment="1" applyProtection="1">
      <alignment horizontal="left" wrapText="1"/>
      <protection locked="0"/>
    </xf>
    <xf numFmtId="0" fontId="2" fillId="0" borderId="0" xfId="0" applyFont="1" applyAlignment="1">
      <alignment vertical="top" wrapText="1"/>
    </xf>
    <xf numFmtId="165" fontId="2" fillId="0" borderId="3" xfId="2" applyNumberFormat="1" applyFont="1" applyBorder="1" applyAlignment="1" applyProtection="1">
      <alignment horizontal="center" vertical="center" wrapText="1"/>
      <protection locked="0"/>
    </xf>
    <xf numFmtId="0" fontId="2" fillId="3" borderId="3" xfId="0" applyFont="1" applyFill="1" applyBorder="1" applyAlignment="1" applyProtection="1">
      <alignment horizontal="left" vertical="top" wrapText="1"/>
      <protection locked="0"/>
    </xf>
    <xf numFmtId="164" fontId="11" fillId="0" borderId="3" xfId="1" applyFont="1" applyBorder="1" applyAlignment="1" applyProtection="1">
      <alignment horizontal="center" vertical="center" wrapText="1"/>
      <protection locked="0"/>
    </xf>
    <xf numFmtId="164" fontId="24" fillId="0" borderId="3" xfId="1" applyFont="1" applyBorder="1" applyAlignment="1" applyProtection="1">
      <alignment horizontal="center" vertical="center" wrapText="1"/>
      <protection locked="0"/>
    </xf>
    <xf numFmtId="0" fontId="2" fillId="3" borderId="3" xfId="0" applyFont="1" applyFill="1" applyBorder="1" applyAlignment="1" applyProtection="1">
      <alignment vertical="center" wrapText="1"/>
      <protection locked="0"/>
    </xf>
    <xf numFmtId="164" fontId="13" fillId="3" borderId="0" xfId="1" applyFont="1" applyFill="1" applyBorder="1" applyAlignment="1">
      <alignment horizontal="left" vertical="center" wrapText="1"/>
    </xf>
    <xf numFmtId="164" fontId="15" fillId="3" borderId="0" xfId="1" applyFont="1" applyFill="1" applyBorder="1" applyAlignment="1">
      <alignment horizontal="left" vertical="center" wrapText="1"/>
    </xf>
    <xf numFmtId="164" fontId="2" fillId="3" borderId="3" xfId="1" applyFont="1" applyFill="1" applyBorder="1" applyAlignment="1" applyProtection="1">
      <alignment horizontal="left" vertical="center" wrapText="1"/>
      <protection locked="0"/>
    </xf>
    <xf numFmtId="164" fontId="3" fillId="3" borderId="3" xfId="1" applyFont="1" applyFill="1" applyBorder="1" applyAlignment="1" applyProtection="1">
      <alignment horizontal="left" vertical="center" wrapText="1"/>
    </xf>
    <xf numFmtId="164" fontId="18" fillId="9" borderId="3" xfId="0" applyNumberFormat="1" applyFont="1" applyFill="1" applyBorder="1" applyAlignment="1">
      <alignment horizontal="left" vertical="center" wrapText="1"/>
    </xf>
    <xf numFmtId="164" fontId="0" fillId="3" borderId="0" xfId="1" applyFont="1" applyFill="1" applyBorder="1" applyAlignment="1">
      <alignment horizontal="left" vertical="center" wrapText="1"/>
    </xf>
    <xf numFmtId="164" fontId="3" fillId="3" borderId="0" xfId="1" applyFont="1" applyFill="1" applyBorder="1" applyAlignment="1">
      <alignment horizontal="left" vertical="center" wrapText="1"/>
    </xf>
    <xf numFmtId="164" fontId="3" fillId="3" borderId="0" xfId="1" applyFont="1" applyFill="1" applyBorder="1" applyAlignment="1" applyProtection="1">
      <alignment horizontal="left" vertical="center" wrapText="1"/>
    </xf>
    <xf numFmtId="164" fontId="3" fillId="3" borderId="0" xfId="1" applyFont="1" applyFill="1" applyBorder="1" applyAlignment="1" applyProtection="1">
      <alignment horizontal="left" vertical="center" wrapText="1"/>
      <protection locked="0"/>
    </xf>
    <xf numFmtId="9" fontId="0" fillId="3" borderId="0" xfId="2" applyFont="1" applyFill="1" applyBorder="1" applyAlignment="1">
      <alignment horizontal="left" vertical="center" wrapText="1"/>
    </xf>
    <xf numFmtId="49" fontId="2" fillId="0" borderId="3" xfId="0" applyNumberFormat="1" applyFont="1" applyBorder="1" applyAlignment="1" applyProtection="1">
      <alignment horizontal="left" vertical="center" wrapText="1"/>
      <protection locked="0"/>
    </xf>
    <xf numFmtId="164" fontId="3" fillId="2" borderId="45" xfId="0" applyNumberFormat="1" applyFont="1" applyFill="1" applyBorder="1" applyAlignment="1">
      <alignment wrapText="1"/>
    </xf>
    <xf numFmtId="164" fontId="3" fillId="3" borderId="40" xfId="1" applyFont="1" applyFill="1" applyBorder="1" applyAlignment="1" applyProtection="1">
      <alignment wrapText="1"/>
    </xf>
    <xf numFmtId="164" fontId="3" fillId="3" borderId="41" xfId="1" applyFont="1" applyFill="1" applyBorder="1" applyAlignment="1">
      <alignment wrapText="1"/>
    </xf>
    <xf numFmtId="164" fontId="3" fillId="3" borderId="41" xfId="0" applyNumberFormat="1" applyFont="1" applyFill="1" applyBorder="1" applyAlignment="1">
      <alignment wrapText="1"/>
    </xf>
    <xf numFmtId="0" fontId="3" fillId="2" borderId="33" xfId="0" applyFont="1" applyFill="1" applyBorder="1" applyAlignment="1">
      <alignment horizontal="left" wrapText="1"/>
    </xf>
    <xf numFmtId="164" fontId="3" fillId="2" borderId="33" xfId="0" applyNumberFormat="1" applyFont="1" applyFill="1" applyBorder="1" applyAlignment="1">
      <alignment horizontal="center" wrapText="1"/>
    </xf>
    <xf numFmtId="0" fontId="3" fillId="2" borderId="3" xfId="0" applyFont="1" applyFill="1" applyBorder="1" applyAlignment="1">
      <alignment horizontal="left" wrapText="1"/>
    </xf>
    <xf numFmtId="164" fontId="3" fillId="3" borderId="0" xfId="0" applyNumberFormat="1" applyFont="1" applyFill="1" applyAlignment="1">
      <alignment wrapText="1"/>
    </xf>
    <xf numFmtId="164" fontId="3" fillId="3" borderId="41" xfId="1" applyFont="1" applyFill="1" applyBorder="1" applyAlignment="1" applyProtection="1">
      <alignment wrapText="1"/>
    </xf>
    <xf numFmtId="0" fontId="2" fillId="2" borderId="3" xfId="0" applyFont="1" applyFill="1" applyBorder="1" applyAlignment="1">
      <alignment vertical="center" wrapText="1"/>
    </xf>
    <xf numFmtId="164" fontId="2" fillId="0" borderId="0" xfId="1" applyFont="1" applyFill="1" applyBorder="1" applyAlignment="1" applyProtection="1">
      <alignment horizontal="center" vertical="center" wrapText="1"/>
    </xf>
    <xf numFmtId="49" fontId="2" fillId="3" borderId="3" xfId="1" applyNumberFormat="1" applyFont="1" applyFill="1" applyBorder="1" applyAlignment="1" applyProtection="1">
      <alignment horizontal="left" wrapText="1"/>
      <protection locked="0"/>
    </xf>
    <xf numFmtId="164" fontId="2" fillId="3" borderId="3" xfId="1" applyFont="1" applyFill="1" applyBorder="1" applyAlignment="1" applyProtection="1">
      <alignment horizontal="center" vertical="center" wrapText="1"/>
      <protection locked="0"/>
    </xf>
    <xf numFmtId="9" fontId="2" fillId="3" borderId="3" xfId="2" applyFont="1" applyFill="1" applyBorder="1" applyAlignment="1" applyProtection="1">
      <alignment horizontal="center" vertical="center" wrapText="1"/>
      <protection locked="0"/>
    </xf>
    <xf numFmtId="0" fontId="2" fillId="3" borderId="0" xfId="0" applyFont="1" applyFill="1" applyAlignment="1" applyProtection="1">
      <alignment vertical="center" wrapText="1"/>
      <protection locked="0"/>
    </xf>
    <xf numFmtId="0" fontId="2" fillId="3" borderId="0" xfId="0" applyFont="1" applyFill="1" applyAlignment="1" applyProtection="1">
      <alignment horizontal="left" vertical="top" wrapText="1"/>
      <protection locked="0"/>
    </xf>
    <xf numFmtId="164" fontId="2" fillId="3" borderId="0" xfId="1" applyFont="1" applyFill="1" applyBorder="1" applyAlignment="1" applyProtection="1">
      <alignment horizontal="center" vertical="center" wrapText="1"/>
      <protection locked="0"/>
    </xf>
    <xf numFmtId="164" fontId="2" fillId="3" borderId="0" xfId="1" applyFont="1" applyFill="1" applyBorder="1" applyAlignment="1" applyProtection="1">
      <alignment horizontal="left" vertical="center" wrapText="1"/>
      <protection locked="0"/>
    </xf>
    <xf numFmtId="164" fontId="2" fillId="3" borderId="0" xfId="1" applyFont="1" applyFill="1" applyBorder="1" applyAlignment="1" applyProtection="1">
      <alignment vertical="center" wrapText="1"/>
      <protection locked="0"/>
    </xf>
    <xf numFmtId="0" fontId="2" fillId="3" borderId="41" xfId="0" applyFont="1" applyFill="1" applyBorder="1" applyAlignment="1" applyProtection="1">
      <alignment vertical="center" wrapText="1"/>
      <protection locked="0"/>
    </xf>
    <xf numFmtId="164" fontId="2" fillId="0" borderId="3" xfId="1" applyFont="1" applyBorder="1" applyAlignment="1" applyProtection="1">
      <alignment vertical="center" wrapText="1"/>
      <protection locked="0"/>
    </xf>
    <xf numFmtId="164" fontId="2" fillId="2" borderId="3" xfId="1" applyFont="1" applyFill="1" applyBorder="1" applyAlignment="1" applyProtection="1">
      <alignment vertical="center" wrapText="1"/>
    </xf>
    <xf numFmtId="9" fontId="2" fillId="0" borderId="3" xfId="2" applyFont="1" applyBorder="1" applyAlignment="1" applyProtection="1">
      <alignment vertical="center" wrapText="1"/>
      <protection locked="0"/>
    </xf>
    <xf numFmtId="49" fontId="2" fillId="0" borderId="3" xfId="0" applyNumberFormat="1" applyFont="1" applyBorder="1" applyAlignment="1" applyProtection="1">
      <alignment horizontal="left" wrapText="1"/>
      <protection locked="0"/>
    </xf>
    <xf numFmtId="0" fontId="2" fillId="3" borderId="0" xfId="0" applyFont="1" applyFill="1" applyAlignment="1">
      <alignment vertical="center" wrapText="1"/>
    </xf>
    <xf numFmtId="0" fontId="2" fillId="2" borderId="8" xfId="0" applyFont="1" applyFill="1" applyBorder="1" applyAlignment="1">
      <alignment vertical="center" wrapText="1"/>
    </xf>
    <xf numFmtId="164" fontId="2" fillId="2" borderId="3" xfId="0" applyNumberFormat="1" applyFont="1" applyFill="1" applyBorder="1" applyAlignment="1">
      <alignment vertical="center" wrapText="1"/>
    </xf>
    <xf numFmtId="164" fontId="2" fillId="2" borderId="9" xfId="0" applyNumberFormat="1" applyFont="1" applyFill="1" applyBorder="1" applyAlignment="1">
      <alignment vertical="center" wrapText="1"/>
    </xf>
    <xf numFmtId="164" fontId="2" fillId="0" borderId="0" xfId="1" applyFont="1" applyFill="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0" xfId="0" applyFont="1" applyAlignment="1">
      <alignment vertical="center" wrapText="1"/>
    </xf>
    <xf numFmtId="0" fontId="2" fillId="0" borderId="0" xfId="0" applyFont="1" applyAlignment="1">
      <alignment wrapText="1"/>
    </xf>
    <xf numFmtId="164" fontId="2" fillId="0" borderId="39" xfId="0" applyNumberFormat="1" applyFont="1" applyBorder="1" applyAlignment="1" applyProtection="1">
      <alignment wrapText="1"/>
      <protection locked="0"/>
    </xf>
    <xf numFmtId="164" fontId="2" fillId="3" borderId="39" xfId="1" applyFont="1" applyFill="1" applyBorder="1" applyAlignment="1" applyProtection="1">
      <alignment horizontal="center" vertical="center" wrapText="1"/>
      <protection locked="0"/>
    </xf>
    <xf numFmtId="164" fontId="2" fillId="0" borderId="3" xfId="0" applyNumberFormat="1" applyFont="1" applyBorder="1" applyAlignment="1" applyProtection="1">
      <alignment wrapText="1"/>
      <protection locked="0"/>
    </xf>
    <xf numFmtId="0" fontId="2" fillId="3" borderId="0" xfId="0" applyFont="1" applyFill="1" applyAlignment="1">
      <alignment wrapText="1"/>
    </xf>
    <xf numFmtId="164" fontId="2" fillId="2" borderId="39" xfId="0" applyNumberFormat="1" applyFont="1" applyFill="1" applyBorder="1" applyAlignment="1">
      <alignment wrapText="1"/>
    </xf>
    <xf numFmtId="164" fontId="2" fillId="3" borderId="0" xfId="1" applyFont="1" applyFill="1" applyBorder="1" applyAlignment="1" applyProtection="1">
      <alignment vertical="center" wrapText="1"/>
    </xf>
    <xf numFmtId="164" fontId="2" fillId="2" borderId="3" xfId="0" applyNumberFormat="1" applyFont="1" applyFill="1" applyBorder="1" applyAlignment="1">
      <alignment wrapText="1"/>
    </xf>
    <xf numFmtId="164" fontId="2" fillId="2" borderId="8" xfId="1" applyFont="1" applyFill="1" applyBorder="1" applyAlignment="1" applyProtection="1">
      <alignment wrapText="1"/>
    </xf>
    <xf numFmtId="164" fontId="2" fillId="2" borderId="3" xfId="1" applyFont="1" applyFill="1" applyBorder="1" applyAlignment="1">
      <alignment wrapText="1"/>
    </xf>
    <xf numFmtId="164" fontId="2" fillId="2" borderId="4" xfId="0" applyNumberFormat="1" applyFont="1" applyFill="1" applyBorder="1" applyAlignment="1">
      <alignment wrapText="1"/>
    </xf>
    <xf numFmtId="0" fontId="2" fillId="2" borderId="12" xfId="0" applyFont="1" applyFill="1" applyBorder="1" applyAlignment="1">
      <alignment wrapText="1"/>
    </xf>
    <xf numFmtId="164" fontId="2" fillId="2" borderId="13" xfId="0" applyNumberFormat="1" applyFont="1" applyFill="1" applyBorder="1" applyAlignment="1">
      <alignment wrapText="1"/>
    </xf>
    <xf numFmtId="164" fontId="2" fillId="2" borderId="52" xfId="0" applyNumberFormat="1" applyFont="1" applyFill="1" applyBorder="1" applyAlignment="1">
      <alignment wrapText="1"/>
    </xf>
    <xf numFmtId="164" fontId="2" fillId="3" borderId="0" xfId="0" applyNumberFormat="1" applyFont="1" applyFill="1" applyAlignment="1">
      <alignment vertical="center" wrapText="1"/>
    </xf>
    <xf numFmtId="0" fontId="2" fillId="0" borderId="0" xfId="0" applyFont="1"/>
    <xf numFmtId="164" fontId="2" fillId="2" borderId="50" xfId="1" applyFont="1" applyFill="1" applyBorder="1" applyAlignment="1" applyProtection="1">
      <alignment wrapText="1"/>
    </xf>
    <xf numFmtId="0" fontId="2" fillId="2" borderId="16" xfId="0" applyFont="1" applyFill="1" applyBorder="1"/>
    <xf numFmtId="164" fontId="2" fillId="2" borderId="3" xfId="1" applyFont="1" applyFill="1" applyBorder="1" applyAlignment="1">
      <alignment vertical="center" wrapText="1"/>
    </xf>
    <xf numFmtId="164" fontId="2" fillId="0" borderId="3" xfId="1" applyFont="1" applyFill="1" applyBorder="1" applyAlignment="1" applyProtection="1">
      <alignment horizontal="center" vertical="center" wrapText="1"/>
      <protection locked="0"/>
    </xf>
    <xf numFmtId="164" fontId="2" fillId="0" borderId="3" xfId="1" applyFont="1" applyFill="1" applyBorder="1" applyAlignment="1" applyProtection="1">
      <alignment horizontal="left" vertical="center" wrapText="1"/>
      <protection locked="0"/>
    </xf>
    <xf numFmtId="164" fontId="24" fillId="0" borderId="3" xfId="1" applyFont="1" applyFill="1" applyBorder="1" applyAlignment="1" applyProtection="1">
      <alignment horizontal="center" vertical="center" wrapText="1"/>
      <protection locked="0"/>
    </xf>
    <xf numFmtId="164" fontId="24" fillId="0" borderId="3" xfId="1" applyFont="1" applyFill="1" applyBorder="1" applyAlignment="1" applyProtection="1">
      <alignment vertical="center" wrapText="1"/>
      <protection locked="0"/>
    </xf>
    <xf numFmtId="164" fontId="24" fillId="0" borderId="3" xfId="1" applyFont="1" applyBorder="1" applyAlignment="1" applyProtection="1">
      <alignment vertical="center" wrapText="1"/>
      <protection locked="0"/>
    </xf>
    <xf numFmtId="0" fontId="21" fillId="0" borderId="0" xfId="0" applyFont="1" applyAlignment="1">
      <alignment horizontal="left" vertical="top" wrapText="1"/>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0" fontId="3" fillId="2" borderId="5"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0" fontId="19" fillId="0" borderId="54" xfId="0" applyFont="1" applyBorder="1" applyAlignment="1">
      <alignment horizontal="left" wrapText="1"/>
    </xf>
    <xf numFmtId="0" fontId="3" fillId="3" borderId="4"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49" fontId="3" fillId="3" borderId="4" xfId="0" applyNumberFormat="1" applyFont="1" applyFill="1" applyBorder="1" applyAlignment="1" applyProtection="1">
      <alignment horizontal="left" vertical="top" wrapText="1"/>
      <protection locked="0"/>
    </xf>
    <xf numFmtId="49" fontId="3" fillId="3" borderId="1" xfId="0" applyNumberFormat="1" applyFont="1" applyFill="1" applyBorder="1" applyAlignment="1" applyProtection="1">
      <alignment horizontal="left" vertical="top" wrapText="1"/>
      <protection locked="0"/>
    </xf>
    <xf numFmtId="49" fontId="3" fillId="3" borderId="2" xfId="0" applyNumberFormat="1" applyFont="1" applyFill="1" applyBorder="1" applyAlignment="1" applyProtection="1">
      <alignment horizontal="left" vertical="top" wrapText="1"/>
      <protection locked="0"/>
    </xf>
    <xf numFmtId="0" fontId="3" fillId="4" borderId="42"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4" xfId="0" applyFont="1" applyFill="1" applyBorder="1" applyAlignment="1">
      <alignment horizontal="center" vertical="center" wrapText="1"/>
    </xf>
    <xf numFmtId="164" fontId="3" fillId="2" borderId="5" xfId="1" applyFont="1" applyFill="1" applyBorder="1" applyAlignment="1" applyProtection="1">
      <alignment horizontal="center" vertical="center" wrapText="1"/>
      <protection locked="0"/>
    </xf>
    <xf numFmtId="164" fontId="3" fillId="2" borderId="39" xfId="1" applyFont="1" applyFill="1" applyBorder="1" applyAlignment="1" applyProtection="1">
      <alignment horizontal="center" vertical="center" wrapText="1"/>
      <protection locked="0"/>
    </xf>
    <xf numFmtId="0" fontId="3" fillId="0" borderId="0" xfId="0" applyFont="1" applyAlignment="1">
      <alignment horizontal="center" vertical="center"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xf numFmtId="164" fontId="3" fillId="2" borderId="31" xfId="1" applyFont="1" applyFill="1" applyBorder="1" applyAlignment="1" applyProtection="1">
      <alignment horizontal="center" vertical="center" wrapText="1"/>
    </xf>
    <xf numFmtId="164" fontId="3" fillId="2" borderId="38" xfId="1" applyFont="1" applyFill="1" applyBorder="1" applyAlignment="1" applyProtection="1">
      <alignment horizontal="center" vertical="center" wrapText="1"/>
    </xf>
    <xf numFmtId="0" fontId="3" fillId="2" borderId="5"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xf numFmtId="0" fontId="3" fillId="2" borderId="41"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55"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26" xfId="0" applyFont="1" applyFill="1" applyBorder="1" applyAlignment="1">
      <alignment horizontal="center" wrapText="1"/>
    </xf>
    <xf numFmtId="0" fontId="3" fillId="2" borderId="27" xfId="0" applyFont="1" applyFill="1" applyBorder="1" applyAlignment="1">
      <alignment horizontal="center" wrapText="1"/>
    </xf>
    <xf numFmtId="0" fontId="3" fillId="2" borderId="51" xfId="0" applyFont="1" applyFill="1" applyBorder="1" applyAlignment="1" applyProtection="1">
      <alignment horizontal="center" wrapText="1"/>
      <protection locked="0"/>
    </xf>
    <xf numFmtId="0" fontId="3" fillId="2" borderId="39" xfId="0" applyFont="1" applyFill="1" applyBorder="1" applyAlignment="1" applyProtection="1">
      <alignment horizontal="center" wrapText="1"/>
      <protection locked="0"/>
    </xf>
    <xf numFmtId="164" fontId="4" fillId="2" borderId="4" xfId="0" applyNumberFormat="1" applyFont="1" applyFill="1" applyBorder="1" applyAlignment="1">
      <alignment horizontal="center"/>
    </xf>
    <xf numFmtId="164" fontId="4" fillId="2" borderId="36" xfId="0" applyNumberFormat="1" applyFont="1" applyFill="1" applyBorder="1" applyAlignment="1">
      <alignment horizontal="center"/>
    </xf>
    <xf numFmtId="164" fontId="4" fillId="2" borderId="45" xfId="0" applyNumberFormat="1" applyFont="1" applyFill="1" applyBorder="1" applyAlignment="1">
      <alignment horizontal="center"/>
    </xf>
    <xf numFmtId="164" fontId="4" fillId="2" borderId="46" xfId="0" applyNumberFormat="1" applyFont="1" applyFill="1" applyBorder="1" applyAlignment="1">
      <alignment horizontal="center"/>
    </xf>
    <xf numFmtId="0" fontId="4" fillId="2" borderId="42" xfId="0" applyFont="1" applyFill="1" applyBorder="1" applyAlignment="1">
      <alignment horizontal="left"/>
    </xf>
    <xf numFmtId="0" fontId="4" fillId="2" borderId="43" xfId="0" applyFont="1" applyFill="1" applyBorder="1" applyAlignment="1">
      <alignment horizontal="left"/>
    </xf>
    <xf numFmtId="0" fontId="4" fillId="2" borderId="44" xfId="0" applyFont="1" applyFill="1" applyBorder="1" applyAlignment="1">
      <alignment horizontal="left"/>
    </xf>
    <xf numFmtId="49" fontId="0" fillId="2" borderId="47" xfId="0" applyNumberFormat="1" applyFill="1" applyBorder="1" applyAlignment="1">
      <alignment horizontal="center" wrapText="1"/>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0" fontId="0" fillId="2" borderId="47" xfId="0"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4" fillId="6" borderId="17"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20"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3" fillId="2" borderId="53" xfId="0" applyFont="1" applyFill="1" applyBorder="1" applyAlignment="1">
      <alignment horizontal="center" wrapText="1"/>
    </xf>
    <xf numFmtId="0" fontId="3" fillId="2" borderId="39" xfId="0" applyFont="1" applyFill="1" applyBorder="1" applyAlignment="1">
      <alignment horizontal="center" wrapText="1"/>
    </xf>
    <xf numFmtId="0" fontId="3" fillId="2" borderId="2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21" xfId="0" applyFont="1" applyFill="1" applyBorder="1" applyAlignment="1">
      <alignment horizontal="center" wrapText="1"/>
    </xf>
    <xf numFmtId="0" fontId="3" fillId="2" borderId="29"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10" xfId="0" applyFont="1" applyFill="1" applyBorder="1" applyAlignment="1">
      <alignment horizontal="center" vertical="center" wrapText="1"/>
    </xf>
  </cellXfs>
  <cellStyles count="3">
    <cellStyle name="Currency" xfId="1" builtinId="4"/>
    <cellStyle name="Normal" xfId="0" builtinId="0"/>
    <cellStyle name="Per cent" xfId="2" builtinId="5"/>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election activeCell="G3" sqref="G3"/>
    </sheetView>
  </sheetViews>
  <sheetFormatPr baseColWidth="10" defaultColWidth="8.83203125" defaultRowHeight="15" x14ac:dyDescent="0.2"/>
  <cols>
    <col min="2" max="2" width="127.33203125" customWidth="1"/>
  </cols>
  <sheetData>
    <row r="2" spans="2:5" ht="36.75" customHeight="1" thickBot="1" x14ac:dyDescent="0.25">
      <c r="B2" s="214" t="s">
        <v>0</v>
      </c>
      <c r="C2" s="214"/>
      <c r="D2" s="214"/>
      <c r="E2" s="214"/>
    </row>
    <row r="3" spans="2:5" ht="295.5" customHeight="1" thickBot="1" x14ac:dyDescent="0.25">
      <c r="B3" s="132"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113"/>
  <sheetViews>
    <sheetView showGridLines="0" showZeros="0" topLeftCell="E1" zoomScale="80" zoomScaleNormal="80" workbookViewId="0">
      <pane ySplit="4" topLeftCell="A92" activePane="bottomLeft" state="frozen"/>
      <selection pane="bottomLeft" activeCell="I68" sqref="I68"/>
    </sheetView>
  </sheetViews>
  <sheetFormatPr baseColWidth="10" defaultColWidth="9.1640625" defaultRowHeight="15" x14ac:dyDescent="0.2"/>
  <cols>
    <col min="1" max="1" width="9.1640625" style="20"/>
    <col min="2" max="2" width="30.6640625" style="20" customWidth="1"/>
    <col min="3" max="3" width="32.5" style="20" customWidth="1"/>
    <col min="4" max="4" width="25.1640625" style="20" customWidth="1"/>
    <col min="5" max="6" width="25.6640625" style="20" customWidth="1"/>
    <col min="7" max="7" width="23.1640625" style="20" customWidth="1"/>
    <col min="8" max="8" width="22.5" style="20" customWidth="1"/>
    <col min="9" max="9" width="22.5" style="111" customWidth="1"/>
    <col min="10" max="10" width="25.6640625" style="153" customWidth="1"/>
    <col min="11" max="11" width="35.6640625" style="20" customWidth="1"/>
    <col min="12" max="12" width="18.83203125" style="20" customWidth="1"/>
    <col min="13" max="13" width="9.1640625" style="20"/>
    <col min="14" max="14" width="17.6640625" style="20" customWidth="1"/>
    <col min="15" max="15" width="26.5" style="20" customWidth="1"/>
    <col min="16" max="16" width="22.5" style="20" customWidth="1"/>
    <col min="17" max="17" width="29.6640625" style="20" customWidth="1"/>
    <col min="18" max="18" width="23.5" style="20" customWidth="1"/>
    <col min="19" max="19" width="18.5" style="20" customWidth="1"/>
    <col min="20" max="20" width="17.5" style="20" customWidth="1"/>
    <col min="21" max="21" width="25.1640625" style="20" customWidth="1"/>
    <col min="22" max="16384" width="9.1640625" style="20"/>
  </cols>
  <sheetData>
    <row r="1" spans="1:12" ht="30.75" customHeight="1" x14ac:dyDescent="0.55000000000000004">
      <c r="B1" s="214" t="s">
        <v>0</v>
      </c>
      <c r="C1" s="214"/>
      <c r="D1" s="214"/>
      <c r="E1" s="214"/>
      <c r="F1" s="18"/>
      <c r="G1" s="18"/>
      <c r="H1" s="19"/>
      <c r="I1" s="110"/>
      <c r="J1" s="149"/>
      <c r="K1" s="19"/>
    </row>
    <row r="2" spans="1:12" ht="16.5" customHeight="1" x14ac:dyDescent="0.3">
      <c r="B2" s="223" t="s">
        <v>2</v>
      </c>
      <c r="C2" s="223"/>
      <c r="D2" s="223"/>
      <c r="E2" s="223"/>
      <c r="F2" s="133"/>
      <c r="G2" s="133"/>
      <c r="H2" s="133"/>
      <c r="I2" s="120"/>
      <c r="J2" s="148"/>
    </row>
    <row r="4" spans="1:12" ht="141.75" customHeight="1" x14ac:dyDescent="0.2">
      <c r="B4" s="130" t="s">
        <v>3</v>
      </c>
      <c r="C4" s="130" t="s">
        <v>4</v>
      </c>
      <c r="D4" s="49" t="s">
        <v>5</v>
      </c>
      <c r="E4" s="49" t="s">
        <v>6</v>
      </c>
      <c r="F4" s="49" t="s">
        <v>7</v>
      </c>
      <c r="G4" s="73" t="s">
        <v>8</v>
      </c>
      <c r="H4" s="130" t="s">
        <v>9</v>
      </c>
      <c r="I4" s="130" t="s">
        <v>10</v>
      </c>
      <c r="J4" s="130" t="s">
        <v>11</v>
      </c>
      <c r="K4" s="130" t="s">
        <v>12</v>
      </c>
      <c r="L4" s="26"/>
    </row>
    <row r="5" spans="1:12" ht="51" customHeight="1" x14ac:dyDescent="0.2">
      <c r="B5" s="71" t="s">
        <v>13</v>
      </c>
      <c r="C5" s="227" t="s">
        <v>14</v>
      </c>
      <c r="D5" s="228"/>
      <c r="E5" s="228"/>
      <c r="F5" s="228"/>
      <c r="G5" s="228"/>
      <c r="H5" s="228"/>
      <c r="I5" s="228"/>
      <c r="J5" s="228"/>
      <c r="K5" s="229"/>
      <c r="L5" s="9"/>
    </row>
    <row r="6" spans="1:12" ht="51" customHeight="1" x14ac:dyDescent="0.2">
      <c r="B6" s="71" t="s">
        <v>15</v>
      </c>
      <c r="C6" s="218" t="s">
        <v>16</v>
      </c>
      <c r="D6" s="219"/>
      <c r="E6" s="219"/>
      <c r="F6" s="219"/>
      <c r="G6" s="219"/>
      <c r="H6" s="219"/>
      <c r="I6" s="219"/>
      <c r="J6" s="219"/>
      <c r="K6" s="220"/>
      <c r="L6" s="28"/>
    </row>
    <row r="7" spans="1:12" ht="68" x14ac:dyDescent="0.2">
      <c r="B7" s="168" t="s">
        <v>17</v>
      </c>
      <c r="C7" s="137" t="s">
        <v>18</v>
      </c>
      <c r="D7" s="138">
        <v>60000</v>
      </c>
      <c r="E7" s="138"/>
      <c r="F7" s="138"/>
      <c r="G7" s="139">
        <f>SUM(D7:F7)</f>
        <v>60000</v>
      </c>
      <c r="H7" s="140">
        <v>0.3</v>
      </c>
      <c r="I7" s="211">
        <f>43269.78+7849.45</f>
        <v>51119.229999999996</v>
      </c>
      <c r="J7" s="150" t="s">
        <v>19</v>
      </c>
      <c r="K7" s="141"/>
      <c r="L7" s="169"/>
    </row>
    <row r="8" spans="1:12" ht="68" x14ac:dyDescent="0.2">
      <c r="B8" s="168" t="s">
        <v>20</v>
      </c>
      <c r="C8" s="137" t="s">
        <v>21</v>
      </c>
      <c r="D8" s="138">
        <v>60000</v>
      </c>
      <c r="E8" s="138"/>
      <c r="F8" s="138"/>
      <c r="G8" s="139">
        <f t="shared" ref="G8" si="0">SUM(D8:F8)</f>
        <v>60000</v>
      </c>
      <c r="H8" s="140">
        <v>0.3</v>
      </c>
      <c r="I8" s="209">
        <v>0</v>
      </c>
      <c r="J8" s="150" t="s">
        <v>22</v>
      </c>
      <c r="K8" s="141"/>
      <c r="L8" s="169"/>
    </row>
    <row r="9" spans="1:12" ht="68" x14ac:dyDescent="0.2">
      <c r="B9" s="168" t="s">
        <v>23</v>
      </c>
      <c r="C9" s="142" t="s">
        <v>24</v>
      </c>
      <c r="D9" s="138">
        <v>40000</v>
      </c>
      <c r="E9" s="138"/>
      <c r="F9" s="138"/>
      <c r="G9" s="139">
        <v>40000</v>
      </c>
      <c r="H9" s="140">
        <v>0.3</v>
      </c>
      <c r="I9" s="209">
        <v>36327.775000000001</v>
      </c>
      <c r="J9" s="150" t="s">
        <v>25</v>
      </c>
      <c r="K9" s="141"/>
      <c r="L9" s="169"/>
    </row>
    <row r="10" spans="1:12" ht="68" x14ac:dyDescent="0.2">
      <c r="B10" s="168" t="s">
        <v>26</v>
      </c>
      <c r="C10" s="137" t="s">
        <v>27</v>
      </c>
      <c r="D10" s="138">
        <v>20000</v>
      </c>
      <c r="E10" s="138"/>
      <c r="F10" s="138"/>
      <c r="G10" s="139">
        <f t="shared" ref="G10:G11" si="1">SUM(D10:F10)</f>
        <v>20000</v>
      </c>
      <c r="H10" s="140">
        <v>0.3</v>
      </c>
      <c r="I10" s="138">
        <v>0</v>
      </c>
      <c r="J10" s="150" t="s">
        <v>28</v>
      </c>
      <c r="K10" s="141"/>
      <c r="L10" s="169"/>
    </row>
    <row r="11" spans="1:12" ht="102" x14ac:dyDescent="0.2">
      <c r="B11" s="168" t="s">
        <v>29</v>
      </c>
      <c r="C11" s="137" t="s">
        <v>30</v>
      </c>
      <c r="D11" s="138">
        <v>100000</v>
      </c>
      <c r="E11" s="138"/>
      <c r="F11" s="138"/>
      <c r="G11" s="139">
        <f t="shared" si="1"/>
        <v>100000</v>
      </c>
      <c r="H11" s="140">
        <v>0.3</v>
      </c>
      <c r="I11" s="138">
        <v>41027</v>
      </c>
      <c r="J11" s="150" t="s">
        <v>31</v>
      </c>
      <c r="K11" s="141"/>
      <c r="L11" s="169"/>
    </row>
    <row r="12" spans="1:12" ht="17" x14ac:dyDescent="0.2">
      <c r="A12" s="21"/>
      <c r="C12" s="71" t="s">
        <v>32</v>
      </c>
      <c r="D12" s="10">
        <f>SUM(D7:D11)</f>
        <v>280000</v>
      </c>
      <c r="E12" s="10">
        <f>SUM(E7:E11)</f>
        <v>0</v>
      </c>
      <c r="F12" s="10">
        <f>SUM(F7:F11)</f>
        <v>0</v>
      </c>
      <c r="G12" s="10">
        <f>SUM(G7:G11)</f>
        <v>280000</v>
      </c>
      <c r="H12" s="10">
        <f>(H7*G7)+(H8*G8)+(H9*G9)+(H10*G10)+(H11*G11)</f>
        <v>84000</v>
      </c>
      <c r="I12" s="10">
        <f>SUM(I7:I11)</f>
        <v>128474.005</v>
      </c>
      <c r="J12" s="151"/>
      <c r="K12" s="170"/>
      <c r="L12" s="29"/>
    </row>
    <row r="13" spans="1:12" ht="51" customHeight="1" x14ac:dyDescent="0.2">
      <c r="A13" s="21"/>
      <c r="B13" s="71" t="s">
        <v>33</v>
      </c>
      <c r="C13" s="215" t="s">
        <v>34</v>
      </c>
      <c r="D13" s="216"/>
      <c r="E13" s="216"/>
      <c r="F13" s="216"/>
      <c r="G13" s="216"/>
      <c r="H13" s="216"/>
      <c r="I13" s="216"/>
      <c r="J13" s="216"/>
      <c r="K13" s="217"/>
      <c r="L13" s="28"/>
    </row>
    <row r="14" spans="1:12" ht="118" customHeight="1" x14ac:dyDescent="0.2">
      <c r="A14" s="21"/>
      <c r="B14" s="168" t="s">
        <v>35</v>
      </c>
      <c r="C14" s="137" t="s">
        <v>36</v>
      </c>
      <c r="D14" s="138">
        <v>80000</v>
      </c>
      <c r="E14" s="138"/>
      <c r="F14" s="138"/>
      <c r="G14" s="139">
        <f>SUM(D14:F14)</f>
        <v>80000</v>
      </c>
      <c r="H14" s="143">
        <v>0.4</v>
      </c>
      <c r="I14" s="138">
        <v>76695.63</v>
      </c>
      <c r="J14" s="150" t="s">
        <v>37</v>
      </c>
      <c r="K14" s="141"/>
      <c r="L14" s="169"/>
    </row>
    <row r="15" spans="1:12" ht="51" x14ac:dyDescent="0.2">
      <c r="A15" s="21"/>
      <c r="B15" s="168" t="s">
        <v>38</v>
      </c>
      <c r="C15" s="137" t="s">
        <v>39</v>
      </c>
      <c r="D15" s="138">
        <v>60000</v>
      </c>
      <c r="E15" s="138"/>
      <c r="F15" s="138"/>
      <c r="G15" s="139">
        <f t="shared" ref="G15:G16" si="2">SUM(D15:F15)</f>
        <v>60000</v>
      </c>
      <c r="H15" s="143">
        <v>0.4</v>
      </c>
      <c r="I15" s="138">
        <v>56300</v>
      </c>
      <c r="J15" s="150" t="s">
        <v>40</v>
      </c>
      <c r="K15" s="141"/>
      <c r="L15" s="169"/>
    </row>
    <row r="16" spans="1:12" ht="94" customHeight="1" x14ac:dyDescent="0.2">
      <c r="A16" s="21"/>
      <c r="B16" s="168" t="s">
        <v>41</v>
      </c>
      <c r="C16" s="137" t="s">
        <v>42</v>
      </c>
      <c r="D16" s="138">
        <v>30000</v>
      </c>
      <c r="E16" s="138"/>
      <c r="F16" s="138"/>
      <c r="G16" s="139">
        <f t="shared" si="2"/>
        <v>30000</v>
      </c>
      <c r="H16" s="140">
        <v>0.4</v>
      </c>
      <c r="I16" s="138">
        <v>0</v>
      </c>
      <c r="J16" s="150" t="s">
        <v>43</v>
      </c>
      <c r="K16" s="141"/>
      <c r="L16" s="169"/>
    </row>
    <row r="17" spans="1:12" ht="102" x14ac:dyDescent="0.2">
      <c r="A17" s="21"/>
      <c r="B17" s="168" t="s">
        <v>44</v>
      </c>
      <c r="C17" s="137" t="s">
        <v>45</v>
      </c>
      <c r="D17" s="138">
        <v>60000</v>
      </c>
      <c r="E17" s="138"/>
      <c r="F17" s="138"/>
      <c r="G17" s="139">
        <f>SUM(D17:F17)</f>
        <v>60000</v>
      </c>
      <c r="H17" s="143">
        <v>0.4</v>
      </c>
      <c r="I17" s="138">
        <v>60000</v>
      </c>
      <c r="J17" s="150" t="s">
        <v>43</v>
      </c>
      <c r="K17" s="141"/>
      <c r="L17" s="169"/>
    </row>
    <row r="18" spans="1:12" ht="57.75" customHeight="1" x14ac:dyDescent="0.2">
      <c r="A18" s="21"/>
      <c r="B18" s="168" t="s">
        <v>46</v>
      </c>
      <c r="C18" s="137" t="s">
        <v>47</v>
      </c>
      <c r="D18" s="138">
        <v>25000</v>
      </c>
      <c r="E18" s="138"/>
      <c r="F18" s="138"/>
      <c r="G18" s="139">
        <f t="shared" ref="G18:G20" si="3">SUM(D18:F18)</f>
        <v>25000</v>
      </c>
      <c r="H18" s="140">
        <v>0.4</v>
      </c>
      <c r="I18" s="138">
        <v>24472.04</v>
      </c>
      <c r="J18" s="150" t="s">
        <v>40</v>
      </c>
      <c r="K18" s="141"/>
      <c r="L18" s="169"/>
    </row>
    <row r="19" spans="1:12" ht="85" x14ac:dyDescent="0.2">
      <c r="A19" s="21"/>
      <c r="B19" s="168" t="s">
        <v>48</v>
      </c>
      <c r="C19" s="137" t="s">
        <v>49</v>
      </c>
      <c r="D19" s="138">
        <v>30000</v>
      </c>
      <c r="E19" s="138"/>
      <c r="F19" s="138"/>
      <c r="G19" s="139">
        <f t="shared" si="3"/>
        <v>30000</v>
      </c>
      <c r="H19" s="140">
        <v>0.4</v>
      </c>
      <c r="I19" s="138">
        <v>26323.14</v>
      </c>
      <c r="J19" s="150" t="s">
        <v>43</v>
      </c>
      <c r="K19" s="141"/>
      <c r="L19" s="169"/>
    </row>
    <row r="20" spans="1:12" ht="51" x14ac:dyDescent="0.2">
      <c r="A20" s="21"/>
      <c r="B20" s="168" t="s">
        <v>50</v>
      </c>
      <c r="C20" s="144" t="s">
        <v>51</v>
      </c>
      <c r="D20" s="138">
        <v>50000</v>
      </c>
      <c r="E20" s="138"/>
      <c r="F20" s="138"/>
      <c r="G20" s="139">
        <f t="shared" si="3"/>
        <v>50000</v>
      </c>
      <c r="H20" s="140">
        <v>0.4</v>
      </c>
      <c r="I20" s="138">
        <v>38011.78</v>
      </c>
      <c r="J20" s="150" t="s">
        <v>43</v>
      </c>
      <c r="K20" s="141"/>
      <c r="L20" s="169"/>
    </row>
    <row r="21" spans="1:12" ht="17" x14ac:dyDescent="0.2">
      <c r="A21" s="21"/>
      <c r="B21" s="168" t="s">
        <v>52</v>
      </c>
      <c r="C21" s="144"/>
      <c r="D21" s="171"/>
      <c r="E21" s="171"/>
      <c r="F21" s="171"/>
      <c r="G21" s="139">
        <f t="shared" ref="G21" si="4">SUM(D21:F21)</f>
        <v>0</v>
      </c>
      <c r="H21" s="172"/>
      <c r="I21" s="171"/>
      <c r="J21" s="150"/>
      <c r="K21" s="170"/>
      <c r="L21" s="169"/>
    </row>
    <row r="22" spans="1:12" ht="17" x14ac:dyDescent="0.2">
      <c r="A22" s="21"/>
      <c r="C22" s="71" t="s">
        <v>32</v>
      </c>
      <c r="D22" s="10">
        <f>SUM(D14:D21)</f>
        <v>335000</v>
      </c>
      <c r="E22" s="10">
        <f>SUM(E14:E21)</f>
        <v>0</v>
      </c>
      <c r="F22" s="10">
        <f>SUM(F14:F21)</f>
        <v>0</v>
      </c>
      <c r="G22" s="10">
        <f>SUM(G14:G21)</f>
        <v>335000</v>
      </c>
      <c r="H22" s="10">
        <f>(H14*G14)+(H15*G15)+(H16*G16)+(H17*G17)+(H18*G18)+(H19*G19)+(H20*G20)+(H21*G21)</f>
        <v>134000</v>
      </c>
      <c r="I22" s="10">
        <f>SUM(I14:I21)</f>
        <v>281802.58999999997</v>
      </c>
      <c r="J22" s="151"/>
      <c r="K22" s="170"/>
      <c r="L22" s="29"/>
    </row>
    <row r="23" spans="1:12" ht="16" x14ac:dyDescent="0.2">
      <c r="B23" s="173"/>
      <c r="C23" s="174"/>
      <c r="D23" s="175"/>
      <c r="E23" s="175"/>
      <c r="F23" s="175"/>
      <c r="G23" s="175"/>
      <c r="H23" s="175"/>
      <c r="I23" s="175"/>
      <c r="J23" s="176"/>
      <c r="K23" s="175"/>
      <c r="L23" s="169"/>
    </row>
    <row r="24" spans="1:12" ht="51" customHeight="1" x14ac:dyDescent="0.2">
      <c r="B24" s="71" t="s">
        <v>53</v>
      </c>
      <c r="C24" s="224" t="s">
        <v>54</v>
      </c>
      <c r="D24" s="225"/>
      <c r="E24" s="225"/>
      <c r="F24" s="225"/>
      <c r="G24" s="225"/>
      <c r="H24" s="225"/>
      <c r="I24" s="225"/>
      <c r="J24" s="225"/>
      <c r="K24" s="226"/>
      <c r="L24" s="9"/>
    </row>
    <row r="25" spans="1:12" ht="51" customHeight="1" x14ac:dyDescent="0.2">
      <c r="B25" s="71" t="s">
        <v>55</v>
      </c>
      <c r="C25" s="215" t="s">
        <v>56</v>
      </c>
      <c r="D25" s="216"/>
      <c r="E25" s="216"/>
      <c r="F25" s="216"/>
      <c r="G25" s="216"/>
      <c r="H25" s="216"/>
      <c r="I25" s="216"/>
      <c r="J25" s="216"/>
      <c r="K25" s="217"/>
      <c r="L25" s="28"/>
    </row>
    <row r="26" spans="1:12" ht="85" x14ac:dyDescent="0.2">
      <c r="B26" s="168" t="s">
        <v>57</v>
      </c>
      <c r="C26" s="137" t="s">
        <v>58</v>
      </c>
      <c r="D26" s="138">
        <v>15000</v>
      </c>
      <c r="E26" s="138"/>
      <c r="F26" s="138"/>
      <c r="G26" s="139">
        <f>SUM(D26:F26)</f>
        <v>15000</v>
      </c>
      <c r="H26" s="140">
        <v>1</v>
      </c>
      <c r="I26" s="138">
        <v>14651.09</v>
      </c>
      <c r="J26" s="150" t="s">
        <v>59</v>
      </c>
      <c r="K26" s="141"/>
      <c r="L26" s="169"/>
    </row>
    <row r="27" spans="1:12" ht="102" x14ac:dyDescent="0.2">
      <c r="B27" s="168" t="s">
        <v>60</v>
      </c>
      <c r="C27" s="137" t="s">
        <v>61</v>
      </c>
      <c r="D27" s="138">
        <v>50000</v>
      </c>
      <c r="E27" s="138"/>
      <c r="F27" s="138"/>
      <c r="G27" s="139">
        <f t="shared" ref="G27:G28" si="5">SUM(D27:F27)</f>
        <v>50000</v>
      </c>
      <c r="H27" s="140">
        <v>1</v>
      </c>
      <c r="I27" s="138">
        <v>46501.9</v>
      </c>
      <c r="J27" s="150" t="s">
        <v>62</v>
      </c>
      <c r="K27" s="141"/>
      <c r="L27" s="169"/>
    </row>
    <row r="28" spans="1:12" ht="85" x14ac:dyDescent="0.2">
      <c r="B28" s="168" t="s">
        <v>63</v>
      </c>
      <c r="C28" s="137" t="s">
        <v>64</v>
      </c>
      <c r="D28" s="138">
        <v>45000</v>
      </c>
      <c r="E28" s="138"/>
      <c r="F28" s="138"/>
      <c r="G28" s="139">
        <f t="shared" si="5"/>
        <v>45000</v>
      </c>
      <c r="H28" s="140">
        <v>1</v>
      </c>
      <c r="I28" s="138">
        <v>44905.93</v>
      </c>
      <c r="J28" s="150" t="s">
        <v>62</v>
      </c>
      <c r="K28" s="141"/>
      <c r="L28" s="169"/>
    </row>
    <row r="29" spans="1:12" ht="153" x14ac:dyDescent="0.2">
      <c r="B29" s="168" t="s">
        <v>65</v>
      </c>
      <c r="C29" s="137" t="s">
        <v>66</v>
      </c>
      <c r="D29" s="138">
        <v>37283</v>
      </c>
      <c r="E29" s="138"/>
      <c r="F29" s="138"/>
      <c r="G29" s="139">
        <f t="shared" ref="G29:G33" si="6">SUM(D29:F29)</f>
        <v>37283</v>
      </c>
      <c r="H29" s="140">
        <v>1</v>
      </c>
      <c r="I29" s="138">
        <v>37379.83</v>
      </c>
      <c r="J29" s="150" t="s">
        <v>67</v>
      </c>
      <c r="K29" s="141"/>
      <c r="L29" s="169"/>
    </row>
    <row r="30" spans="1:12" ht="170" x14ac:dyDescent="0.2">
      <c r="B30" s="168" t="s">
        <v>68</v>
      </c>
      <c r="C30" s="137" t="s">
        <v>69</v>
      </c>
      <c r="D30" s="138">
        <v>30000</v>
      </c>
      <c r="E30" s="138"/>
      <c r="F30" s="138"/>
      <c r="G30" s="139">
        <f t="shared" si="6"/>
        <v>30000</v>
      </c>
      <c r="H30" s="140">
        <v>0.7</v>
      </c>
      <c r="I30" s="138">
        <v>29184.57</v>
      </c>
      <c r="J30" s="150" t="s">
        <v>70</v>
      </c>
      <c r="K30" s="141"/>
      <c r="L30" s="169"/>
    </row>
    <row r="31" spans="1:12" ht="102" x14ac:dyDescent="0.2">
      <c r="B31" s="168" t="s">
        <v>71</v>
      </c>
      <c r="C31" s="137" t="s">
        <v>72</v>
      </c>
      <c r="D31" s="138">
        <v>20000</v>
      </c>
      <c r="E31" s="138"/>
      <c r="F31" s="138"/>
      <c r="G31" s="139">
        <f>SUM(D31:F31)</f>
        <v>20000</v>
      </c>
      <c r="H31" s="140">
        <v>1</v>
      </c>
      <c r="I31" s="138">
        <v>20000</v>
      </c>
      <c r="J31" s="150" t="s">
        <v>73</v>
      </c>
      <c r="K31" s="141"/>
      <c r="L31" s="169"/>
    </row>
    <row r="32" spans="1:12" ht="17" x14ac:dyDescent="0.2">
      <c r="A32" s="21"/>
      <c r="B32" s="168" t="s">
        <v>74</v>
      </c>
      <c r="C32" s="144"/>
      <c r="D32" s="171"/>
      <c r="E32" s="171"/>
      <c r="F32" s="171"/>
      <c r="G32" s="139">
        <f t="shared" si="6"/>
        <v>0</v>
      </c>
      <c r="H32" s="172"/>
      <c r="I32" s="171"/>
      <c r="J32" s="150"/>
      <c r="K32" s="170"/>
      <c r="L32" s="169"/>
    </row>
    <row r="33" spans="1:12" s="21" customFormat="1" ht="17" x14ac:dyDescent="0.2">
      <c r="B33" s="168" t="s">
        <v>75</v>
      </c>
      <c r="C33" s="144"/>
      <c r="D33" s="171"/>
      <c r="E33" s="171"/>
      <c r="F33" s="171"/>
      <c r="G33" s="139">
        <f t="shared" si="6"/>
        <v>0</v>
      </c>
      <c r="H33" s="172"/>
      <c r="I33" s="171"/>
      <c r="J33" s="150"/>
      <c r="K33" s="170"/>
      <c r="L33" s="169"/>
    </row>
    <row r="34" spans="1:12" s="21" customFormat="1" ht="17" x14ac:dyDescent="0.2">
      <c r="A34" s="20"/>
      <c r="B34" s="20"/>
      <c r="C34" s="71" t="s">
        <v>32</v>
      </c>
      <c r="D34" s="10">
        <f>SUM(D26:D33)</f>
        <v>197283</v>
      </c>
      <c r="E34" s="10">
        <f>SUM(E26:E33)</f>
        <v>0</v>
      </c>
      <c r="F34" s="10">
        <f>SUM(F26:F33)</f>
        <v>0</v>
      </c>
      <c r="G34" s="13">
        <f>SUM(G26:G33)</f>
        <v>197283</v>
      </c>
      <c r="H34" s="10">
        <f>(H26*G26)+(H27*G27)+(H28*G28)+(H29*G29)+(H30*G30)+(H31*G31)+(H32*G32)+(H33*G33)</f>
        <v>188283</v>
      </c>
      <c r="I34" s="10">
        <f>SUM(I26:I33)</f>
        <v>192623.32</v>
      </c>
      <c r="J34" s="151"/>
      <c r="K34" s="170"/>
      <c r="L34" s="29"/>
    </row>
    <row r="35" spans="1:12" ht="51" customHeight="1" x14ac:dyDescent="0.2">
      <c r="B35" s="71" t="s">
        <v>76</v>
      </c>
      <c r="C35" s="215" t="s">
        <v>77</v>
      </c>
      <c r="D35" s="216"/>
      <c r="E35" s="216"/>
      <c r="F35" s="216"/>
      <c r="G35" s="216"/>
      <c r="H35" s="216"/>
      <c r="I35" s="216"/>
      <c r="J35" s="216"/>
      <c r="K35" s="217"/>
      <c r="L35" s="28"/>
    </row>
    <row r="36" spans="1:12" ht="102" x14ac:dyDescent="0.2">
      <c r="B36" s="168" t="s">
        <v>78</v>
      </c>
      <c r="C36" s="137" t="s">
        <v>79</v>
      </c>
      <c r="D36" s="138">
        <v>40000</v>
      </c>
      <c r="E36" s="145"/>
      <c r="F36" s="138"/>
      <c r="G36" s="139">
        <f>SUM(D36:F36)</f>
        <v>40000</v>
      </c>
      <c r="H36" s="140">
        <v>1</v>
      </c>
      <c r="I36" s="138">
        <f>15618.63+11186.16</f>
        <v>26804.79</v>
      </c>
      <c r="J36" s="150" t="s">
        <v>62</v>
      </c>
      <c r="K36" s="141"/>
      <c r="L36" s="169"/>
    </row>
    <row r="37" spans="1:12" ht="73.5" customHeight="1" x14ac:dyDescent="0.2">
      <c r="B37" s="168" t="s">
        <v>80</v>
      </c>
      <c r="C37" s="137" t="s">
        <v>81</v>
      </c>
      <c r="D37" s="138">
        <v>35000</v>
      </c>
      <c r="E37" s="138"/>
      <c r="F37" s="138"/>
      <c r="G37" s="139">
        <f t="shared" ref="G37:G39" si="7">SUM(D37:F37)</f>
        <v>35000</v>
      </c>
      <c r="H37" s="140">
        <v>1</v>
      </c>
      <c r="I37" s="138">
        <v>0</v>
      </c>
      <c r="J37" s="150" t="s">
        <v>62</v>
      </c>
      <c r="K37" s="141"/>
      <c r="L37" s="169"/>
    </row>
    <row r="38" spans="1:12" ht="51" x14ac:dyDescent="0.2">
      <c r="B38" s="168" t="s">
        <v>82</v>
      </c>
      <c r="C38" s="137" t="s">
        <v>83</v>
      </c>
      <c r="D38" s="138">
        <v>20000</v>
      </c>
      <c r="E38" s="138"/>
      <c r="F38" s="138"/>
      <c r="G38" s="139">
        <f t="shared" si="7"/>
        <v>20000</v>
      </c>
      <c r="H38" s="140">
        <v>1</v>
      </c>
      <c r="I38" s="138">
        <v>11713.97</v>
      </c>
      <c r="J38" s="150" t="s">
        <v>62</v>
      </c>
      <c r="K38" s="141"/>
      <c r="L38" s="169"/>
    </row>
    <row r="39" spans="1:12" ht="51" x14ac:dyDescent="0.2">
      <c r="B39" s="168" t="s">
        <v>84</v>
      </c>
      <c r="C39" s="137" t="s">
        <v>85</v>
      </c>
      <c r="D39" s="138">
        <v>23000</v>
      </c>
      <c r="E39" s="138"/>
      <c r="F39" s="138"/>
      <c r="G39" s="139">
        <f t="shared" si="7"/>
        <v>23000</v>
      </c>
      <c r="H39" s="140">
        <v>1</v>
      </c>
      <c r="I39" s="138">
        <v>0</v>
      </c>
      <c r="J39" s="150" t="s">
        <v>62</v>
      </c>
      <c r="K39" s="141"/>
      <c r="L39" s="169"/>
    </row>
    <row r="40" spans="1:12" ht="17" x14ac:dyDescent="0.2">
      <c r="C40" s="71" t="s">
        <v>32</v>
      </c>
      <c r="D40" s="13">
        <f>SUM(D36:D39)</f>
        <v>118000</v>
      </c>
      <c r="E40" s="13">
        <f>SUM(E36:E39)</f>
        <v>0</v>
      </c>
      <c r="F40" s="13">
        <f>SUM(F36:F39)</f>
        <v>0</v>
      </c>
      <c r="G40" s="13">
        <f>SUM(G36:G39)</f>
        <v>118000</v>
      </c>
      <c r="H40" s="10">
        <f>(H36*G36)+(H37*G37)+(H38*G38)+(H39*G39)</f>
        <v>118000</v>
      </c>
      <c r="I40" s="117">
        <f>SUM(I36:I39)</f>
        <v>38518.76</v>
      </c>
      <c r="J40" s="152"/>
      <c r="K40" s="170"/>
      <c r="L40" s="29"/>
    </row>
    <row r="41" spans="1:12" ht="15.75" customHeight="1" x14ac:dyDescent="0.2">
      <c r="B41" s="4"/>
      <c r="C41" s="173"/>
      <c r="D41" s="177"/>
      <c r="E41" s="177"/>
      <c r="F41" s="177"/>
      <c r="G41" s="177"/>
      <c r="H41" s="177"/>
      <c r="I41" s="177"/>
      <c r="J41" s="176"/>
      <c r="K41" s="173"/>
      <c r="L41" s="2"/>
    </row>
    <row r="42" spans="1:12" ht="51" customHeight="1" x14ac:dyDescent="0.2">
      <c r="B42" s="71" t="s">
        <v>86</v>
      </c>
      <c r="C42" s="224" t="s">
        <v>87</v>
      </c>
      <c r="D42" s="225"/>
      <c r="E42" s="225"/>
      <c r="F42" s="225"/>
      <c r="G42" s="225"/>
      <c r="H42" s="225"/>
      <c r="I42" s="225"/>
      <c r="J42" s="225"/>
      <c r="K42" s="226"/>
      <c r="L42" s="9"/>
    </row>
    <row r="43" spans="1:12" ht="51" customHeight="1" x14ac:dyDescent="0.2">
      <c r="B43" s="71" t="s">
        <v>88</v>
      </c>
      <c r="C43" s="215" t="s">
        <v>89</v>
      </c>
      <c r="D43" s="216"/>
      <c r="E43" s="216"/>
      <c r="F43" s="216"/>
      <c r="G43" s="216"/>
      <c r="H43" s="216"/>
      <c r="I43" s="216"/>
      <c r="J43" s="216"/>
      <c r="K43" s="217"/>
      <c r="L43" s="28"/>
    </row>
    <row r="44" spans="1:12" ht="68" x14ac:dyDescent="0.2">
      <c r="B44" s="168" t="s">
        <v>90</v>
      </c>
      <c r="C44" s="137" t="s">
        <v>91</v>
      </c>
      <c r="D44" s="138"/>
      <c r="E44" s="138">
        <v>120000</v>
      </c>
      <c r="F44" s="138"/>
      <c r="G44" s="139">
        <f>SUM(E44:F44)</f>
        <v>120000</v>
      </c>
      <c r="H44" s="143">
        <v>0.4</v>
      </c>
      <c r="I44" s="138">
        <v>10000</v>
      </c>
      <c r="J44" s="150" t="s">
        <v>92</v>
      </c>
      <c r="K44" s="141"/>
      <c r="L44" s="169"/>
    </row>
    <row r="45" spans="1:12" ht="153" x14ac:dyDescent="0.2">
      <c r="B45" s="168" t="s">
        <v>93</v>
      </c>
      <c r="C45" s="137" t="s">
        <v>94</v>
      </c>
      <c r="D45" s="138"/>
      <c r="E45" s="138">
        <v>60000</v>
      </c>
      <c r="F45" s="138"/>
      <c r="G45" s="139">
        <f>SUM(E45:F45)</f>
        <v>60000</v>
      </c>
      <c r="H45" s="143">
        <v>0.4</v>
      </c>
      <c r="I45" s="138">
        <v>0</v>
      </c>
      <c r="J45" s="150" t="s">
        <v>92</v>
      </c>
      <c r="K45" s="141"/>
      <c r="L45" s="169"/>
    </row>
    <row r="46" spans="1:12" ht="17" x14ac:dyDescent="0.2">
      <c r="C46" s="71" t="s">
        <v>32</v>
      </c>
      <c r="D46" s="10">
        <f>SUM(D44:D45)</f>
        <v>0</v>
      </c>
      <c r="E46" s="10">
        <f>SUM(E44:E45)</f>
        <v>180000</v>
      </c>
      <c r="F46" s="10">
        <f>SUM(F44:F45)</f>
        <v>0</v>
      </c>
      <c r="G46" s="13">
        <f>SUM(G44:G45)</f>
        <v>180000</v>
      </c>
      <c r="H46" s="10">
        <f>(H44*G44)+(H45*G45)</f>
        <v>72000</v>
      </c>
      <c r="I46" s="117">
        <f>SUM(I44:I45)</f>
        <v>10000</v>
      </c>
      <c r="J46" s="152"/>
      <c r="K46" s="170"/>
      <c r="L46" s="29"/>
    </row>
    <row r="47" spans="1:12" ht="51" customHeight="1" x14ac:dyDescent="0.2">
      <c r="B47" s="71" t="s">
        <v>95</v>
      </c>
      <c r="C47" s="215" t="s">
        <v>96</v>
      </c>
      <c r="D47" s="216"/>
      <c r="E47" s="216"/>
      <c r="F47" s="216"/>
      <c r="G47" s="216"/>
      <c r="H47" s="216"/>
      <c r="I47" s="216"/>
      <c r="J47" s="216"/>
      <c r="K47" s="217"/>
      <c r="L47" s="28"/>
    </row>
    <row r="48" spans="1:12" ht="85" x14ac:dyDescent="0.2">
      <c r="B48" s="168" t="s">
        <v>97</v>
      </c>
      <c r="C48" s="137" t="s">
        <v>98</v>
      </c>
      <c r="D48" s="138"/>
      <c r="E48" s="138">
        <v>30000</v>
      </c>
      <c r="F48" s="138"/>
      <c r="G48" s="139">
        <f>SUM(E48:F48)</f>
        <v>30000</v>
      </c>
      <c r="H48" s="143">
        <v>0.4</v>
      </c>
      <c r="I48" s="138">
        <v>30000</v>
      </c>
      <c r="J48" s="150" t="s">
        <v>99</v>
      </c>
      <c r="K48" s="141"/>
      <c r="L48" s="169"/>
    </row>
    <row r="49" spans="2:12" ht="68" x14ac:dyDescent="0.2">
      <c r="B49" s="168" t="s">
        <v>100</v>
      </c>
      <c r="C49" s="137" t="s">
        <v>101</v>
      </c>
      <c r="D49" s="146"/>
      <c r="E49" s="146">
        <v>100000</v>
      </c>
      <c r="F49" s="138"/>
      <c r="G49" s="139">
        <f>SUM(E49:F49)</f>
        <v>100000</v>
      </c>
      <c r="H49" s="143">
        <v>0.4</v>
      </c>
      <c r="I49" s="138">
        <v>20000</v>
      </c>
      <c r="J49" s="150" t="s">
        <v>102</v>
      </c>
      <c r="K49" s="141"/>
      <c r="L49" s="169"/>
    </row>
    <row r="50" spans="2:12" ht="102" x14ac:dyDescent="0.2">
      <c r="B50" s="168" t="s">
        <v>103</v>
      </c>
      <c r="C50" s="137" t="s">
        <v>104</v>
      </c>
      <c r="D50" s="138"/>
      <c r="E50" s="138">
        <v>30000</v>
      </c>
      <c r="F50" s="138"/>
      <c r="G50" s="139">
        <f>SUM(E50:F50)</f>
        <v>30000</v>
      </c>
      <c r="H50" s="140">
        <v>0.4</v>
      </c>
      <c r="I50" s="138">
        <v>0</v>
      </c>
      <c r="J50" s="150" t="s">
        <v>105</v>
      </c>
      <c r="K50" s="141"/>
      <c r="L50" s="169"/>
    </row>
    <row r="51" spans="2:12" ht="51" x14ac:dyDescent="0.2">
      <c r="B51" s="168" t="s">
        <v>106</v>
      </c>
      <c r="C51" s="137" t="s">
        <v>107</v>
      </c>
      <c r="D51" s="138"/>
      <c r="E51" s="138">
        <v>10000</v>
      </c>
      <c r="F51" s="138"/>
      <c r="G51" s="139">
        <f>SUM(E51:F51)</f>
        <v>10000</v>
      </c>
      <c r="H51" s="143">
        <v>0.4</v>
      </c>
      <c r="I51" s="138">
        <v>0</v>
      </c>
      <c r="J51" s="150" t="s">
        <v>108</v>
      </c>
      <c r="K51" s="141"/>
      <c r="L51" s="169"/>
    </row>
    <row r="52" spans="2:12" ht="17" x14ac:dyDescent="0.2">
      <c r="B52" s="168" t="s">
        <v>109</v>
      </c>
      <c r="C52" s="137"/>
      <c r="D52" s="138"/>
      <c r="E52" s="138"/>
      <c r="F52" s="138"/>
      <c r="G52" s="139">
        <f t="shared" ref="G52:G55" si="8">SUM(D52:F52)</f>
        <v>0</v>
      </c>
      <c r="H52" s="140"/>
      <c r="I52" s="138"/>
      <c r="J52" s="150"/>
      <c r="K52" s="141"/>
      <c r="L52" s="169"/>
    </row>
    <row r="53" spans="2:12" ht="17" x14ac:dyDescent="0.2">
      <c r="B53" s="168" t="s">
        <v>110</v>
      </c>
      <c r="C53" s="137"/>
      <c r="D53" s="138"/>
      <c r="E53" s="138"/>
      <c r="F53" s="138"/>
      <c r="G53" s="139">
        <f t="shared" si="8"/>
        <v>0</v>
      </c>
      <c r="H53" s="140"/>
      <c r="I53" s="138"/>
      <c r="J53" s="150"/>
      <c r="K53" s="141"/>
      <c r="L53" s="169"/>
    </row>
    <row r="54" spans="2:12" ht="17" x14ac:dyDescent="0.2">
      <c r="B54" s="168" t="s">
        <v>111</v>
      </c>
      <c r="C54" s="144"/>
      <c r="D54" s="171"/>
      <c r="E54" s="171"/>
      <c r="F54" s="171"/>
      <c r="G54" s="139">
        <f t="shared" si="8"/>
        <v>0</v>
      </c>
      <c r="H54" s="172"/>
      <c r="I54" s="171"/>
      <c r="J54" s="150"/>
      <c r="K54" s="170"/>
      <c r="L54" s="169"/>
    </row>
    <row r="55" spans="2:12" ht="17" x14ac:dyDescent="0.2">
      <c r="B55" s="168" t="s">
        <v>112</v>
      </c>
      <c r="C55" s="144"/>
      <c r="D55" s="171"/>
      <c r="E55" s="171"/>
      <c r="F55" s="171"/>
      <c r="G55" s="139">
        <f t="shared" si="8"/>
        <v>0</v>
      </c>
      <c r="H55" s="172"/>
      <c r="I55" s="171"/>
      <c r="J55" s="150"/>
      <c r="K55" s="170"/>
      <c r="L55" s="169"/>
    </row>
    <row r="56" spans="2:12" ht="17" x14ac:dyDescent="0.2">
      <c r="C56" s="71" t="s">
        <v>32</v>
      </c>
      <c r="D56" s="13">
        <f>SUM(D48:D55)</f>
        <v>0</v>
      </c>
      <c r="E56" s="13">
        <f>SUM(E48:E55)</f>
        <v>170000</v>
      </c>
      <c r="F56" s="13">
        <f>SUM(F48:F55)</f>
        <v>0</v>
      </c>
      <c r="G56" s="13">
        <f>SUM(G48:G55)</f>
        <v>170000</v>
      </c>
      <c r="H56" s="10">
        <f>(H48*G48)+(H49*G49)+(H50*G50)+(H51*G51)+(H52*G52)+(H53*G53)+(H54*G54)+(H55*G55)</f>
        <v>68000</v>
      </c>
      <c r="I56" s="117">
        <f>SUM(I48:I55)</f>
        <v>50000</v>
      </c>
      <c r="J56" s="152"/>
      <c r="K56" s="170"/>
      <c r="L56" s="29"/>
    </row>
    <row r="57" spans="2:12" ht="51" customHeight="1" x14ac:dyDescent="0.2">
      <c r="B57" s="71" t="s">
        <v>113</v>
      </c>
      <c r="C57" s="215" t="s">
        <v>114</v>
      </c>
      <c r="D57" s="216"/>
      <c r="E57" s="216"/>
      <c r="F57" s="216"/>
      <c r="G57" s="216"/>
      <c r="H57" s="216"/>
      <c r="I57" s="216"/>
      <c r="J57" s="216"/>
      <c r="K57" s="217"/>
      <c r="L57" s="28"/>
    </row>
    <row r="58" spans="2:12" ht="85" x14ac:dyDescent="0.2">
      <c r="B58" s="168" t="s">
        <v>115</v>
      </c>
      <c r="C58" s="137" t="s">
        <v>116</v>
      </c>
      <c r="D58" s="138"/>
      <c r="E58" s="138">
        <v>50000</v>
      </c>
      <c r="F58" s="138"/>
      <c r="G58" s="139">
        <f>SUM(E58:F58)</f>
        <v>50000</v>
      </c>
      <c r="H58" s="143">
        <v>0.4</v>
      </c>
      <c r="I58" s="138">
        <v>28434.78</v>
      </c>
      <c r="J58" s="150" t="s">
        <v>117</v>
      </c>
      <c r="K58" s="141"/>
      <c r="L58" s="169"/>
    </row>
    <row r="59" spans="2:12" ht="136" x14ac:dyDescent="0.2">
      <c r="B59" s="168" t="s">
        <v>118</v>
      </c>
      <c r="C59" s="137" t="s">
        <v>119</v>
      </c>
      <c r="D59" s="138"/>
      <c r="E59" s="138">
        <v>40000</v>
      </c>
      <c r="F59" s="138"/>
      <c r="G59" s="139">
        <f>SUM(E59:F59)</f>
        <v>40000</v>
      </c>
      <c r="H59" s="143">
        <v>0.4</v>
      </c>
      <c r="I59" s="138"/>
      <c r="J59" s="150" t="s">
        <v>120</v>
      </c>
      <c r="K59" s="141"/>
      <c r="L59" s="169"/>
    </row>
    <row r="60" spans="2:12" ht="68" x14ac:dyDescent="0.2">
      <c r="B60" s="168" t="s">
        <v>121</v>
      </c>
      <c r="C60" s="137" t="s">
        <v>122</v>
      </c>
      <c r="D60" s="138"/>
      <c r="E60" s="138">
        <v>10000</v>
      </c>
      <c r="F60" s="138"/>
      <c r="G60" s="139">
        <f>SUM(E60:F60)</f>
        <v>10000</v>
      </c>
      <c r="H60" s="143">
        <v>0.4</v>
      </c>
      <c r="I60" s="138"/>
      <c r="J60" s="150" t="s">
        <v>108</v>
      </c>
      <c r="K60" s="141"/>
      <c r="L60" s="169"/>
    </row>
    <row r="61" spans="2:12" ht="68" x14ac:dyDescent="0.2">
      <c r="B61" s="168" t="s">
        <v>123</v>
      </c>
      <c r="C61" s="137" t="s">
        <v>124</v>
      </c>
      <c r="D61" s="138"/>
      <c r="E61" s="138">
        <v>50000</v>
      </c>
      <c r="F61" s="138"/>
      <c r="G61" s="139">
        <f t="shared" ref="G61" si="9">SUM(D61:F61)</f>
        <v>50000</v>
      </c>
      <c r="H61" s="143">
        <v>0.4</v>
      </c>
      <c r="I61" s="138"/>
      <c r="J61" s="150" t="s">
        <v>125</v>
      </c>
      <c r="K61" s="141"/>
      <c r="L61" s="169"/>
    </row>
    <row r="62" spans="2:12" ht="17" x14ac:dyDescent="0.2">
      <c r="C62" s="71" t="s">
        <v>32</v>
      </c>
      <c r="D62" s="13">
        <f>SUM(D58:D61)</f>
        <v>0</v>
      </c>
      <c r="E62" s="13">
        <f>SUM(E58:E61)</f>
        <v>150000</v>
      </c>
      <c r="F62" s="13">
        <f>SUM(F58:F61)</f>
        <v>0</v>
      </c>
      <c r="G62" s="13">
        <f>SUM(G58:G61)</f>
        <v>150000</v>
      </c>
      <c r="H62" s="10">
        <f>(H58*G58)+(H59*G59)+(H60*G60)+(H61*G61)</f>
        <v>60000</v>
      </c>
      <c r="I62" s="117">
        <v>0</v>
      </c>
      <c r="J62" s="152"/>
      <c r="K62" s="170"/>
      <c r="L62" s="29"/>
    </row>
    <row r="63" spans="2:12" ht="15.75" customHeight="1" x14ac:dyDescent="0.2">
      <c r="B63" s="4"/>
      <c r="C63" s="173"/>
      <c r="D63" s="177"/>
      <c r="E63" s="177"/>
      <c r="F63" s="177"/>
      <c r="G63" s="177"/>
      <c r="H63" s="177"/>
      <c r="I63" s="177"/>
      <c r="J63" s="176"/>
      <c r="K63" s="178"/>
      <c r="L63" s="2"/>
    </row>
    <row r="64" spans="2:12" ht="15.75" customHeight="1" x14ac:dyDescent="0.2">
      <c r="B64" s="4"/>
      <c r="C64" s="173"/>
      <c r="D64" s="177"/>
      <c r="E64" s="177"/>
      <c r="F64" s="177"/>
      <c r="G64" s="177"/>
      <c r="H64" s="177"/>
      <c r="I64" s="177"/>
      <c r="J64" s="176"/>
      <c r="K64" s="173"/>
      <c r="L64" s="2"/>
    </row>
    <row r="65" spans="2:12" ht="15.75" customHeight="1" x14ac:dyDescent="0.2">
      <c r="B65" s="4"/>
      <c r="C65" s="173"/>
      <c r="D65" s="177"/>
      <c r="E65" s="177"/>
      <c r="F65" s="177"/>
      <c r="G65" s="177"/>
      <c r="H65" s="177"/>
      <c r="I65" s="177"/>
      <c r="J65" s="176"/>
      <c r="K65" s="173"/>
      <c r="L65" s="2"/>
    </row>
    <row r="66" spans="2:12" ht="163.5" customHeight="1" x14ac:dyDescent="0.2">
      <c r="B66" s="71" t="s">
        <v>126</v>
      </c>
      <c r="C66" s="137" t="s">
        <v>127</v>
      </c>
      <c r="D66" s="179">
        <v>170000</v>
      </c>
      <c r="E66" s="179">
        <v>90000</v>
      </c>
      <c r="F66" s="179"/>
      <c r="G66" s="180">
        <f>SUM(D66:F66)</f>
        <v>260000</v>
      </c>
      <c r="H66" s="181"/>
      <c r="I66" s="212">
        <f>78366.58+57859.61+41644.27</f>
        <v>177870.46</v>
      </c>
      <c r="J66" s="181"/>
      <c r="K66" s="158" t="s">
        <v>128</v>
      </c>
      <c r="L66" s="29"/>
    </row>
    <row r="67" spans="2:12" ht="89.5" customHeight="1" x14ac:dyDescent="0.2">
      <c r="B67" s="71" t="s">
        <v>129</v>
      </c>
      <c r="C67" s="137" t="s">
        <v>130</v>
      </c>
      <c r="D67" s="179">
        <v>11523.54</v>
      </c>
      <c r="E67" s="179">
        <v>10000</v>
      </c>
      <c r="F67" s="179"/>
      <c r="G67" s="180">
        <f>SUM(D67:F67)</f>
        <v>21523.54</v>
      </c>
      <c r="H67" s="181"/>
      <c r="I67" s="213">
        <f>16024.5+3051.34</f>
        <v>19075.84</v>
      </c>
      <c r="J67" s="150"/>
      <c r="K67" s="182"/>
      <c r="L67" s="29"/>
    </row>
    <row r="68" spans="2:12" ht="77.5" customHeight="1" x14ac:dyDescent="0.2">
      <c r="B68" s="71" t="s">
        <v>131</v>
      </c>
      <c r="C68" s="137" t="s">
        <v>132</v>
      </c>
      <c r="D68" s="179">
        <v>71000</v>
      </c>
      <c r="E68" s="179">
        <v>22100</v>
      </c>
      <c r="F68" s="179"/>
      <c r="G68" s="180">
        <f>SUM(D68:F68)</f>
        <v>93100</v>
      </c>
      <c r="H68" s="181">
        <v>0.2</v>
      </c>
      <c r="I68" s="212">
        <f>6870.18+1166.1</f>
        <v>8036.2800000000007</v>
      </c>
      <c r="J68" s="210"/>
      <c r="K68" s="182"/>
      <c r="L68" s="29"/>
    </row>
    <row r="69" spans="2:12" ht="65.25" customHeight="1" x14ac:dyDescent="0.2">
      <c r="B69" s="86" t="s">
        <v>133</v>
      </c>
      <c r="C69" s="147" t="s">
        <v>134</v>
      </c>
      <c r="D69" s="179">
        <v>60000</v>
      </c>
      <c r="E69" s="179"/>
      <c r="F69" s="179"/>
      <c r="G69" s="180">
        <v>60000</v>
      </c>
      <c r="H69" s="181">
        <v>0.2</v>
      </c>
      <c r="I69" s="179"/>
      <c r="J69" s="150"/>
      <c r="K69" s="182"/>
      <c r="L69" s="29"/>
    </row>
    <row r="70" spans="2:12" ht="21.75" customHeight="1" x14ac:dyDescent="0.2">
      <c r="B70" s="4"/>
      <c r="C70" s="87" t="s">
        <v>135</v>
      </c>
      <c r="D70" s="90">
        <f>SUM(D66:D69)</f>
        <v>312523.54000000004</v>
      </c>
      <c r="E70" s="90">
        <f>SUM(E66:E69)</f>
        <v>122100</v>
      </c>
      <c r="F70" s="90">
        <f>SUM(F66:F69)</f>
        <v>0</v>
      </c>
      <c r="G70" s="90">
        <f>SUM(G66:G69)</f>
        <v>434623.54</v>
      </c>
      <c r="H70" s="10">
        <f>(H66*G66)+(H67*G67)+(H68*G68)+(H69*G69)</f>
        <v>30620</v>
      </c>
      <c r="I70" s="117">
        <f>SUM(I66:I69)</f>
        <v>204982.58</v>
      </c>
      <c r="J70" s="152"/>
      <c r="K70" s="147"/>
      <c r="L70" s="8"/>
    </row>
    <row r="71" spans="2:12" ht="15.75" customHeight="1" x14ac:dyDescent="0.2">
      <c r="B71" s="4"/>
      <c r="C71" s="173"/>
      <c r="D71" s="177"/>
      <c r="E71" s="177"/>
      <c r="F71" s="177"/>
      <c r="G71" s="177"/>
      <c r="H71" s="177"/>
      <c r="I71" s="177"/>
      <c r="J71" s="176"/>
      <c r="K71" s="173"/>
      <c r="L71" s="8"/>
    </row>
    <row r="72" spans="2:12" ht="15.75" customHeight="1" x14ac:dyDescent="0.2">
      <c r="B72" s="4"/>
      <c r="C72" s="173"/>
      <c r="D72" s="177"/>
      <c r="E72" s="177"/>
      <c r="F72" s="177"/>
      <c r="G72" s="177"/>
      <c r="H72" s="177"/>
      <c r="I72" s="177"/>
      <c r="J72" s="176"/>
      <c r="K72" s="173"/>
      <c r="L72" s="8"/>
    </row>
    <row r="73" spans="2:12" ht="15.75" customHeight="1" x14ac:dyDescent="0.2">
      <c r="B73" s="4"/>
      <c r="C73" s="173"/>
      <c r="D73" s="177"/>
      <c r="E73" s="177"/>
      <c r="F73" s="177"/>
      <c r="G73" s="177"/>
      <c r="H73" s="177"/>
      <c r="I73" s="177"/>
      <c r="J73" s="176"/>
      <c r="K73" s="173"/>
      <c r="L73" s="8"/>
    </row>
    <row r="74" spans="2:12" ht="15.75" customHeight="1" x14ac:dyDescent="0.2">
      <c r="B74" s="4"/>
      <c r="C74" s="173"/>
      <c r="D74" s="177"/>
      <c r="E74" s="177"/>
      <c r="F74" s="177"/>
      <c r="G74" s="177"/>
      <c r="H74" s="177"/>
      <c r="I74" s="177"/>
      <c r="J74" s="176"/>
      <c r="K74" s="173"/>
      <c r="L74" s="8"/>
    </row>
    <row r="75" spans="2:12" ht="15.75" customHeight="1" x14ac:dyDescent="0.2">
      <c r="B75" s="4"/>
      <c r="C75" s="173"/>
      <c r="D75" s="177"/>
      <c r="E75" s="177"/>
      <c r="F75" s="177"/>
      <c r="G75" s="177"/>
      <c r="H75" s="177"/>
      <c r="I75" s="177"/>
      <c r="J75" s="176"/>
      <c r="K75" s="173"/>
      <c r="L75" s="8"/>
    </row>
    <row r="76" spans="2:12" ht="15.75" customHeight="1" x14ac:dyDescent="0.2">
      <c r="B76" s="4"/>
      <c r="C76" s="173"/>
      <c r="D76" s="177"/>
      <c r="E76" s="177"/>
      <c r="F76" s="177"/>
      <c r="G76" s="177"/>
      <c r="H76" s="177"/>
      <c r="I76" s="177"/>
      <c r="J76" s="176"/>
      <c r="K76" s="173"/>
      <c r="L76" s="8"/>
    </row>
    <row r="77" spans="2:12" ht="15.75" customHeight="1" thickBot="1" x14ac:dyDescent="0.25">
      <c r="B77" s="4"/>
      <c r="C77" s="173"/>
      <c r="D77" s="177"/>
      <c r="E77" s="177"/>
      <c r="F77" s="177"/>
      <c r="G77" s="177"/>
      <c r="H77" s="177"/>
      <c r="I77" s="177"/>
      <c r="J77" s="176"/>
      <c r="K77" s="173"/>
      <c r="L77" s="8"/>
    </row>
    <row r="78" spans="2:12" ht="16" x14ac:dyDescent="0.2">
      <c r="B78" s="4"/>
      <c r="C78" s="230" t="s">
        <v>136</v>
      </c>
      <c r="D78" s="231"/>
      <c r="E78" s="231"/>
      <c r="F78" s="231"/>
      <c r="G78" s="232"/>
      <c r="H78" s="8"/>
      <c r="I78" s="177"/>
      <c r="J78" s="176"/>
      <c r="K78" s="8"/>
    </row>
    <row r="79" spans="2:12" ht="40.5" customHeight="1" x14ac:dyDescent="0.2">
      <c r="B79" s="4"/>
      <c r="C79" s="241"/>
      <c r="D79" s="233" t="str">
        <f>D4</f>
        <v>UNDP</v>
      </c>
      <c r="E79" s="233" t="str">
        <f>E4</f>
        <v>UNCDF</v>
      </c>
      <c r="F79" s="233" t="str">
        <f>F4</f>
        <v>Recipient Organization 3</v>
      </c>
      <c r="G79" s="243" t="s">
        <v>8</v>
      </c>
      <c r="H79" s="173"/>
      <c r="I79" s="177"/>
      <c r="J79" s="176"/>
      <c r="K79" s="8"/>
    </row>
    <row r="80" spans="2:12" ht="24.75" customHeight="1" x14ac:dyDescent="0.2">
      <c r="B80" s="4"/>
      <c r="C80" s="242"/>
      <c r="D80" s="234"/>
      <c r="E80" s="234"/>
      <c r="F80" s="234"/>
      <c r="G80" s="244"/>
      <c r="H80" s="173"/>
      <c r="I80" s="177"/>
      <c r="J80" s="176"/>
      <c r="K80" s="8"/>
    </row>
    <row r="81" spans="2:12" ht="41.25" customHeight="1" x14ac:dyDescent="0.2">
      <c r="B81" s="183"/>
      <c r="C81" s="184" t="s">
        <v>137</v>
      </c>
      <c r="D81" s="185">
        <f>SUM(D12,D22,D34,D40,D46,D56,D62,D66,D67,D68,D69)</f>
        <v>1242806.54</v>
      </c>
      <c r="E81" s="185">
        <f>SUM(E12,E22,E34,E40,E46,E56,E62,E66,E67,E68,E69)</f>
        <v>622100</v>
      </c>
      <c r="F81" s="185">
        <f>SUM(F12,F22,F34,F40,F46,F56,F62,F66,F67,F68,F69)</f>
        <v>0</v>
      </c>
      <c r="G81" s="186">
        <f>SUM(D81:F81)</f>
        <v>1864906.54</v>
      </c>
      <c r="H81" s="173"/>
      <c r="I81" s="187"/>
      <c r="J81" s="176"/>
      <c r="K81" s="183"/>
    </row>
    <row r="82" spans="2:12" ht="51.75" customHeight="1" x14ac:dyDescent="0.2">
      <c r="B82" s="188"/>
      <c r="C82" s="184" t="s">
        <v>138</v>
      </c>
      <c r="D82" s="185">
        <f>D81*0.07</f>
        <v>86996.457800000004</v>
      </c>
      <c r="E82" s="185">
        <f>E81*0.07</f>
        <v>43547.000000000007</v>
      </c>
      <c r="F82" s="185">
        <f>F81*0.07</f>
        <v>0</v>
      </c>
      <c r="G82" s="186">
        <f>G81*0.07</f>
        <v>130543.45780000002</v>
      </c>
      <c r="H82" s="188"/>
      <c r="I82" s="187"/>
      <c r="J82" s="176"/>
      <c r="K82" s="189"/>
    </row>
    <row r="83" spans="2:12" ht="51.75" customHeight="1" thickBot="1" x14ac:dyDescent="0.25">
      <c r="B83" s="188"/>
      <c r="C83" s="7" t="s">
        <v>8</v>
      </c>
      <c r="D83" s="76">
        <f>SUM(D81:D82)</f>
        <v>1329802.9978</v>
      </c>
      <c r="E83" s="76">
        <f>SUM(E81:E82)</f>
        <v>665647</v>
      </c>
      <c r="F83" s="76">
        <f>SUM(F81:F82)</f>
        <v>0</v>
      </c>
      <c r="G83" s="85">
        <f>SUM(G81:G82)</f>
        <v>1995449.9978</v>
      </c>
      <c r="H83" s="188"/>
      <c r="K83" s="189"/>
    </row>
    <row r="84" spans="2:12" ht="42" customHeight="1" x14ac:dyDescent="0.2">
      <c r="B84" s="188"/>
      <c r="I84" s="114"/>
      <c r="J84" s="154"/>
      <c r="K84" s="2"/>
      <c r="L84" s="189"/>
    </row>
    <row r="85" spans="2:12" s="21" customFormat="1" ht="29.25" customHeight="1" thickBot="1" x14ac:dyDescent="0.25">
      <c r="B85" s="173"/>
      <c r="C85" s="4"/>
      <c r="D85" s="16"/>
      <c r="E85" s="16"/>
      <c r="F85" s="16"/>
      <c r="G85" s="16"/>
      <c r="H85" s="16"/>
      <c r="I85" s="118"/>
      <c r="J85" s="155"/>
      <c r="K85" s="8"/>
      <c r="L85" s="183"/>
    </row>
    <row r="86" spans="2:12" ht="23.25" customHeight="1" x14ac:dyDescent="0.2">
      <c r="B86" s="189"/>
      <c r="C86" s="236" t="s">
        <v>139</v>
      </c>
      <c r="D86" s="237"/>
      <c r="E86" s="237"/>
      <c r="F86" s="237"/>
      <c r="G86" s="237"/>
      <c r="H86" s="238"/>
      <c r="I86" s="118"/>
      <c r="J86" s="155"/>
      <c r="K86" s="189"/>
    </row>
    <row r="87" spans="2:12" ht="41.25" customHeight="1" x14ac:dyDescent="0.2">
      <c r="B87" s="189"/>
      <c r="C87" s="72"/>
      <c r="D87" s="221" t="str">
        <f>D4</f>
        <v>UNDP</v>
      </c>
      <c r="E87" s="221" t="str">
        <f>E4</f>
        <v>UNCDF</v>
      </c>
      <c r="F87" s="221" t="str">
        <f>F4</f>
        <v>Recipient Organization 3</v>
      </c>
      <c r="G87" s="245" t="s">
        <v>8</v>
      </c>
      <c r="H87" s="247" t="s">
        <v>140</v>
      </c>
      <c r="I87" s="118"/>
      <c r="J87" s="155"/>
      <c r="K87" s="189"/>
    </row>
    <row r="88" spans="2:12" ht="27.75" customHeight="1" x14ac:dyDescent="0.2">
      <c r="B88" s="189"/>
      <c r="C88" s="72"/>
      <c r="D88" s="222"/>
      <c r="E88" s="222"/>
      <c r="F88" s="222"/>
      <c r="G88" s="246"/>
      <c r="H88" s="248"/>
      <c r="I88" s="113"/>
      <c r="J88" s="156"/>
      <c r="K88" s="189"/>
    </row>
    <row r="89" spans="2:12" ht="55.5" customHeight="1" x14ac:dyDescent="0.2">
      <c r="B89" s="189"/>
      <c r="C89" s="14" t="s">
        <v>141</v>
      </c>
      <c r="D89" s="74">
        <f>$D$83*H89</f>
        <v>930862.09845999989</v>
      </c>
      <c r="E89" s="75">
        <f>$E$83*H89</f>
        <v>465952.89999999997</v>
      </c>
      <c r="F89" s="75">
        <f>$F$83*H89</f>
        <v>0</v>
      </c>
      <c r="G89" s="75">
        <f>SUM(D89:F89)</f>
        <v>1396814.9984599999</v>
      </c>
      <c r="H89" s="94">
        <v>0.7</v>
      </c>
      <c r="I89" s="113"/>
      <c r="J89" s="156"/>
      <c r="K89" s="189"/>
    </row>
    <row r="90" spans="2:12" ht="57.75" customHeight="1" x14ac:dyDescent="0.2">
      <c r="B90" s="235"/>
      <c r="C90" s="88" t="s">
        <v>142</v>
      </c>
      <c r="D90" s="74">
        <f>$D$83*H90</f>
        <v>398940.89934</v>
      </c>
      <c r="E90" s="75">
        <f>$E$83*H90</f>
        <v>199694.1</v>
      </c>
      <c r="F90" s="75">
        <f>$F$83*H90</f>
        <v>0</v>
      </c>
      <c r="G90" s="89">
        <f>SUM(D90:F90)</f>
        <v>598634.99933999998</v>
      </c>
      <c r="H90" s="95">
        <v>0.3</v>
      </c>
      <c r="I90" s="115"/>
      <c r="J90" s="156"/>
    </row>
    <row r="91" spans="2:12" ht="57.75" customHeight="1" x14ac:dyDescent="0.2">
      <c r="B91" s="235"/>
      <c r="C91" s="88" t="s">
        <v>143</v>
      </c>
      <c r="D91" s="74">
        <f>$D$83*H91</f>
        <v>0</v>
      </c>
      <c r="E91" s="75">
        <f>$E$83*H91</f>
        <v>0</v>
      </c>
      <c r="F91" s="75">
        <f>$F$83*H91</f>
        <v>0</v>
      </c>
      <c r="G91" s="89">
        <f>SUM(D91:F91)</f>
        <v>0</v>
      </c>
      <c r="H91" s="96">
        <v>0</v>
      </c>
      <c r="I91" s="119"/>
      <c r="J91" s="155"/>
    </row>
    <row r="92" spans="2:12" ht="38.25" customHeight="1" thickBot="1" x14ac:dyDescent="0.25">
      <c r="B92" s="235"/>
      <c r="C92" s="7" t="s">
        <v>144</v>
      </c>
      <c r="D92" s="76">
        <f>SUM(D89:D91)</f>
        <v>1329802.9978</v>
      </c>
      <c r="E92" s="76">
        <f>SUM(E89:E91)</f>
        <v>665647</v>
      </c>
      <c r="F92" s="76">
        <f>SUM(F89:F91)</f>
        <v>0</v>
      </c>
      <c r="G92" s="76">
        <f>SUM(G89:G91)</f>
        <v>1995449.9978</v>
      </c>
      <c r="H92" s="77">
        <f>SUM(H89:H91)</f>
        <v>1</v>
      </c>
      <c r="I92" s="116"/>
      <c r="J92" s="154"/>
    </row>
    <row r="93" spans="2:12" ht="21.75" customHeight="1" thickBot="1" x14ac:dyDescent="0.25">
      <c r="B93" s="235"/>
      <c r="C93" s="1"/>
      <c r="D93" s="5"/>
      <c r="E93" s="5"/>
      <c r="F93" s="5"/>
      <c r="G93" s="5"/>
      <c r="H93" s="5"/>
      <c r="I93" s="116"/>
      <c r="J93" s="154"/>
    </row>
    <row r="94" spans="2:12" ht="49.5" customHeight="1" x14ac:dyDescent="0.2">
      <c r="B94" s="235"/>
      <c r="C94" s="78" t="s">
        <v>145</v>
      </c>
      <c r="D94" s="79">
        <f>SUM(H12,H22,H34,H40,H46,H56,H62,H70)*1.07</f>
        <v>807746.21000000008</v>
      </c>
      <c r="E94" s="16"/>
      <c r="F94" s="16"/>
      <c r="G94" s="16"/>
      <c r="H94" s="121" t="s">
        <v>146</v>
      </c>
      <c r="I94" s="122">
        <f>SUM(I70,I62,I56,I46,I40,I34,I22,I12)</f>
        <v>906401.255</v>
      </c>
    </row>
    <row r="95" spans="2:12" ht="28.5" customHeight="1" thickBot="1" x14ac:dyDescent="0.25">
      <c r="B95" s="235"/>
      <c r="C95" s="80" t="s">
        <v>147</v>
      </c>
      <c r="D95" s="109">
        <f>D94/G83</f>
        <v>0.4047940118221689</v>
      </c>
      <c r="E95" s="23"/>
      <c r="F95" s="23"/>
      <c r="G95" s="23"/>
      <c r="H95" s="123" t="s">
        <v>148</v>
      </c>
      <c r="I95" s="124">
        <f>I94/G81</f>
        <v>0.48603039109938451</v>
      </c>
      <c r="J95" s="157"/>
    </row>
    <row r="96" spans="2:12" ht="28.5" customHeight="1" x14ac:dyDescent="0.2">
      <c r="B96" s="235"/>
      <c r="C96" s="249"/>
      <c r="D96" s="250"/>
      <c r="E96" s="24"/>
      <c r="F96" s="24"/>
      <c r="G96" s="24"/>
    </row>
    <row r="97" spans="2:12" ht="32.25" customHeight="1" x14ac:dyDescent="0.2">
      <c r="B97" s="235"/>
      <c r="C97" s="80" t="s">
        <v>149</v>
      </c>
      <c r="D97" s="81">
        <f>SUM(D68:F69)*1.07</f>
        <v>163817</v>
      </c>
      <c r="E97" s="25"/>
      <c r="F97" s="25"/>
      <c r="G97" s="25"/>
    </row>
    <row r="98" spans="2:12" ht="23.25" customHeight="1" x14ac:dyDescent="0.2">
      <c r="B98" s="235"/>
      <c r="C98" s="80" t="s">
        <v>150</v>
      </c>
      <c r="D98" s="109">
        <f>D97/G83</f>
        <v>8.2095266822325583E-2</v>
      </c>
      <c r="E98" s="25"/>
      <c r="F98" s="25"/>
      <c r="G98" s="25"/>
      <c r="I98" s="112"/>
    </row>
    <row r="99" spans="2:12" ht="66.75" customHeight="1" thickBot="1" x14ac:dyDescent="0.25">
      <c r="B99" s="235"/>
      <c r="C99" s="239" t="s">
        <v>151</v>
      </c>
      <c r="D99" s="240"/>
      <c r="E99" s="17"/>
      <c r="F99" s="17"/>
      <c r="G99" s="17"/>
    </row>
    <row r="100" spans="2:12" ht="55.5" customHeight="1" x14ac:dyDescent="0.2">
      <c r="B100" s="235"/>
      <c r="L100" s="21"/>
    </row>
    <row r="101" spans="2:12" ht="42.75" customHeight="1" x14ac:dyDescent="0.2">
      <c r="B101" s="235"/>
    </row>
    <row r="102" spans="2:12" ht="21.75" customHeight="1" x14ac:dyDescent="0.2">
      <c r="B102" s="235"/>
    </row>
    <row r="103" spans="2:12" ht="21.75" customHeight="1" x14ac:dyDescent="0.2">
      <c r="B103" s="235"/>
    </row>
    <row r="104" spans="2:12" ht="23.25" customHeight="1" x14ac:dyDescent="0.2">
      <c r="B104" s="235"/>
    </row>
    <row r="105" spans="2:12" ht="23.25" customHeight="1" x14ac:dyDescent="0.2"/>
    <row r="106" spans="2:12" ht="21.75" customHeight="1" x14ac:dyDescent="0.2"/>
    <row r="107" spans="2:12" ht="16.5" customHeight="1" x14ac:dyDescent="0.2"/>
    <row r="108" spans="2:12" ht="29.25" customHeight="1" x14ac:dyDescent="0.2"/>
    <row r="109" spans="2:12" ht="24.75" customHeight="1" x14ac:dyDescent="0.2"/>
    <row r="110" spans="2:12" ht="33" customHeight="1" x14ac:dyDescent="0.2"/>
    <row r="112" spans="2:12" ht="15" customHeight="1" x14ac:dyDescent="0.2"/>
    <row r="113" ht="25.5" customHeight="1" x14ac:dyDescent="0.2"/>
  </sheetData>
  <sheetProtection formatCells="0" formatColumns="0" formatRows="0"/>
  <mergeCells count="27">
    <mergeCell ref="F79:F80"/>
    <mergeCell ref="D87:D88"/>
    <mergeCell ref="E87:E88"/>
    <mergeCell ref="B90:B104"/>
    <mergeCell ref="C86:H86"/>
    <mergeCell ref="C99:D99"/>
    <mergeCell ref="C79:C80"/>
    <mergeCell ref="G79:G80"/>
    <mergeCell ref="G87:G88"/>
    <mergeCell ref="H87:H88"/>
    <mergeCell ref="C96:D96"/>
    <mergeCell ref="C25:K25"/>
    <mergeCell ref="B1:E1"/>
    <mergeCell ref="C13:K13"/>
    <mergeCell ref="C6:K6"/>
    <mergeCell ref="F87:F88"/>
    <mergeCell ref="B2:E2"/>
    <mergeCell ref="C47:K47"/>
    <mergeCell ref="C57:K57"/>
    <mergeCell ref="C35:K35"/>
    <mergeCell ref="C42:K42"/>
    <mergeCell ref="C43:K43"/>
    <mergeCell ref="C5:K5"/>
    <mergeCell ref="C24:K24"/>
    <mergeCell ref="C78:G78"/>
    <mergeCell ref="D79:D80"/>
    <mergeCell ref="E79:E80"/>
  </mergeCells>
  <conditionalFormatting sqref="D95">
    <cfRule type="cellIs" dxfId="24" priority="46" operator="lessThan">
      <formula>0.15</formula>
    </cfRule>
  </conditionalFormatting>
  <conditionalFormatting sqref="D98">
    <cfRule type="cellIs" dxfId="23" priority="44" operator="lessThan">
      <formula>0.05</formula>
    </cfRule>
  </conditionalFormatting>
  <conditionalFormatting sqref="I91:J91 H92">
    <cfRule type="cellIs" dxfId="22" priority="1" operator="greaterThan">
      <formula>1</formula>
    </cfRule>
  </conditionalFormatting>
  <dataValidations xWindow="431" yWindow="475" count="6">
    <dataValidation allowBlank="1" showInputMessage="1" showErrorMessage="1" prompt="% Towards Gender Equality and Women's Empowerment Must be Higher than 15%_x000a_" sqref="D95:G95" xr:uid="{E72508C7-C8DD-46A5-878C-E4FA07CAB6AF}"/>
    <dataValidation allowBlank="1" showInputMessage="1" showErrorMessage="1" prompt="M&amp;E Budget Cannot be Less than 5%_x000a_" sqref="D98:G98" xr:uid="{53928C0A-D548-4B6B-97FC-07D38B0E5FA7}"/>
    <dataValidation allowBlank="1" showInputMessage="1" showErrorMessage="1" prompt="Insert *text* description of Outcome here" sqref="C5:K5 C24:K24 C42:K42" xr:uid="{89ACADD6-F982-42D9-AC8D-CCF9750605B2}"/>
    <dataValidation allowBlank="1" showInputMessage="1" showErrorMessage="1" prompt="Insert *text* description of Output here" sqref="C6 C13 C25 C35 C43 C47 C57" xr:uid="{31AC9CA6-D499-4711-A99F-BECD0A64F3A8}"/>
    <dataValidation allowBlank="1" showInputMessage="1" showErrorMessage="1" prompt="Insert *text* description of Activity here" sqref="C14 C26 C36 C44 C48 C58 C7" xr:uid="{E7A390F5-03DD-4A67-B842-17326B4F2DA4}"/>
    <dataValidation allowBlank="1" showErrorMessage="1" prompt="% Towards Gender Equality and Women's Empowerment Must be Higher than 15%_x000a_" sqref="D97:G97" xr:uid="{8C6643DA-1D03-44FB-AC1F-C4CB706ED3AA}"/>
  </dataValidations>
  <pageMargins left="0.7" right="0.7" top="0.75" bottom="0.75" header="0.3" footer="0.3"/>
  <pageSetup scale="74" orientation="landscape" r:id="rId1"/>
  <rowBreaks count="1" manualBreakCount="1">
    <brk id="35" max="16383" man="1"/>
  </rowBreaks>
  <ignoredErrors>
    <ignoredError sqref="D79:F80 D87:F8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M245"/>
  <sheetViews>
    <sheetView showGridLines="0" showZeros="0" tabSelected="1" zoomScale="70" zoomScaleNormal="70" workbookViewId="0">
      <pane ySplit="4" topLeftCell="A127" activePane="bottomLeft" state="frozen"/>
      <selection pane="bottomLeft" activeCell="H1" sqref="H1:H1048576"/>
    </sheetView>
  </sheetViews>
  <sheetFormatPr baseColWidth="10" defaultColWidth="9.1640625" defaultRowHeight="16" x14ac:dyDescent="0.2"/>
  <cols>
    <col min="1" max="1" width="4.5" style="32" customWidth="1"/>
    <col min="2" max="2" width="3.33203125" style="32" customWidth="1"/>
    <col min="3" max="3" width="51.5" style="32" customWidth="1"/>
    <col min="4" max="4" width="34.33203125" style="33" customWidth="1"/>
    <col min="5" max="5" width="35" style="33" customWidth="1"/>
    <col min="6" max="6" width="36.5" style="33" customWidth="1"/>
    <col min="7" max="7" width="25.6640625" style="32" customWidth="1"/>
    <col min="8" max="8" width="16.83203125" style="32" customWidth="1"/>
    <col min="9" max="9" width="19.5" style="32" customWidth="1"/>
    <col min="10" max="10" width="19" style="32" customWidth="1"/>
    <col min="11" max="11" width="26" style="32" customWidth="1"/>
    <col min="12" max="12" width="21.1640625" style="32" customWidth="1"/>
    <col min="13" max="13" width="7" style="32" customWidth="1"/>
    <col min="14" max="14" width="24.33203125" style="32" customWidth="1"/>
    <col min="15" max="15" width="26.5" style="32" customWidth="1"/>
    <col min="16" max="16" width="30.1640625" style="32" customWidth="1"/>
    <col min="17" max="17" width="33" style="32" customWidth="1"/>
    <col min="18" max="19" width="22.6640625" style="32" customWidth="1"/>
    <col min="20" max="20" width="23.5" style="32" customWidth="1"/>
    <col min="21" max="21" width="32.1640625" style="32" customWidth="1"/>
    <col min="22" max="22" width="9.1640625" style="32"/>
    <col min="23" max="23" width="17.6640625" style="32" customWidth="1"/>
    <col min="24" max="24" width="26.5" style="32" customWidth="1"/>
    <col min="25" max="25" width="22.5" style="32" customWidth="1"/>
    <col min="26" max="26" width="29.6640625" style="32" customWidth="1"/>
    <col min="27" max="27" width="23.5" style="32" customWidth="1"/>
    <col min="28" max="28" width="18.5" style="32" customWidth="1"/>
    <col min="29" max="29" width="17.5" style="32" customWidth="1"/>
    <col min="30" max="30" width="25.1640625" style="32" customWidth="1"/>
    <col min="31" max="16384" width="9.1640625" style="32"/>
  </cols>
  <sheetData>
    <row r="1" spans="2:12" ht="31.5" customHeight="1" x14ac:dyDescent="0.55000000000000004">
      <c r="B1" s="190"/>
      <c r="C1" s="214" t="s">
        <v>0</v>
      </c>
      <c r="D1" s="214"/>
      <c r="E1" s="214"/>
      <c r="F1" s="214"/>
      <c r="G1" s="18"/>
      <c r="H1" s="19"/>
      <c r="I1" s="190"/>
      <c r="J1" s="190"/>
      <c r="K1" s="12"/>
      <c r="L1" s="3"/>
    </row>
    <row r="2" spans="2:12" ht="24" customHeight="1" x14ac:dyDescent="0.25">
      <c r="B2" s="190"/>
      <c r="C2" s="223" t="s">
        <v>152</v>
      </c>
      <c r="D2" s="223"/>
      <c r="E2" s="223"/>
      <c r="F2" s="134"/>
      <c r="G2" s="190"/>
      <c r="H2" s="190"/>
      <c r="I2" s="190"/>
      <c r="J2" s="190"/>
      <c r="K2" s="12"/>
      <c r="L2" s="3"/>
    </row>
    <row r="3" spans="2:12" ht="24" customHeight="1" x14ac:dyDescent="0.2">
      <c r="B3" s="190"/>
      <c r="C3" s="27"/>
      <c r="D3" s="27"/>
      <c r="E3" s="27"/>
      <c r="F3" s="27"/>
      <c r="G3" s="190"/>
      <c r="H3" s="190"/>
      <c r="I3" s="190"/>
      <c r="J3" s="190"/>
      <c r="K3" s="12"/>
      <c r="L3" s="3"/>
    </row>
    <row r="4" spans="2:12" ht="116.25" customHeight="1" x14ac:dyDescent="0.2">
      <c r="B4" s="190"/>
      <c r="C4" s="27"/>
      <c r="D4" s="131" t="str">
        <f>'1) Budget Table'!D4</f>
        <v>UNDP</v>
      </c>
      <c r="E4" s="131" t="str">
        <f>'1) Budget Table'!E4</f>
        <v>UNCDF</v>
      </c>
      <c r="F4" s="131" t="str">
        <f>'1) Budget Table'!F4</f>
        <v>Recipient Organization 3</v>
      </c>
      <c r="G4" s="129" t="s">
        <v>8</v>
      </c>
      <c r="H4" s="190"/>
      <c r="I4" s="190"/>
      <c r="J4" s="190"/>
      <c r="K4" s="12"/>
      <c r="L4" s="3"/>
    </row>
    <row r="5" spans="2:12" ht="24" customHeight="1" x14ac:dyDescent="0.2">
      <c r="B5" s="252" t="s">
        <v>153</v>
      </c>
      <c r="C5" s="253"/>
      <c r="D5" s="253"/>
      <c r="E5" s="253"/>
      <c r="F5" s="253"/>
      <c r="G5" s="253"/>
      <c r="H5" s="190"/>
      <c r="I5" s="190"/>
      <c r="J5" s="190"/>
      <c r="K5" s="12"/>
      <c r="L5" s="3"/>
    </row>
    <row r="6" spans="2:12" ht="22.5" customHeight="1" x14ac:dyDescent="0.2">
      <c r="B6" s="190"/>
      <c r="C6" s="252" t="s">
        <v>154</v>
      </c>
      <c r="D6" s="254"/>
      <c r="E6" s="254"/>
      <c r="F6" s="254"/>
      <c r="G6" s="254"/>
      <c r="H6" s="190"/>
      <c r="I6" s="190"/>
      <c r="J6" s="190"/>
      <c r="K6" s="12"/>
      <c r="L6" s="3"/>
    </row>
    <row r="7" spans="2:12" ht="24.75" customHeight="1" thickBot="1" x14ac:dyDescent="0.25">
      <c r="B7" s="190"/>
      <c r="C7" s="163" t="s">
        <v>155</v>
      </c>
      <c r="D7" s="164">
        <f>'1) Budget Table'!D12</f>
        <v>280000</v>
      </c>
      <c r="E7" s="164">
        <f>'1) Budget Table'!E12</f>
        <v>0</v>
      </c>
      <c r="F7" s="164">
        <f>'1) Budget Table'!F12</f>
        <v>0</v>
      </c>
      <c r="G7" s="93">
        <f>SUM(D7:F7)</f>
        <v>280000</v>
      </c>
      <c r="H7" s="190"/>
      <c r="I7" s="190"/>
      <c r="J7" s="190"/>
      <c r="K7" s="12"/>
      <c r="L7" s="3"/>
    </row>
    <row r="8" spans="2:12" ht="21.75" customHeight="1" x14ac:dyDescent="0.2">
      <c r="B8" s="190"/>
      <c r="C8" s="38" t="s">
        <v>156</v>
      </c>
      <c r="D8" s="191">
        <v>0</v>
      </c>
      <c r="E8" s="192"/>
      <c r="F8" s="192"/>
      <c r="G8" s="159">
        <f t="shared" ref="G8:G15" si="0">SUM(D8:F8)</f>
        <v>0</v>
      </c>
      <c r="H8" s="190"/>
      <c r="I8" s="190"/>
      <c r="J8" s="190"/>
      <c r="K8" s="190"/>
      <c r="L8" s="190"/>
    </row>
    <row r="9" spans="2:12" ht="17" x14ac:dyDescent="0.2">
      <c r="B9" s="190"/>
      <c r="C9" s="30" t="s">
        <v>157</v>
      </c>
      <c r="D9" s="193">
        <v>0</v>
      </c>
      <c r="E9" s="171"/>
      <c r="F9" s="171"/>
      <c r="G9" s="91">
        <f t="shared" si="0"/>
        <v>0</v>
      </c>
      <c r="H9" s="190"/>
      <c r="I9" s="190"/>
      <c r="J9" s="190"/>
      <c r="K9" s="190"/>
      <c r="L9" s="190"/>
    </row>
    <row r="10" spans="2:12" ht="15.75" customHeight="1" x14ac:dyDescent="0.2">
      <c r="B10" s="190"/>
      <c r="C10" s="30" t="s">
        <v>158</v>
      </c>
      <c r="D10" s="193">
        <v>0</v>
      </c>
      <c r="E10" s="193"/>
      <c r="F10" s="193"/>
      <c r="G10" s="91">
        <f t="shared" si="0"/>
        <v>0</v>
      </c>
      <c r="H10" s="190"/>
      <c r="I10" s="190"/>
      <c r="J10" s="190"/>
      <c r="K10" s="190"/>
      <c r="L10" s="190"/>
    </row>
    <row r="11" spans="2:12" ht="17" x14ac:dyDescent="0.2">
      <c r="B11" s="190"/>
      <c r="C11" s="31" t="s">
        <v>159</v>
      </c>
      <c r="D11" s="193">
        <v>0</v>
      </c>
      <c r="E11" s="193"/>
      <c r="F11" s="193"/>
      <c r="G11" s="91">
        <f t="shared" si="0"/>
        <v>0</v>
      </c>
      <c r="H11" s="190"/>
      <c r="I11" s="190"/>
      <c r="J11" s="190"/>
      <c r="K11" s="190"/>
      <c r="L11" s="190"/>
    </row>
    <row r="12" spans="2:12" ht="17" x14ac:dyDescent="0.2">
      <c r="B12" s="190"/>
      <c r="C12" s="30" t="s">
        <v>160</v>
      </c>
      <c r="D12" s="193">
        <v>0</v>
      </c>
      <c r="E12" s="193"/>
      <c r="F12" s="193"/>
      <c r="G12" s="91">
        <f t="shared" si="0"/>
        <v>0</v>
      </c>
      <c r="H12" s="190"/>
      <c r="I12" s="190"/>
      <c r="J12" s="190"/>
      <c r="K12" s="190"/>
      <c r="L12" s="190"/>
    </row>
    <row r="13" spans="2:12" ht="21.75" customHeight="1" x14ac:dyDescent="0.2">
      <c r="B13" s="190"/>
      <c r="C13" s="30" t="s">
        <v>161</v>
      </c>
      <c r="D13" s="193">
        <v>280000</v>
      </c>
      <c r="E13" s="193"/>
      <c r="F13" s="193"/>
      <c r="G13" s="91">
        <f>SUM(D13:F13)</f>
        <v>280000</v>
      </c>
      <c r="H13" s="190"/>
      <c r="I13" s="190"/>
      <c r="J13" s="190"/>
      <c r="K13" s="190"/>
      <c r="L13" s="190"/>
    </row>
    <row r="14" spans="2:12" ht="21.75" customHeight="1" x14ac:dyDescent="0.2">
      <c r="B14" s="190"/>
      <c r="C14" s="30" t="s">
        <v>162</v>
      </c>
      <c r="D14" s="193">
        <v>0</v>
      </c>
      <c r="E14" s="193"/>
      <c r="F14" s="193"/>
      <c r="G14" s="91">
        <f t="shared" si="0"/>
        <v>0</v>
      </c>
      <c r="H14" s="190"/>
      <c r="I14" s="190"/>
      <c r="J14" s="190"/>
      <c r="K14" s="190"/>
      <c r="L14" s="190"/>
    </row>
    <row r="15" spans="2:12" ht="15.75" customHeight="1" x14ac:dyDescent="0.2">
      <c r="B15" s="190"/>
      <c r="C15" s="34" t="s">
        <v>163</v>
      </c>
      <c r="D15" s="43">
        <f>SUM(D8:D14)</f>
        <v>280000</v>
      </c>
      <c r="E15" s="43">
        <f>SUM(E8:E14)</f>
        <v>0</v>
      </c>
      <c r="F15" s="43">
        <f>SUM(F8:F14)</f>
        <v>0</v>
      </c>
      <c r="G15" s="91">
        <f t="shared" si="0"/>
        <v>280000</v>
      </c>
      <c r="H15" s="190"/>
      <c r="I15" s="190"/>
      <c r="J15" s="190"/>
      <c r="K15" s="190"/>
      <c r="L15" s="190"/>
    </row>
    <row r="16" spans="2:12" s="33" customFormat="1" x14ac:dyDescent="0.2">
      <c r="B16" s="194"/>
      <c r="C16" s="160"/>
      <c r="D16" s="161"/>
      <c r="E16" s="161"/>
      <c r="F16" s="161"/>
      <c r="G16" s="162"/>
      <c r="H16" s="194"/>
      <c r="I16" s="194"/>
      <c r="J16" s="194"/>
      <c r="K16" s="194"/>
      <c r="L16" s="194"/>
    </row>
    <row r="17" spans="3:7" x14ac:dyDescent="0.2">
      <c r="C17" s="252" t="s">
        <v>164</v>
      </c>
      <c r="D17" s="254"/>
      <c r="E17" s="254"/>
      <c r="F17" s="254"/>
      <c r="G17" s="254"/>
    </row>
    <row r="18" spans="3:7" ht="27" customHeight="1" thickBot="1" x14ac:dyDescent="0.25">
      <c r="C18" s="163" t="s">
        <v>155</v>
      </c>
      <c r="D18" s="164">
        <f>'1) Budget Table'!D22</f>
        <v>335000</v>
      </c>
      <c r="E18" s="164">
        <f>'1) Budget Table'!E22</f>
        <v>0</v>
      </c>
      <c r="F18" s="164">
        <f>'1) Budget Table'!F22</f>
        <v>0</v>
      </c>
      <c r="G18" s="93">
        <f t="shared" ref="G18:G26" si="1">SUM(D18:F18)</f>
        <v>335000</v>
      </c>
    </row>
    <row r="19" spans="3:7" ht="17" x14ac:dyDescent="0.2">
      <c r="C19" s="38" t="s">
        <v>156</v>
      </c>
      <c r="D19" s="191">
        <v>0</v>
      </c>
      <c r="E19" s="192"/>
      <c r="F19" s="192"/>
      <c r="G19" s="39">
        <f t="shared" si="1"/>
        <v>0</v>
      </c>
    </row>
    <row r="20" spans="3:7" ht="17" x14ac:dyDescent="0.2">
      <c r="C20" s="30" t="s">
        <v>157</v>
      </c>
      <c r="D20" s="193">
        <v>85000</v>
      </c>
      <c r="E20" s="171"/>
      <c r="F20" s="171"/>
      <c r="G20" s="37">
        <f t="shared" si="1"/>
        <v>85000</v>
      </c>
    </row>
    <row r="21" spans="3:7" ht="34" x14ac:dyDescent="0.2">
      <c r="C21" s="30" t="s">
        <v>158</v>
      </c>
      <c r="D21" s="193"/>
      <c r="E21" s="193"/>
      <c r="F21" s="193"/>
      <c r="G21" s="37">
        <f t="shared" si="1"/>
        <v>0</v>
      </c>
    </row>
    <row r="22" spans="3:7" ht="17" x14ac:dyDescent="0.2">
      <c r="C22" s="31" t="s">
        <v>159</v>
      </c>
      <c r="D22" s="193">
        <v>0</v>
      </c>
      <c r="E22" s="193"/>
      <c r="F22" s="193"/>
      <c r="G22" s="37">
        <f t="shared" si="1"/>
        <v>0</v>
      </c>
    </row>
    <row r="23" spans="3:7" ht="17" x14ac:dyDescent="0.2">
      <c r="C23" s="30" t="s">
        <v>160</v>
      </c>
      <c r="D23" s="193">
        <v>0</v>
      </c>
      <c r="E23" s="193"/>
      <c r="F23" s="193"/>
      <c r="G23" s="37">
        <f t="shared" si="1"/>
        <v>0</v>
      </c>
    </row>
    <row r="24" spans="3:7" ht="17" x14ac:dyDescent="0.2">
      <c r="C24" s="30" t="s">
        <v>161</v>
      </c>
      <c r="D24" s="193">
        <v>250000</v>
      </c>
      <c r="E24" s="193"/>
      <c r="F24" s="193"/>
      <c r="G24" s="37">
        <f t="shared" si="1"/>
        <v>250000</v>
      </c>
    </row>
    <row r="25" spans="3:7" ht="17" x14ac:dyDescent="0.2">
      <c r="C25" s="30" t="s">
        <v>162</v>
      </c>
      <c r="D25" s="193">
        <v>0</v>
      </c>
      <c r="E25" s="193"/>
      <c r="F25" s="193"/>
      <c r="G25" s="37">
        <f t="shared" si="1"/>
        <v>0</v>
      </c>
    </row>
    <row r="26" spans="3:7" ht="17" x14ac:dyDescent="0.2">
      <c r="C26" s="34" t="s">
        <v>163</v>
      </c>
      <c r="D26" s="43">
        <f>SUM(D19:D25)</f>
        <v>335000</v>
      </c>
      <c r="E26" s="43">
        <f>SUM(E19:E25)</f>
        <v>0</v>
      </c>
      <c r="F26" s="43">
        <f>SUM(F19:F25)</f>
        <v>0</v>
      </c>
      <c r="G26" s="37">
        <f t="shared" si="1"/>
        <v>335000</v>
      </c>
    </row>
    <row r="27" spans="3:7" s="33" customFormat="1" x14ac:dyDescent="0.2">
      <c r="C27" s="160"/>
      <c r="D27" s="161"/>
      <c r="E27" s="161"/>
      <c r="F27" s="161"/>
      <c r="G27" s="166"/>
    </row>
    <row r="28" spans="3:7" ht="17" hidden="1" x14ac:dyDescent="0.2">
      <c r="C28" s="135" t="s">
        <v>165</v>
      </c>
      <c r="D28" s="136"/>
      <c r="E28" s="136"/>
      <c r="F28" s="136"/>
      <c r="G28" s="136"/>
    </row>
    <row r="29" spans="3:7" ht="21.75" hidden="1" customHeight="1" x14ac:dyDescent="0.2">
      <c r="C29" s="163" t="s">
        <v>155</v>
      </c>
      <c r="D29" s="164">
        <f>'1) Budget Table'!D12</f>
        <v>280000</v>
      </c>
      <c r="E29" s="164">
        <f>'1) Budget Table'!E12</f>
        <v>0</v>
      </c>
      <c r="F29" s="164">
        <f>'1) Budget Table'!F12</f>
        <v>0</v>
      </c>
      <c r="G29" s="93">
        <f t="shared" ref="G29:G37" si="2">SUM(D29:F29)</f>
        <v>280000</v>
      </c>
    </row>
    <row r="30" spans="3:7" ht="17" hidden="1" x14ac:dyDescent="0.2">
      <c r="C30" s="38" t="s">
        <v>156</v>
      </c>
      <c r="D30" s="191"/>
      <c r="E30" s="192"/>
      <c r="F30" s="192"/>
      <c r="G30" s="39">
        <f t="shared" si="2"/>
        <v>0</v>
      </c>
    </row>
    <row r="31" spans="3:7" s="33" customFormat="1" ht="15.75" hidden="1" customHeight="1" x14ac:dyDescent="0.2">
      <c r="C31" s="30" t="s">
        <v>157</v>
      </c>
      <c r="D31" s="193"/>
      <c r="E31" s="171"/>
      <c r="F31" s="171"/>
      <c r="G31" s="37">
        <f t="shared" si="2"/>
        <v>0</v>
      </c>
    </row>
    <row r="32" spans="3:7" s="33" customFormat="1" ht="34" hidden="1" x14ac:dyDescent="0.2">
      <c r="C32" s="30" t="s">
        <v>158</v>
      </c>
      <c r="D32" s="193"/>
      <c r="E32" s="193"/>
      <c r="F32" s="193"/>
      <c r="G32" s="37">
        <f t="shared" si="2"/>
        <v>0</v>
      </c>
    </row>
    <row r="33" spans="3:7" s="33" customFormat="1" ht="17" hidden="1" x14ac:dyDescent="0.2">
      <c r="C33" s="31" t="s">
        <v>159</v>
      </c>
      <c r="D33" s="193">
        <v>0</v>
      </c>
      <c r="E33" s="193"/>
      <c r="F33" s="193"/>
      <c r="G33" s="37">
        <f t="shared" si="2"/>
        <v>0</v>
      </c>
    </row>
    <row r="34" spans="3:7" ht="17" hidden="1" x14ac:dyDescent="0.2">
      <c r="C34" s="30" t="s">
        <v>160</v>
      </c>
      <c r="D34" s="193">
        <v>0</v>
      </c>
      <c r="E34" s="193"/>
      <c r="F34" s="193"/>
      <c r="G34" s="37">
        <f t="shared" si="2"/>
        <v>0</v>
      </c>
    </row>
    <row r="35" spans="3:7" ht="17" hidden="1" x14ac:dyDescent="0.2">
      <c r="C35" s="30" t="s">
        <v>161</v>
      </c>
      <c r="D35" s="193"/>
      <c r="E35" s="193"/>
      <c r="F35" s="193"/>
      <c r="G35" s="37">
        <f t="shared" si="2"/>
        <v>0</v>
      </c>
    </row>
    <row r="36" spans="3:7" ht="17" hidden="1" x14ac:dyDescent="0.2">
      <c r="C36" s="30" t="s">
        <v>162</v>
      </c>
      <c r="D36" s="193"/>
      <c r="E36" s="193"/>
      <c r="F36" s="193"/>
      <c r="G36" s="37">
        <f t="shared" si="2"/>
        <v>0</v>
      </c>
    </row>
    <row r="37" spans="3:7" ht="17" hidden="1" x14ac:dyDescent="0.2">
      <c r="C37" s="34" t="s">
        <v>163</v>
      </c>
      <c r="D37" s="43">
        <f>SUM(D30:D36)</f>
        <v>0</v>
      </c>
      <c r="E37" s="43">
        <f>SUM(E30:E36)</f>
        <v>0</v>
      </c>
      <c r="F37" s="43">
        <f>SUM(F30:F36)</f>
        <v>0</v>
      </c>
      <c r="G37" s="37">
        <f t="shared" si="2"/>
        <v>0</v>
      </c>
    </row>
    <row r="38" spans="3:7" s="33" customFormat="1" hidden="1" x14ac:dyDescent="0.2">
      <c r="C38" s="44"/>
      <c r="D38" s="45"/>
      <c r="E38" s="45"/>
      <c r="F38" s="45"/>
      <c r="G38" s="27"/>
    </row>
    <row r="39" spans="3:7" ht="17" hidden="1" x14ac:dyDescent="0.2">
      <c r="C39" s="135" t="s">
        <v>166</v>
      </c>
      <c r="D39" s="136"/>
      <c r="E39" s="136"/>
      <c r="F39" s="136"/>
      <c r="G39" s="165"/>
    </row>
    <row r="40" spans="3:7" ht="20.25" hidden="1" customHeight="1" x14ac:dyDescent="0.2">
      <c r="C40" s="40" t="s">
        <v>155</v>
      </c>
      <c r="D40" s="41"/>
      <c r="E40" s="41"/>
      <c r="F40" s="41"/>
      <c r="G40" s="37">
        <f t="shared" ref="G40:G48" si="3">SUM(D40:F40)</f>
        <v>0</v>
      </c>
    </row>
    <row r="41" spans="3:7" ht="17" hidden="1" x14ac:dyDescent="0.2">
      <c r="C41" s="38" t="s">
        <v>156</v>
      </c>
      <c r="D41" s="191"/>
      <c r="E41" s="192"/>
      <c r="F41" s="192"/>
      <c r="G41" s="39">
        <f t="shared" si="3"/>
        <v>0</v>
      </c>
    </row>
    <row r="42" spans="3:7" ht="15.75" hidden="1" customHeight="1" x14ac:dyDescent="0.2">
      <c r="C42" s="30" t="s">
        <v>157</v>
      </c>
      <c r="D42" s="193"/>
      <c r="E42" s="171"/>
      <c r="F42" s="171"/>
      <c r="G42" s="37">
        <f t="shared" si="3"/>
        <v>0</v>
      </c>
    </row>
    <row r="43" spans="3:7" ht="32.25" hidden="1" customHeight="1" x14ac:dyDescent="0.2">
      <c r="C43" s="30" t="s">
        <v>158</v>
      </c>
      <c r="D43" s="193"/>
      <c r="E43" s="193"/>
      <c r="F43" s="193"/>
      <c r="G43" s="37">
        <f t="shared" si="3"/>
        <v>0</v>
      </c>
    </row>
    <row r="44" spans="3:7" s="33" customFormat="1" ht="17" hidden="1" x14ac:dyDescent="0.2">
      <c r="C44" s="31" t="s">
        <v>159</v>
      </c>
      <c r="D44" s="193"/>
      <c r="E44" s="193"/>
      <c r="F44" s="193"/>
      <c r="G44" s="37">
        <f t="shared" si="3"/>
        <v>0</v>
      </c>
    </row>
    <row r="45" spans="3:7" ht="17" hidden="1" x14ac:dyDescent="0.2">
      <c r="C45" s="30" t="s">
        <v>160</v>
      </c>
      <c r="D45" s="193"/>
      <c r="E45" s="193"/>
      <c r="F45" s="193"/>
      <c r="G45" s="37">
        <f t="shared" si="3"/>
        <v>0</v>
      </c>
    </row>
    <row r="46" spans="3:7" ht="17" hidden="1" x14ac:dyDescent="0.2">
      <c r="C46" s="30" t="s">
        <v>161</v>
      </c>
      <c r="D46" s="193"/>
      <c r="E46" s="193"/>
      <c r="F46" s="193"/>
      <c r="G46" s="37">
        <f t="shared" si="3"/>
        <v>0</v>
      </c>
    </row>
    <row r="47" spans="3:7" ht="17" hidden="1" x14ac:dyDescent="0.2">
      <c r="C47" s="30" t="s">
        <v>162</v>
      </c>
      <c r="D47" s="193"/>
      <c r="E47" s="193"/>
      <c r="F47" s="193"/>
      <c r="G47" s="37">
        <f t="shared" si="3"/>
        <v>0</v>
      </c>
    </row>
    <row r="48" spans="3:7" ht="21" hidden="1" customHeight="1" x14ac:dyDescent="0.2">
      <c r="C48" s="34" t="s">
        <v>163</v>
      </c>
      <c r="D48" s="43">
        <f>SUM(D41:D47)</f>
        <v>0</v>
      </c>
      <c r="E48" s="43">
        <f>SUM(E41:E47)</f>
        <v>0</v>
      </c>
      <c r="F48" s="43">
        <f>SUM(F41:F47)</f>
        <v>0</v>
      </c>
      <c r="G48" s="37">
        <f t="shared" si="3"/>
        <v>0</v>
      </c>
    </row>
    <row r="49" spans="2:7" s="33" customFormat="1" ht="22.5" hidden="1" customHeight="1" x14ac:dyDescent="0.2">
      <c r="B49" s="194"/>
      <c r="C49" s="167"/>
      <c r="D49" s="161"/>
      <c r="E49" s="161"/>
      <c r="F49" s="161"/>
      <c r="G49" s="166"/>
    </row>
    <row r="50" spans="2:7" ht="16" customHeight="1" x14ac:dyDescent="0.2">
      <c r="B50" s="252" t="s">
        <v>167</v>
      </c>
      <c r="C50" s="253"/>
      <c r="D50" s="253"/>
      <c r="E50" s="253"/>
      <c r="F50" s="253"/>
      <c r="G50" s="253"/>
    </row>
    <row r="51" spans="2:7" x14ac:dyDescent="0.2">
      <c r="B51" s="190"/>
      <c r="C51" s="252" t="s">
        <v>168</v>
      </c>
      <c r="D51" s="254"/>
      <c r="E51" s="254"/>
      <c r="F51" s="254"/>
      <c r="G51" s="254"/>
    </row>
    <row r="52" spans="2:7" ht="24" customHeight="1" thickBot="1" x14ac:dyDescent="0.25">
      <c r="B52" s="190"/>
      <c r="C52" s="163" t="s">
        <v>155</v>
      </c>
      <c r="D52" s="164">
        <f>'1) Budget Table'!D34</f>
        <v>197283</v>
      </c>
      <c r="E52" s="164">
        <f>'1) Budget Table'!E34</f>
        <v>0</v>
      </c>
      <c r="F52" s="164">
        <f>'1) Budget Table'!F34</f>
        <v>0</v>
      </c>
      <c r="G52" s="93">
        <f>SUM(D52:F52)</f>
        <v>197283</v>
      </c>
    </row>
    <row r="53" spans="2:7" ht="15.75" customHeight="1" x14ac:dyDescent="0.2">
      <c r="B53" s="190"/>
      <c r="C53" s="38" t="s">
        <v>156</v>
      </c>
      <c r="D53" s="191">
        <v>0</v>
      </c>
      <c r="E53" s="192"/>
      <c r="F53" s="192"/>
      <c r="G53" s="39">
        <f t="shared" ref="G53:G60" si="4">SUM(D53:F53)</f>
        <v>0</v>
      </c>
    </row>
    <row r="54" spans="2:7" ht="15.75" customHeight="1" x14ac:dyDescent="0.2">
      <c r="B54" s="190"/>
      <c r="C54" s="30" t="s">
        <v>157</v>
      </c>
      <c r="D54" s="193">
        <v>0</v>
      </c>
      <c r="E54" s="171"/>
      <c r="F54" s="171"/>
      <c r="G54" s="37">
        <f t="shared" si="4"/>
        <v>0</v>
      </c>
    </row>
    <row r="55" spans="2:7" ht="15.75" customHeight="1" x14ac:dyDescent="0.2">
      <c r="B55" s="190"/>
      <c r="C55" s="30" t="s">
        <v>158</v>
      </c>
      <c r="D55" s="193">
        <v>0</v>
      </c>
      <c r="E55" s="193"/>
      <c r="F55" s="193"/>
      <c r="G55" s="37">
        <f t="shared" si="4"/>
        <v>0</v>
      </c>
    </row>
    <row r="56" spans="2:7" ht="18.75" customHeight="1" x14ac:dyDescent="0.2">
      <c r="B56" s="190"/>
      <c r="C56" s="31" t="s">
        <v>159</v>
      </c>
      <c r="D56" s="193">
        <v>20000</v>
      </c>
      <c r="E56" s="193"/>
      <c r="F56" s="193"/>
      <c r="G56" s="37">
        <f t="shared" si="4"/>
        <v>20000</v>
      </c>
    </row>
    <row r="57" spans="2:7" ht="17" x14ac:dyDescent="0.2">
      <c r="B57" s="190"/>
      <c r="C57" s="30" t="s">
        <v>160</v>
      </c>
      <c r="D57" s="193">
        <v>0</v>
      </c>
      <c r="E57" s="193"/>
      <c r="F57" s="193"/>
      <c r="G57" s="37">
        <f t="shared" si="4"/>
        <v>0</v>
      </c>
    </row>
    <row r="58" spans="2:7" s="33" customFormat="1" ht="21.75" customHeight="1" x14ac:dyDescent="0.2">
      <c r="B58" s="190"/>
      <c r="C58" s="30" t="s">
        <v>161</v>
      </c>
      <c r="D58" s="193">
        <v>177283</v>
      </c>
      <c r="E58" s="193"/>
      <c r="F58" s="193"/>
      <c r="G58" s="37">
        <f t="shared" si="4"/>
        <v>177283</v>
      </c>
    </row>
    <row r="59" spans="2:7" s="33" customFormat="1" ht="17" x14ac:dyDescent="0.2">
      <c r="B59" s="190"/>
      <c r="C59" s="30" t="s">
        <v>162</v>
      </c>
      <c r="D59" s="193"/>
      <c r="E59" s="193"/>
      <c r="F59" s="193"/>
      <c r="G59" s="37">
        <f t="shared" si="4"/>
        <v>0</v>
      </c>
    </row>
    <row r="60" spans="2:7" ht="17" x14ac:dyDescent="0.2">
      <c r="B60" s="190"/>
      <c r="C60" s="34" t="s">
        <v>163</v>
      </c>
      <c r="D60" s="43">
        <f>SUM(D53:D59)</f>
        <v>197283</v>
      </c>
      <c r="E60" s="43">
        <f>SUM(E53:E59)</f>
        <v>0</v>
      </c>
      <c r="F60" s="43">
        <f>SUM(F53:F59)</f>
        <v>0</v>
      </c>
      <c r="G60" s="37">
        <f t="shared" si="4"/>
        <v>197283</v>
      </c>
    </row>
    <row r="61" spans="2:7" s="33" customFormat="1" x14ac:dyDescent="0.2">
      <c r="B61" s="194"/>
      <c r="C61" s="160"/>
      <c r="D61" s="161"/>
      <c r="E61" s="161"/>
      <c r="F61" s="161"/>
      <c r="G61" s="166"/>
    </row>
    <row r="62" spans="2:7" x14ac:dyDescent="0.2">
      <c r="B62" s="194"/>
      <c r="C62" s="252" t="s">
        <v>76</v>
      </c>
      <c r="D62" s="254"/>
      <c r="E62" s="254"/>
      <c r="F62" s="254"/>
      <c r="G62" s="254"/>
    </row>
    <row r="63" spans="2:7" ht="21.75" customHeight="1" thickBot="1" x14ac:dyDescent="0.25">
      <c r="B63" s="190"/>
      <c r="C63" s="163" t="s">
        <v>155</v>
      </c>
      <c r="D63" s="164">
        <f>'1) Budget Table'!D40</f>
        <v>118000</v>
      </c>
      <c r="E63" s="164">
        <f>'1) Budget Table'!E40</f>
        <v>0</v>
      </c>
      <c r="F63" s="164">
        <f>'1) Budget Table'!F40</f>
        <v>0</v>
      </c>
      <c r="G63" s="93">
        <f t="shared" ref="G63:G71" si="5">SUM(D63:F63)</f>
        <v>118000</v>
      </c>
    </row>
    <row r="64" spans="2:7" ht="15.75" customHeight="1" x14ac:dyDescent="0.2">
      <c r="B64" s="190"/>
      <c r="C64" s="38" t="s">
        <v>156</v>
      </c>
      <c r="D64" s="191">
        <v>0</v>
      </c>
      <c r="E64" s="192"/>
      <c r="F64" s="192"/>
      <c r="G64" s="39">
        <f t="shared" si="5"/>
        <v>0</v>
      </c>
    </row>
    <row r="65" spans="2:7" ht="15.75" customHeight="1" x14ac:dyDescent="0.2">
      <c r="B65" s="190"/>
      <c r="C65" s="30" t="s">
        <v>157</v>
      </c>
      <c r="D65" s="193">
        <v>43000</v>
      </c>
      <c r="E65" s="171"/>
      <c r="F65" s="171"/>
      <c r="G65" s="37">
        <f t="shared" si="5"/>
        <v>43000</v>
      </c>
    </row>
    <row r="66" spans="2:7" ht="15.75" customHeight="1" x14ac:dyDescent="0.2">
      <c r="B66" s="190"/>
      <c r="C66" s="30" t="s">
        <v>158</v>
      </c>
      <c r="D66" s="193">
        <v>0</v>
      </c>
      <c r="E66" s="193"/>
      <c r="F66" s="193"/>
      <c r="G66" s="37">
        <f t="shared" si="5"/>
        <v>0</v>
      </c>
    </row>
    <row r="67" spans="2:7" ht="17" x14ac:dyDescent="0.2">
      <c r="B67" s="190"/>
      <c r="C67" s="31" t="s">
        <v>159</v>
      </c>
      <c r="D67" s="193">
        <v>0</v>
      </c>
      <c r="E67" s="193"/>
      <c r="F67" s="193"/>
      <c r="G67" s="37">
        <f t="shared" si="5"/>
        <v>0</v>
      </c>
    </row>
    <row r="68" spans="2:7" ht="17" x14ac:dyDescent="0.2">
      <c r="B68" s="190"/>
      <c r="C68" s="30" t="s">
        <v>160</v>
      </c>
      <c r="D68" s="193">
        <v>0</v>
      </c>
      <c r="E68" s="193"/>
      <c r="F68" s="193"/>
      <c r="G68" s="37">
        <f t="shared" si="5"/>
        <v>0</v>
      </c>
    </row>
    <row r="69" spans="2:7" ht="17" x14ac:dyDescent="0.2">
      <c r="B69" s="190"/>
      <c r="C69" s="30" t="s">
        <v>161</v>
      </c>
      <c r="D69" s="193">
        <v>75000</v>
      </c>
      <c r="E69" s="193"/>
      <c r="F69" s="193"/>
      <c r="G69" s="37">
        <f t="shared" si="5"/>
        <v>75000</v>
      </c>
    </row>
    <row r="70" spans="2:7" ht="17" x14ac:dyDescent="0.2">
      <c r="B70" s="190"/>
      <c r="C70" s="30" t="s">
        <v>162</v>
      </c>
      <c r="D70" s="193">
        <v>0</v>
      </c>
      <c r="E70" s="193"/>
      <c r="F70" s="193"/>
      <c r="G70" s="37">
        <f t="shared" si="5"/>
        <v>0</v>
      </c>
    </row>
    <row r="71" spans="2:7" ht="17" x14ac:dyDescent="0.2">
      <c r="B71" s="190"/>
      <c r="C71" s="34" t="s">
        <v>163</v>
      </c>
      <c r="D71" s="43">
        <f>SUM(D64:D70)</f>
        <v>118000</v>
      </c>
      <c r="E71" s="43">
        <f>SUM(E64:E70)</f>
        <v>0</v>
      </c>
      <c r="F71" s="43">
        <f>SUM(F64:F70)</f>
        <v>0</v>
      </c>
      <c r="G71" s="37">
        <f t="shared" si="5"/>
        <v>118000</v>
      </c>
    </row>
    <row r="72" spans="2:7" s="33" customFormat="1" x14ac:dyDescent="0.2">
      <c r="B72" s="194"/>
      <c r="C72" s="160"/>
      <c r="D72" s="161"/>
      <c r="E72" s="161"/>
      <c r="F72" s="161"/>
      <c r="G72" s="166"/>
    </row>
    <row r="73" spans="2:7" hidden="1" x14ac:dyDescent="0.2">
      <c r="B73" s="190"/>
      <c r="C73" s="251" t="s">
        <v>169</v>
      </c>
      <c r="D73" s="251"/>
      <c r="E73" s="251"/>
      <c r="F73" s="251"/>
      <c r="G73" s="251"/>
    </row>
    <row r="74" spans="2:7" ht="21.75" hidden="1" customHeight="1" x14ac:dyDescent="0.2">
      <c r="B74" s="194"/>
      <c r="C74" s="40" t="s">
        <v>155</v>
      </c>
      <c r="D74" s="41"/>
      <c r="E74" s="41"/>
      <c r="F74" s="41"/>
      <c r="G74" s="42">
        <f>SUM(D74:F74)</f>
        <v>0</v>
      </c>
    </row>
    <row r="75" spans="2:7" ht="18" hidden="1" customHeight="1" x14ac:dyDescent="0.2">
      <c r="B75" s="190"/>
      <c r="C75" s="38" t="s">
        <v>156</v>
      </c>
      <c r="D75" s="191"/>
      <c r="E75" s="192"/>
      <c r="F75" s="192"/>
      <c r="G75" s="39">
        <f t="shared" ref="G75:G82" si="6">SUM(D75:F75)</f>
        <v>0</v>
      </c>
    </row>
    <row r="76" spans="2:7" ht="15.75" hidden="1" customHeight="1" x14ac:dyDescent="0.2">
      <c r="B76" s="190"/>
      <c r="C76" s="30" t="s">
        <v>157</v>
      </c>
      <c r="D76" s="193"/>
      <c r="E76" s="171"/>
      <c r="F76" s="171"/>
      <c r="G76" s="37">
        <f t="shared" si="6"/>
        <v>0</v>
      </c>
    </row>
    <row r="77" spans="2:7" s="33" customFormat="1" ht="15.75" hidden="1" customHeight="1" x14ac:dyDescent="0.2">
      <c r="B77" s="190"/>
      <c r="C77" s="30" t="s">
        <v>158</v>
      </c>
      <c r="D77" s="193"/>
      <c r="E77" s="193"/>
      <c r="F77" s="193"/>
      <c r="G77" s="37">
        <f t="shared" si="6"/>
        <v>0</v>
      </c>
    </row>
    <row r="78" spans="2:7" ht="17" hidden="1" x14ac:dyDescent="0.2">
      <c r="B78" s="194"/>
      <c r="C78" s="31" t="s">
        <v>159</v>
      </c>
      <c r="D78" s="193"/>
      <c r="E78" s="193"/>
      <c r="F78" s="193"/>
      <c r="G78" s="37">
        <f t="shared" si="6"/>
        <v>0</v>
      </c>
    </row>
    <row r="79" spans="2:7" ht="17" hidden="1" x14ac:dyDescent="0.2">
      <c r="B79" s="194"/>
      <c r="C79" s="30" t="s">
        <v>160</v>
      </c>
      <c r="D79" s="193"/>
      <c r="E79" s="193"/>
      <c r="F79" s="193"/>
      <c r="G79" s="37">
        <f t="shared" si="6"/>
        <v>0</v>
      </c>
    </row>
    <row r="80" spans="2:7" ht="17" hidden="1" x14ac:dyDescent="0.2">
      <c r="B80" s="194"/>
      <c r="C80" s="30" t="s">
        <v>161</v>
      </c>
      <c r="D80" s="193"/>
      <c r="E80" s="193"/>
      <c r="F80" s="193"/>
      <c r="G80" s="37">
        <f t="shared" si="6"/>
        <v>0</v>
      </c>
    </row>
    <row r="81" spans="2:7" ht="17" hidden="1" x14ac:dyDescent="0.2">
      <c r="B81" s="190"/>
      <c r="C81" s="30" t="s">
        <v>162</v>
      </c>
      <c r="D81" s="193"/>
      <c r="E81" s="193"/>
      <c r="F81" s="193"/>
      <c r="G81" s="37">
        <f t="shared" si="6"/>
        <v>0</v>
      </c>
    </row>
    <row r="82" spans="2:7" ht="17" hidden="1" x14ac:dyDescent="0.2">
      <c r="B82" s="190"/>
      <c r="C82" s="34" t="s">
        <v>163</v>
      </c>
      <c r="D82" s="43">
        <f>SUM(D75:D81)</f>
        <v>0</v>
      </c>
      <c r="E82" s="43">
        <f>SUM(E75:E81)</f>
        <v>0</v>
      </c>
      <c r="F82" s="43">
        <f>SUM(F75:F81)</f>
        <v>0</v>
      </c>
      <c r="G82" s="37">
        <f t="shared" si="6"/>
        <v>0</v>
      </c>
    </row>
    <row r="83" spans="2:7" s="33" customFormat="1" hidden="1" x14ac:dyDescent="0.2">
      <c r="B83" s="194"/>
      <c r="C83" s="160"/>
      <c r="D83" s="161"/>
      <c r="E83" s="161"/>
      <c r="F83" s="161"/>
      <c r="G83" s="166"/>
    </row>
    <row r="84" spans="2:7" hidden="1" x14ac:dyDescent="0.2">
      <c r="B84" s="190"/>
      <c r="C84" s="251" t="s">
        <v>170</v>
      </c>
      <c r="D84" s="251"/>
      <c r="E84" s="251"/>
      <c r="F84" s="251"/>
      <c r="G84" s="251"/>
    </row>
    <row r="85" spans="2:7" ht="21.75" hidden="1" customHeight="1" x14ac:dyDescent="0.2">
      <c r="B85" s="190"/>
      <c r="C85" s="40" t="s">
        <v>155</v>
      </c>
      <c r="D85" s="41"/>
      <c r="E85" s="41"/>
      <c r="F85" s="41"/>
      <c r="G85" s="42">
        <f t="shared" ref="G85:G93" si="7">SUM(D85:F85)</f>
        <v>0</v>
      </c>
    </row>
    <row r="86" spans="2:7" ht="15.75" hidden="1" customHeight="1" x14ac:dyDescent="0.2">
      <c r="B86" s="190"/>
      <c r="C86" s="38" t="s">
        <v>156</v>
      </c>
      <c r="D86" s="191"/>
      <c r="E86" s="192"/>
      <c r="F86" s="192"/>
      <c r="G86" s="39">
        <f t="shared" si="7"/>
        <v>0</v>
      </c>
    </row>
    <row r="87" spans="2:7" ht="15.75" hidden="1" customHeight="1" x14ac:dyDescent="0.2">
      <c r="B87" s="194"/>
      <c r="C87" s="30" t="s">
        <v>157</v>
      </c>
      <c r="D87" s="193"/>
      <c r="E87" s="171"/>
      <c r="F87" s="171"/>
      <c r="G87" s="37">
        <f t="shared" si="7"/>
        <v>0</v>
      </c>
    </row>
    <row r="88" spans="2:7" ht="15.75" hidden="1" customHeight="1" x14ac:dyDescent="0.2">
      <c r="B88" s="190"/>
      <c r="C88" s="30" t="s">
        <v>158</v>
      </c>
      <c r="D88" s="193"/>
      <c r="E88" s="193"/>
      <c r="F88" s="193"/>
      <c r="G88" s="37">
        <f t="shared" si="7"/>
        <v>0</v>
      </c>
    </row>
    <row r="89" spans="2:7" ht="17" hidden="1" x14ac:dyDescent="0.2">
      <c r="B89" s="190"/>
      <c r="C89" s="31" t="s">
        <v>159</v>
      </c>
      <c r="D89" s="193"/>
      <c r="E89" s="193"/>
      <c r="F89" s="193"/>
      <c r="G89" s="37">
        <f t="shared" si="7"/>
        <v>0</v>
      </c>
    </row>
    <row r="90" spans="2:7" ht="17" hidden="1" x14ac:dyDescent="0.2">
      <c r="B90" s="190"/>
      <c r="C90" s="30" t="s">
        <v>160</v>
      </c>
      <c r="D90" s="193"/>
      <c r="E90" s="193"/>
      <c r="F90" s="193"/>
      <c r="G90" s="37">
        <f t="shared" si="7"/>
        <v>0</v>
      </c>
    </row>
    <row r="91" spans="2:7" ht="25.5" hidden="1" customHeight="1" x14ac:dyDescent="0.2">
      <c r="B91" s="190"/>
      <c r="C91" s="30" t="s">
        <v>161</v>
      </c>
      <c r="D91" s="193"/>
      <c r="E91" s="193"/>
      <c r="F91" s="193"/>
      <c r="G91" s="37">
        <f t="shared" si="7"/>
        <v>0</v>
      </c>
    </row>
    <row r="92" spans="2:7" ht="17" hidden="1" x14ac:dyDescent="0.2">
      <c r="B92" s="194"/>
      <c r="C92" s="30" t="s">
        <v>162</v>
      </c>
      <c r="D92" s="193"/>
      <c r="E92" s="193"/>
      <c r="F92" s="193"/>
      <c r="G92" s="37">
        <f t="shared" si="7"/>
        <v>0</v>
      </c>
    </row>
    <row r="93" spans="2:7" ht="15.75" hidden="1" customHeight="1" x14ac:dyDescent="0.2">
      <c r="B93" s="190"/>
      <c r="C93" s="34" t="s">
        <v>163</v>
      </c>
      <c r="D93" s="43">
        <f>SUM(D86:D92)</f>
        <v>0</v>
      </c>
      <c r="E93" s="43">
        <f>SUM(E86:E92)</f>
        <v>0</v>
      </c>
      <c r="F93" s="43">
        <f>SUM(F86:F92)</f>
        <v>0</v>
      </c>
      <c r="G93" s="37">
        <f t="shared" si="7"/>
        <v>0</v>
      </c>
    </row>
    <row r="94" spans="2:7" ht="25.5" hidden="1" customHeight="1" x14ac:dyDescent="0.2">
      <c r="B94" s="190"/>
      <c r="C94" s="190"/>
      <c r="D94" s="190"/>
      <c r="E94" s="190"/>
      <c r="F94" s="190"/>
      <c r="G94" s="190"/>
    </row>
    <row r="95" spans="2:7" x14ac:dyDescent="0.2">
      <c r="B95" s="252" t="s">
        <v>171</v>
      </c>
      <c r="C95" s="253"/>
      <c r="D95" s="253"/>
      <c r="E95" s="253"/>
      <c r="F95" s="253"/>
      <c r="G95" s="253"/>
    </row>
    <row r="96" spans="2:7" x14ac:dyDescent="0.2">
      <c r="B96" s="190"/>
      <c r="C96" s="252" t="s">
        <v>88</v>
      </c>
      <c r="D96" s="254"/>
      <c r="E96" s="254"/>
      <c r="F96" s="254"/>
      <c r="G96" s="254"/>
    </row>
    <row r="97" spans="3:7" ht="22.5" customHeight="1" thickBot="1" x14ac:dyDescent="0.25">
      <c r="C97" s="163" t="s">
        <v>155</v>
      </c>
      <c r="D97" s="164">
        <f>'1) Budget Table'!D46</f>
        <v>0</v>
      </c>
      <c r="E97" s="164">
        <f>'1) Budget Table'!E46</f>
        <v>180000</v>
      </c>
      <c r="F97" s="164">
        <f>'1) Budget Table'!F46</f>
        <v>0</v>
      </c>
      <c r="G97" s="93">
        <f>SUM(D97:F97)</f>
        <v>180000</v>
      </c>
    </row>
    <row r="98" spans="3:7" ht="17" x14ac:dyDescent="0.2">
      <c r="C98" s="38" t="s">
        <v>156</v>
      </c>
      <c r="D98" s="191"/>
      <c r="E98" s="192"/>
      <c r="F98" s="192"/>
      <c r="G98" s="39">
        <f t="shared" ref="G98:G105" si="8">SUM(D98:F98)</f>
        <v>0</v>
      </c>
    </row>
    <row r="99" spans="3:7" ht="17" x14ac:dyDescent="0.2">
      <c r="C99" s="30" t="s">
        <v>157</v>
      </c>
      <c r="D99" s="193"/>
      <c r="E99" s="171"/>
      <c r="F99" s="171"/>
      <c r="G99" s="37">
        <f t="shared" si="8"/>
        <v>0</v>
      </c>
    </row>
    <row r="100" spans="3:7" ht="15.75" customHeight="1" x14ac:dyDescent="0.2">
      <c r="C100" s="30" t="s">
        <v>158</v>
      </c>
      <c r="D100" s="193"/>
      <c r="E100" s="193"/>
      <c r="F100" s="193"/>
      <c r="G100" s="37">
        <f t="shared" si="8"/>
        <v>0</v>
      </c>
    </row>
    <row r="101" spans="3:7" ht="17" x14ac:dyDescent="0.2">
      <c r="C101" s="31" t="s">
        <v>159</v>
      </c>
      <c r="D101" s="193"/>
      <c r="E101" s="193"/>
      <c r="F101" s="193"/>
      <c r="G101" s="37">
        <f t="shared" si="8"/>
        <v>0</v>
      </c>
    </row>
    <row r="102" spans="3:7" ht="17" x14ac:dyDescent="0.2">
      <c r="C102" s="30" t="s">
        <v>160</v>
      </c>
      <c r="D102" s="193"/>
      <c r="E102" s="193"/>
      <c r="F102" s="193"/>
      <c r="G102" s="37">
        <f t="shared" si="8"/>
        <v>0</v>
      </c>
    </row>
    <row r="103" spans="3:7" ht="17" x14ac:dyDescent="0.2">
      <c r="C103" s="30" t="s">
        <v>161</v>
      </c>
      <c r="D103" s="193"/>
      <c r="E103" s="193">
        <v>180000</v>
      </c>
      <c r="F103" s="193"/>
      <c r="G103" s="37">
        <f t="shared" si="8"/>
        <v>180000</v>
      </c>
    </row>
    <row r="104" spans="3:7" ht="17" x14ac:dyDescent="0.2">
      <c r="C104" s="30" t="s">
        <v>162</v>
      </c>
      <c r="D104" s="193"/>
      <c r="E104" s="193"/>
      <c r="F104" s="193"/>
      <c r="G104" s="37">
        <f t="shared" si="8"/>
        <v>0</v>
      </c>
    </row>
    <row r="105" spans="3:7" ht="17" x14ac:dyDescent="0.2">
      <c r="C105" s="34" t="s">
        <v>163</v>
      </c>
      <c r="D105" s="43">
        <f>SUM(D98:D104)</f>
        <v>0</v>
      </c>
      <c r="E105" s="43">
        <f>SUM(E98:E104)</f>
        <v>180000</v>
      </c>
      <c r="F105" s="43">
        <f>SUM(F98:F104)</f>
        <v>0</v>
      </c>
      <c r="G105" s="37">
        <f t="shared" si="8"/>
        <v>180000</v>
      </c>
    </row>
    <row r="106" spans="3:7" s="33" customFormat="1" x14ac:dyDescent="0.2">
      <c r="C106" s="160"/>
      <c r="D106" s="161"/>
      <c r="E106" s="161"/>
      <c r="F106" s="161"/>
      <c r="G106" s="166"/>
    </row>
    <row r="107" spans="3:7" ht="15.75" customHeight="1" x14ac:dyDescent="0.2">
      <c r="C107" s="252" t="s">
        <v>172</v>
      </c>
      <c r="D107" s="254"/>
      <c r="E107" s="254"/>
      <c r="F107" s="254"/>
      <c r="G107" s="254"/>
    </row>
    <row r="108" spans="3:7" ht="21.75" customHeight="1" thickBot="1" x14ac:dyDescent="0.25">
      <c r="C108" s="163" t="s">
        <v>155</v>
      </c>
      <c r="D108" s="164">
        <f>'1) Budget Table'!D56</f>
        <v>0</v>
      </c>
      <c r="E108" s="164">
        <f>'1) Budget Table'!E56</f>
        <v>170000</v>
      </c>
      <c r="F108" s="164">
        <f>'1) Budget Table'!F56</f>
        <v>0</v>
      </c>
      <c r="G108" s="93">
        <f t="shared" ref="G108:G116" si="9">SUM(D108:F108)</f>
        <v>170000</v>
      </c>
    </row>
    <row r="109" spans="3:7" ht="17" x14ac:dyDescent="0.2">
      <c r="C109" s="38" t="s">
        <v>156</v>
      </c>
      <c r="D109" s="191"/>
      <c r="E109" s="192"/>
      <c r="F109" s="192"/>
      <c r="G109" s="39">
        <f t="shared" si="9"/>
        <v>0</v>
      </c>
    </row>
    <row r="110" spans="3:7" ht="17" x14ac:dyDescent="0.2">
      <c r="C110" s="30" t="s">
        <v>157</v>
      </c>
      <c r="D110" s="193"/>
      <c r="E110" s="171"/>
      <c r="F110" s="171"/>
      <c r="G110" s="37">
        <f t="shared" si="9"/>
        <v>0</v>
      </c>
    </row>
    <row r="111" spans="3:7" ht="34" x14ac:dyDescent="0.2">
      <c r="C111" s="30" t="s">
        <v>158</v>
      </c>
      <c r="D111" s="193"/>
      <c r="E111" s="193"/>
      <c r="F111" s="193"/>
      <c r="G111" s="37">
        <f t="shared" si="9"/>
        <v>0</v>
      </c>
    </row>
    <row r="112" spans="3:7" ht="17" x14ac:dyDescent="0.2">
      <c r="C112" s="31" t="s">
        <v>159</v>
      </c>
      <c r="D112" s="193"/>
      <c r="E112" s="193">
        <v>40000</v>
      </c>
      <c r="F112" s="193"/>
      <c r="G112" s="37">
        <f t="shared" si="9"/>
        <v>40000</v>
      </c>
    </row>
    <row r="113" spans="3:7" ht="17" x14ac:dyDescent="0.2">
      <c r="C113" s="30" t="s">
        <v>160</v>
      </c>
      <c r="D113" s="193"/>
      <c r="E113" s="193"/>
      <c r="F113" s="193"/>
      <c r="G113" s="37">
        <f t="shared" si="9"/>
        <v>0</v>
      </c>
    </row>
    <row r="114" spans="3:7" ht="17" x14ac:dyDescent="0.2">
      <c r="C114" s="30" t="s">
        <v>161</v>
      </c>
      <c r="D114" s="193"/>
      <c r="E114" s="193">
        <v>130000</v>
      </c>
      <c r="F114" s="193"/>
      <c r="G114" s="37">
        <f t="shared" si="9"/>
        <v>130000</v>
      </c>
    </row>
    <row r="115" spans="3:7" ht="17" x14ac:dyDescent="0.2">
      <c r="C115" s="30" t="s">
        <v>162</v>
      </c>
      <c r="D115" s="193"/>
      <c r="E115" s="193"/>
      <c r="F115" s="193"/>
      <c r="G115" s="37">
        <f t="shared" si="9"/>
        <v>0</v>
      </c>
    </row>
    <row r="116" spans="3:7" ht="17" x14ac:dyDescent="0.2">
      <c r="C116" s="34" t="s">
        <v>163</v>
      </c>
      <c r="D116" s="43">
        <f>SUM(D109:D115)</f>
        <v>0</v>
      </c>
      <c r="E116" s="43">
        <f>SUM(E109:E115)</f>
        <v>170000</v>
      </c>
      <c r="F116" s="43">
        <f>SUM(F109:F115)</f>
        <v>0</v>
      </c>
      <c r="G116" s="37">
        <f t="shared" si="9"/>
        <v>170000</v>
      </c>
    </row>
    <row r="117" spans="3:7" s="33" customFormat="1" x14ac:dyDescent="0.2">
      <c r="C117" s="160"/>
      <c r="D117" s="161"/>
      <c r="E117" s="161"/>
      <c r="F117" s="161"/>
      <c r="G117" s="166"/>
    </row>
    <row r="118" spans="3:7" x14ac:dyDescent="0.2">
      <c r="C118" s="252" t="s">
        <v>113</v>
      </c>
      <c r="D118" s="254"/>
      <c r="E118" s="254"/>
      <c r="F118" s="254"/>
      <c r="G118" s="254"/>
    </row>
    <row r="119" spans="3:7" ht="21" customHeight="1" thickBot="1" x14ac:dyDescent="0.25">
      <c r="C119" s="163" t="s">
        <v>155</v>
      </c>
      <c r="D119" s="164">
        <f>'1) Budget Table'!D62</f>
        <v>0</v>
      </c>
      <c r="E119" s="164">
        <f>'1) Budget Table'!E62</f>
        <v>150000</v>
      </c>
      <c r="F119" s="164">
        <f>'1) Budget Table'!F62</f>
        <v>0</v>
      </c>
      <c r="G119" s="93">
        <f t="shared" ref="G119:G127" si="10">SUM(D119:F119)</f>
        <v>150000</v>
      </c>
    </row>
    <row r="120" spans="3:7" ht="17" x14ac:dyDescent="0.2">
      <c r="C120" s="38" t="s">
        <v>156</v>
      </c>
      <c r="D120" s="191"/>
      <c r="E120" s="192"/>
      <c r="F120" s="192"/>
      <c r="G120" s="39">
        <f t="shared" si="10"/>
        <v>0</v>
      </c>
    </row>
    <row r="121" spans="3:7" ht="17" x14ac:dyDescent="0.2">
      <c r="C121" s="30" t="s">
        <v>157</v>
      </c>
      <c r="D121" s="193"/>
      <c r="E121" s="171"/>
      <c r="F121" s="171"/>
      <c r="G121" s="37">
        <f t="shared" si="10"/>
        <v>0</v>
      </c>
    </row>
    <row r="122" spans="3:7" ht="34" x14ac:dyDescent="0.2">
      <c r="C122" s="30" t="s">
        <v>158</v>
      </c>
      <c r="D122" s="193"/>
      <c r="E122" s="193"/>
      <c r="F122" s="193"/>
      <c r="G122" s="37">
        <f t="shared" si="10"/>
        <v>0</v>
      </c>
    </row>
    <row r="123" spans="3:7" ht="17" x14ac:dyDescent="0.2">
      <c r="C123" s="31" t="s">
        <v>159</v>
      </c>
      <c r="D123" s="193"/>
      <c r="E123" s="193">
        <v>10000</v>
      </c>
      <c r="F123" s="193"/>
      <c r="G123" s="37">
        <f t="shared" si="10"/>
        <v>10000</v>
      </c>
    </row>
    <row r="124" spans="3:7" ht="17" x14ac:dyDescent="0.2">
      <c r="C124" s="30" t="s">
        <v>160</v>
      </c>
      <c r="D124" s="193"/>
      <c r="E124" s="193"/>
      <c r="F124" s="193"/>
      <c r="G124" s="37">
        <f t="shared" si="10"/>
        <v>0</v>
      </c>
    </row>
    <row r="125" spans="3:7" ht="17" x14ac:dyDescent="0.2">
      <c r="C125" s="30" t="s">
        <v>161</v>
      </c>
      <c r="D125" s="193"/>
      <c r="E125" s="193">
        <v>140000</v>
      </c>
      <c r="F125" s="193"/>
      <c r="G125" s="37">
        <f t="shared" si="10"/>
        <v>140000</v>
      </c>
    </row>
    <row r="126" spans="3:7" ht="17" x14ac:dyDescent="0.2">
      <c r="C126" s="30" t="s">
        <v>162</v>
      </c>
      <c r="D126" s="193"/>
      <c r="E126" s="193"/>
      <c r="F126" s="193"/>
      <c r="G126" s="37">
        <f t="shared" si="10"/>
        <v>0</v>
      </c>
    </row>
    <row r="127" spans="3:7" ht="17" x14ac:dyDescent="0.2">
      <c r="C127" s="34" t="s">
        <v>163</v>
      </c>
      <c r="D127" s="43">
        <f>SUM(D120:D126)</f>
        <v>0</v>
      </c>
      <c r="E127" s="43">
        <f>SUM(E120:E126)</f>
        <v>150000</v>
      </c>
      <c r="F127" s="43">
        <f>SUM(F120:F126)</f>
        <v>0</v>
      </c>
      <c r="G127" s="37">
        <f t="shared" si="10"/>
        <v>150000</v>
      </c>
    </row>
    <row r="128" spans="3:7" s="33" customFormat="1" hidden="1" x14ac:dyDescent="0.2">
      <c r="C128" s="160"/>
      <c r="D128" s="161"/>
      <c r="E128" s="161"/>
      <c r="F128" s="161"/>
      <c r="G128" s="166"/>
    </row>
    <row r="129" spans="2:7" hidden="1" x14ac:dyDescent="0.2">
      <c r="B129" s="190"/>
      <c r="C129" s="251" t="s">
        <v>173</v>
      </c>
      <c r="D129" s="251"/>
      <c r="E129" s="251"/>
      <c r="F129" s="251"/>
      <c r="G129" s="251"/>
    </row>
    <row r="130" spans="2:7" ht="24" hidden="1" customHeight="1" thickBot="1" x14ac:dyDescent="0.25">
      <c r="B130" s="190"/>
      <c r="C130" s="40" t="s">
        <v>155</v>
      </c>
      <c r="D130" s="41"/>
      <c r="E130" s="41"/>
      <c r="F130" s="41"/>
      <c r="G130" s="42">
        <f t="shared" ref="G130:G138" si="11">SUM(D130:F130)</f>
        <v>0</v>
      </c>
    </row>
    <row r="131" spans="2:7" ht="15.75" hidden="1" customHeight="1" thickBot="1" x14ac:dyDescent="0.25">
      <c r="B131" s="190"/>
      <c r="C131" s="38" t="s">
        <v>156</v>
      </c>
      <c r="D131" s="191"/>
      <c r="E131" s="192"/>
      <c r="F131" s="192"/>
      <c r="G131" s="39">
        <f t="shared" si="11"/>
        <v>0</v>
      </c>
    </row>
    <row r="132" spans="2:7" ht="17" hidden="1" x14ac:dyDescent="0.2">
      <c r="B132" s="190"/>
      <c r="C132" s="30" t="s">
        <v>157</v>
      </c>
      <c r="D132" s="193"/>
      <c r="E132" s="171"/>
      <c r="F132" s="171"/>
      <c r="G132" s="37">
        <f t="shared" si="11"/>
        <v>0</v>
      </c>
    </row>
    <row r="133" spans="2:7" ht="15.75" hidden="1" customHeight="1" thickBot="1" x14ac:dyDescent="0.25">
      <c r="B133" s="190"/>
      <c r="C133" s="30" t="s">
        <v>158</v>
      </c>
      <c r="D133" s="193"/>
      <c r="E133" s="193"/>
      <c r="F133" s="193"/>
      <c r="G133" s="37">
        <f t="shared" si="11"/>
        <v>0</v>
      </c>
    </row>
    <row r="134" spans="2:7" ht="17" hidden="1" x14ac:dyDescent="0.2">
      <c r="B134" s="190"/>
      <c r="C134" s="31" t="s">
        <v>159</v>
      </c>
      <c r="D134" s="193"/>
      <c r="E134" s="193"/>
      <c r="F134" s="193"/>
      <c r="G134" s="37">
        <f t="shared" si="11"/>
        <v>0</v>
      </c>
    </row>
    <row r="135" spans="2:7" ht="17" hidden="1" x14ac:dyDescent="0.2">
      <c r="B135" s="190"/>
      <c r="C135" s="30" t="s">
        <v>160</v>
      </c>
      <c r="D135" s="193"/>
      <c r="E135" s="193"/>
      <c r="F135" s="193"/>
      <c r="G135" s="37">
        <f t="shared" si="11"/>
        <v>0</v>
      </c>
    </row>
    <row r="136" spans="2:7" ht="15.75" hidden="1" customHeight="1" thickBot="1" x14ac:dyDescent="0.25">
      <c r="B136" s="190"/>
      <c r="C136" s="30" t="s">
        <v>161</v>
      </c>
      <c r="D136" s="193"/>
      <c r="E136" s="193"/>
      <c r="F136" s="193"/>
      <c r="G136" s="37">
        <f t="shared" si="11"/>
        <v>0</v>
      </c>
    </row>
    <row r="137" spans="2:7" ht="17" hidden="1" x14ac:dyDescent="0.2">
      <c r="B137" s="190"/>
      <c r="C137" s="30" t="s">
        <v>162</v>
      </c>
      <c r="D137" s="193"/>
      <c r="E137" s="193"/>
      <c r="F137" s="193"/>
      <c r="G137" s="37">
        <f t="shared" si="11"/>
        <v>0</v>
      </c>
    </row>
    <row r="138" spans="2:7" ht="17" hidden="1" x14ac:dyDescent="0.2">
      <c r="B138" s="190"/>
      <c r="C138" s="34" t="s">
        <v>163</v>
      </c>
      <c r="D138" s="43">
        <f>SUM(D131:D137)</f>
        <v>0</v>
      </c>
      <c r="E138" s="43">
        <f>SUM(E131:E137)</f>
        <v>0</v>
      </c>
      <c r="F138" s="43">
        <f>SUM(F131:F137)</f>
        <v>0</v>
      </c>
      <c r="G138" s="37">
        <f t="shared" si="11"/>
        <v>0</v>
      </c>
    </row>
    <row r="139" spans="2:7" hidden="1" x14ac:dyDescent="0.2">
      <c r="B139" s="190"/>
      <c r="C139" s="190"/>
      <c r="D139" s="194"/>
      <c r="E139" s="194"/>
      <c r="F139" s="194"/>
      <c r="G139" s="190"/>
    </row>
    <row r="140" spans="2:7" hidden="1" x14ac:dyDescent="0.2">
      <c r="B140" s="252" t="s">
        <v>174</v>
      </c>
      <c r="C140" s="254"/>
      <c r="D140" s="254"/>
      <c r="E140" s="254"/>
      <c r="F140" s="254"/>
      <c r="G140" s="255"/>
    </row>
    <row r="141" spans="2:7" hidden="1" x14ac:dyDescent="0.2">
      <c r="B141" s="190"/>
      <c r="C141" s="252" t="s">
        <v>175</v>
      </c>
      <c r="D141" s="254"/>
      <c r="E141" s="254"/>
      <c r="F141" s="254"/>
      <c r="G141" s="255"/>
    </row>
    <row r="142" spans="2:7" ht="24" hidden="1" customHeight="1" thickBot="1" x14ac:dyDescent="0.25">
      <c r="B142" s="190"/>
      <c r="C142" s="40" t="s">
        <v>155</v>
      </c>
      <c r="D142" s="41"/>
      <c r="E142" s="41"/>
      <c r="F142" s="41"/>
      <c r="G142" s="42">
        <f>SUM(D142:F142)</f>
        <v>0</v>
      </c>
    </row>
    <row r="143" spans="2:7" ht="24.75" hidden="1" customHeight="1" thickBot="1" x14ac:dyDescent="0.25">
      <c r="B143" s="190"/>
      <c r="C143" s="38" t="s">
        <v>156</v>
      </c>
      <c r="D143" s="191"/>
      <c r="E143" s="192"/>
      <c r="F143" s="192"/>
      <c r="G143" s="39">
        <f t="shared" ref="G143:G150" si="12">SUM(D143:F143)</f>
        <v>0</v>
      </c>
    </row>
    <row r="144" spans="2:7" ht="15.75" hidden="1" customHeight="1" thickBot="1" x14ac:dyDescent="0.25">
      <c r="B144" s="190"/>
      <c r="C144" s="30" t="s">
        <v>157</v>
      </c>
      <c r="D144" s="193"/>
      <c r="E144" s="171"/>
      <c r="F144" s="171"/>
      <c r="G144" s="37">
        <f t="shared" si="12"/>
        <v>0</v>
      </c>
    </row>
    <row r="145" spans="3:7" ht="15.75" hidden="1" customHeight="1" thickBot="1" x14ac:dyDescent="0.25">
      <c r="C145" s="30" t="s">
        <v>158</v>
      </c>
      <c r="D145" s="193"/>
      <c r="E145" s="193"/>
      <c r="F145" s="193"/>
      <c r="G145" s="37">
        <f t="shared" si="12"/>
        <v>0</v>
      </c>
    </row>
    <row r="146" spans="3:7" ht="15.75" hidden="1" customHeight="1" thickBot="1" x14ac:dyDescent="0.25">
      <c r="C146" s="31" t="s">
        <v>159</v>
      </c>
      <c r="D146" s="193"/>
      <c r="E146" s="193"/>
      <c r="F146" s="193"/>
      <c r="G146" s="37">
        <f t="shared" si="12"/>
        <v>0</v>
      </c>
    </row>
    <row r="147" spans="3:7" ht="15.75" hidden="1" customHeight="1" thickBot="1" x14ac:dyDescent="0.25">
      <c r="C147" s="30" t="s">
        <v>160</v>
      </c>
      <c r="D147" s="193"/>
      <c r="E147" s="193"/>
      <c r="F147" s="193"/>
      <c r="G147" s="37">
        <f t="shared" si="12"/>
        <v>0</v>
      </c>
    </row>
    <row r="148" spans="3:7" ht="15.75" hidden="1" customHeight="1" thickBot="1" x14ac:dyDescent="0.25">
      <c r="C148" s="30" t="s">
        <v>161</v>
      </c>
      <c r="D148" s="193"/>
      <c r="E148" s="193"/>
      <c r="F148" s="193"/>
      <c r="G148" s="37">
        <f t="shared" si="12"/>
        <v>0</v>
      </c>
    </row>
    <row r="149" spans="3:7" ht="15.75" hidden="1" customHeight="1" thickBot="1" x14ac:dyDescent="0.25">
      <c r="C149" s="30" t="s">
        <v>162</v>
      </c>
      <c r="D149" s="193"/>
      <c r="E149" s="193"/>
      <c r="F149" s="193"/>
      <c r="G149" s="37">
        <f t="shared" si="12"/>
        <v>0</v>
      </c>
    </row>
    <row r="150" spans="3:7" ht="15.75" hidden="1" customHeight="1" thickBot="1" x14ac:dyDescent="0.25">
      <c r="C150" s="34" t="s">
        <v>163</v>
      </c>
      <c r="D150" s="43">
        <f>SUM(D143:D149)</f>
        <v>0</v>
      </c>
      <c r="E150" s="43">
        <f>SUM(E143:E149)</f>
        <v>0</v>
      </c>
      <c r="F150" s="43">
        <f>SUM(F143:F149)</f>
        <v>0</v>
      </c>
      <c r="G150" s="37">
        <f t="shared" si="12"/>
        <v>0</v>
      </c>
    </row>
    <row r="151" spans="3:7" s="33" customFormat="1" ht="15.75" hidden="1" customHeight="1" thickBot="1" x14ac:dyDescent="0.25">
      <c r="C151" s="46"/>
      <c r="D151" s="47"/>
      <c r="E151" s="47"/>
      <c r="F151" s="47"/>
      <c r="G151" s="48"/>
    </row>
    <row r="152" spans="3:7" ht="15.75" hidden="1" customHeight="1" thickBot="1" x14ac:dyDescent="0.25">
      <c r="C152" s="252" t="s">
        <v>176</v>
      </c>
      <c r="D152" s="254"/>
      <c r="E152" s="254"/>
      <c r="F152" s="254"/>
      <c r="G152" s="255"/>
    </row>
    <row r="153" spans="3:7" ht="21" hidden="1" customHeight="1" thickBot="1" x14ac:dyDescent="0.25">
      <c r="C153" s="40" t="s">
        <v>155</v>
      </c>
      <c r="D153" s="41"/>
      <c r="E153" s="41"/>
      <c r="F153" s="41"/>
      <c r="G153" s="42">
        <f t="shared" ref="G153:G161" si="13">SUM(D153:F153)</f>
        <v>0</v>
      </c>
    </row>
    <row r="154" spans="3:7" ht="15.75" hidden="1" customHeight="1" thickBot="1" x14ac:dyDescent="0.25">
      <c r="C154" s="38" t="s">
        <v>156</v>
      </c>
      <c r="D154" s="191"/>
      <c r="E154" s="192"/>
      <c r="F154" s="192"/>
      <c r="G154" s="39">
        <f t="shared" si="13"/>
        <v>0</v>
      </c>
    </row>
    <row r="155" spans="3:7" ht="15.75" hidden="1" customHeight="1" thickBot="1" x14ac:dyDescent="0.25">
      <c r="C155" s="30" t="s">
        <v>157</v>
      </c>
      <c r="D155" s="193"/>
      <c r="E155" s="171"/>
      <c r="F155" s="171"/>
      <c r="G155" s="37">
        <f t="shared" si="13"/>
        <v>0</v>
      </c>
    </row>
    <row r="156" spans="3:7" ht="15.75" hidden="1" customHeight="1" thickBot="1" x14ac:dyDescent="0.25">
      <c r="C156" s="30" t="s">
        <v>158</v>
      </c>
      <c r="D156" s="193"/>
      <c r="E156" s="193"/>
      <c r="F156" s="193"/>
      <c r="G156" s="37">
        <f t="shared" si="13"/>
        <v>0</v>
      </c>
    </row>
    <row r="157" spans="3:7" ht="15.75" hidden="1" customHeight="1" thickBot="1" x14ac:dyDescent="0.25">
      <c r="C157" s="31" t="s">
        <v>159</v>
      </c>
      <c r="D157" s="193"/>
      <c r="E157" s="193"/>
      <c r="F157" s="193"/>
      <c r="G157" s="37">
        <f t="shared" si="13"/>
        <v>0</v>
      </c>
    </row>
    <row r="158" spans="3:7" ht="15.75" hidden="1" customHeight="1" thickBot="1" x14ac:dyDescent="0.25">
      <c r="C158" s="30" t="s">
        <v>160</v>
      </c>
      <c r="D158" s="193"/>
      <c r="E158" s="193"/>
      <c r="F158" s="193"/>
      <c r="G158" s="37">
        <f t="shared" si="13"/>
        <v>0</v>
      </c>
    </row>
    <row r="159" spans="3:7" ht="15.75" hidden="1" customHeight="1" thickBot="1" x14ac:dyDescent="0.25">
      <c r="C159" s="30" t="s">
        <v>161</v>
      </c>
      <c r="D159" s="193"/>
      <c r="E159" s="193"/>
      <c r="F159" s="193"/>
      <c r="G159" s="37">
        <f t="shared" si="13"/>
        <v>0</v>
      </c>
    </row>
    <row r="160" spans="3:7" ht="15.75" hidden="1" customHeight="1" thickBot="1" x14ac:dyDescent="0.25">
      <c r="C160" s="30" t="s">
        <v>162</v>
      </c>
      <c r="D160" s="193"/>
      <c r="E160" s="193"/>
      <c r="F160" s="193"/>
      <c r="G160" s="37">
        <f t="shared" si="13"/>
        <v>0</v>
      </c>
    </row>
    <row r="161" spans="3:7" ht="15.75" hidden="1" customHeight="1" thickBot="1" x14ac:dyDescent="0.25">
      <c r="C161" s="34" t="s">
        <v>163</v>
      </c>
      <c r="D161" s="43">
        <f>SUM(D154:D160)</f>
        <v>0</v>
      </c>
      <c r="E161" s="43">
        <f>SUM(E154:E160)</f>
        <v>0</v>
      </c>
      <c r="F161" s="43">
        <f>SUM(F154:F160)</f>
        <v>0</v>
      </c>
      <c r="G161" s="37">
        <f t="shared" si="13"/>
        <v>0</v>
      </c>
    </row>
    <row r="162" spans="3:7" s="33" customFormat="1" ht="15.75" hidden="1" customHeight="1" thickBot="1" x14ac:dyDescent="0.25">
      <c r="C162" s="160"/>
      <c r="D162" s="161"/>
      <c r="E162" s="161"/>
      <c r="F162" s="161"/>
      <c r="G162" s="166"/>
    </row>
    <row r="163" spans="3:7" ht="15.75" hidden="1" customHeight="1" thickBot="1" x14ac:dyDescent="0.25">
      <c r="C163" s="251" t="s">
        <v>177</v>
      </c>
      <c r="D163" s="251"/>
      <c r="E163" s="251"/>
      <c r="F163" s="251"/>
      <c r="G163" s="251"/>
    </row>
    <row r="164" spans="3:7" ht="19.5" hidden="1" customHeight="1" thickBot="1" x14ac:dyDescent="0.25">
      <c r="C164" s="40" t="s">
        <v>155</v>
      </c>
      <c r="D164" s="41"/>
      <c r="E164" s="41"/>
      <c r="F164" s="41"/>
      <c r="G164" s="42">
        <f t="shared" ref="G164:G172" si="14">SUM(D164:F164)</f>
        <v>0</v>
      </c>
    </row>
    <row r="165" spans="3:7" ht="15.75" hidden="1" customHeight="1" thickBot="1" x14ac:dyDescent="0.25">
      <c r="C165" s="38" t="s">
        <v>156</v>
      </c>
      <c r="D165" s="191"/>
      <c r="E165" s="192"/>
      <c r="F165" s="192"/>
      <c r="G165" s="39">
        <f t="shared" si="14"/>
        <v>0</v>
      </c>
    </row>
    <row r="166" spans="3:7" ht="15.75" hidden="1" customHeight="1" thickBot="1" x14ac:dyDescent="0.25">
      <c r="C166" s="30" t="s">
        <v>157</v>
      </c>
      <c r="D166" s="193"/>
      <c r="E166" s="171"/>
      <c r="F166" s="171"/>
      <c r="G166" s="37">
        <f t="shared" si="14"/>
        <v>0</v>
      </c>
    </row>
    <row r="167" spans="3:7" ht="15.75" hidden="1" customHeight="1" thickBot="1" x14ac:dyDescent="0.25">
      <c r="C167" s="30" t="s">
        <v>158</v>
      </c>
      <c r="D167" s="193"/>
      <c r="E167" s="193"/>
      <c r="F167" s="193"/>
      <c r="G167" s="37">
        <f t="shared" si="14"/>
        <v>0</v>
      </c>
    </row>
    <row r="168" spans="3:7" ht="15.75" hidden="1" customHeight="1" thickBot="1" x14ac:dyDescent="0.25">
      <c r="C168" s="31" t="s">
        <v>159</v>
      </c>
      <c r="D168" s="193"/>
      <c r="E168" s="193"/>
      <c r="F168" s="193"/>
      <c r="G168" s="37">
        <f t="shared" si="14"/>
        <v>0</v>
      </c>
    </row>
    <row r="169" spans="3:7" ht="15.75" hidden="1" customHeight="1" thickBot="1" x14ac:dyDescent="0.25">
      <c r="C169" s="30" t="s">
        <v>160</v>
      </c>
      <c r="D169" s="193"/>
      <c r="E169" s="193"/>
      <c r="F169" s="193"/>
      <c r="G169" s="37">
        <f t="shared" si="14"/>
        <v>0</v>
      </c>
    </row>
    <row r="170" spans="3:7" ht="15.75" hidden="1" customHeight="1" thickBot="1" x14ac:dyDescent="0.25">
      <c r="C170" s="30" t="s">
        <v>161</v>
      </c>
      <c r="D170" s="193"/>
      <c r="E170" s="193"/>
      <c r="F170" s="193"/>
      <c r="G170" s="37">
        <f t="shared" si="14"/>
        <v>0</v>
      </c>
    </row>
    <row r="171" spans="3:7" ht="15.75" hidden="1" customHeight="1" thickBot="1" x14ac:dyDescent="0.25">
      <c r="C171" s="30" t="s">
        <v>162</v>
      </c>
      <c r="D171" s="193"/>
      <c r="E171" s="193"/>
      <c r="F171" s="193"/>
      <c r="G171" s="37">
        <f t="shared" si="14"/>
        <v>0</v>
      </c>
    </row>
    <row r="172" spans="3:7" ht="15.75" hidden="1" customHeight="1" thickBot="1" x14ac:dyDescent="0.25">
      <c r="C172" s="34" t="s">
        <v>163</v>
      </c>
      <c r="D172" s="43">
        <f>SUM(D165:D171)</f>
        <v>0</v>
      </c>
      <c r="E172" s="43">
        <f>SUM(E165:E171)</f>
        <v>0</v>
      </c>
      <c r="F172" s="43">
        <f>SUM(F165:F171)</f>
        <v>0</v>
      </c>
      <c r="G172" s="37">
        <f t="shared" si="14"/>
        <v>0</v>
      </c>
    </row>
    <row r="173" spans="3:7" s="33" customFormat="1" ht="15.75" hidden="1" customHeight="1" thickBot="1" x14ac:dyDescent="0.25">
      <c r="C173" s="160"/>
      <c r="D173" s="161"/>
      <c r="E173" s="161"/>
      <c r="F173" s="161"/>
      <c r="G173" s="166"/>
    </row>
    <row r="174" spans="3:7" ht="15.75" hidden="1" customHeight="1" thickBot="1" x14ac:dyDescent="0.25">
      <c r="C174" s="251" t="s">
        <v>178</v>
      </c>
      <c r="D174" s="251"/>
      <c r="E174" s="251"/>
      <c r="F174" s="251"/>
      <c r="G174" s="251"/>
    </row>
    <row r="175" spans="3:7" ht="22.5" hidden="1" customHeight="1" thickBot="1" x14ac:dyDescent="0.25">
      <c r="C175" s="40" t="s">
        <v>155</v>
      </c>
      <c r="D175" s="41"/>
      <c r="E175" s="41"/>
      <c r="F175" s="41"/>
      <c r="G175" s="42">
        <f t="shared" ref="G175:G183" si="15">SUM(D175:F175)</f>
        <v>0</v>
      </c>
    </row>
    <row r="176" spans="3:7" ht="15.75" hidden="1" customHeight="1" thickBot="1" x14ac:dyDescent="0.25">
      <c r="C176" s="38" t="s">
        <v>156</v>
      </c>
      <c r="D176" s="191"/>
      <c r="E176" s="192"/>
      <c r="F176" s="192"/>
      <c r="G176" s="39">
        <f t="shared" si="15"/>
        <v>0</v>
      </c>
    </row>
    <row r="177" spans="3:7" ht="15.75" hidden="1" customHeight="1" thickBot="1" x14ac:dyDescent="0.25">
      <c r="C177" s="30" t="s">
        <v>157</v>
      </c>
      <c r="D177" s="193"/>
      <c r="E177" s="171"/>
      <c r="F177" s="171"/>
      <c r="G177" s="37">
        <f t="shared" si="15"/>
        <v>0</v>
      </c>
    </row>
    <row r="178" spans="3:7" ht="15.75" hidden="1" customHeight="1" thickBot="1" x14ac:dyDescent="0.25">
      <c r="C178" s="30" t="s">
        <v>158</v>
      </c>
      <c r="D178" s="193"/>
      <c r="E178" s="193"/>
      <c r="F178" s="193"/>
      <c r="G178" s="37">
        <f t="shared" si="15"/>
        <v>0</v>
      </c>
    </row>
    <row r="179" spans="3:7" ht="15.75" hidden="1" customHeight="1" thickBot="1" x14ac:dyDescent="0.25">
      <c r="C179" s="31" t="s">
        <v>159</v>
      </c>
      <c r="D179" s="193"/>
      <c r="E179" s="193"/>
      <c r="F179" s="193"/>
      <c r="G179" s="37">
        <f t="shared" si="15"/>
        <v>0</v>
      </c>
    </row>
    <row r="180" spans="3:7" ht="15.75" hidden="1" customHeight="1" thickBot="1" x14ac:dyDescent="0.25">
      <c r="C180" s="30" t="s">
        <v>160</v>
      </c>
      <c r="D180" s="193"/>
      <c r="E180" s="193"/>
      <c r="F180" s="193"/>
      <c r="G180" s="37">
        <f t="shared" si="15"/>
        <v>0</v>
      </c>
    </row>
    <row r="181" spans="3:7" ht="15.75" hidden="1" customHeight="1" thickBot="1" x14ac:dyDescent="0.25">
      <c r="C181" s="30" t="s">
        <v>161</v>
      </c>
      <c r="D181" s="193"/>
      <c r="E181" s="193"/>
      <c r="F181" s="193"/>
      <c r="G181" s="37">
        <f t="shared" si="15"/>
        <v>0</v>
      </c>
    </row>
    <row r="182" spans="3:7" ht="15.75" hidden="1" customHeight="1" thickBot="1" x14ac:dyDescent="0.25">
      <c r="C182" s="30" t="s">
        <v>162</v>
      </c>
      <c r="D182" s="193"/>
      <c r="E182" s="193"/>
      <c r="F182" s="193"/>
      <c r="G182" s="37">
        <f t="shared" si="15"/>
        <v>0</v>
      </c>
    </row>
    <row r="183" spans="3:7" ht="15.75" hidden="1" customHeight="1" thickBot="1" x14ac:dyDescent="0.25">
      <c r="C183" s="34" t="s">
        <v>163</v>
      </c>
      <c r="D183" s="43">
        <f>SUM(D176:D182)</f>
        <v>0</v>
      </c>
      <c r="E183" s="43">
        <f>SUM(E176:E182)</f>
        <v>0</v>
      </c>
      <c r="F183" s="43">
        <f>SUM(F176:F182)</f>
        <v>0</v>
      </c>
      <c r="G183" s="37">
        <f t="shared" si="15"/>
        <v>0</v>
      </c>
    </row>
    <row r="184" spans="3:7" ht="15.75" hidden="1" customHeight="1" thickBot="1" x14ac:dyDescent="0.25">
      <c r="C184" s="190"/>
      <c r="D184" s="194"/>
      <c r="E184" s="194"/>
      <c r="F184" s="194"/>
      <c r="G184" s="190"/>
    </row>
    <row r="185" spans="3:7" ht="15.75" hidden="1" customHeight="1" thickBot="1" x14ac:dyDescent="0.25">
      <c r="C185" s="252" t="s">
        <v>179</v>
      </c>
      <c r="D185" s="254"/>
      <c r="E185" s="254"/>
      <c r="F185" s="254"/>
      <c r="G185" s="255"/>
    </row>
    <row r="186" spans="3:7" ht="19.5" hidden="1" customHeight="1" thickBot="1" x14ac:dyDescent="0.25">
      <c r="C186" s="40" t="s">
        <v>180</v>
      </c>
      <c r="D186" s="41">
        <f>'1) Budget Table'!D70</f>
        <v>312523.54000000004</v>
      </c>
      <c r="E186" s="41">
        <f>'1) Budget Table'!E70</f>
        <v>122100</v>
      </c>
      <c r="F186" s="41">
        <f>'1) Budget Table'!F70</f>
        <v>0</v>
      </c>
      <c r="G186" s="42">
        <f t="shared" ref="G186:G194" si="16">SUM(D186:F186)</f>
        <v>434623.54000000004</v>
      </c>
    </row>
    <row r="187" spans="3:7" ht="15.75" hidden="1" customHeight="1" thickBot="1" x14ac:dyDescent="0.25">
      <c r="C187" s="38" t="s">
        <v>156</v>
      </c>
      <c r="D187" s="191">
        <v>170000</v>
      </c>
      <c r="E187" s="192">
        <v>90000</v>
      </c>
      <c r="F187" s="192"/>
      <c r="G187" s="39">
        <f t="shared" si="16"/>
        <v>260000</v>
      </c>
    </row>
    <row r="188" spans="3:7" ht="15.75" hidden="1" customHeight="1" thickBot="1" x14ac:dyDescent="0.25">
      <c r="C188" s="30" t="s">
        <v>157</v>
      </c>
      <c r="D188" s="193"/>
      <c r="E188" s="171"/>
      <c r="F188" s="171"/>
      <c r="G188" s="37">
        <f t="shared" si="16"/>
        <v>0</v>
      </c>
    </row>
    <row r="189" spans="3:7" ht="15.75" hidden="1" customHeight="1" thickBot="1" x14ac:dyDescent="0.25">
      <c r="C189" s="30" t="s">
        <v>158</v>
      </c>
      <c r="D189" s="193"/>
      <c r="E189" s="193"/>
      <c r="F189" s="193"/>
      <c r="G189" s="37">
        <f t="shared" si="16"/>
        <v>0</v>
      </c>
    </row>
    <row r="190" spans="3:7" ht="15.75" hidden="1" customHeight="1" thickBot="1" x14ac:dyDescent="0.25">
      <c r="C190" s="31" t="s">
        <v>159</v>
      </c>
      <c r="D190" s="193">
        <v>77000</v>
      </c>
      <c r="E190" s="193"/>
      <c r="F190" s="193"/>
      <c r="G190" s="37">
        <f t="shared" si="16"/>
        <v>77000</v>
      </c>
    </row>
    <row r="191" spans="3:7" ht="15.75" hidden="1" customHeight="1" thickBot="1" x14ac:dyDescent="0.25">
      <c r="C191" s="30" t="s">
        <v>160</v>
      </c>
      <c r="D191" s="193">
        <v>54000</v>
      </c>
      <c r="E191" s="193">
        <v>22100</v>
      </c>
      <c r="F191" s="193"/>
      <c r="G191" s="37">
        <f t="shared" si="16"/>
        <v>76100</v>
      </c>
    </row>
    <row r="192" spans="3:7" ht="15.75" hidden="1" customHeight="1" thickBot="1" x14ac:dyDescent="0.25">
      <c r="C192" s="30" t="s">
        <v>161</v>
      </c>
      <c r="D192" s="193"/>
      <c r="E192" s="193"/>
      <c r="F192" s="193"/>
      <c r="G192" s="37">
        <f t="shared" si="16"/>
        <v>0</v>
      </c>
    </row>
    <row r="193" spans="3:12" ht="15.75" hidden="1" customHeight="1" thickBot="1" x14ac:dyDescent="0.25">
      <c r="C193" s="30" t="s">
        <v>162</v>
      </c>
      <c r="D193" s="193">
        <v>11523.54</v>
      </c>
      <c r="E193" s="193">
        <v>10000</v>
      </c>
      <c r="F193" s="193"/>
      <c r="G193" s="37">
        <f t="shared" si="16"/>
        <v>21523.54</v>
      </c>
      <c r="H193" s="190"/>
      <c r="I193" s="190"/>
      <c r="J193" s="190"/>
      <c r="K193" s="190"/>
      <c r="L193" s="190"/>
    </row>
    <row r="194" spans="3:12" ht="15.75" hidden="1" customHeight="1" thickBot="1" x14ac:dyDescent="0.25">
      <c r="C194" s="34" t="s">
        <v>163</v>
      </c>
      <c r="D194" s="43">
        <f>SUM(D187:D193)</f>
        <v>312523.53999999998</v>
      </c>
      <c r="E194" s="43">
        <f>SUM(E187:E193)</f>
        <v>122100</v>
      </c>
      <c r="F194" s="43">
        <f>SUM(F187:F193)</f>
        <v>0</v>
      </c>
      <c r="G194" s="37">
        <f t="shared" si="16"/>
        <v>434623.54</v>
      </c>
      <c r="H194" s="190"/>
      <c r="I194" s="190"/>
      <c r="J194" s="190"/>
      <c r="K194" s="190"/>
      <c r="L194" s="190"/>
    </row>
    <row r="195" spans="3:12" ht="15.75" customHeight="1" thickBot="1" x14ac:dyDescent="0.25">
      <c r="C195" s="190"/>
      <c r="D195" s="194"/>
      <c r="E195" s="194"/>
      <c r="F195" s="194"/>
      <c r="G195" s="190"/>
      <c r="H195" s="190"/>
      <c r="I195" s="190"/>
      <c r="J195" s="190"/>
      <c r="K195" s="190"/>
      <c r="L195" s="190"/>
    </row>
    <row r="196" spans="3:12" ht="19.5" customHeight="1" thickBot="1" x14ac:dyDescent="0.25">
      <c r="C196" s="258" t="s">
        <v>136</v>
      </c>
      <c r="D196" s="259"/>
      <c r="E196" s="259"/>
      <c r="F196" s="259"/>
      <c r="G196" s="259"/>
      <c r="H196" s="190"/>
      <c r="I196" s="190"/>
      <c r="J196" s="190"/>
      <c r="K196" s="190"/>
      <c r="L196" s="190"/>
    </row>
    <row r="197" spans="3:12" ht="19.5" customHeight="1" x14ac:dyDescent="0.2">
      <c r="C197" s="52"/>
      <c r="D197" s="260" t="str">
        <f>'1) Budget Table'!D4</f>
        <v>UNDP</v>
      </c>
      <c r="E197" s="260" t="str">
        <f>'1) Budget Table'!E4</f>
        <v>UNCDF</v>
      </c>
      <c r="F197" s="260" t="str">
        <f>'1) Budget Table'!F4</f>
        <v>Recipient Organization 3</v>
      </c>
      <c r="G197" s="256" t="s">
        <v>136</v>
      </c>
      <c r="H197" s="190"/>
      <c r="I197" s="190"/>
      <c r="J197" s="190"/>
      <c r="K197" s="190"/>
      <c r="L197" s="190"/>
    </row>
    <row r="198" spans="3:12" ht="19.5" customHeight="1" x14ac:dyDescent="0.2">
      <c r="C198" s="52"/>
      <c r="D198" s="261"/>
      <c r="E198" s="261"/>
      <c r="F198" s="261"/>
      <c r="G198" s="257"/>
      <c r="H198" s="190"/>
      <c r="I198" s="190"/>
      <c r="J198" s="190"/>
      <c r="K198" s="190"/>
      <c r="L198" s="190"/>
    </row>
    <row r="199" spans="3:12" ht="19.5" customHeight="1" x14ac:dyDescent="0.2">
      <c r="C199" s="11" t="s">
        <v>156</v>
      </c>
      <c r="D199" s="195">
        <f t="shared" ref="D199:F205" si="17">SUM(D176,D165,D154,D143,D131,D120,D109,D98,D86,D75,D64,D53,D41,D30,D19,D8,D187)</f>
        <v>170000</v>
      </c>
      <c r="E199" s="195">
        <f t="shared" si="17"/>
        <v>90000</v>
      </c>
      <c r="F199" s="195">
        <f t="shared" si="17"/>
        <v>0</v>
      </c>
      <c r="G199" s="159">
        <f t="shared" ref="G199:G206" si="18">SUM(D199:F199)</f>
        <v>260000</v>
      </c>
      <c r="H199" s="190"/>
      <c r="I199" s="190"/>
      <c r="J199" s="190"/>
      <c r="K199" s="190"/>
      <c r="L199" s="190"/>
    </row>
    <row r="200" spans="3:12" ht="34.5" customHeight="1" x14ac:dyDescent="0.2">
      <c r="C200" s="11" t="s">
        <v>157</v>
      </c>
      <c r="D200" s="195">
        <f t="shared" si="17"/>
        <v>128000</v>
      </c>
      <c r="E200" s="195">
        <f t="shared" si="17"/>
        <v>0</v>
      </c>
      <c r="F200" s="195">
        <f t="shared" si="17"/>
        <v>0</v>
      </c>
      <c r="G200" s="91">
        <f t="shared" si="18"/>
        <v>128000</v>
      </c>
      <c r="H200" s="190"/>
      <c r="I200" s="190"/>
      <c r="J200" s="190"/>
      <c r="K200" s="190"/>
      <c r="L200" s="190"/>
    </row>
    <row r="201" spans="3:12" ht="48" customHeight="1" x14ac:dyDescent="0.2">
      <c r="C201" s="11" t="s">
        <v>158</v>
      </c>
      <c r="D201" s="195">
        <f t="shared" si="17"/>
        <v>0</v>
      </c>
      <c r="E201" s="195">
        <f t="shared" si="17"/>
        <v>0</v>
      </c>
      <c r="F201" s="195">
        <f t="shared" si="17"/>
        <v>0</v>
      </c>
      <c r="G201" s="91">
        <f t="shared" si="18"/>
        <v>0</v>
      </c>
      <c r="H201" s="190"/>
      <c r="I201" s="190"/>
      <c r="J201" s="190"/>
      <c r="K201" s="190"/>
      <c r="L201" s="190"/>
    </row>
    <row r="202" spans="3:12" ht="33" customHeight="1" x14ac:dyDescent="0.2">
      <c r="C202" s="15" t="s">
        <v>159</v>
      </c>
      <c r="D202" s="195">
        <f t="shared" si="17"/>
        <v>97000</v>
      </c>
      <c r="E202" s="195">
        <f t="shared" si="17"/>
        <v>50000</v>
      </c>
      <c r="F202" s="195">
        <f t="shared" si="17"/>
        <v>0</v>
      </c>
      <c r="G202" s="91">
        <f t="shared" si="18"/>
        <v>147000</v>
      </c>
      <c r="H202" s="190"/>
      <c r="I202" s="190"/>
      <c r="J202" s="190"/>
      <c r="K202" s="190"/>
      <c r="L202" s="190"/>
    </row>
    <row r="203" spans="3:12" ht="21" customHeight="1" x14ac:dyDescent="0.2">
      <c r="C203" s="11" t="s">
        <v>160</v>
      </c>
      <c r="D203" s="195">
        <f t="shared" si="17"/>
        <v>54000</v>
      </c>
      <c r="E203" s="195">
        <f t="shared" si="17"/>
        <v>22100</v>
      </c>
      <c r="F203" s="195">
        <f t="shared" si="17"/>
        <v>0</v>
      </c>
      <c r="G203" s="91">
        <f t="shared" si="18"/>
        <v>76100</v>
      </c>
      <c r="H203" s="177"/>
      <c r="I203" s="177"/>
      <c r="J203" s="177"/>
      <c r="K203" s="177"/>
      <c r="L203" s="196"/>
    </row>
    <row r="204" spans="3:12" ht="39.75" customHeight="1" x14ac:dyDescent="0.2">
      <c r="C204" s="11" t="s">
        <v>161</v>
      </c>
      <c r="D204" s="195">
        <f t="shared" si="17"/>
        <v>782283</v>
      </c>
      <c r="E204" s="195">
        <f t="shared" si="17"/>
        <v>450000</v>
      </c>
      <c r="F204" s="195">
        <f t="shared" si="17"/>
        <v>0</v>
      </c>
      <c r="G204" s="91">
        <f t="shared" si="18"/>
        <v>1232283</v>
      </c>
      <c r="H204" s="177"/>
      <c r="I204" s="177"/>
      <c r="J204" s="177"/>
      <c r="K204" s="177"/>
      <c r="L204" s="196"/>
    </row>
    <row r="205" spans="3:12" ht="23.25" customHeight="1" x14ac:dyDescent="0.2">
      <c r="C205" s="11" t="s">
        <v>162</v>
      </c>
      <c r="D205" s="197">
        <f t="shared" si="17"/>
        <v>11523.54</v>
      </c>
      <c r="E205" s="197">
        <f t="shared" si="17"/>
        <v>10000</v>
      </c>
      <c r="F205" s="197">
        <f t="shared" si="17"/>
        <v>0</v>
      </c>
      <c r="G205" s="91">
        <f t="shared" si="18"/>
        <v>21523.54</v>
      </c>
      <c r="H205" s="177"/>
      <c r="I205" s="177"/>
      <c r="J205" s="177"/>
      <c r="K205" s="177"/>
      <c r="L205" s="196"/>
    </row>
    <row r="206" spans="3:12" ht="22.5" customHeight="1" x14ac:dyDescent="0.2">
      <c r="C206" s="198" t="s">
        <v>181</v>
      </c>
      <c r="D206" s="199">
        <f>SUM(D199:D205)</f>
        <v>1242806.54</v>
      </c>
      <c r="E206" s="199">
        <f>SUM(E199:E205)</f>
        <v>622100</v>
      </c>
      <c r="F206" s="199">
        <f>SUM(F199:F205)</f>
        <v>0</v>
      </c>
      <c r="G206" s="200">
        <f t="shared" si="18"/>
        <v>1864906.54</v>
      </c>
      <c r="H206" s="177"/>
      <c r="I206" s="177"/>
      <c r="J206" s="177"/>
      <c r="K206" s="177"/>
      <c r="L206" s="196"/>
    </row>
    <row r="207" spans="3:12" ht="26.25" customHeight="1" thickBot="1" x14ac:dyDescent="0.25">
      <c r="C207" s="201" t="s">
        <v>182</v>
      </c>
      <c r="D207" s="202">
        <f>D206*0.07</f>
        <v>86996.457800000004</v>
      </c>
      <c r="E207" s="202">
        <f t="shared" ref="E207:G207" si="19">E206*0.07</f>
        <v>43547.000000000007</v>
      </c>
      <c r="F207" s="202">
        <f t="shared" si="19"/>
        <v>0</v>
      </c>
      <c r="G207" s="203">
        <f t="shared" si="19"/>
        <v>130543.45780000002</v>
      </c>
      <c r="H207" s="16"/>
      <c r="I207" s="16"/>
      <c r="J207" s="16"/>
      <c r="K207" s="204"/>
      <c r="L207" s="194"/>
    </row>
    <row r="208" spans="3:12" ht="23.25" customHeight="1" thickBot="1" x14ac:dyDescent="0.25">
      <c r="C208" s="92" t="s">
        <v>183</v>
      </c>
      <c r="D208" s="93">
        <f>SUM(D206:D207)</f>
        <v>1329802.9978</v>
      </c>
      <c r="E208" s="93">
        <f t="shared" ref="E208:G208" si="20">SUM(E206:E207)</f>
        <v>665647</v>
      </c>
      <c r="F208" s="93">
        <f t="shared" si="20"/>
        <v>0</v>
      </c>
      <c r="G208" s="53">
        <f t="shared" si="20"/>
        <v>1995449.9978</v>
      </c>
      <c r="H208" s="16"/>
      <c r="I208" s="16"/>
      <c r="J208" s="16"/>
      <c r="K208" s="204"/>
      <c r="L208" s="194"/>
    </row>
    <row r="209" spans="3:12" ht="15.75" customHeight="1" x14ac:dyDescent="0.2">
      <c r="C209" s="190"/>
      <c r="D209" s="194"/>
      <c r="E209" s="194"/>
      <c r="F209" s="194"/>
      <c r="G209" s="190"/>
      <c r="H209" s="190"/>
      <c r="I209" s="190"/>
      <c r="J209" s="190"/>
      <c r="K209" s="35"/>
      <c r="L209" s="190"/>
    </row>
    <row r="210" spans="3:12" ht="15.75" customHeight="1" x14ac:dyDescent="0.2">
      <c r="C210" s="190"/>
      <c r="D210" s="194"/>
      <c r="E210" s="194"/>
      <c r="F210" s="194"/>
      <c r="G210" s="190"/>
      <c r="H210" s="22"/>
      <c r="I210" s="190"/>
      <c r="J210" s="190"/>
      <c r="K210" s="35"/>
      <c r="L210" s="190"/>
    </row>
    <row r="211" spans="3:12" ht="15.75" customHeight="1" x14ac:dyDescent="0.2">
      <c r="C211" s="190"/>
      <c r="D211" s="194"/>
      <c r="E211" s="194"/>
      <c r="F211" s="194"/>
      <c r="G211" s="190"/>
      <c r="H211" s="22"/>
      <c r="I211" s="190"/>
      <c r="J211" s="190"/>
      <c r="K211" s="190"/>
      <c r="L211" s="190"/>
    </row>
    <row r="212" spans="3:12" ht="40.5" customHeight="1" x14ac:dyDescent="0.2">
      <c r="C212" s="190"/>
      <c r="D212" s="194"/>
      <c r="E212" s="194"/>
      <c r="F212" s="194"/>
      <c r="G212" s="190"/>
      <c r="H212" s="22"/>
      <c r="I212" s="190"/>
      <c r="J212" s="190"/>
      <c r="K212" s="36"/>
      <c r="L212" s="190"/>
    </row>
    <row r="213" spans="3:12" ht="24.75" customHeight="1" x14ac:dyDescent="0.2">
      <c r="C213" s="190"/>
      <c r="D213" s="194"/>
      <c r="E213" s="194"/>
      <c r="F213" s="194"/>
      <c r="G213" s="190"/>
      <c r="H213" s="22"/>
      <c r="I213" s="190"/>
      <c r="J213" s="190"/>
      <c r="K213" s="36"/>
      <c r="L213" s="190"/>
    </row>
    <row r="214" spans="3:12" ht="41.25" customHeight="1" x14ac:dyDescent="0.2">
      <c r="C214" s="190"/>
      <c r="D214" s="194"/>
      <c r="E214" s="194"/>
      <c r="F214" s="194"/>
      <c r="G214" s="190"/>
      <c r="H214" s="22"/>
      <c r="I214" s="190"/>
      <c r="J214" s="190"/>
      <c r="K214" s="36"/>
      <c r="L214" s="190"/>
    </row>
    <row r="215" spans="3:12" ht="51.75" customHeight="1" x14ac:dyDescent="0.2">
      <c r="C215" s="190"/>
      <c r="D215" s="194"/>
      <c r="E215" s="194"/>
      <c r="F215" s="194"/>
      <c r="G215" s="190"/>
      <c r="H215" s="22"/>
      <c r="I215" s="190"/>
      <c r="J215" s="190"/>
      <c r="K215" s="36"/>
      <c r="L215" s="190"/>
    </row>
    <row r="216" spans="3:12" ht="42" customHeight="1" x14ac:dyDescent="0.2">
      <c r="C216" s="190"/>
      <c r="D216" s="194"/>
      <c r="E216" s="194"/>
      <c r="F216" s="194"/>
      <c r="G216" s="190"/>
      <c r="H216" s="22"/>
      <c r="I216" s="190"/>
      <c r="J216" s="190"/>
      <c r="K216" s="36"/>
      <c r="L216" s="190"/>
    </row>
    <row r="217" spans="3:12" s="33" customFormat="1" ht="42" customHeight="1" x14ac:dyDescent="0.2">
      <c r="C217" s="190"/>
      <c r="D217" s="194"/>
      <c r="E217" s="194"/>
      <c r="F217" s="194"/>
      <c r="G217" s="190"/>
      <c r="H217" s="22"/>
      <c r="I217" s="190"/>
      <c r="J217" s="190"/>
      <c r="K217" s="36"/>
      <c r="L217" s="190"/>
    </row>
    <row r="218" spans="3:12" s="33" customFormat="1" ht="42" customHeight="1" x14ac:dyDescent="0.2">
      <c r="C218" s="190"/>
      <c r="D218" s="194"/>
      <c r="E218" s="194"/>
      <c r="F218" s="194"/>
      <c r="G218" s="190"/>
      <c r="H218" s="22"/>
      <c r="I218" s="190"/>
      <c r="J218" s="190"/>
      <c r="K218" s="190"/>
      <c r="L218" s="190"/>
    </row>
    <row r="219" spans="3:12" s="33" customFormat="1" ht="63.75" customHeight="1" x14ac:dyDescent="0.2">
      <c r="C219" s="190"/>
      <c r="D219" s="194"/>
      <c r="E219" s="194"/>
      <c r="F219" s="194"/>
      <c r="G219" s="190"/>
      <c r="H219" s="35"/>
      <c r="I219" s="190"/>
      <c r="J219" s="190"/>
      <c r="K219" s="190"/>
      <c r="L219" s="190"/>
    </row>
    <row r="220" spans="3:12" s="33" customFormat="1" ht="42" customHeight="1" x14ac:dyDescent="0.2">
      <c r="C220" s="190"/>
      <c r="D220" s="194"/>
      <c r="E220" s="194"/>
      <c r="F220" s="194"/>
      <c r="G220" s="190"/>
      <c r="H220" s="190"/>
      <c r="I220" s="190"/>
      <c r="J220" s="190"/>
      <c r="K220" s="190"/>
      <c r="L220" s="35"/>
    </row>
    <row r="221" spans="3:12" ht="23.25" customHeight="1" x14ac:dyDescent="0.2">
      <c r="C221" s="190"/>
      <c r="D221" s="194"/>
      <c r="E221" s="194"/>
      <c r="F221" s="194"/>
      <c r="G221" s="190"/>
      <c r="H221" s="190"/>
      <c r="I221" s="190"/>
      <c r="J221" s="190"/>
      <c r="K221" s="190"/>
      <c r="L221" s="190"/>
    </row>
    <row r="222" spans="3:12" ht="27.75" customHeight="1" x14ac:dyDescent="0.2">
      <c r="C222" s="190"/>
      <c r="D222" s="194"/>
      <c r="E222" s="194"/>
      <c r="F222" s="194"/>
      <c r="G222" s="190"/>
      <c r="H222" s="190"/>
      <c r="I222" s="190"/>
      <c r="J222" s="190"/>
      <c r="K222" s="190"/>
      <c r="L222" s="190"/>
    </row>
    <row r="223" spans="3:12" ht="55.5" customHeight="1" x14ac:dyDescent="0.2">
      <c r="C223" s="190"/>
      <c r="D223" s="194"/>
      <c r="E223" s="194"/>
      <c r="F223" s="194"/>
      <c r="G223" s="190"/>
      <c r="H223" s="190"/>
      <c r="I223" s="190"/>
      <c r="J223" s="190"/>
      <c r="K223" s="190"/>
      <c r="L223" s="190"/>
    </row>
    <row r="224" spans="3:12" ht="57.75" customHeight="1" x14ac:dyDescent="0.2">
      <c r="C224" s="190"/>
      <c r="D224" s="194"/>
      <c r="E224" s="194"/>
      <c r="F224" s="194"/>
      <c r="G224" s="190"/>
      <c r="H224" s="190"/>
      <c r="I224" s="190"/>
      <c r="J224" s="190"/>
      <c r="K224" s="190"/>
      <c r="L224" s="190"/>
    </row>
    <row r="225" spans="13:13" ht="21.75" customHeight="1" x14ac:dyDescent="0.2">
      <c r="M225" s="190"/>
    </row>
    <row r="226" spans="13:13" ht="49.5" customHeight="1" x14ac:dyDescent="0.2">
      <c r="M226" s="190"/>
    </row>
    <row r="227" spans="13:13" ht="28.5" customHeight="1" x14ac:dyDescent="0.2">
      <c r="M227" s="190"/>
    </row>
    <row r="228" spans="13:13" ht="28.5" customHeight="1" x14ac:dyDescent="0.2">
      <c r="M228" s="190"/>
    </row>
    <row r="229" spans="13:13" ht="28.5" customHeight="1" x14ac:dyDescent="0.2">
      <c r="M229" s="190"/>
    </row>
    <row r="230" spans="13:13" ht="23.25" customHeight="1" x14ac:dyDescent="0.2">
      <c r="M230" s="35"/>
    </row>
    <row r="231" spans="13:13" ht="43.5" customHeight="1" x14ac:dyDescent="0.2">
      <c r="M231" s="35"/>
    </row>
    <row r="232" spans="13:13" ht="55.5" customHeight="1" x14ac:dyDescent="0.2">
      <c r="M232" s="190"/>
    </row>
    <row r="233" spans="13:13" ht="42.75" customHeight="1" x14ac:dyDescent="0.2">
      <c r="M233" s="35"/>
    </row>
    <row r="234" spans="13:13" ht="21.75" customHeight="1" x14ac:dyDescent="0.2">
      <c r="M234" s="35"/>
    </row>
    <row r="235" spans="13:13" ht="21.75" customHeight="1" x14ac:dyDescent="0.2">
      <c r="M235" s="35"/>
    </row>
    <row r="236" spans="13:13" ht="23.25" customHeight="1" x14ac:dyDescent="0.2">
      <c r="M236" s="190"/>
    </row>
    <row r="237" spans="13:13" ht="23.25" customHeight="1" x14ac:dyDescent="0.2">
      <c r="M237" s="190"/>
    </row>
    <row r="238" spans="13:13" ht="21.75" customHeight="1" x14ac:dyDescent="0.2">
      <c r="M238" s="190"/>
    </row>
    <row r="239" spans="13:13" ht="16.5" customHeight="1" x14ac:dyDescent="0.2">
      <c r="M239" s="190"/>
    </row>
    <row r="240" spans="13:13" ht="29.25" customHeight="1" x14ac:dyDescent="0.2">
      <c r="M240" s="190"/>
    </row>
    <row r="241" ht="24.75" customHeight="1" x14ac:dyDescent="0.2"/>
    <row r="242" ht="33" customHeight="1" x14ac:dyDescent="0.2"/>
    <row r="244" ht="15" customHeight="1" x14ac:dyDescent="0.2"/>
    <row r="245" ht="25.5" customHeight="1" x14ac:dyDescent="0.2"/>
  </sheetData>
  <sheetProtection insertColumns="0" insertRows="0" deleteRows="0"/>
  <mergeCells count="26">
    <mergeCell ref="F197:F198"/>
    <mergeCell ref="C62:G62"/>
    <mergeCell ref="C73:G73"/>
    <mergeCell ref="C1:F1"/>
    <mergeCell ref="B5:G5"/>
    <mergeCell ref="C6:G6"/>
    <mergeCell ref="B50:G50"/>
    <mergeCell ref="C17:G17"/>
    <mergeCell ref="C2:E2"/>
    <mergeCell ref="C51:G51"/>
    <mergeCell ref="C84:G84"/>
    <mergeCell ref="B95:G95"/>
    <mergeCell ref="C185:G185"/>
    <mergeCell ref="G197:G198"/>
    <mergeCell ref="C163:G163"/>
    <mergeCell ref="C174:G174"/>
    <mergeCell ref="C152:G152"/>
    <mergeCell ref="C96:G96"/>
    <mergeCell ref="C107:G107"/>
    <mergeCell ref="C118:G118"/>
    <mergeCell ref="C196:G196"/>
    <mergeCell ref="C129:G129"/>
    <mergeCell ref="B140:G140"/>
    <mergeCell ref="C141:G141"/>
    <mergeCell ref="D197:D198"/>
    <mergeCell ref="E197:E198"/>
  </mergeCells>
  <conditionalFormatting sqref="G15">
    <cfRule type="cellIs" dxfId="21" priority="18" operator="notEqual">
      <formula>$G$7</formula>
    </cfRule>
  </conditionalFormatting>
  <conditionalFormatting sqref="G26">
    <cfRule type="cellIs" dxfId="20" priority="17" operator="notEqual">
      <formula>$G$18</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8:F198 E197:F197"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Table'!$G$83</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topLeftCell="A7" workbookViewId="0">
      <selection activeCell="B16" sqref="B16"/>
    </sheetView>
  </sheetViews>
  <sheetFormatPr baseColWidth="10" defaultColWidth="8.83203125" defaultRowHeight="15" x14ac:dyDescent="0.2"/>
  <cols>
    <col min="2" max="2" width="73.33203125" customWidth="1"/>
  </cols>
  <sheetData>
    <row r="1" spans="2:2" ht="16" thickBot="1" x14ac:dyDescent="0.25"/>
    <row r="2" spans="2:2" ht="16" thickBot="1" x14ac:dyDescent="0.25">
      <c r="B2" s="98" t="s">
        <v>184</v>
      </c>
    </row>
    <row r="3" spans="2:2" x14ac:dyDescent="0.2">
      <c r="B3" s="99"/>
    </row>
    <row r="4" spans="2:2" ht="30.75" customHeight="1" x14ac:dyDescent="0.2">
      <c r="B4" s="100" t="s">
        <v>185</v>
      </c>
    </row>
    <row r="5" spans="2:2" ht="30.75" customHeight="1" x14ac:dyDescent="0.2">
      <c r="B5" s="100"/>
    </row>
    <row r="6" spans="2:2" ht="48" x14ac:dyDescent="0.2">
      <c r="B6" s="100" t="s">
        <v>186</v>
      </c>
    </row>
    <row r="7" spans="2:2" x14ac:dyDescent="0.2">
      <c r="B7" s="100"/>
    </row>
    <row r="8" spans="2:2" ht="64" x14ac:dyDescent="0.2">
      <c r="B8" s="100" t="s">
        <v>187</v>
      </c>
    </row>
    <row r="9" spans="2:2" x14ac:dyDescent="0.2">
      <c r="B9" s="100"/>
    </row>
    <row r="10" spans="2:2" ht="64" x14ac:dyDescent="0.2">
      <c r="B10" s="100" t="s">
        <v>188</v>
      </c>
    </row>
    <row r="11" spans="2:2" x14ac:dyDescent="0.2">
      <c r="B11" s="100"/>
    </row>
    <row r="12" spans="2:2" ht="32" x14ac:dyDescent="0.2">
      <c r="B12" s="100" t="s">
        <v>189</v>
      </c>
    </row>
    <row r="13" spans="2:2" x14ac:dyDescent="0.2">
      <c r="B13" s="100"/>
    </row>
    <row r="14" spans="2:2" ht="64" x14ac:dyDescent="0.2">
      <c r="B14" s="100" t="s">
        <v>190</v>
      </c>
    </row>
    <row r="15" spans="2:2" x14ac:dyDescent="0.2">
      <c r="B15" s="100"/>
    </row>
    <row r="16" spans="2:2" ht="49" thickBot="1" x14ac:dyDescent="0.25">
      <c r="B16" s="101" t="s">
        <v>191</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M47"/>
  <sheetViews>
    <sheetView showGridLines="0" showZeros="0" topLeftCell="O13" zoomScale="80" zoomScaleNormal="80" zoomScaleSheetLayoutView="70" workbookViewId="0">
      <selection activeCell="O13" sqref="O13"/>
    </sheetView>
  </sheetViews>
  <sheetFormatPr baseColWidth="10" defaultColWidth="8.83203125" defaultRowHeight="15" x14ac:dyDescent="0.2"/>
  <cols>
    <col min="2" max="2" width="61.83203125" customWidth="1"/>
    <col min="4" max="4" width="17.83203125" customWidth="1"/>
  </cols>
  <sheetData>
    <row r="1" spans="2:13" ht="16" thickBot="1" x14ac:dyDescent="0.25"/>
    <row r="2" spans="2:13" x14ac:dyDescent="0.2">
      <c r="B2" s="275" t="s">
        <v>192</v>
      </c>
      <c r="C2" s="276"/>
      <c r="D2" s="277"/>
    </row>
    <row r="3" spans="2:13" ht="16" thickBot="1" x14ac:dyDescent="0.25">
      <c r="B3" s="278"/>
      <c r="C3" s="279"/>
      <c r="D3" s="280"/>
    </row>
    <row r="4" spans="2:13" ht="16" thickBot="1" x14ac:dyDescent="0.25"/>
    <row r="5" spans="2:13" x14ac:dyDescent="0.2">
      <c r="B5" s="266" t="s">
        <v>193</v>
      </c>
      <c r="C5" s="267"/>
      <c r="D5" s="268"/>
    </row>
    <row r="6" spans="2:13" ht="16" thickBot="1" x14ac:dyDescent="0.25">
      <c r="B6" s="269"/>
      <c r="C6" s="270"/>
      <c r="D6" s="271"/>
    </row>
    <row r="7" spans="2:13" x14ac:dyDescent="0.2">
      <c r="B7" s="60" t="s">
        <v>194</v>
      </c>
      <c r="C7" s="264">
        <f>SUM('1) Budget Table'!D12:F12,'1) Budget Table'!D22:F22)</f>
        <v>615000</v>
      </c>
      <c r="D7" s="265"/>
    </row>
    <row r="8" spans="2:13" x14ac:dyDescent="0.2">
      <c r="B8" s="60" t="s">
        <v>195</v>
      </c>
      <c r="C8" s="262">
        <f>SUM(D10:D14)</f>
        <v>0</v>
      </c>
      <c r="D8" s="263"/>
    </row>
    <row r="9" spans="2:13" x14ac:dyDescent="0.2">
      <c r="B9" s="61" t="s">
        <v>196</v>
      </c>
      <c r="C9" s="62" t="s">
        <v>197</v>
      </c>
      <c r="D9" s="63" t="s">
        <v>198</v>
      </c>
    </row>
    <row r="10" spans="2:13" ht="35.25" customHeight="1" x14ac:dyDescent="0.2">
      <c r="B10" s="82"/>
      <c r="C10" s="65"/>
      <c r="D10" s="66">
        <f>$C$7*C10</f>
        <v>0</v>
      </c>
      <c r="M10" t="s">
        <v>199</v>
      </c>
    </row>
    <row r="11" spans="2:13" ht="35.25" customHeight="1" x14ac:dyDescent="0.2">
      <c r="B11" s="82"/>
      <c r="C11" s="65"/>
      <c r="D11" s="66">
        <f>C7*C11</f>
        <v>0</v>
      </c>
    </row>
    <row r="12" spans="2:13" ht="35.25" customHeight="1" x14ac:dyDescent="0.2">
      <c r="B12" s="83"/>
      <c r="C12" s="65"/>
      <c r="D12" s="66">
        <f>C7*C12</f>
        <v>0</v>
      </c>
    </row>
    <row r="13" spans="2:13" ht="35.25" customHeight="1" x14ac:dyDescent="0.2">
      <c r="B13" s="83"/>
      <c r="C13" s="65"/>
      <c r="D13" s="66">
        <f>C7*C13</f>
        <v>0</v>
      </c>
    </row>
    <row r="14" spans="2:13" ht="35.25" customHeight="1" thickBot="1" x14ac:dyDescent="0.25">
      <c r="B14" s="84"/>
      <c r="C14" s="65"/>
      <c r="D14" s="70">
        <f>C7*C14</f>
        <v>0</v>
      </c>
    </row>
    <row r="15" spans="2:13" ht="16" thickBot="1" x14ac:dyDescent="0.25"/>
    <row r="16" spans="2:13" x14ac:dyDescent="0.2">
      <c r="B16" s="266" t="s">
        <v>200</v>
      </c>
      <c r="C16" s="267"/>
      <c r="D16" s="268"/>
    </row>
    <row r="17" spans="2:4" ht="16" thickBot="1" x14ac:dyDescent="0.25">
      <c r="B17" s="272"/>
      <c r="C17" s="273"/>
      <c r="D17" s="274"/>
    </row>
    <row r="18" spans="2:4" x14ac:dyDescent="0.2">
      <c r="B18" s="60" t="s">
        <v>194</v>
      </c>
      <c r="C18" s="264">
        <f>SUM('1) Budget Table'!D34:F34,'1) Budget Table'!D40:F40)</f>
        <v>315283</v>
      </c>
      <c r="D18" s="265"/>
    </row>
    <row r="19" spans="2:4" x14ac:dyDescent="0.2">
      <c r="B19" s="60" t="s">
        <v>195</v>
      </c>
      <c r="C19" s="262">
        <f>SUM(D21:D25)</f>
        <v>0</v>
      </c>
      <c r="D19" s="263"/>
    </row>
    <row r="20" spans="2:4" x14ac:dyDescent="0.2">
      <c r="B20" s="61" t="s">
        <v>196</v>
      </c>
      <c r="C20" s="62" t="s">
        <v>197</v>
      </c>
      <c r="D20" s="63" t="s">
        <v>198</v>
      </c>
    </row>
    <row r="21" spans="2:4" ht="35.25" customHeight="1" x14ac:dyDescent="0.2">
      <c r="B21" s="64"/>
      <c r="C21" s="65"/>
      <c r="D21" s="66">
        <f>$C$18*C21</f>
        <v>0</v>
      </c>
    </row>
    <row r="22" spans="2:4" ht="35.25" customHeight="1" x14ac:dyDescent="0.2">
      <c r="B22" s="67"/>
      <c r="C22" s="65"/>
      <c r="D22" s="66">
        <f>$C$18*C22</f>
        <v>0</v>
      </c>
    </row>
    <row r="23" spans="2:4" ht="35.25" customHeight="1" x14ac:dyDescent="0.2">
      <c r="B23" s="68"/>
      <c r="C23" s="65"/>
      <c r="D23" s="66">
        <f>$C$18*C23</f>
        <v>0</v>
      </c>
    </row>
    <row r="24" spans="2:4" ht="35.25" customHeight="1" x14ac:dyDescent="0.2">
      <c r="B24" s="68"/>
      <c r="C24" s="65"/>
      <c r="D24" s="66">
        <f>$C$18*C24</f>
        <v>0</v>
      </c>
    </row>
    <row r="25" spans="2:4" ht="35.25" customHeight="1" thickBot="1" x14ac:dyDescent="0.25">
      <c r="B25" s="69"/>
      <c r="C25" s="65"/>
      <c r="D25" s="66">
        <f>$C$18*C25</f>
        <v>0</v>
      </c>
    </row>
    <row r="26" spans="2:4" ht="16" thickBot="1" x14ac:dyDescent="0.25"/>
    <row r="27" spans="2:4" x14ac:dyDescent="0.2">
      <c r="B27" s="266" t="s">
        <v>201</v>
      </c>
      <c r="C27" s="267"/>
      <c r="D27" s="268"/>
    </row>
    <row r="28" spans="2:4" ht="16" thickBot="1" x14ac:dyDescent="0.25">
      <c r="B28" s="269"/>
      <c r="C28" s="270"/>
      <c r="D28" s="271"/>
    </row>
    <row r="29" spans="2:4" x14ac:dyDescent="0.2">
      <c r="B29" s="60" t="s">
        <v>194</v>
      </c>
      <c r="C29" s="264">
        <f>SUM('1) Budget Table'!D46:F46,'1) Budget Table'!D56:F56)</f>
        <v>350000</v>
      </c>
      <c r="D29" s="265"/>
    </row>
    <row r="30" spans="2:4" x14ac:dyDescent="0.2">
      <c r="B30" s="60" t="s">
        <v>195</v>
      </c>
      <c r="C30" s="262">
        <f>SUM(D32:D36)</f>
        <v>0</v>
      </c>
      <c r="D30" s="263"/>
    </row>
    <row r="31" spans="2:4" x14ac:dyDescent="0.2">
      <c r="B31" s="61" t="s">
        <v>196</v>
      </c>
      <c r="C31" s="62" t="s">
        <v>197</v>
      </c>
      <c r="D31" s="63" t="s">
        <v>198</v>
      </c>
    </row>
    <row r="32" spans="2:4" ht="35.25" customHeight="1" x14ac:dyDescent="0.2">
      <c r="B32" s="64"/>
      <c r="C32" s="65"/>
      <c r="D32" s="66">
        <f>$C$29*C32</f>
        <v>0</v>
      </c>
    </row>
    <row r="33" spans="2:4" ht="35.25" customHeight="1" x14ac:dyDescent="0.2">
      <c r="B33" s="67"/>
      <c r="C33" s="65"/>
      <c r="D33" s="66">
        <f>$C$29*C33</f>
        <v>0</v>
      </c>
    </row>
    <row r="34" spans="2:4" ht="35.25" customHeight="1" x14ac:dyDescent="0.2">
      <c r="B34" s="68"/>
      <c r="C34" s="65"/>
      <c r="D34" s="66">
        <f>$C$29*C34</f>
        <v>0</v>
      </c>
    </row>
    <row r="35" spans="2:4" ht="35.25" customHeight="1" x14ac:dyDescent="0.2">
      <c r="B35" s="68"/>
      <c r="C35" s="65"/>
      <c r="D35" s="66">
        <f>$C$29*C35</f>
        <v>0</v>
      </c>
    </row>
    <row r="36" spans="2:4" ht="35.25" customHeight="1" thickBot="1" x14ac:dyDescent="0.25">
      <c r="B36" s="69"/>
      <c r="C36" s="65"/>
      <c r="D36" s="66">
        <f>$C$29*C36</f>
        <v>0</v>
      </c>
    </row>
    <row r="37" spans="2:4" ht="16" thickBot="1" x14ac:dyDescent="0.25"/>
    <row r="38" spans="2:4" x14ac:dyDescent="0.2">
      <c r="B38" s="266" t="s">
        <v>202</v>
      </c>
      <c r="C38" s="267"/>
      <c r="D38" s="268"/>
    </row>
    <row r="39" spans="2:4" ht="16" thickBot="1" x14ac:dyDescent="0.25">
      <c r="B39" s="269"/>
      <c r="C39" s="270"/>
      <c r="D39" s="271"/>
    </row>
    <row r="40" spans="2:4" x14ac:dyDescent="0.2">
      <c r="B40" s="60" t="s">
        <v>194</v>
      </c>
      <c r="C40" s="264"/>
      <c r="D40" s="265"/>
    </row>
    <row r="41" spans="2:4" x14ac:dyDescent="0.2">
      <c r="B41" s="60" t="s">
        <v>195</v>
      </c>
      <c r="C41" s="262">
        <f>SUM(D43:D47)</f>
        <v>0</v>
      </c>
      <c r="D41" s="263"/>
    </row>
    <row r="42" spans="2:4" x14ac:dyDescent="0.2">
      <c r="B42" s="61" t="s">
        <v>196</v>
      </c>
      <c r="C42" s="62" t="s">
        <v>197</v>
      </c>
      <c r="D42" s="63" t="s">
        <v>198</v>
      </c>
    </row>
    <row r="43" spans="2:4" ht="35.25" customHeight="1" x14ac:dyDescent="0.2">
      <c r="B43" s="64"/>
      <c r="C43" s="65"/>
      <c r="D43" s="66">
        <f>$C$40*C43</f>
        <v>0</v>
      </c>
    </row>
    <row r="44" spans="2:4" ht="35.25" customHeight="1" x14ac:dyDescent="0.2">
      <c r="B44" s="67"/>
      <c r="C44" s="65"/>
      <c r="D44" s="66">
        <f>$C$40*C44</f>
        <v>0</v>
      </c>
    </row>
    <row r="45" spans="2:4" ht="35.25" customHeight="1" x14ac:dyDescent="0.2">
      <c r="B45" s="68"/>
      <c r="C45" s="65"/>
      <c r="D45" s="66">
        <f>$C$40*C45</f>
        <v>0</v>
      </c>
    </row>
    <row r="46" spans="2:4" ht="35.25" customHeight="1" x14ac:dyDescent="0.2">
      <c r="B46" s="68"/>
      <c r="C46" s="65"/>
      <c r="D46" s="66">
        <f>$C$40*C46</f>
        <v>0</v>
      </c>
    </row>
    <row r="47" spans="2:4" ht="35.25" customHeight="1" thickBot="1" x14ac:dyDescent="0.25">
      <c r="B47" s="69"/>
      <c r="C47" s="65"/>
      <c r="D47" s="70">
        <f>$C$40*C47</f>
        <v>0</v>
      </c>
    </row>
  </sheetData>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heetViews>
  <sheetFormatPr baseColWidth="10" defaultColWidth="8.83203125" defaultRowHeight="15" x14ac:dyDescent="0.2"/>
  <cols>
    <col min="1" max="1" width="12.5" customWidth="1"/>
    <col min="2" max="2" width="20.5" customWidth="1"/>
    <col min="3" max="5" width="25.5" customWidth="1"/>
    <col min="6" max="6" width="24.5" customWidth="1"/>
    <col min="7" max="7" width="18.5" customWidth="1"/>
    <col min="8" max="8" width="21.6640625" customWidth="1"/>
    <col min="9" max="10" width="15.83203125" bestFit="1" customWidth="1"/>
    <col min="11" max="11" width="11.1640625" bestFit="1" customWidth="1"/>
  </cols>
  <sheetData>
    <row r="1" spans="2:6" ht="16" thickBot="1" x14ac:dyDescent="0.25"/>
    <row r="2" spans="2:6" s="54" customFormat="1" ht="16" x14ac:dyDescent="0.2">
      <c r="B2" s="281" t="s">
        <v>203</v>
      </c>
      <c r="C2" s="282"/>
      <c r="D2" s="282"/>
      <c r="E2" s="282"/>
      <c r="F2" s="283"/>
    </row>
    <row r="3" spans="2:6" s="54" customFormat="1" ht="17" thickBot="1" x14ac:dyDescent="0.25">
      <c r="B3" s="284"/>
      <c r="C3" s="285"/>
      <c r="D3" s="285"/>
      <c r="E3" s="285"/>
      <c r="F3" s="286"/>
    </row>
    <row r="4" spans="2:6" s="54" customFormat="1" ht="17" thickBot="1" x14ac:dyDescent="0.25">
      <c r="B4" s="205"/>
      <c r="C4" s="205"/>
      <c r="D4" s="205"/>
      <c r="E4" s="205"/>
      <c r="F4" s="205"/>
    </row>
    <row r="5" spans="2:6" s="54" customFormat="1" ht="17" thickBot="1" x14ac:dyDescent="0.25">
      <c r="B5" s="258" t="s">
        <v>136</v>
      </c>
      <c r="C5" s="259"/>
      <c r="D5" s="259"/>
      <c r="E5" s="259"/>
      <c r="F5" s="292"/>
    </row>
    <row r="6" spans="2:6" s="54" customFormat="1" ht="16" x14ac:dyDescent="0.2">
      <c r="B6" s="52"/>
      <c r="C6" s="287" t="str">
        <f>'1) Budget Table'!D4</f>
        <v>UNDP</v>
      </c>
      <c r="D6" s="287" t="str">
        <f>'1) Budget Table'!E4</f>
        <v>UNCDF</v>
      </c>
      <c r="E6" s="287" t="str">
        <f>'1) Budget Table'!F4</f>
        <v>Recipient Organization 3</v>
      </c>
      <c r="F6" s="293" t="s">
        <v>136</v>
      </c>
    </row>
    <row r="7" spans="2:6" s="54" customFormat="1" ht="16" x14ac:dyDescent="0.2">
      <c r="B7" s="52"/>
      <c r="C7" s="288"/>
      <c r="D7" s="288"/>
      <c r="E7" s="288"/>
      <c r="F7" s="248"/>
    </row>
    <row r="8" spans="2:6" s="54" customFormat="1" ht="34" x14ac:dyDescent="0.2">
      <c r="B8" s="11" t="s">
        <v>156</v>
      </c>
      <c r="C8" s="195">
        <f>'2) By Category'!D199</f>
        <v>170000</v>
      </c>
      <c r="D8" s="195">
        <f>'2) By Category'!E199</f>
        <v>90000</v>
      </c>
      <c r="E8" s="195">
        <f>'2) By Category'!F199</f>
        <v>0</v>
      </c>
      <c r="F8" s="50">
        <f t="shared" ref="F8:F15" si="0">SUM(C8:E8)</f>
        <v>260000</v>
      </c>
    </row>
    <row r="9" spans="2:6" s="54" customFormat="1" ht="51" x14ac:dyDescent="0.2">
      <c r="B9" s="11" t="s">
        <v>157</v>
      </c>
      <c r="C9" s="195">
        <f>'2) By Category'!D200</f>
        <v>128000</v>
      </c>
      <c r="D9" s="195">
        <f>'2) By Category'!E200</f>
        <v>0</v>
      </c>
      <c r="E9" s="195">
        <f>'2) By Category'!F200</f>
        <v>0</v>
      </c>
      <c r="F9" s="51">
        <f t="shared" si="0"/>
        <v>128000</v>
      </c>
    </row>
    <row r="10" spans="2:6" s="54" customFormat="1" ht="68" x14ac:dyDescent="0.2">
      <c r="B10" s="11" t="s">
        <v>158</v>
      </c>
      <c r="C10" s="195">
        <f>'2) By Category'!D201</f>
        <v>0</v>
      </c>
      <c r="D10" s="195">
        <f>'2) By Category'!E201</f>
        <v>0</v>
      </c>
      <c r="E10" s="195">
        <f>'2) By Category'!F201</f>
        <v>0</v>
      </c>
      <c r="F10" s="51">
        <f t="shared" si="0"/>
        <v>0</v>
      </c>
    </row>
    <row r="11" spans="2:6" s="54" customFormat="1" ht="17" x14ac:dyDescent="0.2">
      <c r="B11" s="15" t="s">
        <v>159</v>
      </c>
      <c r="C11" s="195">
        <f>'2) By Category'!D202</f>
        <v>97000</v>
      </c>
      <c r="D11" s="195">
        <f>'2) By Category'!E202</f>
        <v>50000</v>
      </c>
      <c r="E11" s="195">
        <f>'2) By Category'!F202</f>
        <v>0</v>
      </c>
      <c r="F11" s="51">
        <f t="shared" si="0"/>
        <v>147000</v>
      </c>
    </row>
    <row r="12" spans="2:6" s="54" customFormat="1" ht="17" x14ac:dyDescent="0.2">
      <c r="B12" s="11" t="s">
        <v>160</v>
      </c>
      <c r="C12" s="195">
        <f>'2) By Category'!D203</f>
        <v>54000</v>
      </c>
      <c r="D12" s="195">
        <f>'2) By Category'!E203</f>
        <v>22100</v>
      </c>
      <c r="E12" s="195">
        <f>'2) By Category'!F203</f>
        <v>0</v>
      </c>
      <c r="F12" s="51">
        <f t="shared" si="0"/>
        <v>76100</v>
      </c>
    </row>
    <row r="13" spans="2:6" s="54" customFormat="1" ht="34" x14ac:dyDescent="0.2">
      <c r="B13" s="11" t="s">
        <v>161</v>
      </c>
      <c r="C13" s="195">
        <f>'2) By Category'!D204</f>
        <v>782283</v>
      </c>
      <c r="D13" s="195">
        <f>'2) By Category'!E204</f>
        <v>450000</v>
      </c>
      <c r="E13" s="195">
        <f>'2) By Category'!F204</f>
        <v>0</v>
      </c>
      <c r="F13" s="51">
        <f t="shared" si="0"/>
        <v>1232283</v>
      </c>
    </row>
    <row r="14" spans="2:6" s="54" customFormat="1" ht="35" thickBot="1" x14ac:dyDescent="0.25">
      <c r="B14" s="102" t="s">
        <v>162</v>
      </c>
      <c r="C14" s="202">
        <f>'2) By Category'!D205</f>
        <v>11523.54</v>
      </c>
      <c r="D14" s="202">
        <f>'2) By Category'!E205</f>
        <v>10000</v>
      </c>
      <c r="E14" s="202">
        <f>'2) By Category'!F205</f>
        <v>0</v>
      </c>
      <c r="F14" s="103">
        <f t="shared" si="0"/>
        <v>21523.54</v>
      </c>
    </row>
    <row r="15" spans="2:6" s="54" customFormat="1" ht="30" customHeight="1" x14ac:dyDescent="0.2">
      <c r="B15" s="206" t="s">
        <v>204</v>
      </c>
      <c r="C15" s="104">
        <f>SUM(C8:C14)</f>
        <v>1242806.54</v>
      </c>
      <c r="D15" s="104">
        <f>SUM(D8:D14)</f>
        <v>622100</v>
      </c>
      <c r="E15" s="104">
        <f>SUM(E8:E14)</f>
        <v>0</v>
      </c>
      <c r="F15" s="105">
        <f t="shared" si="0"/>
        <v>1864906.54</v>
      </c>
    </row>
    <row r="16" spans="2:6" s="54" customFormat="1" ht="19.5" customHeight="1" x14ac:dyDescent="0.2">
      <c r="B16" s="198" t="s">
        <v>182</v>
      </c>
      <c r="C16" s="106">
        <f>C15*0.07</f>
        <v>86996.457800000004</v>
      </c>
      <c r="D16" s="106">
        <f t="shared" ref="D16:F16" si="1">D15*0.07</f>
        <v>43547.000000000007</v>
      </c>
      <c r="E16" s="106">
        <f t="shared" si="1"/>
        <v>0</v>
      </c>
      <c r="F16" s="106">
        <f t="shared" si="1"/>
        <v>130543.45780000002</v>
      </c>
    </row>
    <row r="17" spans="2:7" s="54" customFormat="1" ht="25.5" customHeight="1" thickBot="1" x14ac:dyDescent="0.25">
      <c r="B17" s="107" t="s">
        <v>8</v>
      </c>
      <c r="C17" s="108">
        <f>C15+C16</f>
        <v>1329802.9978</v>
      </c>
      <c r="D17" s="108">
        <f t="shared" ref="D17:F17" si="2">D15+D16</f>
        <v>665647</v>
      </c>
      <c r="E17" s="108">
        <f t="shared" si="2"/>
        <v>0</v>
      </c>
      <c r="F17" s="108">
        <f t="shared" si="2"/>
        <v>1995449.9978</v>
      </c>
      <c r="G17" s="205"/>
    </row>
    <row r="18" spans="2:7" s="54" customFormat="1" ht="17" thickBot="1" x14ac:dyDescent="0.25">
      <c r="B18" s="205"/>
      <c r="C18" s="205"/>
      <c r="D18" s="205"/>
      <c r="E18" s="205"/>
      <c r="F18" s="205"/>
      <c r="G18" s="205"/>
    </row>
    <row r="19" spans="2:7" s="54" customFormat="1" ht="15.75" customHeight="1" x14ac:dyDescent="0.2">
      <c r="B19" s="289" t="s">
        <v>139</v>
      </c>
      <c r="C19" s="290"/>
      <c r="D19" s="290"/>
      <c r="E19" s="290"/>
      <c r="F19" s="291"/>
      <c r="G19" s="207"/>
    </row>
    <row r="20" spans="2:7" ht="15.75" customHeight="1" x14ac:dyDescent="0.2">
      <c r="B20" s="294"/>
      <c r="C20" s="245" t="str">
        <f>'1) Budget Table'!D4</f>
        <v>UNDP</v>
      </c>
      <c r="D20" s="245" t="str">
        <f>'1) Budget Table'!E4</f>
        <v>UNCDF</v>
      </c>
      <c r="E20" s="245" t="str">
        <f>'1) Budget Table'!F4</f>
        <v>Recipient Organization 3</v>
      </c>
      <c r="F20" s="245" t="s">
        <v>183</v>
      </c>
      <c r="G20" s="247" t="s">
        <v>140</v>
      </c>
    </row>
    <row r="21" spans="2:7" ht="15.75" customHeight="1" x14ac:dyDescent="0.2">
      <c r="B21" s="295"/>
      <c r="C21" s="246"/>
      <c r="D21" s="246"/>
      <c r="E21" s="246"/>
      <c r="F21" s="246"/>
      <c r="G21" s="248"/>
    </row>
    <row r="22" spans="2:7" ht="23.25" customHeight="1" x14ac:dyDescent="0.2">
      <c r="B22" s="14" t="s">
        <v>141</v>
      </c>
      <c r="C22" s="208">
        <f>'1) Budget Table'!D89</f>
        <v>930862.09845999989</v>
      </c>
      <c r="D22" s="208">
        <f>'1) Budget Table'!E89</f>
        <v>465952.89999999997</v>
      </c>
      <c r="E22" s="208">
        <f>'1) Budget Table'!F89</f>
        <v>0</v>
      </c>
      <c r="F22" s="126">
        <f>'1) Budget Table'!G89</f>
        <v>1396814.9984599999</v>
      </c>
      <c r="G22" s="6">
        <f>'1) Budget Table'!H89</f>
        <v>0.7</v>
      </c>
    </row>
    <row r="23" spans="2:7" ht="24.75" customHeight="1" x14ac:dyDescent="0.2">
      <c r="B23" s="14" t="s">
        <v>142</v>
      </c>
      <c r="C23" s="208">
        <f>'1) Budget Table'!D90</f>
        <v>398940.89934</v>
      </c>
      <c r="D23" s="208">
        <f>'1) Budget Table'!E90</f>
        <v>199694.1</v>
      </c>
      <c r="E23" s="208">
        <f>'1) Budget Table'!F90</f>
        <v>0</v>
      </c>
      <c r="F23" s="126">
        <f>'1) Budget Table'!G90</f>
        <v>598634.99933999998</v>
      </c>
      <c r="G23" s="6">
        <f>'1) Budget Table'!H90</f>
        <v>0.3</v>
      </c>
    </row>
    <row r="24" spans="2:7" ht="24.75" customHeight="1" x14ac:dyDescent="0.2">
      <c r="B24" s="14" t="s">
        <v>205</v>
      </c>
      <c r="C24" s="208">
        <f>'1) Budget Table'!D91</f>
        <v>0</v>
      </c>
      <c r="D24" s="208">
        <f>'1) Budget Table'!E91</f>
        <v>0</v>
      </c>
      <c r="E24" s="208">
        <f>'1) Budget Table'!F91</f>
        <v>0</v>
      </c>
      <c r="F24" s="126">
        <f>'1) Budget Table'!G91</f>
        <v>0</v>
      </c>
      <c r="G24" s="6">
        <f>'1) Budget Table'!H91</f>
        <v>0</v>
      </c>
    </row>
    <row r="25" spans="2:7" ht="18" thickBot="1" x14ac:dyDescent="0.25">
      <c r="B25" s="7" t="s">
        <v>183</v>
      </c>
      <c r="C25" s="125">
        <f>'1) Budget Table'!D92</f>
        <v>1329802.9978</v>
      </c>
      <c r="D25" s="125">
        <f>'1) Budget Table'!E92</f>
        <v>665647</v>
      </c>
      <c r="E25" s="125">
        <f>'1) Budget Table'!F92</f>
        <v>0</v>
      </c>
      <c r="F25" s="127">
        <f>'1) Budget Table'!G92</f>
        <v>1995449.9978</v>
      </c>
      <c r="G25" s="128"/>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Table'!$G$83</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baseColWidth="10" defaultColWidth="8.83203125" defaultRowHeight="15" x14ac:dyDescent="0.2"/>
  <sheetData>
    <row r="1" spans="1:1" x14ac:dyDescent="0.2">
      <c r="A1" s="97">
        <v>0</v>
      </c>
    </row>
    <row r="2" spans="1:1" x14ac:dyDescent="0.2">
      <c r="A2" s="97">
        <v>0.2</v>
      </c>
    </row>
    <row r="3" spans="1:1" x14ac:dyDescent="0.2">
      <c r="A3" s="97">
        <v>0.4</v>
      </c>
    </row>
    <row r="4" spans="1:1" x14ac:dyDescent="0.2">
      <c r="A4" s="97">
        <v>0.6</v>
      </c>
    </row>
    <row r="5" spans="1:1" x14ac:dyDescent="0.2">
      <c r="A5" s="97">
        <v>0.8</v>
      </c>
    </row>
    <row r="6" spans="1:1" x14ac:dyDescent="0.2">
      <c r="A6" s="97">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baseColWidth="10" defaultColWidth="8.83203125" defaultRowHeight="15" x14ac:dyDescent="0.2"/>
  <sheetData>
    <row r="1" spans="1:2" x14ac:dyDescent="0.2">
      <c r="A1" s="55" t="s">
        <v>206</v>
      </c>
      <c r="B1" s="56" t="s">
        <v>207</v>
      </c>
    </row>
    <row r="2" spans="1:2" x14ac:dyDescent="0.2">
      <c r="A2" s="57" t="s">
        <v>208</v>
      </c>
      <c r="B2" s="58" t="s">
        <v>209</v>
      </c>
    </row>
    <row r="3" spans="1:2" x14ac:dyDescent="0.2">
      <c r="A3" s="57" t="s">
        <v>210</v>
      </c>
      <c r="B3" s="58" t="s">
        <v>211</v>
      </c>
    </row>
    <row r="4" spans="1:2" x14ac:dyDescent="0.2">
      <c r="A4" s="57" t="s">
        <v>212</v>
      </c>
      <c r="B4" s="58" t="s">
        <v>213</v>
      </c>
    </row>
    <row r="5" spans="1:2" x14ac:dyDescent="0.2">
      <c r="A5" s="57" t="s">
        <v>214</v>
      </c>
      <c r="B5" s="58" t="s">
        <v>215</v>
      </c>
    </row>
    <row r="6" spans="1:2" x14ac:dyDescent="0.2">
      <c r="A6" s="57" t="s">
        <v>216</v>
      </c>
      <c r="B6" s="58" t="s">
        <v>217</v>
      </c>
    </row>
    <row r="7" spans="1:2" x14ac:dyDescent="0.2">
      <c r="A7" s="57" t="s">
        <v>218</v>
      </c>
      <c r="B7" s="58" t="s">
        <v>219</v>
      </c>
    </row>
    <row r="8" spans="1:2" x14ac:dyDescent="0.2">
      <c r="A8" s="57" t="s">
        <v>220</v>
      </c>
      <c r="B8" s="58" t="s">
        <v>221</v>
      </c>
    </row>
    <row r="9" spans="1:2" x14ac:dyDescent="0.2">
      <c r="A9" s="57" t="s">
        <v>222</v>
      </c>
      <c r="B9" s="58" t="s">
        <v>223</v>
      </c>
    </row>
    <row r="10" spans="1:2" x14ac:dyDescent="0.2">
      <c r="A10" s="57" t="s">
        <v>224</v>
      </c>
      <c r="B10" s="58" t="s">
        <v>225</v>
      </c>
    </row>
    <row r="11" spans="1:2" x14ac:dyDescent="0.2">
      <c r="A11" s="57" t="s">
        <v>226</v>
      </c>
      <c r="B11" s="58" t="s">
        <v>227</v>
      </c>
    </row>
    <row r="12" spans="1:2" x14ac:dyDescent="0.2">
      <c r="A12" s="57" t="s">
        <v>228</v>
      </c>
      <c r="B12" s="58" t="s">
        <v>229</v>
      </c>
    </row>
    <row r="13" spans="1:2" x14ac:dyDescent="0.2">
      <c r="A13" s="57" t="s">
        <v>230</v>
      </c>
      <c r="B13" s="58" t="s">
        <v>231</v>
      </c>
    </row>
    <row r="14" spans="1:2" x14ac:dyDescent="0.2">
      <c r="A14" s="57" t="s">
        <v>232</v>
      </c>
      <c r="B14" s="58" t="s">
        <v>233</v>
      </c>
    </row>
    <row r="15" spans="1:2" x14ac:dyDescent="0.2">
      <c r="A15" s="57" t="s">
        <v>234</v>
      </c>
      <c r="B15" s="58" t="s">
        <v>235</v>
      </c>
    </row>
    <row r="16" spans="1:2" x14ac:dyDescent="0.2">
      <c r="A16" s="57" t="s">
        <v>236</v>
      </c>
      <c r="B16" s="58" t="s">
        <v>237</v>
      </c>
    </row>
    <row r="17" spans="1:2" x14ac:dyDescent="0.2">
      <c r="A17" s="57" t="s">
        <v>238</v>
      </c>
      <c r="B17" s="58" t="s">
        <v>239</v>
      </c>
    </row>
    <row r="18" spans="1:2" x14ac:dyDescent="0.2">
      <c r="A18" s="57" t="s">
        <v>240</v>
      </c>
      <c r="B18" s="58" t="s">
        <v>241</v>
      </c>
    </row>
    <row r="19" spans="1:2" x14ac:dyDescent="0.2">
      <c r="A19" s="57" t="s">
        <v>242</v>
      </c>
      <c r="B19" s="58" t="s">
        <v>243</v>
      </c>
    </row>
    <row r="20" spans="1:2" x14ac:dyDescent="0.2">
      <c r="A20" s="57" t="s">
        <v>244</v>
      </c>
      <c r="B20" s="58" t="s">
        <v>245</v>
      </c>
    </row>
    <row r="21" spans="1:2" x14ac:dyDescent="0.2">
      <c r="A21" s="57" t="s">
        <v>246</v>
      </c>
      <c r="B21" s="58" t="s">
        <v>247</v>
      </c>
    </row>
    <row r="22" spans="1:2" x14ac:dyDescent="0.2">
      <c r="A22" s="57" t="s">
        <v>248</v>
      </c>
      <c r="B22" s="58" t="s">
        <v>249</v>
      </c>
    </row>
    <row r="23" spans="1:2" x14ac:dyDescent="0.2">
      <c r="A23" s="57" t="s">
        <v>250</v>
      </c>
      <c r="B23" s="58" t="s">
        <v>251</v>
      </c>
    </row>
    <row r="24" spans="1:2" x14ac:dyDescent="0.2">
      <c r="A24" s="57" t="s">
        <v>252</v>
      </c>
      <c r="B24" s="58" t="s">
        <v>253</v>
      </c>
    </row>
    <row r="25" spans="1:2" x14ac:dyDescent="0.2">
      <c r="A25" s="57" t="s">
        <v>254</v>
      </c>
      <c r="B25" s="58" t="s">
        <v>255</v>
      </c>
    </row>
    <row r="26" spans="1:2" x14ac:dyDescent="0.2">
      <c r="A26" s="57" t="s">
        <v>256</v>
      </c>
      <c r="B26" s="58" t="s">
        <v>257</v>
      </c>
    </row>
    <row r="27" spans="1:2" x14ac:dyDescent="0.2">
      <c r="A27" s="57" t="s">
        <v>258</v>
      </c>
      <c r="B27" s="58" t="s">
        <v>259</v>
      </c>
    </row>
    <row r="28" spans="1:2" x14ac:dyDescent="0.2">
      <c r="A28" s="57" t="s">
        <v>260</v>
      </c>
      <c r="B28" s="58" t="s">
        <v>261</v>
      </c>
    </row>
    <row r="29" spans="1:2" x14ac:dyDescent="0.2">
      <c r="A29" s="57" t="s">
        <v>262</v>
      </c>
      <c r="B29" s="58" t="s">
        <v>263</v>
      </c>
    </row>
    <row r="30" spans="1:2" x14ac:dyDescent="0.2">
      <c r="A30" s="57" t="s">
        <v>264</v>
      </c>
      <c r="B30" s="58" t="s">
        <v>265</v>
      </c>
    </row>
    <row r="31" spans="1:2" x14ac:dyDescent="0.2">
      <c r="A31" s="57" t="s">
        <v>266</v>
      </c>
      <c r="B31" s="58" t="s">
        <v>267</v>
      </c>
    </row>
    <row r="32" spans="1:2" x14ac:dyDescent="0.2">
      <c r="A32" s="57" t="s">
        <v>268</v>
      </c>
      <c r="B32" s="58" t="s">
        <v>269</v>
      </c>
    </row>
    <row r="33" spans="1:2" x14ac:dyDescent="0.2">
      <c r="A33" s="57" t="s">
        <v>270</v>
      </c>
      <c r="B33" s="58" t="s">
        <v>271</v>
      </c>
    </row>
    <row r="34" spans="1:2" x14ac:dyDescent="0.2">
      <c r="A34" s="57" t="s">
        <v>272</v>
      </c>
      <c r="B34" s="58" t="s">
        <v>273</v>
      </c>
    </row>
    <row r="35" spans="1:2" x14ac:dyDescent="0.2">
      <c r="A35" s="57" t="s">
        <v>274</v>
      </c>
      <c r="B35" s="58" t="s">
        <v>275</v>
      </c>
    </row>
    <row r="36" spans="1:2" x14ac:dyDescent="0.2">
      <c r="A36" s="57" t="s">
        <v>276</v>
      </c>
      <c r="B36" s="58" t="s">
        <v>277</v>
      </c>
    </row>
    <row r="37" spans="1:2" x14ac:dyDescent="0.2">
      <c r="A37" s="57" t="s">
        <v>278</v>
      </c>
      <c r="B37" s="58" t="s">
        <v>279</v>
      </c>
    </row>
    <row r="38" spans="1:2" x14ac:dyDescent="0.2">
      <c r="A38" s="57" t="s">
        <v>280</v>
      </c>
      <c r="B38" s="58" t="s">
        <v>281</v>
      </c>
    </row>
    <row r="39" spans="1:2" x14ac:dyDescent="0.2">
      <c r="A39" s="57" t="s">
        <v>282</v>
      </c>
      <c r="B39" s="58" t="s">
        <v>283</v>
      </c>
    </row>
    <row r="40" spans="1:2" x14ac:dyDescent="0.2">
      <c r="A40" s="57" t="s">
        <v>284</v>
      </c>
      <c r="B40" s="58" t="s">
        <v>285</v>
      </c>
    </row>
    <row r="41" spans="1:2" x14ac:dyDescent="0.2">
      <c r="A41" s="57" t="s">
        <v>286</v>
      </c>
      <c r="B41" s="58" t="s">
        <v>287</v>
      </c>
    </row>
    <row r="42" spans="1:2" x14ac:dyDescent="0.2">
      <c r="A42" s="57" t="s">
        <v>288</v>
      </c>
      <c r="B42" s="58" t="s">
        <v>289</v>
      </c>
    </row>
    <row r="43" spans="1:2" x14ac:dyDescent="0.2">
      <c r="A43" s="57" t="s">
        <v>290</v>
      </c>
      <c r="B43" s="58" t="s">
        <v>291</v>
      </c>
    </row>
    <row r="44" spans="1:2" x14ac:dyDescent="0.2">
      <c r="A44" s="57" t="s">
        <v>292</v>
      </c>
      <c r="B44" s="58" t="s">
        <v>293</v>
      </c>
    </row>
    <row r="45" spans="1:2" x14ac:dyDescent="0.2">
      <c r="A45" s="57" t="s">
        <v>294</v>
      </c>
      <c r="B45" s="58" t="s">
        <v>295</v>
      </c>
    </row>
    <row r="46" spans="1:2" x14ac:dyDescent="0.2">
      <c r="A46" s="57" t="s">
        <v>296</v>
      </c>
      <c r="B46" s="58" t="s">
        <v>297</v>
      </c>
    </row>
    <row r="47" spans="1:2" x14ac:dyDescent="0.2">
      <c r="A47" s="57" t="s">
        <v>298</v>
      </c>
      <c r="B47" s="58" t="s">
        <v>299</v>
      </c>
    </row>
    <row r="48" spans="1:2" x14ac:dyDescent="0.2">
      <c r="A48" s="57" t="s">
        <v>300</v>
      </c>
      <c r="B48" s="58" t="s">
        <v>301</v>
      </c>
    </row>
    <row r="49" spans="1:2" x14ac:dyDescent="0.2">
      <c r="A49" s="57" t="s">
        <v>302</v>
      </c>
      <c r="B49" s="58" t="s">
        <v>303</v>
      </c>
    </row>
    <row r="50" spans="1:2" x14ac:dyDescent="0.2">
      <c r="A50" s="57" t="s">
        <v>304</v>
      </c>
      <c r="B50" s="58" t="s">
        <v>305</v>
      </c>
    </row>
    <row r="51" spans="1:2" x14ac:dyDescent="0.2">
      <c r="A51" s="57" t="s">
        <v>306</v>
      </c>
      <c r="B51" s="58" t="s">
        <v>307</v>
      </c>
    </row>
    <row r="52" spans="1:2" x14ac:dyDescent="0.2">
      <c r="A52" s="57" t="s">
        <v>308</v>
      </c>
      <c r="B52" s="58" t="s">
        <v>309</v>
      </c>
    </row>
    <row r="53" spans="1:2" x14ac:dyDescent="0.2">
      <c r="A53" s="57" t="s">
        <v>310</v>
      </c>
      <c r="B53" s="58" t="s">
        <v>311</v>
      </c>
    </row>
    <row r="54" spans="1:2" x14ac:dyDescent="0.2">
      <c r="A54" s="57" t="s">
        <v>312</v>
      </c>
      <c r="B54" s="58" t="s">
        <v>313</v>
      </c>
    </row>
    <row r="55" spans="1:2" x14ac:dyDescent="0.2">
      <c r="A55" s="57" t="s">
        <v>314</v>
      </c>
      <c r="B55" s="58" t="s">
        <v>315</v>
      </c>
    </row>
    <row r="56" spans="1:2" x14ac:dyDescent="0.2">
      <c r="A56" s="57" t="s">
        <v>316</v>
      </c>
      <c r="B56" s="58" t="s">
        <v>317</v>
      </c>
    </row>
    <row r="57" spans="1:2" x14ac:dyDescent="0.2">
      <c r="A57" s="57" t="s">
        <v>318</v>
      </c>
      <c r="B57" s="58" t="s">
        <v>319</v>
      </c>
    </row>
    <row r="58" spans="1:2" x14ac:dyDescent="0.2">
      <c r="A58" s="57" t="s">
        <v>320</v>
      </c>
      <c r="B58" s="58" t="s">
        <v>321</v>
      </c>
    </row>
    <row r="59" spans="1:2" x14ac:dyDescent="0.2">
      <c r="A59" s="57" t="s">
        <v>322</v>
      </c>
      <c r="B59" s="58" t="s">
        <v>323</v>
      </c>
    </row>
    <row r="60" spans="1:2" x14ac:dyDescent="0.2">
      <c r="A60" s="57" t="s">
        <v>324</v>
      </c>
      <c r="B60" s="58" t="s">
        <v>325</v>
      </c>
    </row>
    <row r="61" spans="1:2" x14ac:dyDescent="0.2">
      <c r="A61" s="57" t="s">
        <v>326</v>
      </c>
      <c r="B61" s="58" t="s">
        <v>327</v>
      </c>
    </row>
    <row r="62" spans="1:2" x14ac:dyDescent="0.2">
      <c r="A62" s="57" t="s">
        <v>328</v>
      </c>
      <c r="B62" s="58" t="s">
        <v>329</v>
      </c>
    </row>
    <row r="63" spans="1:2" x14ac:dyDescent="0.2">
      <c r="A63" s="57" t="s">
        <v>330</v>
      </c>
      <c r="B63" s="58" t="s">
        <v>331</v>
      </c>
    </row>
    <row r="64" spans="1:2" x14ac:dyDescent="0.2">
      <c r="A64" s="57" t="s">
        <v>332</v>
      </c>
      <c r="B64" s="58" t="s">
        <v>333</v>
      </c>
    </row>
    <row r="65" spans="1:2" x14ac:dyDescent="0.2">
      <c r="A65" s="57" t="s">
        <v>334</v>
      </c>
      <c r="B65" s="58" t="s">
        <v>335</v>
      </c>
    </row>
    <row r="66" spans="1:2" x14ac:dyDescent="0.2">
      <c r="A66" s="57" t="s">
        <v>336</v>
      </c>
      <c r="B66" s="58" t="s">
        <v>337</v>
      </c>
    </row>
    <row r="67" spans="1:2" x14ac:dyDescent="0.2">
      <c r="A67" s="57" t="s">
        <v>338</v>
      </c>
      <c r="B67" s="58" t="s">
        <v>339</v>
      </c>
    </row>
    <row r="68" spans="1:2" x14ac:dyDescent="0.2">
      <c r="A68" s="57" t="s">
        <v>340</v>
      </c>
      <c r="B68" s="58" t="s">
        <v>341</v>
      </c>
    </row>
    <row r="69" spans="1:2" x14ac:dyDescent="0.2">
      <c r="A69" s="57" t="s">
        <v>342</v>
      </c>
      <c r="B69" s="58" t="s">
        <v>343</v>
      </c>
    </row>
    <row r="70" spans="1:2" x14ac:dyDescent="0.2">
      <c r="A70" s="57" t="s">
        <v>344</v>
      </c>
      <c r="B70" s="58" t="s">
        <v>345</v>
      </c>
    </row>
    <row r="71" spans="1:2" x14ac:dyDescent="0.2">
      <c r="A71" s="57" t="s">
        <v>346</v>
      </c>
      <c r="B71" s="58" t="s">
        <v>347</v>
      </c>
    </row>
    <row r="72" spans="1:2" x14ac:dyDescent="0.2">
      <c r="A72" s="57" t="s">
        <v>348</v>
      </c>
      <c r="B72" s="58" t="s">
        <v>349</v>
      </c>
    </row>
    <row r="73" spans="1:2" x14ac:dyDescent="0.2">
      <c r="A73" s="57" t="s">
        <v>350</v>
      </c>
      <c r="B73" s="58" t="s">
        <v>351</v>
      </c>
    </row>
    <row r="74" spans="1:2" x14ac:dyDescent="0.2">
      <c r="A74" s="57" t="s">
        <v>352</v>
      </c>
      <c r="B74" s="58" t="s">
        <v>353</v>
      </c>
    </row>
    <row r="75" spans="1:2" ht="16" x14ac:dyDescent="0.2">
      <c r="A75" s="57" t="s">
        <v>354</v>
      </c>
      <c r="B75" s="59" t="s">
        <v>355</v>
      </c>
    </row>
    <row r="76" spans="1:2" ht="16" x14ac:dyDescent="0.2">
      <c r="A76" s="57" t="s">
        <v>356</v>
      </c>
      <c r="B76" s="59" t="s">
        <v>357</v>
      </c>
    </row>
    <row r="77" spans="1:2" ht="16" x14ac:dyDescent="0.2">
      <c r="A77" s="57" t="s">
        <v>358</v>
      </c>
      <c r="B77" s="59" t="s">
        <v>359</v>
      </c>
    </row>
    <row r="78" spans="1:2" ht="16" x14ac:dyDescent="0.2">
      <c r="A78" s="57" t="s">
        <v>360</v>
      </c>
      <c r="B78" s="59" t="s">
        <v>361</v>
      </c>
    </row>
    <row r="79" spans="1:2" ht="16" x14ac:dyDescent="0.2">
      <c r="A79" s="57" t="s">
        <v>362</v>
      </c>
      <c r="B79" s="59" t="s">
        <v>363</v>
      </c>
    </row>
    <row r="80" spans="1:2" ht="16" x14ac:dyDescent="0.2">
      <c r="A80" s="57" t="s">
        <v>364</v>
      </c>
      <c r="B80" s="59" t="s">
        <v>365</v>
      </c>
    </row>
    <row r="81" spans="1:2" ht="16" x14ac:dyDescent="0.2">
      <c r="A81" s="57" t="s">
        <v>366</v>
      </c>
      <c r="B81" s="59" t="s">
        <v>367</v>
      </c>
    </row>
    <row r="82" spans="1:2" ht="16" x14ac:dyDescent="0.2">
      <c r="A82" s="57" t="s">
        <v>368</v>
      </c>
      <c r="B82" s="59" t="s">
        <v>369</v>
      </c>
    </row>
    <row r="83" spans="1:2" ht="16" x14ac:dyDescent="0.2">
      <c r="A83" s="57" t="s">
        <v>370</v>
      </c>
      <c r="B83" s="59" t="s">
        <v>371</v>
      </c>
    </row>
    <row r="84" spans="1:2" ht="16" x14ac:dyDescent="0.2">
      <c r="A84" s="57" t="s">
        <v>372</v>
      </c>
      <c r="B84" s="59" t="s">
        <v>373</v>
      </c>
    </row>
    <row r="85" spans="1:2" ht="16" x14ac:dyDescent="0.2">
      <c r="A85" s="57" t="s">
        <v>374</v>
      </c>
      <c r="B85" s="59" t="s">
        <v>375</v>
      </c>
    </row>
    <row r="86" spans="1:2" ht="16" x14ac:dyDescent="0.2">
      <c r="A86" s="57" t="s">
        <v>376</v>
      </c>
      <c r="B86" s="59" t="s">
        <v>377</v>
      </c>
    </row>
    <row r="87" spans="1:2" ht="16" x14ac:dyDescent="0.2">
      <c r="A87" s="57" t="s">
        <v>378</v>
      </c>
      <c r="B87" s="59" t="s">
        <v>379</v>
      </c>
    </row>
    <row r="88" spans="1:2" ht="16" x14ac:dyDescent="0.2">
      <c r="A88" s="57" t="s">
        <v>380</v>
      </c>
      <c r="B88" s="59" t="s">
        <v>381</v>
      </c>
    </row>
    <row r="89" spans="1:2" ht="16" x14ac:dyDescent="0.2">
      <c r="A89" s="57" t="s">
        <v>382</v>
      </c>
      <c r="B89" s="59" t="s">
        <v>383</v>
      </c>
    </row>
    <row r="90" spans="1:2" ht="16" x14ac:dyDescent="0.2">
      <c r="A90" s="57" t="s">
        <v>384</v>
      </c>
      <c r="B90" s="59" t="s">
        <v>385</v>
      </c>
    </row>
    <row r="91" spans="1:2" ht="16" x14ac:dyDescent="0.2">
      <c r="A91" s="57" t="s">
        <v>386</v>
      </c>
      <c r="B91" s="59" t="s">
        <v>387</v>
      </c>
    </row>
    <row r="92" spans="1:2" ht="16" x14ac:dyDescent="0.2">
      <c r="A92" s="57" t="s">
        <v>388</v>
      </c>
      <c r="B92" s="59" t="s">
        <v>389</v>
      </c>
    </row>
    <row r="93" spans="1:2" ht="16" x14ac:dyDescent="0.2">
      <c r="A93" s="57" t="s">
        <v>390</v>
      </c>
      <c r="B93" s="59" t="s">
        <v>391</v>
      </c>
    </row>
    <row r="94" spans="1:2" ht="16" x14ac:dyDescent="0.2">
      <c r="A94" s="57" t="s">
        <v>392</v>
      </c>
      <c r="B94" s="59" t="s">
        <v>393</v>
      </c>
    </row>
    <row r="95" spans="1:2" ht="16" x14ac:dyDescent="0.2">
      <c r="A95" s="57" t="s">
        <v>394</v>
      </c>
      <c r="B95" s="59" t="s">
        <v>395</v>
      </c>
    </row>
    <row r="96" spans="1:2" ht="16" x14ac:dyDescent="0.2">
      <c r="A96" s="57" t="s">
        <v>396</v>
      </c>
      <c r="B96" s="59" t="s">
        <v>397</v>
      </c>
    </row>
    <row r="97" spans="1:2" ht="16" x14ac:dyDescent="0.2">
      <c r="A97" s="57" t="s">
        <v>398</v>
      </c>
      <c r="B97" s="59" t="s">
        <v>399</v>
      </c>
    </row>
    <row r="98" spans="1:2" ht="16" x14ac:dyDescent="0.2">
      <c r="A98" s="57" t="s">
        <v>400</v>
      </c>
      <c r="B98" s="59" t="s">
        <v>401</v>
      </c>
    </row>
    <row r="99" spans="1:2" ht="16" x14ac:dyDescent="0.2">
      <c r="A99" s="57" t="s">
        <v>402</v>
      </c>
      <c r="B99" s="59" t="s">
        <v>403</v>
      </c>
    </row>
    <row r="100" spans="1:2" ht="16" x14ac:dyDescent="0.2">
      <c r="A100" s="57" t="s">
        <v>404</v>
      </c>
      <c r="B100" s="59" t="s">
        <v>405</v>
      </c>
    </row>
    <row r="101" spans="1:2" ht="16" x14ac:dyDescent="0.2">
      <c r="A101" s="57" t="s">
        <v>406</v>
      </c>
      <c r="B101" s="59" t="s">
        <v>407</v>
      </c>
    </row>
    <row r="102" spans="1:2" ht="16" x14ac:dyDescent="0.2">
      <c r="A102" s="57" t="s">
        <v>408</v>
      </c>
      <c r="B102" s="59" t="s">
        <v>409</v>
      </c>
    </row>
    <row r="103" spans="1:2" ht="16" x14ac:dyDescent="0.2">
      <c r="A103" s="57" t="s">
        <v>410</v>
      </c>
      <c r="B103" s="59" t="s">
        <v>411</v>
      </c>
    </row>
    <row r="104" spans="1:2" ht="16" x14ac:dyDescent="0.2">
      <c r="A104" s="57" t="s">
        <v>412</v>
      </c>
      <c r="B104" s="59" t="s">
        <v>413</v>
      </c>
    </row>
    <row r="105" spans="1:2" ht="16" x14ac:dyDescent="0.2">
      <c r="A105" s="57" t="s">
        <v>414</v>
      </c>
      <c r="B105" s="59" t="s">
        <v>415</v>
      </c>
    </row>
    <row r="106" spans="1:2" ht="16" x14ac:dyDescent="0.2">
      <c r="A106" s="57" t="s">
        <v>416</v>
      </c>
      <c r="B106" s="59" t="s">
        <v>417</v>
      </c>
    </row>
    <row r="107" spans="1:2" ht="16" x14ac:dyDescent="0.2">
      <c r="A107" s="57" t="s">
        <v>418</v>
      </c>
      <c r="B107" s="59" t="s">
        <v>419</v>
      </c>
    </row>
    <row r="108" spans="1:2" ht="16" x14ac:dyDescent="0.2">
      <c r="A108" s="57" t="s">
        <v>420</v>
      </c>
      <c r="B108" s="59" t="s">
        <v>421</v>
      </c>
    </row>
    <row r="109" spans="1:2" ht="16" x14ac:dyDescent="0.2">
      <c r="A109" s="57" t="s">
        <v>422</v>
      </c>
      <c r="B109" s="59" t="s">
        <v>423</v>
      </c>
    </row>
    <row r="110" spans="1:2" ht="16" x14ac:dyDescent="0.2">
      <c r="A110" s="57" t="s">
        <v>424</v>
      </c>
      <c r="B110" s="59" t="s">
        <v>425</v>
      </c>
    </row>
    <row r="111" spans="1:2" ht="16" x14ac:dyDescent="0.2">
      <c r="A111" s="57" t="s">
        <v>426</v>
      </c>
      <c r="B111" s="59" t="s">
        <v>427</v>
      </c>
    </row>
    <row r="112" spans="1:2" ht="16" x14ac:dyDescent="0.2">
      <c r="A112" s="57" t="s">
        <v>428</v>
      </c>
      <c r="B112" s="59" t="s">
        <v>429</v>
      </c>
    </row>
    <row r="113" spans="1:2" ht="16" x14ac:dyDescent="0.2">
      <c r="A113" s="57" t="s">
        <v>430</v>
      </c>
      <c r="B113" s="59" t="s">
        <v>431</v>
      </c>
    </row>
    <row r="114" spans="1:2" ht="16" x14ac:dyDescent="0.2">
      <c r="A114" s="57" t="s">
        <v>432</v>
      </c>
      <c r="B114" s="59" t="s">
        <v>433</v>
      </c>
    </row>
    <row r="115" spans="1:2" ht="16" x14ac:dyDescent="0.2">
      <c r="A115" s="57" t="s">
        <v>434</v>
      </c>
      <c r="B115" s="59" t="s">
        <v>435</v>
      </c>
    </row>
    <row r="116" spans="1:2" ht="16" x14ac:dyDescent="0.2">
      <c r="A116" s="57" t="s">
        <v>436</v>
      </c>
      <c r="B116" s="59" t="s">
        <v>437</v>
      </c>
    </row>
    <row r="117" spans="1:2" ht="16" x14ac:dyDescent="0.2">
      <c r="A117" s="57" t="s">
        <v>438</v>
      </c>
      <c r="B117" s="59" t="s">
        <v>439</v>
      </c>
    </row>
    <row r="118" spans="1:2" ht="16" x14ac:dyDescent="0.2">
      <c r="A118" s="57" t="s">
        <v>440</v>
      </c>
      <c r="B118" s="59" t="s">
        <v>441</v>
      </c>
    </row>
    <row r="119" spans="1:2" ht="16" x14ac:dyDescent="0.2">
      <c r="A119" s="57" t="s">
        <v>442</v>
      </c>
      <c r="B119" s="59" t="s">
        <v>443</v>
      </c>
    </row>
    <row r="120" spans="1:2" ht="16" x14ac:dyDescent="0.2">
      <c r="A120" s="57" t="s">
        <v>444</v>
      </c>
      <c r="B120" s="59" t="s">
        <v>445</v>
      </c>
    </row>
    <row r="121" spans="1:2" ht="16" x14ac:dyDescent="0.2">
      <c r="A121" s="57" t="s">
        <v>446</v>
      </c>
      <c r="B121" s="59" t="s">
        <v>447</v>
      </c>
    </row>
    <row r="122" spans="1:2" ht="16" x14ac:dyDescent="0.2">
      <c r="A122" s="57" t="s">
        <v>448</v>
      </c>
      <c r="B122" s="59" t="s">
        <v>449</v>
      </c>
    </row>
    <row r="123" spans="1:2" ht="16" x14ac:dyDescent="0.2">
      <c r="A123" s="57" t="s">
        <v>450</v>
      </c>
      <c r="B123" s="59" t="s">
        <v>451</v>
      </c>
    </row>
    <row r="124" spans="1:2" ht="16" x14ac:dyDescent="0.2">
      <c r="A124" s="57" t="s">
        <v>452</v>
      </c>
      <c r="B124" s="59" t="s">
        <v>453</v>
      </c>
    </row>
    <row r="125" spans="1:2" ht="16" x14ac:dyDescent="0.2">
      <c r="A125" s="57" t="s">
        <v>454</v>
      </c>
      <c r="B125" s="59" t="s">
        <v>455</v>
      </c>
    </row>
    <row r="126" spans="1:2" ht="16" x14ac:dyDescent="0.2">
      <c r="A126" s="57" t="s">
        <v>456</v>
      </c>
      <c r="B126" s="59" t="s">
        <v>457</v>
      </c>
    </row>
    <row r="127" spans="1:2" ht="16" x14ac:dyDescent="0.2">
      <c r="A127" s="57" t="s">
        <v>458</v>
      </c>
      <c r="B127" s="59" t="s">
        <v>459</v>
      </c>
    </row>
    <row r="128" spans="1:2" ht="16" x14ac:dyDescent="0.2">
      <c r="A128" s="57" t="s">
        <v>460</v>
      </c>
      <c r="B128" s="59" t="s">
        <v>461</v>
      </c>
    </row>
    <row r="129" spans="1:2" ht="16" x14ac:dyDescent="0.2">
      <c r="A129" s="57" t="s">
        <v>462</v>
      </c>
      <c r="B129" s="59" t="s">
        <v>463</v>
      </c>
    </row>
    <row r="130" spans="1:2" ht="16" x14ac:dyDescent="0.2">
      <c r="A130" s="57" t="s">
        <v>464</v>
      </c>
      <c r="B130" s="59" t="s">
        <v>465</v>
      </c>
    </row>
    <row r="131" spans="1:2" ht="16" x14ac:dyDescent="0.2">
      <c r="A131" s="57" t="s">
        <v>466</v>
      </c>
      <c r="B131" s="59" t="s">
        <v>467</v>
      </c>
    </row>
    <row r="132" spans="1:2" ht="16" x14ac:dyDescent="0.2">
      <c r="A132" s="57" t="s">
        <v>468</v>
      </c>
      <c r="B132" s="59" t="s">
        <v>469</v>
      </c>
    </row>
    <row r="133" spans="1:2" ht="16" x14ac:dyDescent="0.2">
      <c r="A133" s="57" t="s">
        <v>470</v>
      </c>
      <c r="B133" s="59" t="s">
        <v>471</v>
      </c>
    </row>
    <row r="134" spans="1:2" ht="16" x14ac:dyDescent="0.2">
      <c r="A134" s="57" t="s">
        <v>472</v>
      </c>
      <c r="B134" s="59" t="s">
        <v>473</v>
      </c>
    </row>
    <row r="135" spans="1:2" ht="16" x14ac:dyDescent="0.2">
      <c r="A135" s="57" t="s">
        <v>474</v>
      </c>
      <c r="B135" s="59" t="s">
        <v>475</v>
      </c>
    </row>
    <row r="136" spans="1:2" ht="16" x14ac:dyDescent="0.2">
      <c r="A136" s="57" t="s">
        <v>476</v>
      </c>
      <c r="B136" s="59" t="s">
        <v>477</v>
      </c>
    </row>
    <row r="137" spans="1:2" ht="16" x14ac:dyDescent="0.2">
      <c r="A137" s="57" t="s">
        <v>478</v>
      </c>
      <c r="B137" s="59" t="s">
        <v>479</v>
      </c>
    </row>
    <row r="138" spans="1:2" ht="16" x14ac:dyDescent="0.2">
      <c r="A138" s="57" t="s">
        <v>480</v>
      </c>
      <c r="B138" s="59" t="s">
        <v>481</v>
      </c>
    </row>
    <row r="139" spans="1:2" ht="16" x14ac:dyDescent="0.2">
      <c r="A139" s="57" t="s">
        <v>482</v>
      </c>
      <c r="B139" s="59" t="s">
        <v>483</v>
      </c>
    </row>
    <row r="140" spans="1:2" ht="16" x14ac:dyDescent="0.2">
      <c r="A140" s="57" t="s">
        <v>484</v>
      </c>
      <c r="B140" s="59" t="s">
        <v>485</v>
      </c>
    </row>
    <row r="141" spans="1:2" ht="16" x14ac:dyDescent="0.2">
      <c r="A141" s="57" t="s">
        <v>486</v>
      </c>
      <c r="B141" s="59" t="s">
        <v>487</v>
      </c>
    </row>
    <row r="142" spans="1:2" ht="16" x14ac:dyDescent="0.2">
      <c r="A142" s="57" t="s">
        <v>488</v>
      </c>
      <c r="B142" s="59" t="s">
        <v>489</v>
      </c>
    </row>
    <row r="143" spans="1:2" ht="16" x14ac:dyDescent="0.2">
      <c r="A143" s="57" t="s">
        <v>490</v>
      </c>
      <c r="B143" s="59" t="s">
        <v>491</v>
      </c>
    </row>
    <row r="144" spans="1:2" ht="16" x14ac:dyDescent="0.2">
      <c r="A144" s="57" t="s">
        <v>492</v>
      </c>
      <c r="B144" s="59" t="s">
        <v>493</v>
      </c>
    </row>
    <row r="145" spans="1:2" ht="16" x14ac:dyDescent="0.2">
      <c r="A145" s="57" t="s">
        <v>494</v>
      </c>
      <c r="B145" s="59" t="s">
        <v>495</v>
      </c>
    </row>
    <row r="146" spans="1:2" ht="16" x14ac:dyDescent="0.2">
      <c r="A146" s="57" t="s">
        <v>496</v>
      </c>
      <c r="B146" s="59" t="s">
        <v>497</v>
      </c>
    </row>
    <row r="147" spans="1:2" ht="16" x14ac:dyDescent="0.2">
      <c r="A147" s="57" t="s">
        <v>498</v>
      </c>
      <c r="B147" s="59" t="s">
        <v>499</v>
      </c>
    </row>
    <row r="148" spans="1:2" ht="16" x14ac:dyDescent="0.2">
      <c r="A148" s="57" t="s">
        <v>500</v>
      </c>
      <c r="B148" s="59" t="s">
        <v>501</v>
      </c>
    </row>
    <row r="149" spans="1:2" ht="16" x14ac:dyDescent="0.2">
      <c r="A149" s="57" t="s">
        <v>502</v>
      </c>
      <c r="B149" s="59" t="s">
        <v>503</v>
      </c>
    </row>
    <row r="150" spans="1:2" ht="16" x14ac:dyDescent="0.2">
      <c r="A150" s="57" t="s">
        <v>504</v>
      </c>
      <c r="B150" s="59" t="s">
        <v>505</v>
      </c>
    </row>
    <row r="151" spans="1:2" ht="16" x14ac:dyDescent="0.2">
      <c r="A151" s="57" t="s">
        <v>506</v>
      </c>
      <c r="B151" s="59" t="s">
        <v>507</v>
      </c>
    </row>
    <row r="152" spans="1:2" ht="16" x14ac:dyDescent="0.2">
      <c r="A152" s="57" t="s">
        <v>508</v>
      </c>
      <c r="B152" s="59" t="s">
        <v>509</v>
      </c>
    </row>
    <row r="153" spans="1:2" ht="16" x14ac:dyDescent="0.2">
      <c r="A153" s="57" t="s">
        <v>510</v>
      </c>
      <c r="B153" s="59" t="s">
        <v>511</v>
      </c>
    </row>
    <row r="154" spans="1:2" ht="16" x14ac:dyDescent="0.2">
      <c r="A154" s="57" t="s">
        <v>512</v>
      </c>
      <c r="B154" s="59" t="s">
        <v>513</v>
      </c>
    </row>
    <row r="155" spans="1:2" ht="16" x14ac:dyDescent="0.2">
      <c r="A155" s="57" t="s">
        <v>514</v>
      </c>
      <c r="B155" s="59" t="s">
        <v>515</v>
      </c>
    </row>
    <row r="156" spans="1:2" ht="16" x14ac:dyDescent="0.2">
      <c r="A156" s="57" t="s">
        <v>516</v>
      </c>
      <c r="B156" s="59" t="s">
        <v>517</v>
      </c>
    </row>
    <row r="157" spans="1:2" ht="16" x14ac:dyDescent="0.2">
      <c r="A157" s="57" t="s">
        <v>518</v>
      </c>
      <c r="B157" s="59" t="s">
        <v>519</v>
      </c>
    </row>
    <row r="158" spans="1:2" ht="16" x14ac:dyDescent="0.2">
      <c r="A158" s="57" t="s">
        <v>520</v>
      </c>
      <c r="B158" s="59" t="s">
        <v>521</v>
      </c>
    </row>
    <row r="159" spans="1:2" ht="16" x14ac:dyDescent="0.2">
      <c r="A159" s="57" t="s">
        <v>522</v>
      </c>
      <c r="B159" s="59" t="s">
        <v>523</v>
      </c>
    </row>
    <row r="160" spans="1:2" ht="16" x14ac:dyDescent="0.2">
      <c r="A160" s="57" t="s">
        <v>524</v>
      </c>
      <c r="B160" s="59" t="s">
        <v>525</v>
      </c>
    </row>
    <row r="161" spans="1:2" ht="16" x14ac:dyDescent="0.2">
      <c r="A161" s="57" t="s">
        <v>526</v>
      </c>
      <c r="B161" s="59" t="s">
        <v>527</v>
      </c>
    </row>
    <row r="162" spans="1:2" ht="16" x14ac:dyDescent="0.2">
      <c r="A162" s="57" t="s">
        <v>528</v>
      </c>
      <c r="B162" s="59" t="s">
        <v>529</v>
      </c>
    </row>
    <row r="163" spans="1:2" ht="16" x14ac:dyDescent="0.2">
      <c r="A163" s="57" t="s">
        <v>530</v>
      </c>
      <c r="B163" s="59" t="s">
        <v>531</v>
      </c>
    </row>
    <row r="164" spans="1:2" ht="16" x14ac:dyDescent="0.2">
      <c r="A164" s="57" t="s">
        <v>532</v>
      </c>
      <c r="B164" s="59" t="s">
        <v>533</v>
      </c>
    </row>
    <row r="165" spans="1:2" ht="16" x14ac:dyDescent="0.2">
      <c r="A165" s="57" t="s">
        <v>534</v>
      </c>
      <c r="B165" s="59" t="s">
        <v>535</v>
      </c>
    </row>
    <row r="166" spans="1:2" ht="16" x14ac:dyDescent="0.2">
      <c r="A166" s="57" t="s">
        <v>536</v>
      </c>
      <c r="B166" s="59" t="s">
        <v>537</v>
      </c>
    </row>
    <row r="167" spans="1:2" ht="16" x14ac:dyDescent="0.2">
      <c r="A167" s="57" t="s">
        <v>538</v>
      </c>
      <c r="B167" s="59" t="s">
        <v>539</v>
      </c>
    </row>
    <row r="168" spans="1:2" ht="16" x14ac:dyDescent="0.2">
      <c r="A168" s="57" t="s">
        <v>540</v>
      </c>
      <c r="B168" s="59" t="s">
        <v>541</v>
      </c>
    </row>
    <row r="169" spans="1:2" ht="16" x14ac:dyDescent="0.2">
      <c r="A169" s="57" t="s">
        <v>542</v>
      </c>
      <c r="B169" s="59" t="s">
        <v>543</v>
      </c>
    </row>
    <row r="170" spans="1:2" ht="16" x14ac:dyDescent="0.2">
      <c r="A170" s="57" t="s">
        <v>544</v>
      </c>
      <c r="B170" s="59" t="s">
        <v>545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Annual Report</DocumentType>
    <UploadedBy xmlns="b1528a4b-5ccb-40f7-a09e-43427183cd95">simonetta.rossi@undp.org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MPTF_00006_01011</ProjectId>
    <FundCode xmlns="f9695bc1-6109-4dcd-a27a-f8a0370b00e2">MPTF_00006</FundCode>
    <Comments xmlns="f9695bc1-6109-4dcd-a27a-f8a0370b00e2">2024 Annual Financial Report</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BCCA75-0703-4FE3-B65D-FA48F20E3043}"/>
</file>

<file path=customXml/itemProps2.xml><?xml version="1.0" encoding="utf-8"?>
<ds:datastoreItem xmlns:ds="http://schemas.openxmlformats.org/officeDocument/2006/customXml" ds:itemID="{3710F683-3ED7-4623-ADFA-8921435CC572}">
  <ds:schemaRefs>
    <ds:schemaRef ds:uri="392c372b-8092-44a8-bdd9-6033ead4b1ac"/>
    <ds:schemaRef ds:uri="http://schemas.microsoft.com/office/2006/metadata/properties"/>
    <ds:schemaRef ds:uri="http://schemas.openxmlformats.org/package/2006/metadata/core-properties"/>
    <ds:schemaRef ds:uri="http://www.w3.org/XML/1998/namespace"/>
    <ds:schemaRef ds:uri="25c8ff8e-79a4-478c-85f2-5010ce9a04d1"/>
    <ds:schemaRef ds:uri="http://purl.org/dc/elements/1.1/"/>
    <ds:schemaRef ds:uri="http://schemas.microsoft.com/office/infopath/2007/PartnerControls"/>
    <ds:schemaRef ds:uri="http://schemas.microsoft.com/office/2006/documentManagement/types"/>
    <ds:schemaRef ds:uri="http://purl.org/dc/terms/"/>
    <ds:schemaRef ds:uri="http://purl.org/dc/dcmitype/"/>
  </ds:schemaRefs>
</ds:datastoreItem>
</file>

<file path=customXml/itemProps3.xml><?xml version="1.0" encoding="utf-8"?>
<ds:datastoreItem xmlns:ds="http://schemas.openxmlformats.org/officeDocument/2006/customXml" ds:itemID="{704D02A0-2D3A-4F8D-9A49-583B07354C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20241115_Annual Financial Report.xlsx</dc:title>
  <dc:subject/>
  <dc:creator>Hoyumi Yashiro</dc:creator>
  <cp:keywords/>
  <dc:description/>
  <cp:lastModifiedBy>PDA</cp:lastModifiedBy>
  <cp:revision/>
  <dcterms:created xsi:type="dcterms:W3CDTF">2017-11-15T21:17:43Z</dcterms:created>
  <dcterms:modified xsi:type="dcterms:W3CDTF">2024-11-19T23:47:29Z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