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Users/simonettarossi/Documents/UN SIERRA LEONE/UNDP-UNICEF Elections/REPORTS/"/>
    </mc:Choice>
  </mc:AlternateContent>
  <xr:revisionPtr revIDLastSave="0" documentId="8_{DB348893-032A-F642-9C13-1F360A60C56C}" xr6:coauthVersionLast="47" xr6:coauthVersionMax="47" xr10:uidLastSave="{00000000-0000-0000-0000-000000000000}"/>
  <bookViews>
    <workbookView xWindow="0" yWindow="740" windowWidth="21580" windowHeight="14980"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S83" i="1" l="1"/>
  <c r="S82" i="1"/>
  <c r="S81" i="1"/>
  <c r="G17" i="4"/>
  <c r="G16" i="4"/>
  <c r="G15" i="4"/>
  <c r="G14" i="4"/>
  <c r="G13" i="4"/>
  <c r="G12" i="4"/>
  <c r="G11" i="4"/>
  <c r="G10" i="4"/>
  <c r="G9" i="4"/>
  <c r="G8" i="4"/>
  <c r="D17" i="4"/>
  <c r="D16" i="4"/>
  <c r="D15" i="4"/>
  <c r="D14" i="4"/>
  <c r="D13" i="4"/>
  <c r="D12" i="4"/>
  <c r="D11" i="4"/>
  <c r="D10" i="4"/>
  <c r="D9" i="4"/>
  <c r="D8" i="4"/>
  <c r="L208" i="5"/>
  <c r="L207" i="5"/>
  <c r="L206" i="5"/>
  <c r="L205" i="5"/>
  <c r="L204" i="5"/>
  <c r="L203" i="5"/>
  <c r="L202" i="5"/>
  <c r="L201" i="5"/>
  <c r="L200" i="5"/>
  <c r="L199" i="5"/>
  <c r="L176" i="1"/>
  <c r="L50" i="1"/>
  <c r="L19" i="1"/>
  <c r="L186" i="5"/>
  <c r="L194" i="5"/>
  <c r="L193" i="5"/>
  <c r="L191" i="5"/>
  <c r="L190" i="5"/>
  <c r="L187" i="5"/>
  <c r="L85" i="5"/>
  <c r="L93" i="5"/>
  <c r="L92" i="5"/>
  <c r="L90" i="5"/>
  <c r="L89" i="5"/>
  <c r="L88" i="5"/>
  <c r="L87" i="5"/>
  <c r="L52" i="5"/>
  <c r="L60" i="5"/>
  <c r="L59" i="5"/>
  <c r="L58" i="5"/>
  <c r="L57" i="5"/>
  <c r="L56" i="5"/>
  <c r="L54" i="5"/>
  <c r="L18" i="5"/>
  <c r="L26" i="5"/>
  <c r="L25" i="5"/>
  <c r="L24" i="5"/>
  <c r="L23" i="5"/>
  <c r="L22" i="5"/>
  <c r="L21" i="5"/>
  <c r="L20" i="5"/>
  <c r="L14" i="5"/>
  <c r="L13" i="5"/>
  <c r="L12" i="5"/>
  <c r="L11" i="5"/>
  <c r="L10" i="5"/>
  <c r="L9" i="5"/>
  <c r="L15" i="5"/>
  <c r="G207" i="5"/>
  <c r="G206" i="5"/>
  <c r="G205" i="5"/>
  <c r="G204" i="5"/>
  <c r="G203" i="5"/>
  <c r="G202" i="5"/>
  <c r="G200" i="5"/>
  <c r="H208" i="5"/>
  <c r="H207" i="5"/>
  <c r="H204" i="5"/>
  <c r="H203" i="5"/>
  <c r="H202" i="5"/>
  <c r="H201" i="5"/>
  <c r="H200" i="5"/>
  <c r="H199" i="5"/>
  <c r="G194" i="5"/>
  <c r="H194" i="5"/>
  <c r="H186" i="5" s="1"/>
  <c r="H190" i="5"/>
  <c r="H187" i="5"/>
  <c r="H193" i="5"/>
  <c r="H205" i="5" s="1"/>
  <c r="H206" i="5" s="1"/>
  <c r="G191" i="5"/>
  <c r="G60" i="5"/>
  <c r="H24" i="5"/>
  <c r="H26" i="5" s="1"/>
  <c r="H18" i="5" s="1"/>
  <c r="H85" i="5"/>
  <c r="G102" i="5"/>
  <c r="H90" i="5"/>
  <c r="G87" i="5"/>
  <c r="H92" i="5"/>
  <c r="H89" i="5"/>
  <c r="H93" i="5" s="1"/>
  <c r="H52" i="5"/>
  <c r="H58" i="5"/>
  <c r="H60" i="5" s="1"/>
  <c r="H59" i="5"/>
  <c r="G56" i="5"/>
  <c r="G57" i="5"/>
  <c r="H54" i="5"/>
  <c r="H25" i="5"/>
  <c r="H23" i="5"/>
  <c r="H22" i="5"/>
  <c r="H21" i="5"/>
  <c r="H20" i="5"/>
  <c r="H14" i="5"/>
  <c r="H10" i="5"/>
  <c r="H9" i="5"/>
  <c r="G12" i="5"/>
  <c r="G176" i="1"/>
  <c r="H175" i="1"/>
  <c r="L175" i="1" s="1"/>
  <c r="K189" i="1"/>
  <c r="K190" i="1" s="1"/>
  <c r="H174" i="1"/>
  <c r="H177" i="1"/>
  <c r="L177" i="1" s="1"/>
  <c r="H54" i="1"/>
  <c r="L54" i="1" s="1"/>
  <c r="H82" i="1"/>
  <c r="L82" i="1" s="1"/>
  <c r="H81" i="1"/>
  <c r="L81" i="1" s="1"/>
  <c r="H83" i="1"/>
  <c r="L83" i="1" s="1"/>
  <c r="H80" i="1"/>
  <c r="G80" i="1" s="1"/>
  <c r="H79" i="1"/>
  <c r="L52" i="1"/>
  <c r="H51" i="1"/>
  <c r="G51" i="1" s="1"/>
  <c r="H49" i="1"/>
  <c r="L49" i="1" s="1"/>
  <c r="G9" i="1"/>
  <c r="H18" i="1"/>
  <c r="G18" i="1" s="1"/>
  <c r="H17" i="1"/>
  <c r="H12" i="1"/>
  <c r="H10" i="1"/>
  <c r="L10" i="1" s="1"/>
  <c r="H9" i="1"/>
  <c r="L9" i="1" s="1"/>
  <c r="H8" i="1"/>
  <c r="G8" i="1" s="1"/>
  <c r="H7" i="1"/>
  <c r="L8" i="1" l="1"/>
  <c r="L80" i="1"/>
  <c r="G83" i="1"/>
  <c r="G10" i="1"/>
  <c r="G15" i="1" s="1"/>
  <c r="L51" i="1"/>
  <c r="H15" i="1"/>
  <c r="G87" i="1"/>
  <c r="L18" i="1"/>
  <c r="G49" i="1"/>
  <c r="G57" i="1" s="1"/>
  <c r="H178" i="1"/>
  <c r="G178" i="1" s="1"/>
  <c r="H25" i="1"/>
  <c r="H87" i="1"/>
  <c r="L85" i="1"/>
  <c r="E87" i="5"/>
  <c r="E92" i="5"/>
  <c r="E90" i="5"/>
  <c r="F89" i="5"/>
  <c r="E89" i="5" s="1"/>
  <c r="E59" i="5"/>
  <c r="E58" i="5"/>
  <c r="F57" i="5"/>
  <c r="E57" i="5" s="1"/>
  <c r="F56" i="5"/>
  <c r="E55" i="5"/>
  <c r="E54" i="5"/>
  <c r="E22" i="5"/>
  <c r="E21" i="5"/>
  <c r="E20" i="5"/>
  <c r="E26" i="5" s="1"/>
  <c r="F11" i="5"/>
  <c r="H11" i="5" s="1"/>
  <c r="H15" i="5" s="1"/>
  <c r="H7" i="5" s="1"/>
  <c r="F88" i="5"/>
  <c r="F93" i="5" s="1"/>
  <c r="F201" i="5"/>
  <c r="F205" i="5"/>
  <c r="E205" i="5" s="1"/>
  <c r="N15" i="1"/>
  <c r="N57" i="1"/>
  <c r="N67" i="1"/>
  <c r="N77" i="1"/>
  <c r="N87" i="1"/>
  <c r="N99" i="1"/>
  <c r="N178" i="1"/>
  <c r="N171" i="1"/>
  <c r="N161" i="1"/>
  <c r="N151" i="1"/>
  <c r="N141" i="1"/>
  <c r="N129" i="1"/>
  <c r="N119" i="1"/>
  <c r="N109" i="1"/>
  <c r="N45" i="1"/>
  <c r="N35" i="1"/>
  <c r="F200" i="5"/>
  <c r="F199" i="5"/>
  <c r="K187" i="5"/>
  <c r="K199" i="5" s="1"/>
  <c r="F178" i="1"/>
  <c r="F186" i="5" s="1"/>
  <c r="E91" i="5"/>
  <c r="L91" i="5" s="1"/>
  <c r="I202" i="5"/>
  <c r="E11" i="4"/>
  <c r="E24" i="5"/>
  <c r="L24" i="1"/>
  <c r="L20" i="1"/>
  <c r="L17" i="1"/>
  <c r="F19" i="1"/>
  <c r="G19" i="1" s="1"/>
  <c r="L21" i="1"/>
  <c r="L22" i="1"/>
  <c r="L23" i="1"/>
  <c r="E9" i="5"/>
  <c r="E12" i="5"/>
  <c r="E13" i="5"/>
  <c r="E14" i="5"/>
  <c r="E7" i="1"/>
  <c r="E8" i="1"/>
  <c r="E9" i="1"/>
  <c r="E10" i="1"/>
  <c r="F15" i="1"/>
  <c r="I15" i="5"/>
  <c r="E11" i="5"/>
  <c r="F87" i="1"/>
  <c r="F85" i="5" s="1"/>
  <c r="D87" i="1"/>
  <c r="E82" i="1"/>
  <c r="E81" i="1"/>
  <c r="F53" i="1"/>
  <c r="D57" i="1"/>
  <c r="D52" i="5" s="1"/>
  <c r="E49" i="1"/>
  <c r="D25" i="1"/>
  <c r="D18" i="5" s="1"/>
  <c r="E18" i="1"/>
  <c r="E17" i="1"/>
  <c r="F26" i="5"/>
  <c r="J18" i="1"/>
  <c r="J25" i="1" s="1"/>
  <c r="K8" i="1"/>
  <c r="K15" i="1" s="1"/>
  <c r="K7" i="5" s="1"/>
  <c r="L7" i="5" s="1"/>
  <c r="E79" i="1"/>
  <c r="K99" i="5"/>
  <c r="K76" i="5"/>
  <c r="L76" i="5"/>
  <c r="K188" i="5"/>
  <c r="L188" i="5" s="1"/>
  <c r="J100" i="5"/>
  <c r="J105" i="5" s="1"/>
  <c r="J77" i="5"/>
  <c r="K77" i="5"/>
  <c r="L77" i="5" s="1"/>
  <c r="K189" i="5"/>
  <c r="L189" i="5" s="1"/>
  <c r="K101" i="5"/>
  <c r="L101" i="5" s="1"/>
  <c r="J11" i="5"/>
  <c r="K11" i="5" s="1"/>
  <c r="J202" i="5"/>
  <c r="K190" i="5"/>
  <c r="K102" i="5"/>
  <c r="L102" i="5"/>
  <c r="K191" i="5"/>
  <c r="K80" i="5"/>
  <c r="K69" i="5"/>
  <c r="L69" i="5" s="1"/>
  <c r="J13" i="5"/>
  <c r="J204" i="5"/>
  <c r="K13" i="5"/>
  <c r="K192" i="5"/>
  <c r="L192" i="5"/>
  <c r="K104" i="5"/>
  <c r="K205" i="5" s="1"/>
  <c r="K193" i="5"/>
  <c r="K178" i="1"/>
  <c r="K186" i="5" s="1"/>
  <c r="L99" i="5"/>
  <c r="L103" i="5"/>
  <c r="K99" i="1"/>
  <c r="K97" i="5" s="1"/>
  <c r="L97" i="5" s="1"/>
  <c r="K77" i="1"/>
  <c r="K74" i="5" s="1"/>
  <c r="L74" i="5" s="1"/>
  <c r="L82" i="5" s="1"/>
  <c r="K71" i="5"/>
  <c r="L71" i="5"/>
  <c r="K67" i="1"/>
  <c r="K63" i="5" s="1"/>
  <c r="L63" i="5" s="1"/>
  <c r="D15" i="1"/>
  <c r="D7" i="5" s="1"/>
  <c r="D35" i="1"/>
  <c r="D29" i="5" s="1"/>
  <c r="D45" i="1"/>
  <c r="D40" i="5" s="1"/>
  <c r="D67" i="1"/>
  <c r="D63" i="5" s="1"/>
  <c r="D77" i="1"/>
  <c r="D74" i="5" s="1"/>
  <c r="D99" i="1"/>
  <c r="D97" i="5" s="1"/>
  <c r="D109" i="1"/>
  <c r="D108" i="5" s="1"/>
  <c r="D119" i="1"/>
  <c r="D119" i="5" s="1"/>
  <c r="D129" i="1"/>
  <c r="D130" i="5" s="1"/>
  <c r="D141" i="1"/>
  <c r="D142" i="5" s="1"/>
  <c r="D151" i="1"/>
  <c r="D153" i="5" s="1"/>
  <c r="D161" i="1"/>
  <c r="D164" i="5" s="1"/>
  <c r="D171" i="1"/>
  <c r="D175" i="5" s="1"/>
  <c r="I25" i="1"/>
  <c r="I18" i="5" s="1"/>
  <c r="I35" i="1"/>
  <c r="I29" i="5" s="1"/>
  <c r="I45" i="1"/>
  <c r="I40" i="5" s="1"/>
  <c r="I57" i="1"/>
  <c r="I52" i="5" s="1"/>
  <c r="I67" i="1"/>
  <c r="I63" i="5" s="1"/>
  <c r="I77" i="1"/>
  <c r="I74" i="5" s="1"/>
  <c r="I85" i="5"/>
  <c r="I99" i="1"/>
  <c r="I97" i="5" s="1"/>
  <c r="I109" i="1"/>
  <c r="I108" i="5" s="1"/>
  <c r="I119" i="1"/>
  <c r="I119" i="5" s="1"/>
  <c r="I129" i="1"/>
  <c r="I130" i="5" s="1"/>
  <c r="I141" i="1"/>
  <c r="I142" i="5" s="1"/>
  <c r="I151" i="1"/>
  <c r="I153" i="5" s="1"/>
  <c r="I161" i="1"/>
  <c r="I164" i="5" s="1"/>
  <c r="I171" i="1"/>
  <c r="I175" i="5" s="1"/>
  <c r="L174" i="1"/>
  <c r="L79" i="1"/>
  <c r="L12" i="1"/>
  <c r="L7" i="1"/>
  <c r="J35" i="1"/>
  <c r="J45" i="1"/>
  <c r="J57" i="1"/>
  <c r="J67" i="1"/>
  <c r="J77" i="1"/>
  <c r="J99" i="1"/>
  <c r="J109" i="1"/>
  <c r="J119" i="1"/>
  <c r="J129" i="1"/>
  <c r="J141" i="1"/>
  <c r="J151" i="1"/>
  <c r="J161" i="1"/>
  <c r="J171" i="1"/>
  <c r="E190" i="1"/>
  <c r="D201" i="5"/>
  <c r="C10" i="4" s="1"/>
  <c r="D202" i="5"/>
  <c r="C11" i="4" s="1"/>
  <c r="D203" i="5"/>
  <c r="C12" i="4" s="1"/>
  <c r="D205" i="5"/>
  <c r="C14" i="4" s="1"/>
  <c r="D199" i="5"/>
  <c r="C8" i="4"/>
  <c r="D200" i="5"/>
  <c r="E10" i="5"/>
  <c r="F194" i="5"/>
  <c r="J199" i="5"/>
  <c r="K195" i="1"/>
  <c r="J195" i="1"/>
  <c r="J187" i="1"/>
  <c r="K187" i="1"/>
  <c r="I199" i="5"/>
  <c r="I200" i="5"/>
  <c r="E9" i="4" s="1"/>
  <c r="I201" i="5"/>
  <c r="E10" i="4" s="1"/>
  <c r="I203" i="5"/>
  <c r="E12" i="4"/>
  <c r="I205" i="5"/>
  <c r="E14" i="4" s="1"/>
  <c r="J207" i="5"/>
  <c r="J14" i="5"/>
  <c r="J205" i="5"/>
  <c r="J203" i="5"/>
  <c r="L80" i="5"/>
  <c r="L79" i="5"/>
  <c r="F175" i="5"/>
  <c r="F164" i="5"/>
  <c r="F153" i="5"/>
  <c r="F142" i="5"/>
  <c r="F130" i="5"/>
  <c r="F119" i="5"/>
  <c r="F108" i="5"/>
  <c r="F97" i="5"/>
  <c r="F74" i="5"/>
  <c r="F63" i="5"/>
  <c r="F40" i="5"/>
  <c r="F29" i="5"/>
  <c r="K175" i="5"/>
  <c r="K164" i="5"/>
  <c r="K153" i="5"/>
  <c r="K142" i="5"/>
  <c r="K130" i="5"/>
  <c r="K119" i="5"/>
  <c r="K108" i="5"/>
  <c r="K85" i="5"/>
  <c r="K52" i="5"/>
  <c r="K40" i="5"/>
  <c r="K29" i="5"/>
  <c r="E20" i="4"/>
  <c r="F20" i="4"/>
  <c r="C20" i="4"/>
  <c r="E6" i="4"/>
  <c r="F6" i="4"/>
  <c r="C6" i="4"/>
  <c r="I197" i="5"/>
  <c r="K197" i="5"/>
  <c r="D197" i="5"/>
  <c r="I4" i="5"/>
  <c r="D4" i="5"/>
  <c r="I195" i="1"/>
  <c r="D195" i="1"/>
  <c r="D187" i="1"/>
  <c r="I187" i="1"/>
  <c r="H24" i="4"/>
  <c r="H23" i="4"/>
  <c r="H22" i="4"/>
  <c r="D205" i="1"/>
  <c r="M200" i="1"/>
  <c r="L167" i="1"/>
  <c r="L170" i="1"/>
  <c r="L169" i="1"/>
  <c r="L168" i="1"/>
  <c r="L166" i="1"/>
  <c r="L165" i="1"/>
  <c r="L164" i="1"/>
  <c r="L163" i="1"/>
  <c r="L160" i="1"/>
  <c r="L159" i="1"/>
  <c r="L158" i="1"/>
  <c r="L157" i="1"/>
  <c r="L156" i="1"/>
  <c r="L155" i="1"/>
  <c r="L154" i="1"/>
  <c r="L153" i="1"/>
  <c r="L150" i="1"/>
  <c r="L149" i="1"/>
  <c r="L148" i="1"/>
  <c r="L147" i="1"/>
  <c r="L146" i="1"/>
  <c r="L145" i="1"/>
  <c r="L144" i="1"/>
  <c r="L143" i="1"/>
  <c r="L140" i="1"/>
  <c r="L139" i="1"/>
  <c r="L138" i="1"/>
  <c r="L137" i="1"/>
  <c r="L136" i="1"/>
  <c r="L135" i="1"/>
  <c r="L134" i="1"/>
  <c r="L133" i="1"/>
  <c r="L128" i="1"/>
  <c r="L127" i="1"/>
  <c r="L126" i="1"/>
  <c r="L125" i="1"/>
  <c r="L124" i="1"/>
  <c r="L123" i="1"/>
  <c r="L122" i="1"/>
  <c r="L121" i="1"/>
  <c r="L118" i="1"/>
  <c r="L117" i="1"/>
  <c r="L116" i="1"/>
  <c r="L115" i="1"/>
  <c r="L114" i="1"/>
  <c r="L113" i="1"/>
  <c r="L112" i="1"/>
  <c r="L111" i="1"/>
  <c r="L108" i="1"/>
  <c r="L107" i="1"/>
  <c r="L106" i="1"/>
  <c r="L105" i="1"/>
  <c r="L104" i="1"/>
  <c r="L103" i="1"/>
  <c r="L102" i="1"/>
  <c r="L101" i="1"/>
  <c r="L98" i="1"/>
  <c r="L97" i="1"/>
  <c r="L96" i="1"/>
  <c r="L95" i="1"/>
  <c r="L94" i="1"/>
  <c r="L93" i="1"/>
  <c r="L92" i="1"/>
  <c r="L91" i="1"/>
  <c r="L86" i="1"/>
  <c r="L84" i="1"/>
  <c r="L76" i="1"/>
  <c r="L75" i="1"/>
  <c r="L74" i="1"/>
  <c r="L73" i="1"/>
  <c r="L72" i="1"/>
  <c r="L71" i="1"/>
  <c r="L70" i="1"/>
  <c r="L69" i="1"/>
  <c r="L66" i="1"/>
  <c r="L65" i="1"/>
  <c r="L64" i="1"/>
  <c r="L63" i="1"/>
  <c r="L62" i="1"/>
  <c r="L61" i="1"/>
  <c r="L60" i="1"/>
  <c r="L59" i="1"/>
  <c r="L56" i="1"/>
  <c r="L55" i="1"/>
  <c r="L44" i="1"/>
  <c r="L43" i="1"/>
  <c r="L42" i="1"/>
  <c r="L41" i="1"/>
  <c r="L40" i="1"/>
  <c r="L39" i="1"/>
  <c r="L38" i="1"/>
  <c r="L37" i="1"/>
  <c r="L34" i="1"/>
  <c r="L33" i="1"/>
  <c r="L32" i="1"/>
  <c r="L31" i="1"/>
  <c r="L30" i="1"/>
  <c r="L29" i="1"/>
  <c r="L28" i="1"/>
  <c r="L27" i="1"/>
  <c r="L11" i="1"/>
  <c r="L13" i="1"/>
  <c r="L14" i="1"/>
  <c r="I194" i="5"/>
  <c r="D194" i="5"/>
  <c r="I178" i="1"/>
  <c r="I186" i="5" s="1"/>
  <c r="J178" i="1"/>
  <c r="D178" i="1"/>
  <c r="D186" i="5" s="1"/>
  <c r="L154" i="5"/>
  <c r="L155" i="5"/>
  <c r="L156" i="5"/>
  <c r="L157" i="5"/>
  <c r="L158" i="5"/>
  <c r="L159" i="5"/>
  <c r="L160" i="5"/>
  <c r="D161" i="5"/>
  <c r="I161" i="5"/>
  <c r="K161" i="5"/>
  <c r="L165" i="5"/>
  <c r="L166" i="5"/>
  <c r="L167" i="5"/>
  <c r="L168" i="5"/>
  <c r="L169" i="5"/>
  <c r="L170" i="5"/>
  <c r="L171" i="5"/>
  <c r="D172" i="5"/>
  <c r="I172" i="5"/>
  <c r="K172" i="5"/>
  <c r="L176" i="5"/>
  <c r="L177" i="5"/>
  <c r="L178" i="5"/>
  <c r="L179" i="5"/>
  <c r="L180" i="5"/>
  <c r="L181" i="5"/>
  <c r="L182" i="5"/>
  <c r="D183" i="5"/>
  <c r="I183" i="5"/>
  <c r="K183" i="5"/>
  <c r="K150" i="5"/>
  <c r="I150" i="5"/>
  <c r="D150" i="5"/>
  <c r="L150" i="5"/>
  <c r="L149" i="5"/>
  <c r="L148" i="5"/>
  <c r="L147" i="5"/>
  <c r="L146" i="5"/>
  <c r="L145" i="5"/>
  <c r="L144" i="5"/>
  <c r="L143" i="5"/>
  <c r="L109" i="5"/>
  <c r="L110" i="5"/>
  <c r="L111" i="5"/>
  <c r="L112" i="5"/>
  <c r="L113" i="5"/>
  <c r="L114" i="5"/>
  <c r="L115" i="5"/>
  <c r="D116" i="5"/>
  <c r="I116" i="5"/>
  <c r="K116" i="5"/>
  <c r="L120" i="5"/>
  <c r="L121" i="5"/>
  <c r="L122" i="5"/>
  <c r="L123" i="5"/>
  <c r="L124" i="5"/>
  <c r="L125" i="5"/>
  <c r="L126" i="5"/>
  <c r="D127" i="5"/>
  <c r="I127" i="5"/>
  <c r="K127" i="5"/>
  <c r="L131" i="5"/>
  <c r="L132" i="5"/>
  <c r="L133" i="5"/>
  <c r="L134" i="5"/>
  <c r="L135" i="5"/>
  <c r="L136" i="5"/>
  <c r="L137" i="5"/>
  <c r="D138" i="5"/>
  <c r="I138" i="5"/>
  <c r="K138" i="5"/>
  <c r="I105" i="5"/>
  <c r="D105" i="5"/>
  <c r="L98" i="5"/>
  <c r="L64" i="5"/>
  <c r="L65" i="5"/>
  <c r="L66" i="5"/>
  <c r="L67" i="5"/>
  <c r="L68" i="5"/>
  <c r="L70" i="5"/>
  <c r="D71" i="5"/>
  <c r="I71" i="5"/>
  <c r="L75" i="5"/>
  <c r="L78" i="5"/>
  <c r="L81" i="5"/>
  <c r="D82" i="5"/>
  <c r="I82" i="5"/>
  <c r="L86" i="5"/>
  <c r="D93" i="5"/>
  <c r="K93" i="5"/>
  <c r="L53" i="5"/>
  <c r="L55" i="5"/>
  <c r="D60" i="5"/>
  <c r="K60" i="5"/>
  <c r="D26" i="5"/>
  <c r="K26" i="5"/>
  <c r="L30" i="5"/>
  <c r="L31" i="5"/>
  <c r="L32" i="5"/>
  <c r="L33" i="5"/>
  <c r="L34" i="5"/>
  <c r="L35" i="5"/>
  <c r="L36" i="5"/>
  <c r="D37" i="5"/>
  <c r="I37" i="5"/>
  <c r="K37" i="5"/>
  <c r="L41" i="5"/>
  <c r="L42" i="5"/>
  <c r="L43" i="5"/>
  <c r="L44" i="5"/>
  <c r="L45" i="5"/>
  <c r="L46" i="5"/>
  <c r="L47" i="5"/>
  <c r="D48" i="5"/>
  <c r="I48" i="5"/>
  <c r="K48" i="5"/>
  <c r="L48" i="5"/>
  <c r="L8" i="5"/>
  <c r="I204" i="5"/>
  <c r="E13" i="4" s="1"/>
  <c r="I93" i="5"/>
  <c r="L61" i="5"/>
  <c r="L172" i="5"/>
  <c r="E200" i="5"/>
  <c r="I15" i="1"/>
  <c r="I7" i="5" s="1"/>
  <c r="J201" i="5"/>
  <c r="E8" i="4"/>
  <c r="J82" i="5"/>
  <c r="F204" i="5"/>
  <c r="L19" i="5"/>
  <c r="D204" i="5"/>
  <c r="C13" i="4" s="1"/>
  <c r="D15" i="5"/>
  <c r="J200" i="5"/>
  <c r="E87" i="1" l="1"/>
  <c r="L25" i="1"/>
  <c r="L15" i="1"/>
  <c r="K204" i="5"/>
  <c r="F13" i="4" s="1"/>
  <c r="L127" i="5"/>
  <c r="L161" i="5"/>
  <c r="F15" i="5"/>
  <c r="E15" i="5" s="1"/>
  <c r="J15" i="5"/>
  <c r="L37" i="5"/>
  <c r="K200" i="5"/>
  <c r="F9" i="4" s="1"/>
  <c r="E201" i="5"/>
  <c r="D206" i="5"/>
  <c r="D207" i="5" s="1"/>
  <c r="K15" i="5"/>
  <c r="L138" i="5"/>
  <c r="C9" i="4"/>
  <c r="C15" i="4" s="1"/>
  <c r="E93" i="5"/>
  <c r="J206" i="5"/>
  <c r="J208" i="5" s="1"/>
  <c r="K194" i="5"/>
  <c r="L183" i="5"/>
  <c r="I206" i="5"/>
  <c r="I207" i="5" s="1"/>
  <c r="I208" i="5" s="1"/>
  <c r="L116" i="5"/>
  <c r="F60" i="5"/>
  <c r="K202" i="5"/>
  <c r="F11" i="4" s="1"/>
  <c r="F14" i="4"/>
  <c r="E15" i="4"/>
  <c r="F8" i="4"/>
  <c r="F202" i="5"/>
  <c r="D208" i="5"/>
  <c r="E204" i="5"/>
  <c r="K82" i="5"/>
  <c r="L104" i="5"/>
  <c r="K203" i="5"/>
  <c r="F12" i="4" s="1"/>
  <c r="K100" i="5"/>
  <c r="F203" i="5"/>
  <c r="E56" i="5"/>
  <c r="E60" i="5" s="1"/>
  <c r="F25" i="1"/>
  <c r="F18" i="5" s="1"/>
  <c r="G25" i="1"/>
  <c r="F57" i="1"/>
  <c r="J189" i="1"/>
  <c r="J190" i="1" s="1"/>
  <c r="J191" i="1" s="1"/>
  <c r="D85" i="5"/>
  <c r="L178" i="1"/>
  <c r="L175" i="5"/>
  <c r="M15" i="1"/>
  <c r="L142" i="5"/>
  <c r="M35" i="1"/>
  <c r="M99" i="1"/>
  <c r="M161" i="1"/>
  <c r="L40" i="5"/>
  <c r="M178" i="1"/>
  <c r="M129" i="1"/>
  <c r="M77" i="1"/>
  <c r="F52" i="5"/>
  <c r="E57" i="1"/>
  <c r="L77" i="1"/>
  <c r="L119" i="5"/>
  <c r="M119" i="1"/>
  <c r="C29" i="6"/>
  <c r="D32" i="6" s="1"/>
  <c r="L161" i="1"/>
  <c r="L151" i="1"/>
  <c r="M25" i="1"/>
  <c r="L119" i="1"/>
  <c r="L164" i="5"/>
  <c r="L99" i="1"/>
  <c r="E15" i="1"/>
  <c r="L45" i="1"/>
  <c r="M67" i="1"/>
  <c r="M109" i="1"/>
  <c r="M141" i="1"/>
  <c r="L171" i="1"/>
  <c r="L153" i="5"/>
  <c r="I189" i="1"/>
  <c r="I190" i="1" s="1"/>
  <c r="I191" i="1" s="1"/>
  <c r="L29" i="5"/>
  <c r="M87" i="1"/>
  <c r="L130" i="5"/>
  <c r="L108" i="5"/>
  <c r="M45" i="1"/>
  <c r="M151" i="1"/>
  <c r="M171" i="1"/>
  <c r="L67" i="1"/>
  <c r="L35" i="1"/>
  <c r="L129" i="1"/>
  <c r="L87" i="1"/>
  <c r="L141" i="1"/>
  <c r="D189" i="1"/>
  <c r="L109" i="1"/>
  <c r="C40" i="6"/>
  <c r="F7" i="5"/>
  <c r="E25" i="1" l="1"/>
  <c r="F189" i="1"/>
  <c r="F190" i="1" s="1"/>
  <c r="H57" i="1"/>
  <c r="H189" i="1" s="1"/>
  <c r="L53" i="1"/>
  <c r="M57" i="1" s="1"/>
  <c r="D202" i="1" s="1"/>
  <c r="E202" i="5"/>
  <c r="F206" i="5"/>
  <c r="C16" i="4"/>
  <c r="C17" i="4"/>
  <c r="E203" i="5"/>
  <c r="K105" i="5"/>
  <c r="K201" i="5"/>
  <c r="L100" i="5"/>
  <c r="L105" i="5" s="1"/>
  <c r="E16" i="4"/>
  <c r="E17" i="4" s="1"/>
  <c r="D34" i="6"/>
  <c r="D33" i="6"/>
  <c r="D36" i="6"/>
  <c r="E189" i="1"/>
  <c r="D35" i="6"/>
  <c r="K18" i="5"/>
  <c r="C7" i="6"/>
  <c r="D10" i="6" s="1"/>
  <c r="K199" i="1"/>
  <c r="I198" i="1"/>
  <c r="E23" i="4" s="1"/>
  <c r="I197" i="1"/>
  <c r="I199" i="1"/>
  <c r="E24" i="4" s="1"/>
  <c r="K197" i="1"/>
  <c r="K198" i="1"/>
  <c r="J197" i="1"/>
  <c r="E197" i="1" s="1"/>
  <c r="J199" i="1"/>
  <c r="F24" i="4" s="1"/>
  <c r="J198" i="1"/>
  <c r="F23" i="4" s="1"/>
  <c r="F191" i="1"/>
  <c r="H191" i="1" s="1"/>
  <c r="D44" i="6"/>
  <c r="D43" i="6"/>
  <c r="D45" i="6"/>
  <c r="D47" i="6"/>
  <c r="D46" i="6"/>
  <c r="D190" i="1"/>
  <c r="D191" i="1" s="1"/>
  <c r="L57" i="1" l="1"/>
  <c r="C18" i="6"/>
  <c r="D22" i="6" s="1"/>
  <c r="L189" i="1"/>
  <c r="H190" i="1"/>
  <c r="L190" i="1" s="1"/>
  <c r="F10" i="4"/>
  <c r="K206" i="5"/>
  <c r="E206" i="5"/>
  <c r="F207" i="5"/>
  <c r="F208" i="5"/>
  <c r="C30" i="6"/>
  <c r="D13" i="6"/>
  <c r="D11" i="6"/>
  <c r="D14" i="6"/>
  <c r="D12" i="6"/>
  <c r="K191" i="1"/>
  <c r="L191" i="1" s="1"/>
  <c r="D199" i="1"/>
  <c r="F197" i="1"/>
  <c r="D197" i="1"/>
  <c r="D198" i="1"/>
  <c r="I200" i="1"/>
  <c r="E25" i="4" s="1"/>
  <c r="E22" i="4"/>
  <c r="C41" i="6"/>
  <c r="K200" i="1"/>
  <c r="J200" i="1"/>
  <c r="F25" i="4" s="1"/>
  <c r="F22" i="4"/>
  <c r="D25" i="6" l="1"/>
  <c r="D24" i="6"/>
  <c r="D23" i="6"/>
  <c r="D21" i="6"/>
  <c r="E207" i="5"/>
  <c r="K207" i="5"/>
  <c r="F15" i="4"/>
  <c r="D206" i="1"/>
  <c r="C8" i="6"/>
  <c r="F198" i="1"/>
  <c r="L198" i="1" s="1"/>
  <c r="G23" i="4" s="1"/>
  <c r="C23" i="4"/>
  <c r="C22" i="4"/>
  <c r="D200" i="1"/>
  <c r="C25" i="4" s="1"/>
  <c r="L197" i="1"/>
  <c r="C24" i="4"/>
  <c r="L199" i="1"/>
  <c r="G24" i="4" s="1"/>
  <c r="C19" i="6" l="1"/>
  <c r="F16" i="4"/>
  <c r="F17" i="4" s="1"/>
  <c r="K208" i="5"/>
  <c r="D203" i="1"/>
  <c r="F200" i="1"/>
  <c r="G22" i="4"/>
  <c r="L200" i="1"/>
  <c r="G25" i="4" s="1"/>
  <c r="N202" i="1"/>
  <c r="N203" i="1" s="1"/>
  <c r="N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tc={BF0DCCD6-4446-4C8E-998A-21C87B6407C1}</author>
  </authors>
  <commentList>
    <comment ref="G19" authorId="0" shapeId="0" xr:uid="{BF0DCCD6-4446-4C8E-998A-21C87B6407C1}">
      <text>
        <t>[Threaded comment]
Your version of Excel allows you to read this threaded comment; however, any edits to it will get removed if the file is opened in a newer version of Excel. Learn more: https://go.microsoft.com/fwlink/?linkid=870924
Comment:
    This entails support to MPAPA and ICPNC for dissemination/sensitization and citizen engagement/promotion of dialogue</t>
      </text>
    </comment>
  </commentList>
</comments>
</file>

<file path=xl/sharedStrings.xml><?xml version="1.0" encoding="utf-8"?>
<sst xmlns="http://schemas.openxmlformats.org/spreadsheetml/2006/main" count="872" uniqueCount="647">
  <si>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</si>
  <si>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</si>
  <si>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</si>
  <si>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</si>
  <si>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</si>
  <si>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UNDP</t>
  </si>
  <si>
    <t>UNICEF</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</si>
  <si>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</si>
  <si>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</si>
  <si>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</si>
  <si>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</si>
  <si>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</si>
  <si>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</si>
  <si>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Output 1.1:</t>
  </si>
  <si>
    <t>Activity 1.1.1:</t>
  </si>
  <si>
    <t>If staff will be hired, the recruitment will be gender sensitive</t>
  </si>
  <si>
    <t>Activity 1.1.2:</t>
  </si>
  <si>
    <t>at least 30% of the trainees will be women; same considerations will be made for the facilitators</t>
  </si>
  <si>
    <t>Activity 1.1.3:</t>
  </si>
  <si>
    <t>Activity 1.1.4</t>
  </si>
  <si>
    <t>selection of UN Pol will be gender sensitive</t>
  </si>
  <si>
    <t>Activity 1.1.5</t>
  </si>
  <si>
    <t>Activity 1.1.6</t>
  </si>
  <si>
    <t>Facilitation of conflict mitigation and reconciliation initiatives in the post-electoral hotspots</t>
  </si>
  <si>
    <t>Activity 1.1.7</t>
  </si>
  <si>
    <t>Activity 1.1.8</t>
  </si>
  <si>
    <t>Output Total</t>
  </si>
  <si>
    <t>Output 1.2:</t>
  </si>
  <si>
    <t>Activity 1.2.1</t>
  </si>
  <si>
    <t>Activity 1.2.2</t>
  </si>
  <si>
    <t xml:space="preserve">Support the establishment of the NERG and its situation room </t>
  </si>
  <si>
    <t>Activity 1.2.3</t>
  </si>
  <si>
    <t>Activity 1.2.4</t>
  </si>
  <si>
    <t>Activity 1.2.5</t>
  </si>
  <si>
    <t>Activity 1.2.6</t>
  </si>
  <si>
    <t>Activity 1.2.7</t>
  </si>
  <si>
    <t>Activity 1.2.8</t>
  </si>
  <si>
    <t>Output 1.3:</t>
  </si>
  <si>
    <t>Activity 1.3.1</t>
  </si>
  <si>
    <t>Activity 1.3.2</t>
  </si>
  <si>
    <t>Activity 1.3.3</t>
  </si>
  <si>
    <t>Activity 1.3.4</t>
  </si>
  <si>
    <t>Activity 1.3.5</t>
  </si>
  <si>
    <t>Activity 1.3.6</t>
  </si>
  <si>
    <t>Activity 1.3.7</t>
  </si>
  <si>
    <t>Activity 1.3.8</t>
  </si>
  <si>
    <t>Output 1.4:</t>
  </si>
  <si>
    <t>Activity 1.4.1</t>
  </si>
  <si>
    <t>Trainings in schools on civic education, in particular on the elections and youth-responsibilities and availability of LAB’s services</t>
  </si>
  <si>
    <t>Activity 1.4.2</t>
  </si>
  <si>
    <t>Activity 1.4.3</t>
  </si>
  <si>
    <t>Activity 1.4.4</t>
  </si>
  <si>
    <t>Activity 1.4.5</t>
  </si>
  <si>
    <t>Activity 1.4.6</t>
  </si>
  <si>
    <t>Activity 1.4.7</t>
  </si>
  <si>
    <t>Activity 1.4.8</t>
  </si>
  <si>
    <t xml:space="preserve">OUTCOME 2: </t>
  </si>
  <si>
    <t>An inclusive civic space is fostered and peaceful, accurate and timely communications for participatory and well-informed discourse are promoted</t>
  </si>
  <si>
    <t>Outcome 2.1</t>
  </si>
  <si>
    <t xml:space="preserve">Political Parties as well as its women and youth wings commit to peaceful, credible, transparent, and independent elections </t>
  </si>
  <si>
    <t>Activity 2.1.1</t>
  </si>
  <si>
    <t>Activity 2.1.2</t>
  </si>
  <si>
    <t>Activity 2.1.3</t>
  </si>
  <si>
    <t>Activity 2.1.4</t>
  </si>
  <si>
    <t>Dissemination of the Political Parties Registration and Regulation Act in printed and electronic media</t>
  </si>
  <si>
    <t>Activity 2.1.5</t>
  </si>
  <si>
    <t>Activity 2.1.6</t>
  </si>
  <si>
    <t>Activity 2.1.7</t>
  </si>
  <si>
    <t>Activity 2.1.8</t>
  </si>
  <si>
    <t>Output 2.2</t>
  </si>
  <si>
    <t>Activity 2.2.1</t>
  </si>
  <si>
    <t>Activity 2.2.2</t>
  </si>
  <si>
    <t>Awareness raising on young people’s elections-related rights is enhanced to increase their meaningful participation and reduce likelihood of electoral violence</t>
  </si>
  <si>
    <t>at least 50% of the trainees will be women; same considerations will be made for the facilitators</t>
  </si>
  <si>
    <t>Activity 2.2.3</t>
  </si>
  <si>
    <t>Activity 2.2.4</t>
  </si>
  <si>
    <t>Activity 2.2.5</t>
  </si>
  <si>
    <t>Activity 2.2.6</t>
  </si>
  <si>
    <t>Activity 2.2.7</t>
  </si>
  <si>
    <t>Activity 2.2.8</t>
  </si>
  <si>
    <t>Output 2.3</t>
  </si>
  <si>
    <t>Activity 2.3.1</t>
  </si>
  <si>
    <t>Conduct an assessment for the launch of the iVerify in Sierra Leone</t>
  </si>
  <si>
    <t>the assessement will be gender sensitive</t>
  </si>
  <si>
    <t>Activity 2.3.2</t>
  </si>
  <si>
    <t>Customization of the IT solution for iVerify</t>
  </si>
  <si>
    <t>Activity 2.3.3</t>
  </si>
  <si>
    <t>Activity 2.3.4</t>
  </si>
  <si>
    <t>Operationalization of iVerify</t>
  </si>
  <si>
    <t>Activity 2.3.5</t>
  </si>
  <si>
    <t>the song, as per the requirements on the call of application, will have to specifically address challenges faced by women on these topics</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</si>
  <si>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</si>
  <si>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</si>
  <si>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</si>
  <si>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</si>
  <si>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</si>
  <si>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</si>
  <si>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</si>
  <si>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</si>
  <si>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</si>
  <si>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</si>
  <si>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</si>
  <si>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</si>
  <si>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</si>
  <si>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</si>
  <si>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</si>
  <si>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 xml:space="preserve">Scale up the GBV IMS+ system </t>
  </si>
  <si>
    <t>the operazionalization will be gender and youth sensitive</t>
  </si>
  <si>
    <t>Activity 3.1.2</t>
  </si>
  <si>
    <t>the operazionalization  will be gender and youth sensitive</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</si>
  <si>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</si>
  <si>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</si>
  <si>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</si>
  <si>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</si>
  <si>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</si>
  <si>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</si>
  <si>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</si>
  <si>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</si>
  <si>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</si>
  <si>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</si>
  <si>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</si>
  <si>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</si>
  <si>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</si>
  <si>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</si>
  <si>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</si>
  <si>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</si>
  <si>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</si>
  <si>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</si>
  <si>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</si>
  <si>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</si>
  <si>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</si>
  <si>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</si>
  <si>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</si>
  <si>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</si>
  <si>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</si>
  <si>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</si>
  <si>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</si>
  <si>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</si>
  <si>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</si>
  <si>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</si>
  <si>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</si>
  <si>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</si>
  <si>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</si>
  <si>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</si>
  <si>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</si>
  <si>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</si>
  <si>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</si>
  <si>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</si>
  <si>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</si>
  <si>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</si>
  <si>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</si>
  <si>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</si>
  <si>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</si>
  <si>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</si>
  <si>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</si>
  <si>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</si>
  <si>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</si>
  <si>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</si>
  <si>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</si>
  <si>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</si>
  <si>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</si>
  <si>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</si>
  <si>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</si>
  <si>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</si>
  <si>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</si>
  <si>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</si>
  <si>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</si>
  <si>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</si>
  <si>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</si>
  <si>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</si>
  <si>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</si>
  <si>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</si>
  <si>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</si>
  <si>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</si>
  <si>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</si>
  <si>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</si>
  <si>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</si>
  <si>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</si>
  <si>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</si>
  <si>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</si>
  <si>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</si>
  <si>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50% of P5 CTA for UNDP (PM) and 30% P3 for UNICEF (73,926 USD per year) + 100 % NOC (65,296 USD per year) = 278,444 USD total for UNICEF (all already on board)</t>
  </si>
  <si>
    <t>Additional operational costs</t>
  </si>
  <si>
    <t>Monitoring and communication budget</t>
  </si>
  <si>
    <t>Monitoring and communication of the project will be strongly gender and age sensitive</t>
  </si>
  <si>
    <t>Budget for independent final evaluation</t>
  </si>
  <si>
    <t>The evaluation will analyse the gender considerations of all activities and in particular how the gender-specific activities contributed to the GEWE</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</si>
  <si>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</si>
  <si>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</si>
  <si>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</si>
  <si>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</si>
  <si>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</si>
  <si>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</si>
  <si>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</si>
  <si>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</si>
  <si>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</si>
  <si>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</si>
  <si>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</si>
  <si>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</si>
  <si>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</si>
  <si>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</si>
  <si>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</si>
  <si>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</si>
  <si>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</si>
  <si>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</si>
  <si>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</si>
  <si>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</si>
  <si>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</si>
  <si>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</si>
  <si>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</si>
  <si>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</si>
  <si>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</si>
  <si>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</si>
  <si>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</si>
  <si>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</si>
  <si>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</si>
  <si>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</si>
  <si>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</si>
  <si>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</si>
  <si>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</si>
  <si>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</si>
  <si>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</si>
  <si>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</si>
  <si>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</si>
  <si>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</si>
  <si>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</si>
  <si>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</si>
  <si>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</si>
  <si>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</si>
  <si>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</si>
  <si>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</si>
  <si>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</si>
  <si>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</si>
  <si>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</si>
  <si>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</si>
  <si>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</si>
  <si>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</si>
  <si>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</si>
  <si>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</si>
  <si>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</si>
  <si>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</si>
  <si>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</si>
  <si>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</si>
  <si>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</si>
  <si>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</si>
  <si>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</si>
  <si>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</si>
  <si>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</si>
  <si>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</si>
  <si>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</si>
  <si>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</si>
  <si>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</si>
  <si>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</si>
  <si>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</si>
  <si>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</si>
  <si>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</si>
  <si>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</si>
  <si>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</si>
  <si>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</si>
  <si>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</si>
  <si>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</si>
  <si>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</si>
  <si>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</si>
  <si>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</si>
  <si>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</si>
  <si>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</si>
  <si>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</si>
  <si>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</si>
  <si>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</si>
  <si>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</si>
  <si>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</si>
  <si>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</si>
  <si>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</si>
  <si>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</si>
  <si>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</si>
  <si>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</si>
  <si>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</si>
  <si>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</si>
  <si>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</si>
  <si>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</si>
  <si>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</si>
  <si>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</si>
  <si>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</si>
  <si>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</si>
  <si>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</si>
  <si>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</si>
  <si>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</si>
  <si>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</si>
  <si>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</si>
  <si>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</si>
  <si>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</si>
  <si>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</si>
  <si>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</si>
  <si>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</si>
  <si>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</si>
  <si>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</si>
  <si>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</si>
  <si>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</si>
  <si>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</si>
  <si>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</si>
  <si>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</si>
  <si>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</si>
  <si>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</si>
  <si>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</si>
  <si>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</si>
  <si>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</si>
  <si>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</si>
  <si>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</si>
  <si>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</si>
  <si>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</si>
  <si>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</si>
  <si>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</si>
  <si>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</si>
  <si>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</si>
  <si>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</si>
  <si>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</si>
  <si>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</si>
  <si>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</si>
  <si>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</si>
  <si>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</si>
  <si>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</si>
  <si>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</si>
  <si>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</si>
  <si>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</si>
  <si>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</si>
  <si>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</si>
  <si>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</si>
  <si>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</si>
  <si>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</si>
  <si>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</si>
  <si>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</si>
  <si>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</si>
  <si>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</si>
  <si>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</si>
  <si>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</si>
  <si>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</si>
  <si>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</si>
  <si>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</si>
  <si>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</si>
  <si>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</si>
  <si>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</si>
  <si>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</si>
  <si>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</si>
  <si>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</si>
  <si>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</si>
  <si>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</si>
  <si>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</si>
  <si>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</si>
  <si>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</si>
  <si>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</si>
  <si>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</si>
  <si>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</si>
  <si>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</si>
  <si>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</si>
  <si>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</si>
  <si>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</si>
  <si>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</si>
  <si>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</si>
  <si>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</si>
  <si>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</si>
  <si>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</si>
  <si>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</si>
  <si>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</si>
  <si>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</si>
  <si>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</si>
  <si>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</si>
  <si>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</si>
  <si>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</si>
  <si>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</si>
  <si>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</si>
  <si>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</si>
  <si>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</si>
  <si>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</si>
  <si>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</si>
  <si>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</si>
  <si>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</si>
  <si>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</si>
  <si>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</si>
  <si>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</si>
  <si>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</si>
  <si>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</si>
  <si>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</si>
  <si>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</si>
  <si>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</si>
  <si>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</si>
  <si>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</si>
  <si>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</si>
  <si>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</si>
  <si>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</si>
  <si>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</si>
  <si>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</si>
  <si>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</si>
  <si>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</si>
  <si>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</si>
  <si>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</si>
  <si>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</si>
  <si>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</si>
  <si>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</si>
  <si>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</si>
  <si>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</si>
  <si>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</si>
  <si>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</si>
  <si>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</si>
  <si>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</si>
  <si>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</si>
  <si>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</si>
  <si>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</si>
  <si>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</si>
  <si>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</si>
  <si>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</si>
  <si>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</si>
  <si>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</si>
  <si>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</si>
  <si>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</si>
  <si>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</si>
  <si>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</si>
  <si>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</si>
  <si>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</si>
  <si>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</si>
  <si>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</si>
  <si>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</si>
  <si>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</si>
  <si>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</si>
  <si>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</si>
  <si>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</si>
  <si>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</si>
  <si>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</si>
  <si>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</si>
  <si>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</si>
  <si>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</si>
  <si>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</si>
  <si>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</si>
  <si>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</si>
  <si>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</si>
  <si>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</si>
  <si>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</si>
  <si>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</si>
  <si>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</si>
  <si>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</si>
  <si>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</si>
  <si>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</si>
  <si>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</si>
  <si>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</si>
  <si>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</si>
  <si>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</si>
  <si>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</si>
  <si>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</si>
  <si>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</si>
  <si>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</si>
  <si>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</si>
  <si>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</si>
  <si>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</si>
  <si>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</si>
  <si>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</si>
  <si>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</si>
  <si>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</si>
  <si>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</si>
  <si>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</si>
  <si>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</si>
  <si>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</si>
  <si>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</si>
  <si>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</si>
  <si>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</si>
  <si>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</si>
  <si>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</si>
  <si>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</si>
  <si>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</si>
  <si>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</si>
  <si>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</si>
  <si>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</si>
  <si>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</si>
  <si>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</si>
  <si>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</si>
  <si>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</si>
  <si>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</si>
  <si>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</si>
  <si>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</si>
  <si>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</si>
  <si>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</si>
  <si>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</si>
  <si>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</si>
  <si>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</si>
  <si>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</si>
  <si>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</si>
  <si>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</si>
  <si>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</si>
  <si>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</si>
  <si>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</si>
  <si>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</si>
  <si>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</si>
  <si>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</si>
  <si>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</si>
  <si>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</si>
  <si>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</si>
  <si>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</si>
  <si>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</si>
  <si>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</si>
  <si>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</si>
  <si>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</si>
  <si>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</si>
  <si>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</si>
  <si>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</si>
  <si>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</si>
  <si>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</si>
  <si>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</si>
  <si>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</si>
  <si>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</si>
  <si>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</si>
  <si>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</si>
  <si>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</si>
  <si>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</si>
  <si>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</si>
  <si>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</si>
  <si>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</si>
  <si>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</si>
  <si>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</si>
  <si>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</si>
  <si>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</si>
  <si>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</si>
  <si>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</si>
  <si>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</si>
  <si>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</si>
  <si>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</si>
  <si>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</si>
  <si>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</si>
  <si>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</si>
  <si>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</si>
  <si>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</si>
  <si>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</si>
  <si>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</si>
  <si>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</si>
  <si>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</si>
  <si>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</si>
  <si>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</si>
  <si>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</si>
  <si>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</si>
  <si>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</si>
  <si>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</si>
  <si>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</si>
  <si>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</si>
  <si>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</si>
  <si>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</si>
  <si>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</si>
  <si>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</si>
  <si>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</si>
  <si>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</si>
  <si>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</si>
  <si>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</si>
  <si>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</si>
  <si>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</si>
  <si>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</si>
  <si>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</si>
  <si>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</si>
  <si>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</si>
  <si>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</si>
  <si>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</si>
  <si>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</si>
  <si>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</si>
  <si>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</si>
  <si>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</si>
  <si>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</si>
  <si>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</si>
  <si>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</si>
  <si>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</si>
  <si>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</si>
  <si>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</si>
  <si>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</si>
  <si>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</si>
  <si>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</si>
  <si>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</si>
  <si>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</si>
  <si>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</si>
  <si>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</si>
  <si>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</si>
  <si>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</si>
  <si>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</si>
  <si>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</si>
  <si>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</si>
  <si>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</si>
  <si>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</si>
  <si>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</si>
  <si>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</si>
  <si>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</si>
  <si>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</si>
  <si>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</si>
  <si>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</si>
  <si>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</si>
  <si>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</si>
  <si>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</si>
  <si>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</si>
  <si>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Support the activation of the ONS/IESPC situation room, ensuring its operationality</t>
  </si>
  <si>
    <t>Training of trainers to security personnel on management of conflicts</t>
  </si>
  <si>
    <t xml:space="preserve">Roll-out the U-Report’s surveys at national level and conduct a survey on adolescents and youth subjective well-being before the elections </t>
  </si>
  <si>
    <t>at least 34% of the U-reporters will be women; same considerations will be made for survey sample</t>
  </si>
  <si>
    <t>Nationally-led initiatives to prevent electoral violence and promote dialogue are reinforced and scaled-up</t>
  </si>
  <si>
    <t>at least 50% of the monitors will be women in the field and the same in the situation room</t>
  </si>
  <si>
    <t>at least 50% of the CSO representatives should be women, even if they would mean that a CSO would have to bring two members (in case the leaders of a certain CSO have no women)</t>
  </si>
  <si>
    <t>Enhanced civic education to youth to build their understanding and trust in the electoral cycle and legal support to youth engaged in electoral-related conflicts</t>
  </si>
  <si>
    <t>At least 50% of the trainees will be women; same considerations will be made for the facilitators</t>
  </si>
  <si>
    <t>Support the development of the regulatory framework of the new Political Parties Registration and Regulation (PPRC) Act and political parties’ internal codes of conduct and discipline</t>
  </si>
  <si>
    <t>gender maisntreaming will be applied in develoing of regulations</t>
  </si>
  <si>
    <t>Training to political parties on electoral law and gender policy</t>
  </si>
  <si>
    <t>Intergenerational community dialogues with religious and traditional leaders are promoted in Kono, Port Loko, Kenema, Makeni and Western Area Districts</t>
  </si>
  <si>
    <t>at least 30% of the participants will be women</t>
  </si>
  <si>
    <t xml:space="preserve">at least 50% of the trainees will be women; same considerations will be made for the facilitators and participants in the awarnes programmes </t>
  </si>
  <si>
    <t>customization will be gender and youth sensitive</t>
  </si>
  <si>
    <t>Deployment of JTF experts and national focal point to roll-out the tool</t>
  </si>
  <si>
    <t>deployment of experts will  be gender sensitive</t>
  </si>
  <si>
    <t xml:space="preserve">Training courses for operationalisation of the system will mainstream gender and youth equal participation </t>
  </si>
  <si>
    <t>Support the production of a song to combat misinformation, disinformation and hate speech</t>
  </si>
  <si>
    <t xml:space="preserve">Enhanced prevention and mitigation of Gender Based Violence to ensure women can safely participate in political and electoral processes </t>
  </si>
  <si>
    <t>30% women participate in a peace pledge</t>
  </si>
  <si>
    <t>54% of women participate in the traiing programme</t>
  </si>
  <si>
    <t>at least 50% women will participate in the awarness programmes</t>
  </si>
  <si>
    <t>the training course is entirely on gender equality and SGBV</t>
  </si>
  <si>
    <t>Early warning and response mechanisms to electoral tensions and triggers of conflicts reduce the potential and the intensity of election-related violence</t>
  </si>
  <si>
    <t xml:space="preserve">National and sub-national Early Warning and Response Systems (EWER) are enhanced </t>
  </si>
  <si>
    <t>Training of trainers on elections security to security personnel and other stakeholders and planning and simulation exercises</t>
  </si>
  <si>
    <t xml:space="preserve">Deployment of the UN Police Advisors from the UN Police Standing Capacity to provide technical support to ONS/IESPC  </t>
  </si>
  <si>
    <t xml:space="preserve">Provide training to insider mediators on mediation and negotiation </t>
  </si>
  <si>
    <t>Support the MPPA to establish a CSOs platform for information sharing and coordination among the CSOs that provide support to election related activities</t>
  </si>
  <si>
    <t>Increase the capacity of PPRC, the All-Political Parties Youth Association (APPYA) and All-Political Parties Women Association (APPWA) on mediation, negotiation and dialogue</t>
  </si>
  <si>
    <t>Raise awareness among political parties, including the youth and women wings, on the new PPRC Act ahead of the political campaigns</t>
  </si>
  <si>
    <t xml:space="preserve">Facilitation of  high-level inter-party dialogue and signing of a Peace pledge </t>
  </si>
  <si>
    <t>Peaceful civic engagement is fostered through community dialogues, awareness raising on peace and youth participation in the electoral process</t>
  </si>
  <si>
    <t>Women are better protected  to meaningfully participate in political processes prior, during and after the elections.</t>
  </si>
  <si>
    <t>Provide support to the Help Line – 116 to report cases of GBV</t>
  </si>
  <si>
    <t>Training to FSU on SGBV to prevent and respond to electoral related violence</t>
  </si>
  <si>
    <t>Provide legal representation to young people, including underage and women accused of committing electoral-related violence</t>
  </si>
  <si>
    <t>project team will advocate that at least 30% of the participants in these initiatives are women and that gender considerations are undertaken into consideration when looking for solutions to mitigate the conflicts and reconcilie the population</t>
  </si>
  <si>
    <t xml:space="preserve"> 20% of the alleged offenders represented in Court will be women</t>
  </si>
  <si>
    <t>the PPRC Act includes a gender mainstreaming appraoch</t>
  </si>
  <si>
    <t>the training will promote GEWE and the training will ensure 50% of women participation</t>
  </si>
  <si>
    <t xml:space="preserve">At least one meber of the personnel will be a female. </t>
  </si>
  <si>
    <t>Funds to conduct an independent external evaluation of the project</t>
  </si>
  <si>
    <t>The capacity of national stakeholders to prevent and mitigate the threats to the integrity of information (misinformation, disinformation and hate speech) is strengthened</t>
  </si>
  <si>
    <t>UNICEF revision</t>
  </si>
  <si>
    <t>UNICEF new  budget</t>
  </si>
  <si>
    <t>UNDP Revision</t>
  </si>
  <si>
    <t>UNDP New Budget</t>
  </si>
  <si>
    <t>UNICEF Revision</t>
  </si>
  <si>
    <t>UNICEF New Budget</t>
  </si>
  <si>
    <t>UNDP 2nd Revision</t>
  </si>
  <si>
    <t>UNDP 1st revision</t>
  </si>
  <si>
    <t>UNDP 1st new budget</t>
  </si>
  <si>
    <t>UNDP 2nd new Budget</t>
  </si>
  <si>
    <t>UNDP 2nd New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</si>
</sst>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quot;$&quot;#,##0_);[Red]\(&quot;$&quot;#,##0\)"/>
    <numFmt numFmtId="166" formatCode="&quot;$&quot;#,##0.00_);[Red]\(&quot;$&quot;#,##0.00\)"/>
    <numFmt numFmtId="167" formatCode="_(&quot;$&quot;* #,##0.00_);_(&quot;$&quot;* \(#,##0.00\);_(&quot;$&quot;* &quot;-&quot;??_);_(@_)"/>
    <numFmt numFmtId="168" formatCode="_(&quot;$&quot;* #,##0_);_(&quot;$&quot;* \(#,##0\);_(&quot;$&quot;* &quot;-&quot;??_);_(@_)"/>
  </numFmts>
  <fonts count="46"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color rgb="FF000000"/>
      <name val="Calibri"/>
      <family val="2"/>
    </font>
    <font>
      <sz val="12"/>
      <name val="Calibri"/>
      <family val="2"/>
      <scheme val="minor"/>
    </font>
    <font>
      <sz val="12"/>
      <name val="Calibri"/>
      <family val="2"/>
    </font>
    <font>
      <b/>
      <sz val="12"/>
      <color rgb="FFFF0000"/>
      <name val="Calibri (Body)"/>
    </font>
    <font>
      <sz val="12"/>
      <color rgb="FFFF0000"/>
      <name val="Calibri (Body)"/>
    </font>
    <font>
      <sz val="11"/>
      <color rgb="FFFF0000"/>
      <name val="Calibri (Body)"/>
    </font>
    <font>
      <b/>
      <sz val="11"/>
      <color rgb="FFFF0000"/>
      <name val="Calibri (Body)"/>
    </font>
    <font>
      <b/>
      <sz val="36"/>
      <color rgb="FFFF0000"/>
      <name val="Calibri"/>
      <family val="2"/>
      <scheme val="minor"/>
    </font>
    <font>
      <b/>
      <sz val="11"/>
      <color rgb="FFFF0000"/>
      <name val="Calibri"/>
      <family val="2"/>
      <scheme val="minor"/>
    </font>
    <font>
      <b/>
      <sz val="14"/>
      <color rgb="FFFF0000"/>
      <name val="Calibri"/>
      <family val="2"/>
      <scheme val="minor"/>
    </font>
    <font>
      <b/>
      <sz val="12"/>
      <name val="Calibri"/>
      <family val="2"/>
      <scheme val="minor"/>
    </font>
    <font>
      <sz val="12"/>
      <name val="Calibri (Body)"/>
    </font>
    <font>
      <sz val="12"/>
      <color rgb="FF0070C0"/>
      <name val="Calibri"/>
      <family val="2"/>
      <scheme val="minor"/>
    </font>
    <font>
      <b/>
      <sz val="12"/>
      <color rgb="FF0070C0"/>
      <name val="Calibri"/>
      <family val="2"/>
      <scheme val="minor"/>
    </font>
    <font>
      <sz val="12"/>
      <color rgb="FF0070C0"/>
      <name val="Calibri (Body)"/>
    </font>
    <font>
      <b/>
      <sz val="12"/>
      <color rgb="FF0070C0"/>
      <name val="Calibri (Body)"/>
    </font>
    <font>
      <sz val="11"/>
      <color rgb="FF0070C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rgb="FFFFFF00"/>
        <bgColor indexed="64"/>
      </patternFill>
    </fill>
    <fill>
      <patternFill patternType="solid">
        <fgColor theme="8" tint="0.59999389629810485"/>
        <bgColor indexed="64"/>
      </patternFill>
    </fill>
  </fills>
  <borders count="56">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thin">
        <color auto="1"/>
      </left>
      <right style="medium">
        <color auto="1"/>
      </right>
      <top style="medium">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diagonal/>
    </border>
    <border>
      <left/>
      <right style="medium">
        <color auto="1"/>
      </right>
      <top style="thin">
        <color auto="1"/>
      </top>
      <bottom style="thin">
        <color auto="1"/>
      </bottom>
      <diagonal/>
    </border>
    <border>
      <left style="thin">
        <color auto="1"/>
      </left>
      <right/>
      <top style="medium">
        <color auto="1"/>
      </top>
      <bottom style="thin">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top style="thin">
        <color auto="1"/>
      </top>
      <bottom style="medium">
        <color auto="1"/>
      </bottom>
      <diagonal/>
    </border>
    <border>
      <left style="thin">
        <color auto="1"/>
      </left>
      <right style="thin">
        <color auto="1"/>
      </right>
      <top style="medium">
        <color auto="1"/>
      </top>
      <bottom/>
      <diagonal/>
    </border>
    <border>
      <left/>
      <right/>
      <top/>
      <bottom style="thin">
        <color auto="1"/>
      </bottom>
      <diagonal/>
    </border>
  </borders>
  <cellStyleXfs count="3">
    <xf numFmtId="0" fontId="0" fillId="0" borderId="0"/>
    <xf numFmtId="167" fontId="10" fillId="0" borderId="0" applyFont="0" applyFill="0" applyBorder="0" applyAlignment="0" applyProtection="0"/>
    <xf numFmtId="9" fontId="10" fillId="0" borderId="0" applyFont="0" applyFill="0" applyBorder="0" applyAlignment="0" applyProtection="0"/>
  </cellStyleXfs>
  <cellXfs count="532">
    <xf numFmtId="0" fontId="0" fillId="0" borderId="0" xfId="0"/>
    <xf numFmtId="0" fontId="8" fillId="0" borderId="0" xfId="0" applyFont="1" applyAlignment="1">
      <alignment vertical="center" wrapText="1"/>
    </xf>
    <xf numFmtId="0" fontId="8" fillId="0" borderId="0" xfId="0" applyFont="1" applyAlignment="1" applyProtection="1">
      <alignment vertical="center" wrapText="1"/>
      <protection locked="0"/>
    </xf>
    <xf numFmtId="0" fontId="8" fillId="3" borderId="0" xfId="0" applyFont="1" applyFill="1" applyAlignment="1">
      <alignment vertical="center" wrapText="1"/>
    </xf>
    <xf numFmtId="167" fontId="8" fillId="0" borderId="0" xfId="0" applyNumberFormat="1" applyFont="1" applyAlignment="1">
      <alignment vertical="center" wrapText="1"/>
    </xf>
    <xf numFmtId="9" fontId="8" fillId="2" borderId="9" xfId="2" applyFont="1" applyFill="1" applyBorder="1" applyAlignment="1">
      <alignment vertical="center" wrapText="1"/>
    </xf>
    <xf numFmtId="0" fontId="8" fillId="2" borderId="12" xfId="0" applyFont="1" applyFill="1" applyBorder="1" applyAlignment="1">
      <alignment vertical="center" wrapText="1"/>
    </xf>
    <xf numFmtId="0" fontId="8" fillId="3" borderId="0" xfId="0" applyFont="1" applyFill="1" applyAlignment="1" applyProtection="1">
      <alignment vertical="center" wrapText="1"/>
      <protection locked="0"/>
    </xf>
    <xf numFmtId="167" fontId="8" fillId="2" borderId="3" xfId="1" applyFont="1" applyFill="1" applyBorder="1" applyAlignment="1" applyProtection="1">
      <alignment horizontal="center" vertical="center" wrapText="1"/>
    </xf>
    <xf numFmtId="0" fontId="13" fillId="2" borderId="8" xfId="0" applyFont="1" applyFill="1" applyBorder="1" applyAlignment="1">
      <alignment vertical="center" wrapText="1"/>
    </xf>
    <xf numFmtId="167" fontId="8" fillId="2" borderId="5" xfId="1" applyFont="1" applyFill="1" applyBorder="1" applyAlignment="1" applyProtection="1">
      <alignment horizontal="center" vertical="center" wrapText="1"/>
    </xf>
    <xf numFmtId="0" fontId="8" fillId="2" borderId="8" xfId="0" applyFont="1" applyFill="1" applyBorder="1" applyAlignment="1">
      <alignment vertical="center" wrapText="1"/>
    </xf>
    <xf numFmtId="0" fontId="13" fillId="2" borderId="8" xfId="0" applyFont="1" applyFill="1" applyBorder="1" applyAlignment="1" applyProtection="1">
      <alignment vertical="center" wrapText="1"/>
      <protection locked="0"/>
    </xf>
    <xf numFmtId="167" fontId="8" fillId="3" borderId="0" xfId="0" applyNumberFormat="1" applyFont="1" applyFill="1" applyAlignment="1">
      <alignment vertical="center" wrapText="1"/>
    </xf>
    <xf numFmtId="0" fontId="0" fillId="3" borderId="0" xfId="0" applyFill="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0" fillId="0" borderId="0" xfId="0" applyAlignment="1">
      <alignment wrapText="1"/>
    </xf>
    <xf numFmtId="0" fontId="0" fillId="3" borderId="0" xfId="0" applyFill="1" applyAlignment="1">
      <alignment wrapText="1"/>
    </xf>
    <xf numFmtId="9" fontId="8" fillId="3" borderId="0" xfId="2" applyFont="1" applyFill="1" applyBorder="1" applyAlignment="1">
      <alignment wrapText="1"/>
    </xf>
    <xf numFmtId="0" fontId="9" fillId="3" borderId="0" xfId="0" applyFont="1" applyFill="1" applyAlignment="1">
      <alignment horizontal="center" vertical="center" wrapText="1"/>
    </xf>
    <xf numFmtId="167" fontId="8" fillId="3" borderId="0" xfId="2" applyNumberFormat="1" applyFont="1" applyFill="1" applyBorder="1" applyAlignment="1">
      <alignment wrapText="1"/>
    </xf>
    <xf numFmtId="167" fontId="12" fillId="0" borderId="0" xfId="1" applyFont="1" applyFill="1" applyBorder="1" applyAlignment="1">
      <alignment horizontal="right" vertical="center" wrapText="1"/>
    </xf>
    <xf numFmtId="0" fontId="8" fillId="3" borderId="3" xfId="0" applyFont="1" applyFill="1" applyBorder="1" applyAlignment="1" applyProtection="1">
      <alignment horizontal="center" vertical="center" wrapText="1"/>
      <protection locked="0"/>
    </xf>
    <xf numFmtId="0" fontId="8" fillId="2" borderId="11" xfId="0" applyFont="1" applyFill="1" applyBorder="1" applyAlignment="1">
      <alignment horizontal="center" wrapText="1"/>
    </xf>
    <xf numFmtId="0" fontId="11" fillId="0" borderId="0" xfId="0" applyFont="1"/>
    <xf numFmtId="0" fontId="21" fillId="0" borderId="0" xfId="0" applyFont="1"/>
    <xf numFmtId="49" fontId="0" fillId="0" borderId="0" xfId="0" applyNumberFormat="1"/>
    <xf numFmtId="0" fontId="21" fillId="0" borderId="0" xfId="0" applyFont="1" applyAlignment="1">
      <alignment vertical="center"/>
    </xf>
    <xf numFmtId="49" fontId="22" fillId="0" borderId="0" xfId="0" applyNumberFormat="1" applyFont="1" applyAlignment="1">
      <alignment horizontal="left"/>
    </xf>
    <xf numFmtId="49" fontId="22" fillId="0" borderId="0" xfId="0" applyNumberFormat="1" applyFont="1" applyAlignment="1">
      <alignment horizontal="left" wrapText="1"/>
    </xf>
    <xf numFmtId="0" fontId="9" fillId="2" borderId="10" xfId="0" applyFont="1" applyFill="1" applyBorder="1"/>
    <xf numFmtId="0" fontId="9" fillId="2" borderId="8" xfId="0" applyFont="1" applyFill="1" applyBorder="1"/>
    <xf numFmtId="0" fontId="9" fillId="2" borderId="3" xfId="0" applyFont="1" applyFill="1" applyBorder="1"/>
    <xf numFmtId="0" fontId="9"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7"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7" fontId="0" fillId="2" borderId="14" xfId="0" applyNumberFormat="1" applyFill="1" applyBorder="1" applyAlignment="1">
      <alignment vertical="center"/>
    </xf>
    <xf numFmtId="0" fontId="8" fillId="2" borderId="3" xfId="0" applyFont="1" applyFill="1" applyBorder="1" applyAlignment="1">
      <alignment vertical="center" wrapText="1"/>
    </xf>
    <xf numFmtId="0" fontId="8" fillId="2" borderId="8" xfId="0" applyFont="1" applyFill="1" applyBorder="1" applyAlignment="1">
      <alignment horizontal="center" vertical="center" wrapText="1"/>
    </xf>
    <xf numFmtId="0" fontId="8" fillId="2" borderId="3" xfId="0" applyFont="1" applyFill="1" applyBorder="1" applyAlignment="1">
      <alignment horizontal="center" vertical="center" wrapText="1"/>
    </xf>
    <xf numFmtId="9" fontId="8" fillId="2" borderId="14" xfId="2" applyFont="1" applyFill="1" applyBorder="1" applyAlignment="1" applyProtection="1">
      <alignment vertical="center" wrapText="1"/>
    </xf>
    <xf numFmtId="0" fontId="9" fillId="2" borderId="28" xfId="0" applyFont="1" applyFill="1" applyBorder="1" applyAlignment="1">
      <alignment horizontal="left" vertical="center" wrapText="1"/>
    </xf>
    <xf numFmtId="0" fontId="9" fillId="2" borderId="8" xfId="0" applyFont="1" applyFill="1" applyBorder="1" applyAlignment="1">
      <alignment horizontal="left"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0" fontId="8" fillId="2" borderId="39" xfId="0" applyFont="1" applyFill="1" applyBorder="1" applyAlignment="1">
      <alignment vertical="center" wrapText="1"/>
    </xf>
    <xf numFmtId="0" fontId="8" fillId="4" borderId="3" xfId="0" applyFont="1" applyFill="1" applyBorder="1" applyAlignment="1" applyProtection="1">
      <alignment vertical="center" wrapText="1"/>
      <protection locked="0"/>
    </xf>
    <xf numFmtId="0" fontId="8" fillId="2" borderId="35" xfId="0" applyFont="1" applyFill="1" applyBorder="1" applyAlignment="1">
      <alignment vertical="center" wrapText="1"/>
    </xf>
    <xf numFmtId="9" fontId="8" fillId="3" borderId="9" xfId="2" applyFont="1" applyFill="1" applyBorder="1" applyAlignment="1" applyProtection="1">
      <alignment vertical="center" wrapText="1"/>
      <protection locked="0"/>
    </xf>
    <xf numFmtId="9" fontId="8" fillId="3" borderId="31" xfId="2" applyFont="1" applyFill="1" applyBorder="1" applyAlignment="1" applyProtection="1">
      <alignment vertical="center" wrapText="1"/>
      <protection locked="0"/>
    </xf>
    <xf numFmtId="9" fontId="8" fillId="3" borderId="31" xfId="2" applyFont="1" applyFill="1" applyBorder="1" applyAlignment="1" applyProtection="1">
      <alignment horizontal="right" vertical="center" wrapText="1"/>
      <protection locked="0"/>
    </xf>
    <xf numFmtId="9" fontId="0" fillId="0" borderId="0" xfId="2" applyFont="1"/>
    <xf numFmtId="0" fontId="9"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13" fillId="2" borderId="12" xfId="0" applyFont="1" applyFill="1" applyBorder="1" applyAlignment="1">
      <alignment vertical="center" wrapText="1"/>
    </xf>
    <xf numFmtId="167" fontId="8" fillId="2" borderId="52" xfId="1" applyFont="1" applyFill="1" applyBorder="1" applyAlignment="1">
      <alignment wrapText="1"/>
    </xf>
    <xf numFmtId="167" fontId="8" fillId="2" borderId="3" xfId="1" applyFont="1" applyFill="1" applyBorder="1" applyAlignment="1">
      <alignment wrapText="1"/>
    </xf>
    <xf numFmtId="167" fontId="8" fillId="2" borderId="12" xfId="1" applyFont="1" applyFill="1" applyBorder="1" applyAlignment="1" applyProtection="1">
      <alignment wrapText="1"/>
    </xf>
    <xf numFmtId="167" fontId="8" fillId="2" borderId="13" xfId="1" applyFont="1" applyFill="1" applyBorder="1" applyAlignment="1">
      <alignment wrapText="1"/>
    </xf>
    <xf numFmtId="10" fontId="8" fillId="2" borderId="9" xfId="2" applyNumberFormat="1" applyFont="1" applyFill="1" applyBorder="1" applyAlignment="1" applyProtection="1">
      <alignment wrapText="1"/>
    </xf>
    <xf numFmtId="167" fontId="20" fillId="0" borderId="0" xfId="1" applyFont="1" applyBorder="1" applyAlignment="1">
      <alignment wrapText="1"/>
    </xf>
    <xf numFmtId="167" fontId="0" fillId="0" borderId="0" xfId="1" applyFont="1" applyBorder="1" applyAlignment="1">
      <alignment wrapText="1"/>
    </xf>
    <xf numFmtId="167" fontId="0" fillId="0" borderId="0" xfId="1" applyFont="1" applyFill="1" applyBorder="1" applyAlignment="1">
      <alignment wrapText="1"/>
    </xf>
    <xf numFmtId="167" fontId="8" fillId="3" borderId="0" xfId="1" applyFont="1" applyFill="1" applyBorder="1" applyAlignment="1" applyProtection="1">
      <alignment vertical="center" wrapText="1"/>
      <protection locked="0"/>
    </xf>
    <xf numFmtId="167" fontId="8" fillId="3" borderId="0" xfId="1" applyFont="1" applyFill="1" applyBorder="1" applyAlignment="1">
      <alignment vertical="center" wrapText="1"/>
    </xf>
    <xf numFmtId="167" fontId="8" fillId="3" borderId="0" xfId="1" applyFont="1" applyFill="1" applyBorder="1" applyAlignment="1" applyProtection="1">
      <alignment horizontal="right" vertical="center" wrapText="1"/>
      <protection locked="0"/>
    </xf>
    <xf numFmtId="167" fontId="8" fillId="0" borderId="0" xfId="1" applyFont="1" applyFill="1" applyBorder="1" applyAlignment="1">
      <alignment vertical="center" wrapText="1"/>
    </xf>
    <xf numFmtId="167" fontId="23" fillId="8" borderId="3" xfId="0" applyNumberFormat="1" applyFont="1" applyFill="1" applyBorder="1" applyAlignment="1">
      <alignment horizontal="center" vertical="center" wrapText="1"/>
    </xf>
    <xf numFmtId="167" fontId="8" fillId="3" borderId="0" xfId="1" applyFont="1" applyFill="1" applyBorder="1" applyAlignment="1" applyProtection="1">
      <alignment horizontal="center" vertical="center" wrapText="1"/>
    </xf>
    <xf numFmtId="167" fontId="8" fillId="3" borderId="0" xfId="1" applyFont="1" applyFill="1" applyBorder="1" applyAlignment="1" applyProtection="1">
      <alignment vertical="center" wrapText="1"/>
    </xf>
    <xf numFmtId="167" fontId="18" fillId="3" borderId="0" xfId="1" applyFont="1" applyFill="1" applyBorder="1" applyAlignment="1">
      <alignment horizontal="left" wrapText="1"/>
    </xf>
    <xf numFmtId="167" fontId="8" fillId="2" borderId="28" xfId="0" applyNumberFormat="1" applyFont="1" applyFill="1" applyBorder="1" applyAlignment="1">
      <alignment vertical="center" wrapText="1"/>
    </xf>
    <xf numFmtId="167"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167" fontId="9" fillId="2" borderId="13" xfId="0" applyNumberFormat="1" applyFont="1" applyFill="1" applyBorder="1"/>
    <xf numFmtId="167" fontId="8" fillId="2" borderId="4" xfId="2" applyNumberFormat="1" applyFont="1" applyFill="1" applyBorder="1" applyAlignment="1">
      <alignment vertical="center" wrapText="1"/>
    </xf>
    <xf numFmtId="167" fontId="9" fillId="2" borderId="53" xfId="0" applyNumberFormat="1" applyFont="1" applyFill="1" applyBorder="1"/>
    <xf numFmtId="0" fontId="0" fillId="2" borderId="14" xfId="0" applyFill="1" applyBorder="1"/>
    <xf numFmtId="167" fontId="20" fillId="3" borderId="0" xfId="1" applyFont="1" applyFill="1" applyBorder="1" applyAlignment="1">
      <alignment wrapText="1"/>
    </xf>
    <xf numFmtId="167" fontId="0" fillId="3" borderId="0" xfId="1" applyFont="1" applyFill="1" applyBorder="1" applyAlignment="1">
      <alignment wrapText="1"/>
    </xf>
    <xf numFmtId="167" fontId="8" fillId="3" borderId="3" xfId="1" applyFont="1" applyFill="1" applyBorder="1" applyAlignment="1" applyProtection="1">
      <alignment horizontal="center" vertical="center" wrapText="1"/>
    </xf>
    <xf numFmtId="167" fontId="23" fillId="9" borderId="3" xfId="0" applyNumberFormat="1" applyFont="1" applyFill="1" applyBorder="1" applyAlignment="1">
      <alignment horizontal="center" vertical="center" wrapText="1"/>
    </xf>
    <xf numFmtId="167" fontId="0" fillId="3" borderId="0" xfId="1" applyFont="1" applyFill="1" applyBorder="1" applyAlignment="1">
      <alignment vertical="center" wrapText="1"/>
    </xf>
    <xf numFmtId="9" fontId="0" fillId="3" borderId="0" xfId="2" applyFont="1" applyFill="1" applyBorder="1" applyAlignment="1">
      <alignment wrapText="1"/>
    </xf>
    <xf numFmtId="0" fontId="17" fillId="6" borderId="6" xfId="0" applyFont="1" applyFill="1" applyBorder="1" applyAlignment="1">
      <alignment vertical="top" wrapText="1"/>
    </xf>
    <xf numFmtId="0" fontId="8" fillId="0" borderId="0" xfId="0" applyFont="1" applyAlignment="1">
      <alignment wrapText="1"/>
    </xf>
    <xf numFmtId="166" fontId="29" fillId="0" borderId="39" xfId="0" applyNumberFormat="1" applyFont="1" applyBorder="1" applyAlignment="1" applyProtection="1">
      <alignment vertical="center" wrapText="1"/>
      <protection locked="0"/>
    </xf>
    <xf numFmtId="166" fontId="29" fillId="0" borderId="3" xfId="0" applyNumberFormat="1" applyFont="1" applyBorder="1" applyAlignment="1" applyProtection="1">
      <alignment vertical="center" wrapText="1"/>
      <protection locked="0"/>
    </xf>
    <xf numFmtId="0" fontId="7" fillId="2" borderId="3" xfId="0" applyFont="1" applyFill="1" applyBorder="1" applyAlignment="1">
      <alignment horizontal="center" vertical="center" wrapText="1"/>
    </xf>
    <xf numFmtId="0" fontId="7" fillId="2" borderId="3" xfId="0" applyFont="1" applyFill="1" applyBorder="1" applyAlignment="1">
      <alignment vertical="center" wrapText="1"/>
    </xf>
    <xf numFmtId="0" fontId="7" fillId="0" borderId="3" xfId="0" applyFont="1" applyBorder="1" applyAlignment="1" applyProtection="1">
      <alignment horizontal="left" vertical="top" wrapText="1"/>
      <protection locked="0"/>
    </xf>
    <xf numFmtId="167" fontId="7" fillId="0" borderId="3" xfId="1" applyFont="1" applyBorder="1" applyAlignment="1" applyProtection="1">
      <alignment horizontal="center" vertical="center" wrapText="1"/>
      <protection locked="0"/>
    </xf>
    <xf numFmtId="167" fontId="7" fillId="2" borderId="3" xfId="1" applyFont="1" applyFill="1" applyBorder="1" applyAlignment="1" applyProtection="1">
      <alignment horizontal="center" vertical="center" wrapText="1"/>
    </xf>
    <xf numFmtId="9" fontId="7" fillId="0" borderId="3" xfId="2" applyFont="1" applyBorder="1" applyAlignment="1" applyProtection="1">
      <alignment horizontal="center" vertical="center" wrapText="1"/>
      <protection locked="0"/>
    </xf>
    <xf numFmtId="167" fontId="7" fillId="3" borderId="3" xfId="1" applyFont="1" applyFill="1" applyBorder="1" applyAlignment="1" applyProtection="1">
      <alignment horizontal="center" vertical="center" wrapText="1"/>
      <protection locked="0"/>
    </xf>
    <xf numFmtId="49" fontId="7" fillId="0" borderId="3" xfId="1" applyNumberFormat="1" applyFont="1" applyBorder="1" applyAlignment="1" applyProtection="1">
      <alignment horizontal="left" wrapText="1"/>
      <protection locked="0"/>
    </xf>
    <xf numFmtId="0" fontId="7" fillId="3" borderId="3" xfId="0" applyFont="1" applyFill="1" applyBorder="1" applyAlignment="1" applyProtection="1">
      <alignment horizontal="left" vertical="top" wrapText="1"/>
      <protection locked="0"/>
    </xf>
    <xf numFmtId="9" fontId="7" fillId="3" borderId="3" xfId="2" applyFont="1" applyFill="1" applyBorder="1" applyAlignment="1" applyProtection="1">
      <alignment horizontal="center" vertical="center" wrapText="1"/>
      <protection locked="0"/>
    </xf>
    <xf numFmtId="49" fontId="7" fillId="3" borderId="3" xfId="1" applyNumberFormat="1" applyFont="1" applyFill="1" applyBorder="1" applyAlignment="1" applyProtection="1">
      <alignment horizontal="left" wrapText="1"/>
      <protection locked="0"/>
    </xf>
    <xf numFmtId="167" fontId="7" fillId="3" borderId="3" xfId="1" applyFont="1" applyFill="1" applyBorder="1" applyAlignment="1" applyProtection="1">
      <alignment horizontal="left" vertical="center" wrapText="1"/>
      <protection locked="0"/>
    </xf>
    <xf numFmtId="0" fontId="7" fillId="3" borderId="0" xfId="0" applyFont="1" applyFill="1" applyAlignment="1" applyProtection="1">
      <alignment vertical="center" wrapText="1"/>
      <protection locked="0"/>
    </xf>
    <xf numFmtId="0" fontId="7" fillId="3" borderId="0" xfId="0" applyFont="1" applyFill="1" applyAlignment="1" applyProtection="1">
      <alignment horizontal="left" vertical="top" wrapText="1"/>
      <protection locked="0"/>
    </xf>
    <xf numFmtId="167" fontId="7" fillId="3" borderId="0" xfId="1" applyFont="1" applyFill="1" applyBorder="1" applyAlignment="1" applyProtection="1">
      <alignment horizontal="center" vertical="center" wrapText="1"/>
      <protection locked="0"/>
    </xf>
    <xf numFmtId="167" fontId="7" fillId="3" borderId="0" xfId="1" applyFont="1" applyFill="1" applyBorder="1" applyAlignment="1" applyProtection="1">
      <alignment vertical="center" wrapText="1"/>
      <protection locked="0"/>
    </xf>
    <xf numFmtId="0" fontId="7" fillId="3" borderId="1" xfId="0" applyFont="1" applyFill="1" applyBorder="1" applyAlignment="1" applyProtection="1">
      <alignment vertical="center" wrapText="1"/>
      <protection locked="0"/>
    </xf>
    <xf numFmtId="0" fontId="7" fillId="3" borderId="3" xfId="0" applyFont="1" applyFill="1" applyBorder="1" applyAlignment="1" applyProtection="1">
      <alignment vertical="center" wrapText="1"/>
      <protection locked="0"/>
    </xf>
    <xf numFmtId="167" fontId="7" fillId="0" borderId="3" xfId="1" applyFont="1" applyBorder="1" applyAlignment="1" applyProtection="1">
      <alignment vertical="center" wrapText="1"/>
      <protection locked="0"/>
    </xf>
    <xf numFmtId="9" fontId="7" fillId="0" borderId="3" xfId="2" applyFont="1" applyBorder="1" applyAlignment="1" applyProtection="1">
      <alignment vertical="center" wrapText="1"/>
      <protection locked="0"/>
    </xf>
    <xf numFmtId="167" fontId="7" fillId="3" borderId="3" xfId="1" applyFont="1" applyFill="1" applyBorder="1" applyAlignment="1" applyProtection="1">
      <alignment vertical="center" wrapText="1"/>
      <protection locked="0"/>
    </xf>
    <xf numFmtId="49" fontId="7" fillId="0" borderId="3" xfId="0" applyNumberFormat="1" applyFont="1" applyBorder="1" applyAlignment="1" applyProtection="1">
      <alignment horizontal="left" wrapText="1"/>
      <protection locked="0"/>
    </xf>
    <xf numFmtId="0" fontId="7" fillId="3" borderId="2" xfId="0" applyFont="1" applyFill="1" applyBorder="1" applyAlignment="1" applyProtection="1">
      <alignment vertical="center" wrapText="1"/>
      <protection locked="0"/>
    </xf>
    <xf numFmtId="0" fontId="7" fillId="3" borderId="0" xfId="0" applyFont="1" applyFill="1" applyAlignment="1">
      <alignment vertical="center" wrapText="1"/>
    </xf>
    <xf numFmtId="0" fontId="7" fillId="2" borderId="8" xfId="0" applyFont="1" applyFill="1" applyBorder="1" applyAlignment="1">
      <alignment vertical="center" wrapText="1"/>
    </xf>
    <xf numFmtId="167" fontId="7" fillId="0" borderId="0" xfId="1" applyFont="1" applyFill="1" applyBorder="1" applyAlignment="1" applyProtection="1">
      <alignment vertical="center" wrapText="1"/>
      <protection locked="0"/>
    </xf>
    <xf numFmtId="0" fontId="7" fillId="0" borderId="0" xfId="0" applyFont="1" applyAlignment="1" applyProtection="1">
      <alignment vertical="center" wrapText="1"/>
      <protection locked="0"/>
    </xf>
    <xf numFmtId="0" fontId="7" fillId="0" borderId="0" xfId="0" applyFont="1" applyAlignment="1">
      <alignment vertical="center" wrapText="1"/>
    </xf>
    <xf numFmtId="167" fontId="7" fillId="0" borderId="0" xfId="0" applyNumberFormat="1" applyFont="1" applyAlignment="1" applyProtection="1">
      <alignment vertical="center" wrapText="1"/>
      <protection locked="0"/>
    </xf>
    <xf numFmtId="167" fontId="7" fillId="2" borderId="39" xfId="0" applyNumberFormat="1" applyFont="1" applyFill="1" applyBorder="1" applyAlignment="1">
      <alignment wrapText="1"/>
    </xf>
    <xf numFmtId="167" fontId="7" fillId="2" borderId="8" xfId="1" applyFont="1" applyFill="1" applyBorder="1" applyAlignment="1" applyProtection="1">
      <alignment wrapText="1"/>
    </xf>
    <xf numFmtId="167" fontId="7" fillId="2" borderId="13" xfId="0" applyNumberFormat="1" applyFont="1" applyFill="1" applyBorder="1" applyAlignment="1">
      <alignment wrapText="1"/>
    </xf>
    <xf numFmtId="0" fontId="7" fillId="0" borderId="0" xfId="0" applyFont="1"/>
    <xf numFmtId="167" fontId="7" fillId="2" borderId="51" xfId="1" applyFont="1" applyFill="1" applyBorder="1" applyAlignment="1" applyProtection="1">
      <alignment wrapText="1"/>
    </xf>
    <xf numFmtId="0" fontId="7" fillId="2" borderId="16" xfId="0" applyFont="1" applyFill="1" applyBorder="1"/>
    <xf numFmtId="167" fontId="7" fillId="2" borderId="3" xfId="1" applyFont="1" applyFill="1" applyBorder="1" applyAlignment="1">
      <alignment vertical="center" wrapText="1"/>
    </xf>
    <xf numFmtId="167" fontId="6" fillId="3" borderId="3" xfId="1" applyFont="1" applyFill="1" applyBorder="1" applyAlignment="1" applyProtection="1">
      <alignment horizontal="center" vertical="center" wrapText="1"/>
      <protection locked="0"/>
    </xf>
    <xf numFmtId="0" fontId="0" fillId="0" borderId="0" xfId="0" applyAlignment="1">
      <alignment vertical="center" wrapText="1"/>
    </xf>
    <xf numFmtId="0" fontId="6" fillId="3" borderId="3" xfId="0" applyFont="1" applyFill="1" applyBorder="1" applyAlignment="1" applyProtection="1">
      <alignment horizontal="left" vertical="center" wrapText="1"/>
      <protection locked="0"/>
    </xf>
    <xf numFmtId="49" fontId="7" fillId="0" borderId="3" xfId="1" applyNumberFormat="1"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0" fillId="3" borderId="0" xfId="0" applyFill="1" applyAlignment="1">
      <alignment vertical="center" wrapText="1"/>
    </xf>
    <xf numFmtId="0" fontId="7" fillId="0" borderId="3" xfId="0" applyFont="1" applyBorder="1" applyAlignment="1" applyProtection="1">
      <alignment horizontal="left" vertical="center" wrapText="1"/>
      <protection locked="0"/>
    </xf>
    <xf numFmtId="0" fontId="7" fillId="3" borderId="3" xfId="0" applyFont="1" applyFill="1" applyBorder="1" applyAlignment="1" applyProtection="1">
      <alignment horizontal="left" vertical="center" wrapText="1"/>
      <protection locked="0"/>
    </xf>
    <xf numFmtId="49" fontId="7" fillId="3" borderId="3" xfId="1" applyNumberFormat="1" applyFont="1" applyFill="1" applyBorder="1" applyAlignment="1" applyProtection="1">
      <alignment horizontal="left" vertical="center" wrapText="1"/>
      <protection locked="0"/>
    </xf>
    <xf numFmtId="0" fontId="30" fillId="0" borderId="3" xfId="0" applyFont="1" applyBorder="1" applyAlignment="1" applyProtection="1">
      <alignment horizontal="left" vertical="center" wrapText="1"/>
      <protection locked="0"/>
    </xf>
    <xf numFmtId="9" fontId="30" fillId="3" borderId="3" xfId="2" applyFont="1" applyFill="1" applyBorder="1" applyAlignment="1" applyProtection="1">
      <alignment horizontal="center" vertical="center" wrapText="1"/>
      <protection locked="0"/>
    </xf>
    <xf numFmtId="167" fontId="30" fillId="3" borderId="3" xfId="1" applyFont="1" applyFill="1" applyBorder="1" applyAlignment="1" applyProtection="1">
      <alignment horizontal="center" vertical="center" wrapText="1"/>
      <protection locked="0"/>
    </xf>
    <xf numFmtId="0" fontId="8" fillId="3" borderId="3" xfId="0" applyFont="1" applyFill="1" applyBorder="1" applyAlignment="1">
      <alignment vertical="center" wrapText="1"/>
    </xf>
    <xf numFmtId="0" fontId="7" fillId="3" borderId="3" xfId="0" applyFont="1" applyFill="1" applyBorder="1" applyAlignment="1">
      <alignment vertical="center" wrapText="1"/>
    </xf>
    <xf numFmtId="49" fontId="5" fillId="3" borderId="3" xfId="0" applyNumberFormat="1" applyFont="1" applyFill="1" applyBorder="1" applyAlignment="1" applyProtection="1">
      <alignment horizontal="left" vertical="top" wrapText="1"/>
      <protection locked="0"/>
    </xf>
    <xf numFmtId="165" fontId="29" fillId="0" borderId="3" xfId="0" applyNumberFormat="1" applyFont="1" applyBorder="1" applyAlignment="1" applyProtection="1">
      <alignment horizontal="right" wrapText="1"/>
      <protection locked="0"/>
    </xf>
    <xf numFmtId="165" fontId="7" fillId="0" borderId="3" xfId="1" applyNumberFormat="1" applyFont="1" applyBorder="1" applyAlignment="1" applyProtection="1">
      <alignment horizontal="center" wrapText="1"/>
      <protection locked="0"/>
    </xf>
    <xf numFmtId="165" fontId="31" fillId="0" borderId="39" xfId="0" applyNumberFormat="1" applyFont="1" applyBorder="1" applyAlignment="1" applyProtection="1">
      <alignment horizontal="right" wrapText="1"/>
      <protection locked="0"/>
    </xf>
    <xf numFmtId="165" fontId="29" fillId="0" borderId="39" xfId="0" applyNumberFormat="1" applyFont="1" applyBorder="1" applyAlignment="1" applyProtection="1">
      <alignment wrapText="1"/>
      <protection locked="0"/>
    </xf>
    <xf numFmtId="165" fontId="29" fillId="0" borderId="3" xfId="0" applyNumberFormat="1" applyFont="1" applyBorder="1" applyAlignment="1" applyProtection="1">
      <alignment wrapText="1"/>
      <protection locked="0"/>
    </xf>
    <xf numFmtId="165" fontId="7" fillId="3" borderId="3" xfId="1" applyNumberFormat="1" applyFont="1" applyFill="1" applyBorder="1" applyAlignment="1" applyProtection="1">
      <alignment horizontal="center" wrapText="1"/>
      <protection locked="0"/>
    </xf>
    <xf numFmtId="165" fontId="7" fillId="0" borderId="3" xfId="1" applyNumberFormat="1" applyFont="1" applyBorder="1" applyAlignment="1" applyProtection="1">
      <alignment horizontal="right" wrapText="1"/>
      <protection locked="0"/>
    </xf>
    <xf numFmtId="165" fontId="7" fillId="2" borderId="3" xfId="1" applyNumberFormat="1" applyFont="1" applyFill="1" applyBorder="1" applyAlignment="1" applyProtection="1">
      <alignment horizontal="right" wrapText="1"/>
    </xf>
    <xf numFmtId="165" fontId="8" fillId="2" borderId="3" xfId="1" applyNumberFormat="1" applyFont="1" applyFill="1" applyBorder="1" applyAlignment="1" applyProtection="1">
      <alignment horizontal="right" wrapText="1"/>
    </xf>
    <xf numFmtId="165" fontId="29" fillId="0" borderId="39" xfId="0" applyNumberFormat="1" applyFont="1" applyBorder="1" applyAlignment="1" applyProtection="1">
      <alignment horizontal="right" wrapText="1"/>
      <protection locked="0"/>
    </xf>
    <xf numFmtId="165" fontId="7" fillId="3" borderId="3" xfId="1" applyNumberFormat="1" applyFont="1" applyFill="1" applyBorder="1" applyAlignment="1" applyProtection="1">
      <alignment horizontal="right" wrapText="1"/>
      <protection locked="0"/>
    </xf>
    <xf numFmtId="165" fontId="8" fillId="2" borderId="5" xfId="1" applyNumberFormat="1" applyFont="1" applyFill="1" applyBorder="1" applyAlignment="1" applyProtection="1">
      <alignment horizontal="right" wrapText="1"/>
    </xf>
    <xf numFmtId="168" fontId="6" fillId="3" borderId="3" xfId="1" applyNumberFormat="1" applyFont="1" applyFill="1" applyBorder="1" applyAlignment="1" applyProtection="1">
      <alignment horizontal="right" wrapText="1"/>
      <protection locked="0"/>
    </xf>
    <xf numFmtId="168" fontId="29" fillId="0" borderId="3" xfId="0" applyNumberFormat="1" applyFont="1" applyBorder="1" applyAlignment="1" applyProtection="1">
      <alignment horizontal="right" wrapText="1"/>
      <protection locked="0"/>
    </xf>
    <xf numFmtId="168" fontId="7" fillId="3" borderId="3" xfId="1" applyNumberFormat="1" applyFont="1" applyFill="1" applyBorder="1" applyAlignment="1" applyProtection="1">
      <alignment horizontal="right" wrapText="1"/>
      <protection locked="0"/>
    </xf>
    <xf numFmtId="168" fontId="7" fillId="3" borderId="3" xfId="1" applyNumberFormat="1" applyFont="1" applyFill="1" applyBorder="1" applyAlignment="1" applyProtection="1">
      <alignment horizontal="right" wrapText="1"/>
    </xf>
    <xf numFmtId="168" fontId="29" fillId="0" borderId="39" xfId="0" applyNumberFormat="1" applyFont="1" applyBorder="1" applyAlignment="1" applyProtection="1">
      <alignment horizontal="right" wrapText="1"/>
      <protection locked="0"/>
    </xf>
    <xf numFmtId="168" fontId="7" fillId="0" borderId="3" xfId="1" applyNumberFormat="1" applyFont="1" applyBorder="1" applyAlignment="1" applyProtection="1">
      <alignment horizontal="right" wrapText="1"/>
      <protection locked="0"/>
    </xf>
    <xf numFmtId="168" fontId="7" fillId="2" borderId="3" xfId="1" applyNumberFormat="1" applyFont="1" applyFill="1" applyBorder="1" applyAlignment="1" applyProtection="1">
      <alignment horizontal="right" wrapText="1"/>
    </xf>
    <xf numFmtId="168" fontId="8" fillId="2" borderId="5" xfId="1" applyNumberFormat="1" applyFont="1" applyFill="1" applyBorder="1" applyAlignment="1" applyProtection="1">
      <alignment horizontal="right" wrapText="1"/>
    </xf>
    <xf numFmtId="168" fontId="8" fillId="2" borderId="3" xfId="1" applyNumberFormat="1" applyFont="1" applyFill="1" applyBorder="1" applyAlignment="1" applyProtection="1">
      <alignment horizontal="right" wrapText="1"/>
    </xf>
    <xf numFmtId="168" fontId="8" fillId="4" borderId="3" xfId="1" applyNumberFormat="1" applyFont="1" applyFill="1" applyBorder="1" applyAlignment="1" applyProtection="1">
      <alignment horizontal="right" wrapText="1"/>
    </xf>
    <xf numFmtId="168" fontId="8" fillId="2" borderId="13" xfId="1" applyNumberFormat="1" applyFont="1" applyFill="1" applyBorder="1" applyAlignment="1" applyProtection="1">
      <alignment wrapText="1"/>
    </xf>
    <xf numFmtId="168" fontId="7" fillId="2" borderId="3" xfId="0" applyNumberFormat="1" applyFont="1" applyFill="1" applyBorder="1" applyAlignment="1">
      <alignment horizontal="right" wrapText="1"/>
    </xf>
    <xf numFmtId="168" fontId="7" fillId="2" borderId="9" xfId="0" applyNumberFormat="1" applyFont="1" applyFill="1" applyBorder="1" applyAlignment="1">
      <alignment horizontal="right" wrapText="1"/>
    </xf>
    <xf numFmtId="168" fontId="8" fillId="2" borderId="13" xfId="1" applyNumberFormat="1" applyFont="1" applyFill="1" applyBorder="1" applyAlignment="1" applyProtection="1">
      <alignment horizontal="right" wrapText="1"/>
    </xf>
    <xf numFmtId="168" fontId="8" fillId="2" borderId="14" xfId="1" applyNumberFormat="1" applyFont="1" applyFill="1" applyBorder="1" applyAlignment="1" applyProtection="1">
      <alignment horizontal="right" wrapText="1"/>
    </xf>
    <xf numFmtId="168" fontId="8" fillId="2" borderId="3" xfId="1" applyNumberFormat="1" applyFont="1" applyFill="1" applyBorder="1" applyAlignment="1" applyProtection="1">
      <alignment wrapText="1"/>
    </xf>
    <xf numFmtId="168" fontId="8" fillId="2" borderId="4" xfId="1" applyNumberFormat="1" applyFont="1" applyFill="1" applyBorder="1" applyAlignment="1" applyProtection="1">
      <alignment wrapText="1"/>
    </xf>
    <xf numFmtId="168" fontId="8" fillId="2" borderId="40" xfId="1" applyNumberFormat="1" applyFont="1" applyFill="1" applyBorder="1" applyAlignment="1" applyProtection="1">
      <alignment wrapText="1"/>
    </xf>
    <xf numFmtId="168" fontId="8" fillId="2" borderId="16" xfId="0" applyNumberFormat="1" applyFont="1" applyFill="1" applyBorder="1" applyAlignment="1">
      <alignment vertical="center" wrapText="1"/>
    </xf>
    <xf numFmtId="168" fontId="8" fillId="2" borderId="9" xfId="2" applyNumberFormat="1" applyFont="1" applyFill="1" applyBorder="1" applyAlignment="1" applyProtection="1">
      <alignment wrapText="1"/>
    </xf>
    <xf numFmtId="167" fontId="4" fillId="3" borderId="3" xfId="1" applyFont="1" applyFill="1" applyBorder="1" applyAlignment="1" applyProtection="1">
      <alignment horizontal="center" vertical="center" wrapText="1"/>
      <protection locked="0"/>
    </xf>
    <xf numFmtId="167" fontId="4" fillId="3" borderId="3" xfId="1" applyFont="1" applyFill="1" applyBorder="1" applyAlignment="1" applyProtection="1">
      <alignment vertical="center" wrapText="1"/>
      <protection locked="0"/>
    </xf>
    <xf numFmtId="49" fontId="4" fillId="0" borderId="3" xfId="0" applyNumberFormat="1" applyFont="1" applyBorder="1" applyAlignment="1" applyProtection="1">
      <alignment horizontal="left" vertical="top" wrapText="1"/>
      <protection locked="0"/>
    </xf>
    <xf numFmtId="0" fontId="4" fillId="0" borderId="3" xfId="0" applyFont="1" applyBorder="1" applyAlignment="1" applyProtection="1">
      <alignment horizontal="left" vertical="center" wrapText="1"/>
      <protection locked="0"/>
    </xf>
    <xf numFmtId="0" fontId="32" fillId="3" borderId="3" xfId="0" applyFont="1" applyFill="1" applyBorder="1" applyAlignment="1" applyProtection="1">
      <alignment horizontal="center" vertical="center" wrapText="1"/>
      <protection locked="0"/>
    </xf>
    <xf numFmtId="165" fontId="33" fillId="0" borderId="3" xfId="0" applyNumberFormat="1" applyFont="1" applyBorder="1" applyAlignment="1" applyProtection="1">
      <alignment horizontal="right" wrapText="1"/>
      <protection locked="0"/>
    </xf>
    <xf numFmtId="165" fontId="33" fillId="0" borderId="3" xfId="1" applyNumberFormat="1" applyFont="1" applyBorder="1" applyAlignment="1" applyProtection="1">
      <alignment horizontal="center" wrapText="1"/>
      <protection locked="0"/>
    </xf>
    <xf numFmtId="165" fontId="33" fillId="0" borderId="3" xfId="1" applyNumberFormat="1" applyFont="1" applyBorder="1" applyAlignment="1" applyProtection="1">
      <alignment horizontal="right" wrapText="1"/>
      <protection locked="0"/>
    </xf>
    <xf numFmtId="165" fontId="33" fillId="3" borderId="3" xfId="1" applyNumberFormat="1" applyFont="1" applyFill="1" applyBorder="1" applyAlignment="1" applyProtection="1">
      <alignment horizontal="center" wrapText="1"/>
      <protection locked="0"/>
    </xf>
    <xf numFmtId="165" fontId="33" fillId="3" borderId="3" xfId="1" applyNumberFormat="1" applyFont="1" applyFill="1" applyBorder="1" applyAlignment="1" applyProtection="1">
      <alignment horizontal="right" wrapText="1"/>
      <protection locked="0"/>
    </xf>
    <xf numFmtId="168" fontId="33" fillId="3" borderId="3" xfId="1" applyNumberFormat="1" applyFont="1" applyFill="1" applyBorder="1" applyAlignment="1" applyProtection="1">
      <alignment horizontal="right" wrapText="1"/>
      <protection locked="0"/>
    </xf>
    <xf numFmtId="168" fontId="33" fillId="3" borderId="39" xfId="1" applyNumberFormat="1" applyFont="1" applyFill="1" applyBorder="1" applyAlignment="1" applyProtection="1">
      <alignment horizontal="right" wrapText="1"/>
      <protection locked="0"/>
    </xf>
    <xf numFmtId="168" fontId="33" fillId="0" borderId="3" xfId="1" applyNumberFormat="1" applyFont="1" applyBorder="1" applyAlignment="1" applyProtection="1">
      <alignment horizontal="right" wrapText="1"/>
      <protection locked="0"/>
    </xf>
    <xf numFmtId="168" fontId="32" fillId="2" borderId="5" xfId="1" applyNumberFormat="1" applyFont="1" applyFill="1" applyBorder="1" applyAlignment="1" applyProtection="1">
      <alignment horizontal="right" wrapText="1"/>
    </xf>
    <xf numFmtId="167" fontId="33" fillId="0" borderId="3" xfId="1" applyFont="1" applyBorder="1" applyAlignment="1" applyProtection="1">
      <alignment horizontal="center" vertical="center" wrapText="1"/>
      <protection locked="0"/>
    </xf>
    <xf numFmtId="167" fontId="33" fillId="0" borderId="39" xfId="1" applyFont="1" applyBorder="1" applyAlignment="1" applyProtection="1">
      <alignment horizontal="center" vertical="center" wrapText="1"/>
      <protection locked="0"/>
    </xf>
    <xf numFmtId="167" fontId="33" fillId="3" borderId="3" xfId="1" applyFont="1" applyFill="1" applyBorder="1" applyAlignment="1" applyProtection="1">
      <alignment horizontal="center" vertical="center" wrapText="1"/>
      <protection locked="0"/>
    </xf>
    <xf numFmtId="167" fontId="32" fillId="2" borderId="3" xfId="1" applyFont="1" applyFill="1" applyBorder="1" applyAlignment="1" applyProtection="1">
      <alignment horizontal="center" vertical="center" wrapText="1"/>
    </xf>
    <xf numFmtId="167" fontId="33" fillId="3" borderId="0" xfId="1" applyFont="1" applyFill="1" applyBorder="1" applyAlignment="1" applyProtection="1">
      <alignment horizontal="center" vertical="center" wrapText="1"/>
      <protection locked="0"/>
    </xf>
    <xf numFmtId="168" fontId="32" fillId="2" borderId="3" xfId="1" applyNumberFormat="1" applyFont="1" applyFill="1" applyBorder="1" applyAlignment="1" applyProtection="1">
      <alignment horizontal="right" wrapText="1"/>
    </xf>
    <xf numFmtId="167" fontId="33" fillId="3" borderId="0" xfId="1" applyFont="1" applyFill="1" applyBorder="1" applyAlignment="1" applyProtection="1">
      <alignment vertical="center" wrapText="1"/>
      <protection locked="0"/>
    </xf>
    <xf numFmtId="167" fontId="32" fillId="2" borderId="5" xfId="1" applyFont="1" applyFill="1" applyBorder="1" applyAlignment="1" applyProtection="1">
      <alignment horizontal="center" vertical="center" wrapText="1"/>
    </xf>
    <xf numFmtId="168" fontId="32" fillId="4" borderId="3" xfId="1" applyNumberFormat="1" applyFont="1" applyFill="1" applyBorder="1" applyAlignment="1" applyProtection="1">
      <alignment horizontal="right" wrapText="1"/>
    </xf>
    <xf numFmtId="167" fontId="32" fillId="2" borderId="5" xfId="1" applyFont="1" applyFill="1" applyBorder="1" applyAlignment="1" applyProtection="1">
      <alignment horizontal="center" vertical="center" wrapText="1"/>
      <protection locked="0"/>
    </xf>
    <xf numFmtId="167" fontId="32" fillId="2" borderId="39" xfId="1" applyFont="1" applyFill="1" applyBorder="1" applyAlignment="1" applyProtection="1">
      <alignment horizontal="center" vertical="center" wrapText="1"/>
      <protection locked="0"/>
    </xf>
    <xf numFmtId="168" fontId="33" fillId="2" borderId="3" xfId="0" applyNumberFormat="1" applyFont="1" applyFill="1" applyBorder="1" applyAlignment="1">
      <alignment horizontal="right" wrapText="1"/>
    </xf>
    <xf numFmtId="168" fontId="32" fillId="2" borderId="13" xfId="1" applyNumberFormat="1" applyFont="1" applyFill="1" applyBorder="1" applyAlignment="1" applyProtection="1">
      <alignment horizontal="right" wrapText="1"/>
    </xf>
    <xf numFmtId="0" fontId="34" fillId="0" borderId="0" xfId="0" applyFont="1" applyAlignment="1">
      <alignment wrapText="1"/>
    </xf>
    <xf numFmtId="167" fontId="32" fillId="3" borderId="0" xfId="0" applyNumberFormat="1" applyFont="1" applyFill="1" applyAlignment="1">
      <alignment vertical="center" wrapText="1"/>
    </xf>
    <xf numFmtId="0" fontId="32" fillId="2" borderId="5" xfId="0" applyFont="1" applyFill="1" applyBorder="1" applyAlignment="1" applyProtection="1">
      <alignment horizontal="center" vertical="center" wrapText="1"/>
      <protection locked="0"/>
    </xf>
    <xf numFmtId="0" fontId="32" fillId="2" borderId="39" xfId="0" applyFont="1" applyFill="1" applyBorder="1" applyAlignment="1" applyProtection="1">
      <alignment horizontal="center" vertical="center" wrapText="1"/>
      <protection locked="0"/>
    </xf>
    <xf numFmtId="168" fontId="32" fillId="2" borderId="4" xfId="1" applyNumberFormat="1" applyFont="1" applyFill="1" applyBorder="1" applyAlignment="1" applyProtection="1">
      <alignment wrapText="1"/>
    </xf>
    <xf numFmtId="168" fontId="32" fillId="2" borderId="13" xfId="1" applyNumberFormat="1" applyFont="1" applyFill="1" applyBorder="1" applyAlignment="1" applyProtection="1">
      <alignment wrapText="1"/>
    </xf>
    <xf numFmtId="167" fontId="32" fillId="0" borderId="0" xfId="0" applyNumberFormat="1" applyFont="1" applyAlignment="1">
      <alignment vertical="center" wrapText="1"/>
    </xf>
    <xf numFmtId="168" fontId="32" fillId="2" borderId="0" xfId="0" applyNumberFormat="1" applyFont="1" applyFill="1" applyAlignment="1">
      <alignment vertical="center" wrapText="1"/>
    </xf>
    <xf numFmtId="10" fontId="32" fillId="2" borderId="0" xfId="2" applyNumberFormat="1" applyFont="1" applyFill="1" applyBorder="1" applyAlignment="1" applyProtection="1">
      <alignment wrapText="1"/>
    </xf>
    <xf numFmtId="0" fontId="35" fillId="2" borderId="0" xfId="0" applyFont="1" applyFill="1" applyAlignment="1">
      <alignment horizontal="center" vertical="center" wrapText="1"/>
    </xf>
    <xf numFmtId="168" fontId="32" fillId="2" borderId="0" xfId="2" applyNumberFormat="1" applyFont="1" applyFill="1" applyBorder="1" applyAlignment="1" applyProtection="1">
      <alignment wrapText="1"/>
    </xf>
    <xf numFmtId="0" fontId="34" fillId="5" borderId="0" xfId="0" applyFont="1" applyFill="1" applyAlignment="1">
      <alignment horizontal="center" vertical="center" wrapText="1"/>
    </xf>
    <xf numFmtId="0" fontId="36" fillId="0" borderId="0" xfId="0" applyFont="1" applyAlignment="1">
      <alignment wrapText="1"/>
    </xf>
    <xf numFmtId="0" fontId="15" fillId="0" borderId="0" xfId="0" applyFont="1" applyAlignment="1">
      <alignment wrapText="1"/>
    </xf>
    <xf numFmtId="0" fontId="15" fillId="3" borderId="3" xfId="0" applyFont="1" applyFill="1" applyBorder="1" applyAlignment="1" applyProtection="1">
      <alignment horizontal="center" vertical="center" wrapText="1"/>
      <protection locked="0"/>
    </xf>
    <xf numFmtId="165" fontId="16" fillId="0" borderId="3" xfId="1" applyNumberFormat="1" applyFont="1" applyBorder="1" applyAlignment="1" applyProtection="1">
      <alignment horizontal="center" wrapText="1"/>
      <protection locked="0"/>
    </xf>
    <xf numFmtId="165" fontId="16" fillId="3" borderId="3" xfId="1" applyNumberFormat="1" applyFont="1" applyFill="1" applyBorder="1" applyAlignment="1" applyProtection="1">
      <alignment horizontal="center" wrapText="1"/>
      <protection locked="0"/>
    </xf>
    <xf numFmtId="165" fontId="15" fillId="2" borderId="3" xfId="1" applyNumberFormat="1" applyFont="1" applyFill="1" applyBorder="1" applyAlignment="1" applyProtection="1">
      <alignment horizontal="center" wrapText="1"/>
    </xf>
    <xf numFmtId="165" fontId="16" fillId="0" borderId="3" xfId="1" applyNumberFormat="1" applyFont="1" applyBorder="1" applyAlignment="1" applyProtection="1">
      <alignment horizontal="right" wrapText="1"/>
      <protection locked="0"/>
    </xf>
    <xf numFmtId="165" fontId="16" fillId="3" borderId="3" xfId="1" applyNumberFormat="1" applyFont="1" applyFill="1" applyBorder="1" applyAlignment="1" applyProtection="1">
      <alignment horizontal="right" wrapText="1"/>
      <protection locked="0"/>
    </xf>
    <xf numFmtId="165" fontId="15" fillId="2" borderId="5" xfId="1" applyNumberFormat="1" applyFont="1" applyFill="1" applyBorder="1" applyAlignment="1" applyProtection="1">
      <alignment horizontal="right" wrapText="1"/>
    </xf>
    <xf numFmtId="168" fontId="16" fillId="3" borderId="3" xfId="1" applyNumberFormat="1" applyFont="1" applyFill="1" applyBorder="1" applyAlignment="1" applyProtection="1">
      <alignment horizontal="right" wrapText="1"/>
      <protection locked="0"/>
    </xf>
    <xf numFmtId="168" fontId="16" fillId="0" borderId="3" xfId="1" applyNumberFormat="1" applyFont="1" applyBorder="1" applyAlignment="1" applyProtection="1">
      <alignment horizontal="right" wrapText="1"/>
      <protection locked="0"/>
    </xf>
    <xf numFmtId="168" fontId="15" fillId="2" borderId="5" xfId="1" applyNumberFormat="1" applyFont="1" applyFill="1" applyBorder="1" applyAlignment="1" applyProtection="1">
      <alignment horizontal="right" wrapText="1"/>
    </xf>
    <xf numFmtId="167" fontId="16" fillId="0" borderId="3" xfId="1" applyFont="1" applyBorder="1" applyAlignment="1" applyProtection="1">
      <alignment horizontal="center" vertical="center" wrapText="1"/>
      <protection locked="0"/>
    </xf>
    <xf numFmtId="167" fontId="16" fillId="3" borderId="3" xfId="1" applyFont="1" applyFill="1" applyBorder="1" applyAlignment="1" applyProtection="1">
      <alignment horizontal="center" vertical="center" wrapText="1"/>
      <protection locked="0"/>
    </xf>
    <xf numFmtId="167" fontId="15" fillId="2" borderId="3" xfId="1" applyFont="1" applyFill="1" applyBorder="1" applyAlignment="1" applyProtection="1">
      <alignment horizontal="center" vertical="center" wrapText="1"/>
    </xf>
    <xf numFmtId="167" fontId="16" fillId="3" borderId="0" xfId="1" applyFont="1" applyFill="1" applyBorder="1" applyAlignment="1" applyProtection="1">
      <alignment horizontal="center" vertical="center" wrapText="1"/>
      <protection locked="0"/>
    </xf>
    <xf numFmtId="168" fontId="15" fillId="2" borderId="3" xfId="1" applyNumberFormat="1" applyFont="1" applyFill="1" applyBorder="1" applyAlignment="1" applyProtection="1">
      <alignment horizontal="right" wrapText="1"/>
    </xf>
    <xf numFmtId="167" fontId="16" fillId="3" borderId="0" xfId="1" applyFont="1" applyFill="1" applyBorder="1" applyAlignment="1" applyProtection="1">
      <alignment vertical="center" wrapText="1"/>
      <protection locked="0"/>
    </xf>
    <xf numFmtId="167" fontId="15" fillId="2" borderId="5" xfId="1" applyFont="1" applyFill="1" applyBorder="1" applyAlignment="1" applyProtection="1">
      <alignment horizontal="center" vertical="center" wrapText="1"/>
    </xf>
    <xf numFmtId="168" fontId="15" fillId="4" borderId="3" xfId="1" applyNumberFormat="1" applyFont="1" applyFill="1" applyBorder="1" applyAlignment="1" applyProtection="1">
      <alignment horizontal="right" wrapText="1"/>
    </xf>
    <xf numFmtId="168" fontId="16" fillId="2" borderId="3" xfId="0" applyNumberFormat="1" applyFont="1" applyFill="1" applyBorder="1" applyAlignment="1">
      <alignment horizontal="right" wrapText="1"/>
    </xf>
    <xf numFmtId="0" fontId="14" fillId="0" borderId="0" xfId="0" applyFont="1" applyAlignment="1">
      <alignment wrapText="1"/>
    </xf>
    <xf numFmtId="167" fontId="15" fillId="3" borderId="0" xfId="0" applyNumberFormat="1" applyFont="1" applyFill="1" applyAlignment="1">
      <alignment vertical="center" wrapText="1"/>
    </xf>
    <xf numFmtId="168" fontId="15" fillId="2" borderId="4" xfId="1" applyNumberFormat="1" applyFont="1" applyFill="1" applyBorder="1" applyAlignment="1" applyProtection="1">
      <alignment wrapText="1"/>
    </xf>
    <xf numFmtId="168" fontId="15" fillId="2" borderId="13" xfId="1" applyNumberFormat="1" applyFont="1" applyFill="1" applyBorder="1" applyAlignment="1" applyProtection="1">
      <alignment wrapText="1"/>
    </xf>
    <xf numFmtId="167" fontId="15" fillId="0" borderId="0" xfId="0" applyNumberFormat="1" applyFont="1" applyAlignment="1">
      <alignment vertical="center" wrapText="1"/>
    </xf>
    <xf numFmtId="9" fontId="15" fillId="3" borderId="0" xfId="2" applyFont="1" applyFill="1" applyBorder="1" applyAlignment="1">
      <alignment wrapText="1"/>
    </xf>
    <xf numFmtId="0" fontId="37" fillId="3" borderId="0" xfId="0" applyFont="1" applyFill="1" applyAlignment="1">
      <alignment horizontal="center" vertical="center" wrapText="1"/>
    </xf>
    <xf numFmtId="167" fontId="15" fillId="3" borderId="0" xfId="2" applyNumberFormat="1" applyFont="1" applyFill="1" applyBorder="1" applyAlignment="1">
      <alignment wrapText="1"/>
    </xf>
    <xf numFmtId="0" fontId="14" fillId="3" borderId="0" xfId="0" applyFont="1" applyFill="1" applyAlignment="1">
      <alignment horizontal="center" vertical="center" wrapText="1"/>
    </xf>
    <xf numFmtId="168" fontId="15" fillId="2" borderId="53" xfId="1" applyNumberFormat="1" applyFont="1" applyFill="1" applyBorder="1" applyAlignment="1" applyProtection="1">
      <alignment horizontal="right" wrapText="1"/>
    </xf>
    <xf numFmtId="165" fontId="15" fillId="2" borderId="3" xfId="1" applyNumberFormat="1" applyFont="1" applyFill="1" applyBorder="1" applyAlignment="1" applyProtection="1">
      <alignment horizontal="right" wrapText="1"/>
    </xf>
    <xf numFmtId="168" fontId="30" fillId="2" borderId="3" xfId="0" applyNumberFormat="1" applyFont="1" applyFill="1" applyBorder="1" applyAlignment="1">
      <alignment horizontal="right" wrapText="1"/>
    </xf>
    <xf numFmtId="168" fontId="39" fillId="2" borderId="13" xfId="1" applyNumberFormat="1" applyFont="1" applyFill="1" applyBorder="1" applyAlignment="1" applyProtection="1">
      <alignment horizontal="right" wrapText="1"/>
    </xf>
    <xf numFmtId="168" fontId="39" fillId="2" borderId="4" xfId="1" applyNumberFormat="1" applyFont="1" applyFill="1" applyBorder="1" applyAlignment="1" applyProtection="1">
      <alignment wrapText="1"/>
    </xf>
    <xf numFmtId="168" fontId="39" fillId="2" borderId="13" xfId="1" applyNumberFormat="1" applyFont="1" applyFill="1" applyBorder="1" applyAlignment="1" applyProtection="1">
      <alignment wrapText="1"/>
    </xf>
    <xf numFmtId="165" fontId="33" fillId="10" borderId="3" xfId="0" applyNumberFormat="1" applyFont="1" applyFill="1" applyBorder="1" applyAlignment="1" applyProtection="1">
      <alignment horizontal="right" wrapText="1"/>
      <protection locked="0"/>
    </xf>
    <xf numFmtId="165" fontId="33" fillId="10" borderId="39" xfId="0" applyNumberFormat="1" applyFont="1" applyFill="1" applyBorder="1" applyAlignment="1" applyProtection="1">
      <alignment horizontal="right" wrapText="1"/>
      <protection locked="0"/>
    </xf>
    <xf numFmtId="168" fontId="33" fillId="0" borderId="3" xfId="1" applyNumberFormat="1" applyFont="1" applyFill="1" applyBorder="1" applyAlignment="1" applyProtection="1">
      <alignment horizontal="right" wrapText="1"/>
      <protection locked="0"/>
    </xf>
    <xf numFmtId="165" fontId="29" fillId="3" borderId="39" xfId="0" applyNumberFormat="1" applyFont="1" applyFill="1" applyBorder="1" applyAlignment="1" applyProtection="1">
      <alignment horizontal="right" wrapText="1"/>
      <protection locked="0"/>
    </xf>
    <xf numFmtId="165" fontId="33" fillId="3" borderId="39" xfId="0" applyNumberFormat="1" applyFont="1" applyFill="1" applyBorder="1" applyAlignment="1" applyProtection="1">
      <alignment horizontal="right" wrapText="1"/>
      <protection locked="0"/>
    </xf>
    <xf numFmtId="165" fontId="32" fillId="10" borderId="5" xfId="1" applyNumberFormat="1" applyFont="1" applyFill="1" applyBorder="1" applyAlignment="1" applyProtection="1">
      <alignment horizontal="right" wrapText="1"/>
    </xf>
    <xf numFmtId="0" fontId="11" fillId="0" borderId="0" xfId="0" applyFont="1" applyAlignment="1">
      <alignment wrapText="1"/>
    </xf>
    <xf numFmtId="0" fontId="7" fillId="0" borderId="0" xfId="0" applyFont="1" applyAlignment="1">
      <alignment wrapText="1"/>
    </xf>
    <xf numFmtId="167" fontId="13" fillId="0" borderId="0" xfId="1" applyFont="1" applyFill="1" applyBorder="1" applyAlignment="1" applyProtection="1">
      <alignment vertical="center" wrapText="1"/>
    </xf>
    <xf numFmtId="0" fontId="12" fillId="0" borderId="0" xfId="0" applyFont="1" applyAlignment="1">
      <alignment vertical="center" wrapText="1"/>
    </xf>
    <xf numFmtId="0" fontId="38" fillId="0" borderId="0" xfId="0" applyFont="1" applyAlignment="1">
      <alignment horizontal="left" wrapText="1"/>
    </xf>
    <xf numFmtId="0" fontId="38" fillId="0" borderId="0" xfId="0" applyFont="1" applyAlignment="1">
      <alignment wrapText="1"/>
    </xf>
    <xf numFmtId="0" fontId="16" fillId="0" borderId="0" xfId="0" applyFont="1" applyAlignment="1">
      <alignment wrapText="1"/>
    </xf>
    <xf numFmtId="0" fontId="8" fillId="0" borderId="0" xfId="0" applyFont="1" applyAlignment="1">
      <alignment horizontal="left" wrapText="1"/>
    </xf>
    <xf numFmtId="0" fontId="15" fillId="0" borderId="0" xfId="0" applyFont="1" applyAlignment="1">
      <alignment horizontal="left" wrapText="1"/>
    </xf>
    <xf numFmtId="167" fontId="8" fillId="0" borderId="5" xfId="1" applyFont="1" applyFill="1" applyBorder="1" applyAlignment="1" applyProtection="1">
      <alignment horizontal="center" vertical="center" wrapText="1"/>
      <protection locked="0"/>
    </xf>
    <xf numFmtId="167" fontId="15" fillId="0" borderId="5" xfId="1" applyFont="1" applyFill="1" applyBorder="1" applyAlignment="1" applyProtection="1">
      <alignment horizontal="center" vertical="center" wrapText="1"/>
      <protection locked="0"/>
    </xf>
    <xf numFmtId="0" fontId="15" fillId="0" borderId="5" xfId="0" applyFont="1" applyBorder="1" applyAlignment="1">
      <alignment horizontal="center" vertical="center" wrapText="1"/>
    </xf>
    <xf numFmtId="0" fontId="8" fillId="0" borderId="13" xfId="0" applyFont="1" applyBorder="1" applyAlignment="1">
      <alignment horizontal="left" wrapText="1"/>
    </xf>
    <xf numFmtId="167" fontId="8" fillId="0" borderId="13" xfId="0" applyNumberFormat="1" applyFont="1" applyBorder="1" applyAlignment="1">
      <alignment horizontal="center" wrapText="1"/>
    </xf>
    <xf numFmtId="167" fontId="15" fillId="0" borderId="13" xfId="0" applyNumberFormat="1" applyFont="1" applyBorder="1" applyAlignment="1">
      <alignment horizontal="center" wrapText="1"/>
    </xf>
    <xf numFmtId="167" fontId="15" fillId="0" borderId="13" xfId="0" applyNumberFormat="1" applyFont="1" applyBorder="1" applyAlignment="1">
      <alignment wrapText="1"/>
    </xf>
    <xf numFmtId="0" fontId="12" fillId="0" borderId="39" xfId="0" applyFont="1" applyBorder="1" applyAlignment="1">
      <alignment vertical="center" wrapText="1"/>
    </xf>
    <xf numFmtId="167" fontId="7" fillId="0" borderId="39" xfId="0" applyNumberFormat="1" applyFont="1" applyBorder="1" applyAlignment="1" applyProtection="1">
      <alignment wrapText="1"/>
      <protection locked="0"/>
    </xf>
    <xf numFmtId="167" fontId="16" fillId="0" borderId="39" xfId="0" applyNumberFormat="1" applyFont="1" applyBorder="1" applyAlignment="1" applyProtection="1">
      <alignment wrapText="1"/>
      <protection locked="0"/>
    </xf>
    <xf numFmtId="167" fontId="7" fillId="0" borderId="39" xfId="1" applyFont="1" applyFill="1" applyBorder="1" applyAlignment="1" applyProtection="1">
      <alignment horizontal="center" vertical="center" wrapText="1"/>
      <protection locked="0"/>
    </xf>
    <xf numFmtId="167" fontId="16" fillId="0" borderId="39" xfId="1" applyFont="1" applyFill="1" applyBorder="1" applyAlignment="1" applyProtection="1">
      <alignment horizontal="center" vertical="center" wrapText="1"/>
      <protection locked="0"/>
    </xf>
    <xf numFmtId="167" fontId="15" fillId="0" borderId="39" xfId="0" applyNumberFormat="1" applyFont="1" applyBorder="1" applyAlignment="1">
      <alignment wrapText="1"/>
    </xf>
    <xf numFmtId="0" fontId="12" fillId="0" borderId="3" xfId="0" applyFont="1" applyBorder="1" applyAlignment="1">
      <alignment vertical="center" wrapText="1"/>
    </xf>
    <xf numFmtId="167" fontId="7" fillId="0" borderId="3" xfId="0" applyNumberFormat="1" applyFont="1" applyBorder="1" applyAlignment="1" applyProtection="1">
      <alignment wrapText="1"/>
      <protection locked="0"/>
    </xf>
    <xf numFmtId="167" fontId="16" fillId="0" borderId="3" xfId="0" applyNumberFormat="1" applyFont="1" applyBorder="1" applyAlignment="1" applyProtection="1">
      <alignment wrapText="1"/>
      <protection locked="0"/>
    </xf>
    <xf numFmtId="167" fontId="7" fillId="0" borderId="3" xfId="1" applyFont="1" applyFill="1" applyBorder="1" applyAlignment="1" applyProtection="1">
      <alignment horizontal="center" vertical="center" wrapText="1"/>
      <protection locked="0"/>
    </xf>
    <xf numFmtId="167" fontId="16" fillId="0" borderId="3" xfId="1" applyFont="1" applyFill="1" applyBorder="1" applyAlignment="1" applyProtection="1">
      <alignment horizontal="center" vertical="center" wrapText="1"/>
      <protection locked="0"/>
    </xf>
    <xf numFmtId="167" fontId="15" fillId="0" borderId="3" xfId="0" applyNumberFormat="1" applyFont="1" applyBorder="1" applyAlignment="1">
      <alignment wrapText="1"/>
    </xf>
    <xf numFmtId="0" fontId="12" fillId="0" borderId="3" xfId="0" applyFont="1" applyBorder="1" applyAlignment="1" applyProtection="1">
      <alignment vertical="center" wrapText="1"/>
      <protection locked="0"/>
    </xf>
    <xf numFmtId="167" fontId="3" fillId="0" borderId="3" xfId="0" applyNumberFormat="1" applyFont="1" applyBorder="1" applyAlignment="1" applyProtection="1">
      <alignment wrapText="1"/>
      <protection locked="0"/>
    </xf>
    <xf numFmtId="167" fontId="16" fillId="0" borderId="3" xfId="0" applyNumberFormat="1" applyFont="1" applyBorder="1" applyAlignment="1" applyProtection="1">
      <alignment horizontal="right" wrapText="1"/>
      <protection locked="0"/>
    </xf>
    <xf numFmtId="167" fontId="8" fillId="0" borderId="3" xfId="1" applyFont="1" applyFill="1" applyBorder="1" applyAlignment="1" applyProtection="1">
      <alignment wrapText="1"/>
    </xf>
    <xf numFmtId="167" fontId="8" fillId="0" borderId="3" xfId="1" applyFont="1" applyFill="1" applyBorder="1" applyAlignment="1">
      <alignment wrapText="1"/>
    </xf>
    <xf numFmtId="167" fontId="15" fillId="0" borderId="3" xfId="1" applyFont="1" applyFill="1" applyBorder="1" applyAlignment="1">
      <alignment wrapText="1"/>
    </xf>
    <xf numFmtId="167" fontId="8" fillId="0" borderId="4" xfId="1" applyFont="1" applyFill="1" applyBorder="1" applyAlignment="1" applyProtection="1">
      <alignment wrapText="1"/>
    </xf>
    <xf numFmtId="167" fontId="8" fillId="0" borderId="1" xfId="1" applyFont="1" applyFill="1" applyBorder="1" applyAlignment="1">
      <alignment wrapText="1"/>
    </xf>
    <xf numFmtId="167" fontId="15" fillId="0" borderId="1" xfId="1" applyFont="1" applyFill="1" applyBorder="1" applyAlignment="1">
      <alignment wrapText="1"/>
    </xf>
    <xf numFmtId="167" fontId="15" fillId="0" borderId="1" xfId="0" applyNumberFormat="1" applyFont="1" applyBorder="1" applyAlignment="1">
      <alignment wrapText="1"/>
    </xf>
    <xf numFmtId="167" fontId="15" fillId="0" borderId="2" xfId="0" applyNumberFormat="1" applyFont="1" applyBorder="1" applyAlignment="1">
      <alignment wrapText="1"/>
    </xf>
    <xf numFmtId="0" fontId="8" fillId="0" borderId="40" xfId="0" applyFont="1" applyBorder="1" applyAlignment="1">
      <alignment horizontal="left" wrapText="1"/>
    </xf>
    <xf numFmtId="0" fontId="8" fillId="0" borderId="41" xfId="0" applyFont="1" applyBorder="1" applyAlignment="1">
      <alignment horizontal="left" wrapText="1"/>
    </xf>
    <xf numFmtId="0" fontId="15" fillId="0" borderId="41" xfId="0" applyFont="1" applyBorder="1" applyAlignment="1">
      <alignment horizontal="left" wrapText="1"/>
    </xf>
    <xf numFmtId="0" fontId="15" fillId="0" borderId="42" xfId="0" applyFont="1" applyBorder="1" applyAlignment="1">
      <alignment horizontal="left" wrapText="1"/>
    </xf>
    <xf numFmtId="167" fontId="8" fillId="0" borderId="1" xfId="1" applyFont="1" applyFill="1" applyBorder="1" applyAlignment="1" applyProtection="1">
      <alignment wrapText="1"/>
    </xf>
    <xf numFmtId="167" fontId="3" fillId="0" borderId="3" xfId="1" applyFont="1" applyFill="1" applyBorder="1" applyAlignment="1" applyProtection="1">
      <alignment horizontal="center" vertical="center" wrapText="1"/>
      <protection locked="0"/>
    </xf>
    <xf numFmtId="167" fontId="7" fillId="0" borderId="3" xfId="1" applyFont="1" applyFill="1" applyBorder="1" applyAlignment="1" applyProtection="1">
      <alignment vertical="center" wrapText="1"/>
      <protection locked="0"/>
    </xf>
    <xf numFmtId="167" fontId="16" fillId="0" borderId="39" xfId="1" applyFont="1" applyFill="1" applyBorder="1" applyAlignment="1" applyProtection="1">
      <alignment vertical="center" wrapText="1"/>
      <protection locked="0"/>
    </xf>
    <xf numFmtId="167" fontId="16" fillId="0" borderId="3" xfId="1" applyFont="1" applyFill="1" applyBorder="1" applyAlignment="1" applyProtection="1">
      <alignment vertical="center" wrapText="1"/>
      <protection locked="0"/>
    </xf>
    <xf numFmtId="0" fontId="8" fillId="0" borderId="11" xfId="0" applyFont="1" applyBorder="1" applyAlignment="1">
      <alignment horizontal="center" wrapText="1"/>
    </xf>
    <xf numFmtId="0" fontId="15" fillId="0" borderId="54" xfId="0" applyFont="1" applyBorder="1" applyAlignment="1" applyProtection="1">
      <alignment horizontal="center" wrapText="1"/>
      <protection locked="0"/>
    </xf>
    <xf numFmtId="0" fontId="15" fillId="0" borderId="39" xfId="0" applyFont="1" applyBorder="1" applyAlignment="1" applyProtection="1">
      <alignment horizontal="center" wrapText="1"/>
      <protection locked="0"/>
    </xf>
    <xf numFmtId="0" fontId="13" fillId="0" borderId="8" xfId="0" applyFont="1" applyBorder="1" applyAlignment="1">
      <alignment vertical="center" wrapText="1"/>
    </xf>
    <xf numFmtId="167" fontId="7" fillId="0" borderId="39" xfId="0" applyNumberFormat="1" applyFont="1" applyBorder="1" applyAlignment="1">
      <alignment wrapText="1"/>
    </xf>
    <xf numFmtId="167" fontId="16" fillId="0" borderId="39" xfId="0" applyNumberFormat="1" applyFont="1" applyBorder="1" applyAlignment="1">
      <alignment wrapText="1"/>
    </xf>
    <xf numFmtId="0" fontId="13" fillId="0" borderId="8" xfId="0" applyFont="1" applyBorder="1" applyAlignment="1" applyProtection="1">
      <alignment vertical="center" wrapText="1"/>
      <protection locked="0"/>
    </xf>
    <xf numFmtId="167" fontId="7" fillId="0" borderId="0" xfId="1" applyFont="1" applyFill="1" applyBorder="1" applyAlignment="1" applyProtection="1">
      <alignment vertical="center" wrapText="1"/>
    </xf>
    <xf numFmtId="167" fontId="7" fillId="0" borderId="3" xfId="0" applyNumberFormat="1" applyFont="1" applyBorder="1" applyAlignment="1">
      <alignment wrapText="1"/>
    </xf>
    <xf numFmtId="167" fontId="16" fillId="0" borderId="3" xfId="0" applyNumberFormat="1" applyFont="1" applyBorder="1" applyAlignment="1">
      <alignment wrapText="1"/>
    </xf>
    <xf numFmtId="167" fontId="7" fillId="0" borderId="8" xfId="1" applyFont="1" applyFill="1" applyBorder="1" applyAlignment="1" applyProtection="1">
      <alignment wrapText="1"/>
    </xf>
    <xf numFmtId="167" fontId="7" fillId="0" borderId="3" xfId="1" applyFont="1" applyFill="1" applyBorder="1" applyAlignment="1">
      <alignment wrapText="1"/>
    </xf>
    <xf numFmtId="167" fontId="16" fillId="0" borderId="3" xfId="1" applyFont="1" applyFill="1" applyBorder="1" applyAlignment="1">
      <alignment wrapText="1"/>
    </xf>
    <xf numFmtId="0" fontId="7" fillId="0" borderId="12" xfId="0" applyFont="1" applyBorder="1" applyAlignment="1">
      <alignment wrapText="1"/>
    </xf>
    <xf numFmtId="167" fontId="7" fillId="0" borderId="13" xfId="0" applyNumberFormat="1" applyFont="1" applyBorder="1" applyAlignment="1">
      <alignment wrapText="1"/>
    </xf>
    <xf numFmtId="167" fontId="16" fillId="0" borderId="13" xfId="0" applyNumberFormat="1" applyFont="1" applyBorder="1" applyAlignment="1">
      <alignment wrapText="1"/>
    </xf>
    <xf numFmtId="167" fontId="16" fillId="0" borderId="33" xfId="0" applyNumberFormat="1" applyFont="1" applyBorder="1" applyAlignment="1">
      <alignment wrapText="1"/>
    </xf>
    <xf numFmtId="167" fontId="7" fillId="0" borderId="0" xfId="0" applyNumberFormat="1" applyFont="1" applyAlignment="1">
      <alignment vertical="center" wrapText="1"/>
    </xf>
    <xf numFmtId="0" fontId="8" fillId="0" borderId="32" xfId="0" applyFont="1" applyBorder="1" applyAlignment="1">
      <alignment wrapText="1"/>
    </xf>
    <xf numFmtId="167" fontId="8" fillId="0" borderId="33" xfId="0" applyNumberFormat="1" applyFont="1" applyBorder="1" applyAlignment="1">
      <alignment wrapText="1"/>
    </xf>
    <xf numFmtId="167" fontId="15" fillId="0" borderId="33" xfId="0" applyNumberFormat="1" applyFont="1" applyBorder="1" applyAlignment="1">
      <alignment wrapText="1"/>
    </xf>
    <xf numFmtId="164" fontId="16" fillId="0" borderId="0" xfId="0" applyNumberFormat="1" applyFont="1" applyAlignment="1">
      <alignment wrapText="1"/>
    </xf>
    <xf numFmtId="167" fontId="8" fillId="0" borderId="0" xfId="0" applyNumberFormat="1" applyFont="1" applyAlignment="1">
      <alignment wrapText="1"/>
    </xf>
    <xf numFmtId="0" fontId="8" fillId="0" borderId="0" xfId="0" applyFont="1" applyAlignment="1">
      <alignment horizontal="center" vertical="center" wrapText="1"/>
    </xf>
    <xf numFmtId="0" fontId="7" fillId="0" borderId="0" xfId="0" applyFont="1" applyAlignment="1">
      <alignment horizontal="center" vertical="center" wrapText="1"/>
    </xf>
    <xf numFmtId="0" fontId="8" fillId="0" borderId="3" xfId="0" applyFont="1" applyBorder="1" applyAlignment="1">
      <alignment vertical="center" wrapText="1"/>
    </xf>
    <xf numFmtId="0" fontId="7" fillId="0" borderId="3" xfId="0" applyFont="1" applyBorder="1" applyAlignment="1">
      <alignment vertical="center" wrapText="1"/>
    </xf>
    <xf numFmtId="168" fontId="7" fillId="0" borderId="3" xfId="1" applyNumberFormat="1" applyFont="1" applyFill="1" applyBorder="1" applyAlignment="1" applyProtection="1">
      <alignment horizontal="right" wrapText="1"/>
      <protection locked="0"/>
    </xf>
    <xf numFmtId="168" fontId="16" fillId="0" borderId="3" xfId="1" applyNumberFormat="1" applyFont="1" applyFill="1" applyBorder="1" applyAlignment="1" applyProtection="1">
      <alignment horizontal="right" wrapText="1"/>
      <protection locked="0"/>
    </xf>
    <xf numFmtId="168" fontId="7" fillId="0" borderId="3" xfId="1" applyNumberFormat="1" applyFont="1" applyFill="1" applyBorder="1" applyAlignment="1" applyProtection="1">
      <alignment horizontal="right" wrapText="1"/>
    </xf>
    <xf numFmtId="9" fontId="7" fillId="0" borderId="3" xfId="2" applyFont="1" applyFill="1" applyBorder="1" applyAlignment="1" applyProtection="1">
      <alignment horizontal="center" vertical="center" wrapText="1"/>
      <protection locked="0"/>
    </xf>
    <xf numFmtId="167" fontId="6" fillId="0" borderId="3" xfId="1" applyFont="1" applyFill="1" applyBorder="1" applyAlignment="1" applyProtection="1">
      <alignment horizontal="center" vertical="center" wrapText="1"/>
      <protection locked="0"/>
    </xf>
    <xf numFmtId="49" fontId="7" fillId="0" borderId="3" xfId="1" applyNumberFormat="1" applyFont="1" applyFill="1" applyBorder="1" applyAlignment="1" applyProtection="1">
      <alignment horizontal="left" vertical="center" wrapText="1"/>
      <protection locked="0"/>
    </xf>
    <xf numFmtId="0" fontId="6" fillId="0" borderId="3" xfId="0" applyFont="1" applyBorder="1" applyAlignment="1" applyProtection="1">
      <alignment horizontal="left" vertical="top" wrapText="1"/>
      <protection locked="0"/>
    </xf>
    <xf numFmtId="49" fontId="7" fillId="0" borderId="3" xfId="1" applyNumberFormat="1" applyFont="1" applyFill="1" applyBorder="1" applyAlignment="1" applyProtection="1">
      <alignment horizontal="left" wrapText="1"/>
      <protection locked="0"/>
    </xf>
    <xf numFmtId="167" fontId="4" fillId="0" borderId="3" xfId="1" applyFont="1" applyFill="1" applyBorder="1" applyAlignment="1" applyProtection="1">
      <alignment horizontal="center" vertical="center" wrapText="1"/>
      <protection locked="0"/>
    </xf>
    <xf numFmtId="168" fontId="8" fillId="0" borderId="3" xfId="1" applyNumberFormat="1" applyFont="1" applyFill="1" applyBorder="1" applyAlignment="1" applyProtection="1">
      <alignment horizontal="right" wrapText="1"/>
    </xf>
    <xf numFmtId="168" fontId="15" fillId="0" borderId="3" xfId="1" applyNumberFormat="1" applyFont="1" applyFill="1" applyBorder="1" applyAlignment="1" applyProtection="1">
      <alignment horizontal="right" wrapText="1"/>
    </xf>
    <xf numFmtId="168" fontId="15" fillId="0" borderId="5" xfId="1" applyNumberFormat="1" applyFont="1" applyFill="1" applyBorder="1" applyAlignment="1" applyProtection="1">
      <alignment horizontal="right" wrapText="1"/>
    </xf>
    <xf numFmtId="168" fontId="8" fillId="0" borderId="5" xfId="1" applyNumberFormat="1" applyFont="1" applyFill="1" applyBorder="1" applyAlignment="1" applyProtection="1">
      <alignment horizontal="right" wrapText="1"/>
    </xf>
    <xf numFmtId="167" fontId="8" fillId="0" borderId="3" xfId="1" applyFont="1" applyFill="1" applyBorder="1" applyAlignment="1" applyProtection="1">
      <alignment horizontal="center" vertical="center" wrapText="1"/>
    </xf>
    <xf numFmtId="168" fontId="32" fillId="0" borderId="5" xfId="1" applyNumberFormat="1" applyFont="1" applyFill="1" applyBorder="1" applyAlignment="1" applyProtection="1">
      <alignment horizontal="right" wrapText="1"/>
    </xf>
    <xf numFmtId="167" fontId="23" fillId="0" borderId="3" xfId="0" applyNumberFormat="1" applyFont="1" applyBorder="1" applyAlignment="1">
      <alignment horizontal="center" vertical="center" wrapText="1"/>
    </xf>
    <xf numFmtId="0" fontId="4" fillId="0" borderId="3" xfId="0" applyFont="1" applyBorder="1" applyAlignment="1" applyProtection="1">
      <alignment horizontal="left" vertical="top" wrapText="1"/>
      <protection locked="0"/>
    </xf>
    <xf numFmtId="167" fontId="33" fillId="0" borderId="3" xfId="1" applyFont="1" applyFill="1" applyBorder="1" applyAlignment="1" applyProtection="1">
      <alignment horizontal="center" vertical="center" wrapText="1"/>
      <protection locked="0"/>
    </xf>
    <xf numFmtId="167" fontId="7" fillId="0" borderId="3" xfId="1" applyFont="1" applyFill="1" applyBorder="1" applyAlignment="1" applyProtection="1">
      <alignment horizontal="center" vertical="center" wrapText="1"/>
    </xf>
    <xf numFmtId="167" fontId="15" fillId="0" borderId="3" xfId="1" applyFont="1" applyFill="1" applyBorder="1" applyAlignment="1" applyProtection="1">
      <alignment horizontal="center" vertical="center" wrapText="1"/>
    </xf>
    <xf numFmtId="0" fontId="0" fillId="0" borderId="3" xfId="0" applyBorder="1" applyAlignment="1">
      <alignment vertical="center" wrapText="1"/>
    </xf>
    <xf numFmtId="167" fontId="0" fillId="0" borderId="3" xfId="1" applyFont="1" applyBorder="1" applyAlignment="1">
      <alignment wrapText="1"/>
    </xf>
    <xf numFmtId="4" fontId="0" fillId="0" borderId="3" xfId="0" applyNumberFormat="1" applyBorder="1" applyAlignment="1">
      <alignment vertical="center" wrapText="1"/>
    </xf>
    <xf numFmtId="3" fontId="0" fillId="0" borderId="3" xfId="0" applyNumberFormat="1" applyBorder="1" applyAlignment="1">
      <alignment vertical="center" wrapText="1"/>
    </xf>
    <xf numFmtId="167" fontId="2" fillId="3" borderId="0" xfId="1" applyFont="1" applyFill="1" applyBorder="1" applyAlignment="1" applyProtection="1">
      <alignment vertical="center" wrapText="1"/>
      <protection locked="0"/>
    </xf>
    <xf numFmtId="165" fontId="40" fillId="0" borderId="3" xfId="1" applyNumberFormat="1" applyFont="1" applyBorder="1" applyAlignment="1" applyProtection="1">
      <alignment horizontal="right" wrapText="1"/>
      <protection locked="0"/>
    </xf>
    <xf numFmtId="165" fontId="32" fillId="10" borderId="3" xfId="1" applyNumberFormat="1" applyFont="1" applyFill="1" applyBorder="1" applyAlignment="1" applyProtection="1">
      <alignment horizontal="right" wrapText="1"/>
    </xf>
    <xf numFmtId="165" fontId="33" fillId="10" borderId="39" xfId="0" applyNumberFormat="1" applyFont="1" applyFill="1" applyBorder="1" applyAlignment="1" applyProtection="1">
      <alignment wrapText="1"/>
      <protection locked="0"/>
    </xf>
    <xf numFmtId="165" fontId="33" fillId="0" borderId="39" xfId="0" applyNumberFormat="1" applyFont="1" applyBorder="1" applyAlignment="1" applyProtection="1">
      <alignment horizontal="right" wrapText="1"/>
      <protection locked="0"/>
    </xf>
    <xf numFmtId="168" fontId="33" fillId="10" borderId="3" xfId="1" applyNumberFormat="1" applyFont="1" applyFill="1" applyBorder="1" applyAlignment="1" applyProtection="1">
      <alignment horizontal="right" wrapText="1"/>
      <protection locked="0"/>
    </xf>
    <xf numFmtId="168" fontId="32" fillId="10" borderId="3" xfId="1" applyNumberFormat="1" applyFont="1" applyFill="1" applyBorder="1" applyAlignment="1" applyProtection="1">
      <alignment horizontal="right" wrapText="1"/>
    </xf>
    <xf numFmtId="167" fontId="33" fillId="10" borderId="3" xfId="1" applyFont="1" applyFill="1" applyBorder="1" applyAlignment="1" applyProtection="1">
      <alignment horizontal="center" vertical="center" wrapText="1"/>
      <protection locked="0"/>
    </xf>
    <xf numFmtId="167" fontId="15" fillId="10" borderId="3" xfId="1" applyFont="1" applyFill="1" applyBorder="1" applyAlignment="1" applyProtection="1">
      <alignment horizontal="center" vertical="center" wrapText="1"/>
    </xf>
    <xf numFmtId="167" fontId="32" fillId="11" borderId="5" xfId="1" applyFont="1" applyFill="1" applyBorder="1" applyAlignment="1" applyProtection="1">
      <alignment horizontal="center" vertical="center" wrapText="1"/>
      <protection locked="0"/>
    </xf>
    <xf numFmtId="167" fontId="32" fillId="11" borderId="39" xfId="1" applyFont="1" applyFill="1" applyBorder="1" applyAlignment="1" applyProtection="1">
      <alignment horizontal="center" vertical="center" wrapText="1"/>
      <protection locked="0"/>
    </xf>
    <xf numFmtId="167" fontId="30" fillId="0" borderId="3" xfId="1" applyFont="1" applyFill="1" applyBorder="1" applyAlignment="1" applyProtection="1">
      <alignment vertical="center" wrapText="1"/>
      <protection locked="0"/>
    </xf>
    <xf numFmtId="167" fontId="41" fillId="10" borderId="39" xfId="0" applyNumberFormat="1" applyFont="1" applyFill="1" applyBorder="1" applyAlignment="1" applyProtection="1">
      <alignment wrapText="1"/>
      <protection locked="0"/>
    </xf>
    <xf numFmtId="167" fontId="41" fillId="10" borderId="3" xfId="0" applyNumberFormat="1" applyFont="1" applyFill="1" applyBorder="1" applyAlignment="1" applyProtection="1">
      <alignment wrapText="1"/>
      <protection locked="0"/>
    </xf>
    <xf numFmtId="167" fontId="42" fillId="10" borderId="3" xfId="1" applyFont="1" applyFill="1" applyBorder="1" applyAlignment="1">
      <alignment wrapText="1"/>
    </xf>
    <xf numFmtId="167" fontId="41" fillId="0" borderId="39" xfId="0" applyNumberFormat="1" applyFont="1" applyBorder="1" applyAlignment="1" applyProtection="1">
      <alignment wrapText="1"/>
      <protection locked="0"/>
    </xf>
    <xf numFmtId="167" fontId="41" fillId="0" borderId="3" xfId="0" applyNumberFormat="1" applyFont="1" applyBorder="1" applyAlignment="1" applyProtection="1">
      <alignment wrapText="1"/>
      <protection locked="0"/>
    </xf>
    <xf numFmtId="167" fontId="42" fillId="10" borderId="13" xfId="0" applyNumberFormat="1" applyFont="1" applyFill="1" applyBorder="1" applyAlignment="1">
      <alignment horizontal="center" wrapText="1"/>
    </xf>
    <xf numFmtId="3" fontId="16" fillId="0" borderId="0" xfId="0" applyNumberFormat="1" applyFont="1" applyAlignment="1">
      <alignment wrapText="1"/>
    </xf>
    <xf numFmtId="167" fontId="15" fillId="10" borderId="13" xfId="0" applyNumberFormat="1" applyFont="1" applyFill="1" applyBorder="1" applyAlignment="1">
      <alignment horizontal="center" wrapText="1"/>
    </xf>
    <xf numFmtId="167" fontId="41" fillId="10" borderId="3" xfId="1" applyFont="1" applyFill="1" applyBorder="1" applyAlignment="1" applyProtection="1">
      <alignment vertical="center" wrapText="1"/>
      <protection locked="0"/>
    </xf>
    <xf numFmtId="167" fontId="42" fillId="10" borderId="13" xfId="0" applyNumberFormat="1" applyFont="1" applyFill="1" applyBorder="1" applyAlignment="1">
      <alignment wrapText="1"/>
    </xf>
    <xf numFmtId="167" fontId="42" fillId="10" borderId="4" xfId="0" applyNumberFormat="1" applyFont="1" applyFill="1" applyBorder="1" applyAlignment="1">
      <alignment wrapText="1"/>
    </xf>
    <xf numFmtId="167" fontId="42" fillId="10" borderId="39" xfId="0" applyNumberFormat="1" applyFont="1" applyFill="1" applyBorder="1" applyAlignment="1">
      <alignment wrapText="1"/>
    </xf>
    <xf numFmtId="167" fontId="42" fillId="10" borderId="3" xfId="0" applyNumberFormat="1" applyFont="1" applyFill="1" applyBorder="1" applyAlignment="1">
      <alignment wrapText="1"/>
    </xf>
    <xf numFmtId="164" fontId="42" fillId="10" borderId="3" xfId="0" applyNumberFormat="1" applyFont="1" applyFill="1" applyBorder="1" applyAlignment="1">
      <alignment wrapText="1"/>
    </xf>
    <xf numFmtId="167" fontId="41" fillId="10" borderId="39" xfId="0" applyNumberFormat="1" applyFont="1" applyFill="1" applyBorder="1" applyAlignment="1">
      <alignment wrapText="1"/>
    </xf>
    <xf numFmtId="167" fontId="41" fillId="10" borderId="3" xfId="0" applyNumberFormat="1" applyFont="1" applyFill="1" applyBorder="1" applyAlignment="1">
      <alignment wrapText="1"/>
    </xf>
    <xf numFmtId="167" fontId="41" fillId="10" borderId="3" xfId="1" applyFont="1" applyFill="1" applyBorder="1" applyAlignment="1">
      <alignment wrapText="1"/>
    </xf>
    <xf numFmtId="167" fontId="41" fillId="10" borderId="13" xfId="0" applyNumberFormat="1" applyFont="1" applyFill="1" applyBorder="1" applyAlignment="1">
      <alignment wrapText="1"/>
    </xf>
    <xf numFmtId="167" fontId="42" fillId="10" borderId="33" xfId="0" applyNumberFormat="1" applyFont="1" applyFill="1" applyBorder="1" applyAlignment="1">
      <alignment wrapText="1"/>
    </xf>
    <xf numFmtId="167" fontId="42" fillId="10" borderId="38" xfId="0" applyNumberFormat="1" applyFont="1" applyFill="1" applyBorder="1" applyAlignment="1">
      <alignment wrapText="1"/>
    </xf>
    <xf numFmtId="167" fontId="42" fillId="10" borderId="9" xfId="0" applyNumberFormat="1" applyFont="1" applyFill="1" applyBorder="1" applyAlignment="1">
      <alignment wrapText="1"/>
    </xf>
    <xf numFmtId="167" fontId="42" fillId="10" borderId="34" xfId="0" applyNumberFormat="1" applyFont="1" applyFill="1" applyBorder="1" applyAlignment="1">
      <alignment wrapText="1"/>
    </xf>
    <xf numFmtId="165" fontId="41" fillId="11" borderId="3" xfId="1" applyNumberFormat="1" applyFont="1" applyFill="1" applyBorder="1" applyAlignment="1" applyProtection="1">
      <alignment horizontal="right" wrapText="1"/>
    </xf>
    <xf numFmtId="165" fontId="43" fillId="0" borderId="3" xfId="0" applyNumberFormat="1" applyFont="1" applyBorder="1" applyAlignment="1" applyProtection="1">
      <alignment horizontal="right" wrapText="1"/>
      <protection locked="0"/>
    </xf>
    <xf numFmtId="165" fontId="43" fillId="11" borderId="39" xfId="0" applyNumberFormat="1" applyFont="1" applyFill="1" applyBorder="1" applyAlignment="1" applyProtection="1">
      <alignment horizontal="right" wrapText="1"/>
      <protection locked="0"/>
    </xf>
    <xf numFmtId="165" fontId="43" fillId="11" borderId="39" xfId="0" applyNumberFormat="1" applyFont="1" applyFill="1" applyBorder="1" applyAlignment="1" applyProtection="1">
      <alignment wrapText="1"/>
      <protection locked="0"/>
    </xf>
    <xf numFmtId="165" fontId="42" fillId="11" borderId="5" xfId="1" applyNumberFormat="1" applyFont="1" applyFill="1" applyBorder="1" applyAlignment="1" applyProtection="1">
      <alignment horizontal="right" wrapText="1"/>
    </xf>
    <xf numFmtId="165" fontId="44" fillId="11" borderId="5" xfId="1" applyNumberFormat="1" applyFont="1" applyFill="1" applyBorder="1" applyAlignment="1" applyProtection="1">
      <alignment horizontal="right" wrapText="1"/>
    </xf>
    <xf numFmtId="168" fontId="43" fillId="11" borderId="3" xfId="1" applyNumberFormat="1" applyFont="1" applyFill="1" applyBorder="1" applyAlignment="1" applyProtection="1">
      <alignment horizontal="right" wrapText="1"/>
      <protection locked="0"/>
    </xf>
    <xf numFmtId="168" fontId="44" fillId="11" borderId="3" xfId="1" applyNumberFormat="1" applyFont="1" applyFill="1" applyBorder="1" applyAlignment="1" applyProtection="1">
      <alignment horizontal="right" wrapText="1"/>
    </xf>
    <xf numFmtId="168" fontId="41" fillId="11" borderId="3" xfId="1" applyNumberFormat="1" applyFont="1" applyFill="1" applyBorder="1" applyAlignment="1" applyProtection="1">
      <alignment horizontal="right" wrapText="1"/>
    </xf>
    <xf numFmtId="168" fontId="42" fillId="11" borderId="5" xfId="1" applyNumberFormat="1" applyFont="1" applyFill="1" applyBorder="1" applyAlignment="1" applyProtection="1">
      <alignment horizontal="right" wrapText="1"/>
    </xf>
    <xf numFmtId="167" fontId="41" fillId="11" borderId="3" xfId="1" applyFont="1" applyFill="1" applyBorder="1" applyAlignment="1" applyProtection="1">
      <alignment horizontal="center" vertical="center" wrapText="1"/>
    </xf>
    <xf numFmtId="167" fontId="42" fillId="11" borderId="3" xfId="1" applyFont="1" applyFill="1" applyBorder="1" applyAlignment="1" applyProtection="1">
      <alignment horizontal="center" vertical="center" wrapText="1"/>
    </xf>
    <xf numFmtId="167" fontId="43" fillId="11" borderId="3" xfId="1" applyFont="1" applyFill="1" applyBorder="1" applyAlignment="1" applyProtection="1">
      <alignment horizontal="center" vertical="center" wrapText="1"/>
      <protection locked="0"/>
    </xf>
    <xf numFmtId="168" fontId="42" fillId="11" borderId="3" xfId="1" applyNumberFormat="1" applyFont="1" applyFill="1" applyBorder="1" applyAlignment="1" applyProtection="1">
      <alignment horizontal="right" wrapText="1"/>
    </xf>
    <xf numFmtId="168" fontId="43" fillId="11" borderId="3" xfId="0" applyNumberFormat="1" applyFont="1" applyFill="1" applyBorder="1" applyAlignment="1">
      <alignment horizontal="right" wrapText="1"/>
    </xf>
    <xf numFmtId="168" fontId="44" fillId="11" borderId="13" xfId="1" applyNumberFormat="1" applyFont="1" applyFill="1" applyBorder="1" applyAlignment="1" applyProtection="1">
      <alignment horizontal="right" wrapText="1"/>
    </xf>
    <xf numFmtId="0" fontId="8" fillId="2" borderId="5" xfId="0" applyFont="1" applyFill="1" applyBorder="1" applyAlignment="1">
      <alignment horizontal="center" vertical="center" wrapText="1"/>
    </xf>
    <xf numFmtId="0" fontId="8" fillId="2" borderId="39" xfId="0" applyFont="1" applyFill="1" applyBorder="1" applyAlignment="1">
      <alignment horizontal="center" vertical="center" wrapText="1"/>
    </xf>
    <xf numFmtId="165" fontId="44" fillId="11" borderId="3" xfId="1" applyNumberFormat="1" applyFont="1" applyFill="1" applyBorder="1" applyAlignment="1" applyProtection="1">
      <alignment horizontal="right" wrapText="1"/>
    </xf>
    <xf numFmtId="0" fontId="32" fillId="11" borderId="3" xfId="0" applyFont="1" applyFill="1" applyBorder="1" applyAlignment="1" applyProtection="1">
      <alignment horizontal="center" vertical="center" wrapText="1"/>
      <protection locked="0"/>
    </xf>
    <xf numFmtId="0" fontId="42" fillId="10" borderId="54" xfId="0" applyFont="1" applyFill="1" applyBorder="1" applyAlignment="1">
      <alignment horizontal="center" wrapText="1"/>
    </xf>
    <xf numFmtId="0" fontId="42" fillId="10" borderId="39" xfId="0" applyFont="1" applyFill="1" applyBorder="1" applyAlignment="1">
      <alignment horizontal="center" wrapText="1"/>
    </xf>
    <xf numFmtId="167" fontId="42" fillId="10" borderId="52" xfId="1" applyFont="1" applyFill="1" applyBorder="1" applyAlignment="1">
      <alignment wrapText="1"/>
    </xf>
    <xf numFmtId="167" fontId="42" fillId="10" borderId="13" xfId="1" applyFont="1" applyFill="1" applyBorder="1" applyAlignment="1">
      <alignment wrapText="1"/>
    </xf>
    <xf numFmtId="167" fontId="42" fillId="10" borderId="14" xfId="0" applyNumberFormat="1" applyFont="1" applyFill="1" applyBorder="1" applyAlignment="1">
      <alignment wrapText="1"/>
    </xf>
    <xf numFmtId="167" fontId="42" fillId="10" borderId="29" xfId="0" applyNumberFormat="1" applyFont="1" applyFill="1" applyBorder="1" applyAlignment="1">
      <alignment wrapText="1"/>
    </xf>
    <xf numFmtId="164" fontId="7" fillId="0" borderId="0" xfId="0" applyNumberFormat="1" applyFont="1"/>
    <xf numFmtId="4" fontId="0" fillId="0" borderId="0" xfId="0" applyNumberFormat="1" applyAlignment="1">
      <alignment wrapText="1"/>
    </xf>
    <xf numFmtId="164" fontId="0" fillId="0" borderId="0" xfId="0" applyNumberFormat="1" applyAlignment="1">
      <alignment wrapText="1"/>
    </xf>
    <xf numFmtId="3" fontId="0" fillId="0" borderId="0" xfId="0" applyNumberFormat="1" applyAlignment="1">
      <alignment wrapText="1"/>
    </xf>
    <xf numFmtId="167" fontId="45" fillId="11" borderId="3" xfId="1" applyFont="1" applyFill="1" applyBorder="1" applyAlignment="1">
      <alignment wrapText="1"/>
    </xf>
    <xf numFmtId="0" fontId="26" fillId="0" borderId="0" xfId="0" applyFont="1" applyAlignment="1">
      <alignment horizontal="left" vertical="top" wrapText="1"/>
    </xf>
    <xf numFmtId="0" fontId="7" fillId="3" borderId="4" xfId="0" applyFont="1" applyFill="1" applyBorder="1" applyAlignment="1" applyProtection="1">
      <alignment horizontal="left" vertical="top" wrapText="1"/>
      <protection locked="0"/>
    </xf>
    <xf numFmtId="0" fontId="7" fillId="3" borderId="1" xfId="0" applyFont="1" applyFill="1" applyBorder="1" applyAlignment="1" applyProtection="1">
      <alignment horizontal="left" vertical="top" wrapText="1"/>
      <protection locked="0"/>
    </xf>
    <xf numFmtId="0" fontId="7" fillId="3" borderId="2" xfId="0" applyFont="1" applyFill="1" applyBorder="1" applyAlignment="1" applyProtection="1">
      <alignment horizontal="left" vertical="top" wrapText="1"/>
      <protection locked="0"/>
    </xf>
    <xf numFmtId="0" fontId="8" fillId="0" borderId="0" xfId="0" applyFont="1" applyAlignment="1">
      <alignment horizontal="center" vertical="center" wrapText="1"/>
    </xf>
    <xf numFmtId="0" fontId="8" fillId="2" borderId="43"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10" xfId="0" applyFont="1" applyFill="1" applyBorder="1" applyAlignment="1">
      <alignment horizontal="center" vertical="center" wrapText="1"/>
    </xf>
    <xf numFmtId="167" fontId="8" fillId="2" borderId="31" xfId="1" applyFont="1" applyFill="1" applyBorder="1" applyAlignment="1" applyProtection="1">
      <alignment horizontal="center" vertical="center" wrapText="1"/>
    </xf>
    <xf numFmtId="167" fontId="8" fillId="2" borderId="38" xfId="1" applyFont="1" applyFill="1" applyBorder="1" applyAlignment="1" applyProtection="1">
      <alignment horizontal="center" vertical="center" wrapText="1"/>
    </xf>
    <xf numFmtId="0" fontId="8" fillId="2" borderId="5"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8" fillId="4" borderId="43" xfId="0" applyFont="1" applyFill="1" applyBorder="1" applyAlignment="1">
      <alignment horizontal="center" vertical="center" wrapText="1"/>
    </xf>
    <xf numFmtId="0" fontId="8" fillId="4" borderId="44" xfId="0" applyFont="1" applyFill="1" applyBorder="1" applyAlignment="1">
      <alignment horizontal="center" vertical="center" wrapText="1"/>
    </xf>
    <xf numFmtId="0" fontId="8" fillId="4" borderId="45" xfId="0" applyFont="1" applyFill="1" applyBorder="1" applyAlignment="1">
      <alignment horizontal="center" vertical="center" wrapText="1"/>
    </xf>
    <xf numFmtId="167" fontId="8" fillId="2" borderId="5" xfId="1" applyFont="1" applyFill="1" applyBorder="1" applyAlignment="1" applyProtection="1">
      <alignment horizontal="center" vertical="center" wrapText="1"/>
      <protection locked="0"/>
    </xf>
    <xf numFmtId="167" fontId="8" fillId="2" borderId="39" xfId="1" applyFont="1" applyFill="1" applyBorder="1" applyAlignment="1" applyProtection="1">
      <alignment horizontal="center" vertical="center" wrapText="1"/>
      <protection locked="0"/>
    </xf>
    <xf numFmtId="167" fontId="15" fillId="2" borderId="5" xfId="1" applyFont="1" applyFill="1" applyBorder="1" applyAlignment="1" applyProtection="1">
      <alignment horizontal="center" vertical="center" wrapText="1"/>
      <protection locked="0"/>
    </xf>
    <xf numFmtId="167" fontId="15" fillId="2" borderId="39" xfId="1"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49" fontId="8" fillId="3" borderId="4" xfId="0" applyNumberFormat="1" applyFont="1" applyFill="1" applyBorder="1" applyAlignment="1" applyProtection="1">
      <alignment horizontal="left" vertical="center" wrapText="1"/>
      <protection locked="0"/>
    </xf>
    <xf numFmtId="49" fontId="8" fillId="3" borderId="1" xfId="0" applyNumberFormat="1" applyFont="1" applyFill="1" applyBorder="1" applyAlignment="1" applyProtection="1">
      <alignment horizontal="left" vertical="center" wrapText="1"/>
      <protection locked="0"/>
    </xf>
    <xf numFmtId="49" fontId="8" fillId="3" borderId="2" xfId="0" applyNumberFormat="1" applyFont="1" applyFill="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left" vertical="center" wrapText="1"/>
      <protection locked="0"/>
    </xf>
    <xf numFmtId="49" fontId="6" fillId="3" borderId="4" xfId="0" applyNumberFormat="1" applyFont="1" applyFill="1" applyBorder="1" applyAlignment="1" applyProtection="1">
      <alignment horizontal="left" vertical="center" wrapText="1"/>
      <protection locked="0"/>
    </xf>
    <xf numFmtId="49" fontId="7" fillId="3" borderId="1" xfId="0" applyNumberFormat="1" applyFont="1" applyFill="1" applyBorder="1" applyAlignment="1" applyProtection="1">
      <alignment horizontal="left" vertical="center" wrapText="1"/>
      <protection locked="0"/>
    </xf>
    <xf numFmtId="49" fontId="7" fillId="3" borderId="2" xfId="0" applyNumberFormat="1" applyFont="1"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15" fillId="2" borderId="5" xfId="0" applyFont="1" applyFill="1" applyBorder="1" applyAlignment="1" applyProtection="1">
      <alignment horizontal="center" vertical="center" wrapText="1"/>
      <protection locked="0"/>
    </xf>
    <xf numFmtId="0" fontId="15" fillId="2" borderId="39" xfId="0" applyFont="1" applyFill="1" applyBorder="1" applyAlignment="1" applyProtection="1">
      <alignment horizontal="center" vertical="center" wrapText="1"/>
      <protection locked="0"/>
    </xf>
    <xf numFmtId="0" fontId="24" fillId="0" borderId="55" xfId="0" applyFont="1" applyBorder="1" applyAlignment="1">
      <alignment horizontal="left" wrapText="1"/>
    </xf>
    <xf numFmtId="0" fontId="8" fillId="3" borderId="4" xfId="0" applyFont="1" applyFill="1" applyBorder="1" applyAlignment="1" applyProtection="1">
      <alignment horizontal="left" vertical="top" wrapText="1"/>
      <protection locked="0"/>
    </xf>
    <xf numFmtId="0" fontId="8" fillId="3" borderId="1" xfId="0" applyFont="1" applyFill="1" applyBorder="1" applyAlignment="1" applyProtection="1">
      <alignment horizontal="left" vertical="top" wrapText="1"/>
      <protection locked="0"/>
    </xf>
    <xf numFmtId="0" fontId="8" fillId="3" borderId="2" xfId="0" applyFont="1" applyFill="1" applyBorder="1" applyAlignment="1" applyProtection="1">
      <alignment horizontal="left" vertical="top" wrapText="1"/>
      <protection locked="0"/>
    </xf>
    <xf numFmtId="0" fontId="4" fillId="0" borderId="4" xfId="0" applyFont="1" applyBorder="1" applyAlignment="1" applyProtection="1">
      <alignment horizontal="left" vertical="center" wrapText="1"/>
      <protection locked="0"/>
    </xf>
    <xf numFmtId="0" fontId="4" fillId="0" borderId="4"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8" fillId="3" borderId="4" xfId="0" applyFont="1" applyFill="1" applyBorder="1" applyAlignment="1" applyProtection="1">
      <alignment horizontal="left" vertical="center" wrapText="1"/>
      <protection locked="0"/>
    </xf>
    <xf numFmtId="0" fontId="8" fillId="3" borderId="1"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left" vertical="center" wrapText="1"/>
      <protection locked="0"/>
    </xf>
    <xf numFmtId="0" fontId="8" fillId="0" borderId="4" xfId="0" applyFont="1" applyBorder="1" applyAlignment="1">
      <alignment horizontal="left" wrapText="1"/>
    </xf>
    <xf numFmtId="0" fontId="8" fillId="0" borderId="1" xfId="0" applyFont="1" applyBorder="1" applyAlignment="1">
      <alignment horizontal="left" wrapText="1"/>
    </xf>
    <xf numFmtId="0" fontId="8" fillId="0" borderId="2" xfId="0" applyFont="1" applyBorder="1" applyAlignment="1">
      <alignment horizontal="left" wrapText="1"/>
    </xf>
    <xf numFmtId="0" fontId="8" fillId="0" borderId="54" xfId="0" applyFont="1" applyBorder="1" applyAlignment="1" applyProtection="1">
      <alignment horizontal="center" wrapText="1"/>
      <protection locked="0"/>
    </xf>
    <xf numFmtId="0" fontId="8" fillId="0" borderId="39" xfId="0" applyFont="1" applyBorder="1" applyAlignment="1" applyProtection="1">
      <alignment horizontal="center" wrapText="1"/>
      <protection locked="0"/>
    </xf>
    <xf numFmtId="0" fontId="15" fillId="0" borderId="54" xfId="0" applyFont="1" applyBorder="1" applyAlignment="1" applyProtection="1">
      <alignment horizontal="center" wrapText="1"/>
      <protection locked="0"/>
    </xf>
    <xf numFmtId="0" fontId="15" fillId="0" borderId="39" xfId="0" applyFont="1" applyBorder="1" applyAlignment="1" applyProtection="1">
      <alignment horizontal="center" wrapText="1"/>
      <protection locked="0"/>
    </xf>
    <xf numFmtId="0" fontId="15" fillId="0" borderId="29" xfId="0" applyFont="1" applyBorder="1" applyAlignment="1">
      <alignment horizontal="center" vertical="center" wrapText="1"/>
    </xf>
    <xf numFmtId="0" fontId="15" fillId="0" borderId="38" xfId="0" applyFont="1" applyBorder="1" applyAlignment="1">
      <alignment horizontal="center" vertical="center" wrapText="1"/>
    </xf>
    <xf numFmtId="0" fontId="8" fillId="0" borderId="26" xfId="0" applyFont="1" applyBorder="1" applyAlignment="1">
      <alignment horizontal="center" wrapText="1"/>
    </xf>
    <xf numFmtId="0" fontId="8" fillId="0" borderId="27" xfId="0" applyFont="1" applyBorder="1" applyAlignment="1">
      <alignment horizontal="center" wrapText="1"/>
    </xf>
    <xf numFmtId="0" fontId="8" fillId="0" borderId="21" xfId="0" applyFont="1" applyBorder="1" applyAlignment="1">
      <alignment horizontal="center" wrapText="1"/>
    </xf>
    <xf numFmtId="0" fontId="9" fillId="6" borderId="17" xfId="0" applyFont="1" applyFill="1" applyBorder="1" applyAlignment="1">
      <alignment horizontal="center" vertical="center"/>
    </xf>
    <xf numFmtId="0" fontId="9" fillId="6" borderId="15" xfId="0" applyFont="1" applyFill="1" applyBorder="1" applyAlignment="1">
      <alignment horizontal="center" vertical="center"/>
    </xf>
    <xf numFmtId="0" fontId="9" fillId="6" borderId="18" xfId="0" applyFont="1" applyFill="1" applyBorder="1" applyAlignment="1">
      <alignment horizontal="center" vertical="center"/>
    </xf>
    <xf numFmtId="0" fontId="9" fillId="6" borderId="19" xfId="0" applyFont="1" applyFill="1" applyBorder="1" applyAlignment="1">
      <alignment horizontal="center" vertical="center"/>
    </xf>
    <xf numFmtId="0" fontId="9" fillId="6" borderId="25" xfId="0" applyFont="1" applyFill="1" applyBorder="1" applyAlignment="1">
      <alignment horizontal="center" vertical="center"/>
    </xf>
    <xf numFmtId="0" fontId="9" fillId="6" borderId="20" xfId="0" applyFont="1" applyFill="1" applyBorder="1" applyAlignment="1">
      <alignment horizontal="center" vertical="center"/>
    </xf>
    <xf numFmtId="167" fontId="9" fillId="2" borderId="46" xfId="0" applyNumberFormat="1" applyFont="1" applyFill="1" applyBorder="1" applyAlignment="1">
      <alignment horizontal="center"/>
    </xf>
    <xf numFmtId="167" fontId="9" fillId="2" borderId="47" xfId="0" applyNumberFormat="1" applyFont="1" applyFill="1" applyBorder="1" applyAlignment="1">
      <alignment horizontal="center"/>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9" fillId="2" borderId="43" xfId="0" applyFont="1" applyFill="1" applyBorder="1" applyAlignment="1">
      <alignment horizontal="left"/>
    </xf>
    <xf numFmtId="0" fontId="9" fillId="2" borderId="44" xfId="0" applyFont="1" applyFill="1" applyBorder="1" applyAlignment="1">
      <alignment horizontal="left"/>
    </xf>
    <xf numFmtId="0" fontId="9" fillId="2" borderId="45" xfId="0" applyFont="1" applyFill="1" applyBorder="1" applyAlignment="1">
      <alignment horizontal="left"/>
    </xf>
    <xf numFmtId="167" fontId="9" fillId="2" borderId="4" xfId="0" applyNumberFormat="1" applyFont="1" applyFill="1" applyBorder="1" applyAlignment="1">
      <alignment horizontal="center"/>
    </xf>
    <xf numFmtId="167" fontId="9" fillId="2" borderId="36" xfId="0" applyNumberFormat="1" applyFont="1" applyFill="1" applyBorder="1" applyAlignment="1">
      <alignment horizontal="center"/>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8" fillId="6" borderId="17" xfId="0" applyFont="1" applyFill="1" applyBorder="1" applyAlignment="1">
      <alignment horizontal="center" vertical="center"/>
    </xf>
    <xf numFmtId="0" fontId="8" fillId="6" borderId="15" xfId="0" applyFont="1" applyFill="1" applyBorder="1" applyAlignment="1">
      <alignment horizontal="center" vertical="center"/>
    </xf>
    <xf numFmtId="0" fontId="8" fillId="6" borderId="18" xfId="0" applyFont="1" applyFill="1" applyBorder="1" applyAlignment="1">
      <alignment horizontal="center" vertical="center"/>
    </xf>
    <xf numFmtId="0" fontId="8" fillId="6" borderId="19" xfId="0" applyFont="1" applyFill="1" applyBorder="1" applyAlignment="1">
      <alignment horizontal="center" vertical="center"/>
    </xf>
    <xf numFmtId="0" fontId="8" fillId="6" borderId="25" xfId="0" applyFont="1" applyFill="1" applyBorder="1" applyAlignment="1">
      <alignment horizontal="center" vertical="center"/>
    </xf>
    <xf numFmtId="0" fontId="8" fillId="6" borderId="20" xfId="0" applyFont="1" applyFill="1" applyBorder="1" applyAlignment="1">
      <alignment horizontal="center" vertical="center"/>
    </xf>
    <xf numFmtId="0" fontId="8" fillId="2" borderId="54" xfId="0" applyFont="1" applyFill="1" applyBorder="1" applyAlignment="1">
      <alignment horizontal="center" wrapText="1"/>
    </xf>
    <xf numFmtId="0" fontId="8" fillId="2" borderId="39" xfId="0" applyFont="1" applyFill="1" applyBorder="1" applyAlignment="1">
      <alignment horizontal="center" wrapText="1"/>
    </xf>
    <xf numFmtId="0" fontId="8" fillId="2" borderId="28"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26" xfId="0" applyFont="1" applyFill="1" applyBorder="1" applyAlignment="1">
      <alignment horizontal="center" wrapText="1"/>
    </xf>
    <xf numFmtId="0" fontId="8" fillId="2" borderId="27" xfId="0" applyFont="1" applyFill="1" applyBorder="1" applyAlignment="1">
      <alignment horizontal="center" wrapText="1"/>
    </xf>
    <xf numFmtId="0" fontId="8" fillId="2" borderId="21" xfId="0" applyFont="1" applyFill="1" applyBorder="1" applyAlignment="1">
      <alignment horizontal="center" wrapText="1"/>
    </xf>
    <xf numFmtId="0" fontId="42" fillId="10" borderId="29" xfId="0" applyFont="1" applyFill="1" applyBorder="1" applyAlignment="1">
      <alignment horizontal="center" vertical="center" wrapText="1"/>
    </xf>
    <xf numFmtId="0" fontId="42" fillId="10" borderId="38"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10" xfId="0" applyFont="1" applyFill="1" applyBorder="1" applyAlignment="1">
      <alignment horizontal="center" vertical="center" wrapText="1"/>
    </xf>
  </cellXfs>
  <cellStyles count="3">
    <cellStyle name="Currency" xfId="1" builtinId="4"/>
    <cellStyle name="Normal" xfId="0" builtinId="0"/>
    <cellStyle name="Per 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00000000-0011-0000-FFFF-FFFF00000000}"/>
  </tableStyles>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Mfrekeobong Ukpanah" id="{FBEBFD71-18EC-4CBD-8AE9-ED4FEE2137FA}" userId="S::mfrekeobong.ukpanah@undp.org::9fef9447-ff52-4569-a201-6c550af7c28b"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9" dT="2024-07-05T12:51:17.20" personId="{FBEBFD71-18EC-4CBD-8AE9-ED4FEE2137FA}" id="{BF0DCCD6-4446-4C8E-998A-21C87B6407C1}">
    <text>This entails support to MPAPA and ICPNC for dissemination/sensitization and citizen engagement/promotion of dialogue</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workbookViewId="0">
      <selection activeCell="B3" sqref="B3"/>
    </sheetView>
  </sheetViews>
  <sheetFormatPr baseColWidth="10" defaultColWidth="8.83203125" defaultRowHeight="15" x14ac:dyDescent="0.2"/>
  <cols>
    <col min="2" max="2" width="127.5" customWidth="1"/>
  </cols>
  <sheetData>
    <row r="2" spans="2:5" ht="36.75" customHeight="1" thickBot="1" x14ac:dyDescent="0.25">
      <c r="B2" s="425" t="s">
        <v>0</v>
      </c>
      <c r="C2" s="425"/>
      <c r="D2" s="425"/>
      <c r="E2" s="425"/>
    </row>
    <row r="3" spans="2:5" ht="295.5" customHeight="1" thickBot="1" x14ac:dyDescent="0.25">
      <c r="B3" s="93"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S212"/>
  <sheetViews>
    <sheetView showGridLines="0" showZeros="0" tabSelected="1" topLeftCell="F1" zoomScale="66" zoomScaleNormal="66" workbookViewId="0">
      <pane ySplit="4" topLeftCell="A187" activePane="bottomLeft" state="frozen"/>
      <selection pane="bottomLeft" activeCell="G11" sqref="A11:XFD11"/>
    </sheetView>
  </sheetViews>
  <sheetFormatPr baseColWidth="10" defaultColWidth="9.1640625" defaultRowHeight="15" x14ac:dyDescent="0.2"/>
  <cols>
    <col min="1" max="1" width="5.1640625" style="17" customWidth="1"/>
    <col min="2" max="2" width="30.5" style="17" customWidth="1"/>
    <col min="3" max="3" width="32.5" style="17" customWidth="1"/>
    <col min="4" max="4" width="25.1640625" style="17" customWidth="1"/>
    <col min="5" max="8" width="25.1640625" style="207" customWidth="1"/>
    <col min="9" max="9" width="25.5" style="17" customWidth="1"/>
    <col min="10" max="11" width="25.5" style="240" customWidth="1"/>
    <col min="12" max="12" width="23.1640625" style="17" customWidth="1"/>
    <col min="13" max="13" width="22.5" style="17" customWidth="1"/>
    <col min="14" max="14" width="22.5" style="69" customWidth="1"/>
    <col min="15" max="15" width="40" style="88" customWidth="1"/>
    <col min="16" max="16" width="30.5" style="17" customWidth="1"/>
    <col min="17" max="17" width="22.5" style="17" customWidth="1"/>
    <col min="18" max="18" width="29.5" style="17" customWidth="1"/>
    <col min="19" max="19" width="23.5" style="17" customWidth="1"/>
    <col min="20" max="20" width="18.5" style="17" customWidth="1"/>
    <col min="21" max="21" width="17.5" style="17" customWidth="1"/>
    <col min="22" max="22" width="25.1640625" style="17" customWidth="1"/>
    <col min="23" max="16384" width="9.1640625" style="17"/>
  </cols>
  <sheetData>
    <row r="1" spans="1:16" ht="47" x14ac:dyDescent="0.55000000000000004">
      <c r="B1" s="425" t="s">
        <v>0</v>
      </c>
      <c r="C1" s="425"/>
      <c r="D1" s="425"/>
      <c r="E1" s="425"/>
      <c r="F1" s="425"/>
      <c r="G1" s="425"/>
      <c r="H1" s="425"/>
      <c r="I1" s="425"/>
      <c r="J1" s="219"/>
      <c r="K1" s="219"/>
      <c r="L1" s="15"/>
      <c r="M1" s="16"/>
      <c r="N1" s="68"/>
      <c r="O1" s="87"/>
      <c r="P1" s="16"/>
    </row>
    <row r="2" spans="1:16" ht="26" x14ac:dyDescent="0.3">
      <c r="B2" s="472" t="s">
        <v>2</v>
      </c>
      <c r="C2" s="472"/>
      <c r="D2" s="472"/>
      <c r="E2" s="472"/>
      <c r="F2" s="472"/>
      <c r="G2" s="472"/>
      <c r="H2" s="472"/>
      <c r="I2" s="472"/>
      <c r="J2" s="220"/>
      <c r="K2" s="220"/>
      <c r="L2" s="94"/>
      <c r="M2" s="94"/>
      <c r="N2" s="78"/>
      <c r="O2" s="78"/>
    </row>
    <row r="4" spans="1:16" ht="102" x14ac:dyDescent="0.2">
      <c r="B4" s="97" t="s">
        <v>3</v>
      </c>
      <c r="C4" s="97" t="s">
        <v>4</v>
      </c>
      <c r="D4" s="23" t="s">
        <v>5</v>
      </c>
      <c r="E4" s="184" t="s">
        <v>643</v>
      </c>
      <c r="F4" s="184" t="s">
        <v>644</v>
      </c>
      <c r="G4" s="413" t="s">
        <v>642</v>
      </c>
      <c r="H4" s="413" t="s">
        <v>645</v>
      </c>
      <c r="I4" s="23" t="s">
        <v>6</v>
      </c>
      <c r="J4" s="221" t="s">
        <v>636</v>
      </c>
      <c r="K4" s="221" t="s">
        <v>637</v>
      </c>
      <c r="L4" s="44" t="s">
        <v>7</v>
      </c>
      <c r="M4" s="97" t="s">
        <v>8</v>
      </c>
      <c r="N4" s="97" t="s">
        <v>9</v>
      </c>
      <c r="O4" s="97" t="s">
        <v>10</v>
      </c>
      <c r="P4" s="97" t="s">
        <v>11</v>
      </c>
    </row>
    <row r="5" spans="1:16" ht="24" customHeight="1" x14ac:dyDescent="0.2">
      <c r="B5" s="42" t="s">
        <v>12</v>
      </c>
      <c r="C5" s="454" t="s">
        <v>615</v>
      </c>
      <c r="D5" s="455"/>
      <c r="E5" s="455"/>
      <c r="F5" s="455"/>
      <c r="G5" s="455"/>
      <c r="H5" s="455"/>
      <c r="I5" s="455"/>
      <c r="J5" s="455"/>
      <c r="K5" s="455"/>
      <c r="L5" s="455"/>
      <c r="M5" s="455"/>
      <c r="N5" s="455"/>
      <c r="O5" s="455"/>
      <c r="P5" s="456"/>
    </row>
    <row r="6" spans="1:16" ht="17" x14ac:dyDescent="0.2">
      <c r="B6" s="42" t="s">
        <v>13</v>
      </c>
      <c r="C6" s="466" t="s">
        <v>616</v>
      </c>
      <c r="D6" s="467"/>
      <c r="E6" s="467"/>
      <c r="F6" s="467"/>
      <c r="G6" s="467"/>
      <c r="H6" s="467"/>
      <c r="I6" s="467"/>
      <c r="J6" s="467"/>
      <c r="K6" s="467"/>
      <c r="L6" s="467"/>
      <c r="M6" s="467"/>
      <c r="N6" s="467"/>
      <c r="O6" s="467"/>
      <c r="P6" s="468"/>
    </row>
    <row r="7" spans="1:16" ht="51" x14ac:dyDescent="0.2">
      <c r="B7" s="98" t="s">
        <v>14</v>
      </c>
      <c r="C7" s="137" t="s">
        <v>590</v>
      </c>
      <c r="D7" s="148">
        <v>104360</v>
      </c>
      <c r="E7" s="185">
        <f>F7-D7</f>
        <v>17374</v>
      </c>
      <c r="F7" s="185">
        <v>121734</v>
      </c>
      <c r="G7" s="395"/>
      <c r="H7" s="395">
        <f>F7</f>
        <v>121734</v>
      </c>
      <c r="I7" s="149"/>
      <c r="J7" s="222"/>
      <c r="K7" s="222"/>
      <c r="L7" s="394">
        <f>F7</f>
        <v>121734</v>
      </c>
      <c r="M7" s="102">
        <v>0.15</v>
      </c>
      <c r="N7" s="100">
        <v>121734</v>
      </c>
      <c r="O7" s="103" t="s">
        <v>15</v>
      </c>
      <c r="P7" s="136"/>
    </row>
    <row r="8" spans="1:16" ht="68" x14ac:dyDescent="0.2">
      <c r="B8" s="98" t="s">
        <v>16</v>
      </c>
      <c r="C8" s="142" t="s">
        <v>617</v>
      </c>
      <c r="D8" s="150">
        <v>155000</v>
      </c>
      <c r="E8" s="255">
        <f>F8-D8</f>
        <v>-43000</v>
      </c>
      <c r="F8" s="256">
        <v>112000</v>
      </c>
      <c r="G8" s="396">
        <f>H8-F8</f>
        <v>30701.799999999988</v>
      </c>
      <c r="H8" s="396">
        <f>N8</f>
        <v>142701.79999999999</v>
      </c>
      <c r="I8" s="149"/>
      <c r="J8" s="222"/>
      <c r="K8" s="222">
        <f>I8+J8</f>
        <v>0</v>
      </c>
      <c r="L8" s="394">
        <f>H8</f>
        <v>142701.79999999999</v>
      </c>
      <c r="M8" s="102">
        <v>0.3</v>
      </c>
      <c r="N8" s="100">
        <v>142701.79999999999</v>
      </c>
      <c r="O8" s="103" t="s">
        <v>17</v>
      </c>
      <c r="P8" s="136"/>
    </row>
    <row r="9" spans="1:16" ht="51" x14ac:dyDescent="0.2">
      <c r="B9" s="98" t="s">
        <v>18</v>
      </c>
      <c r="C9" s="137" t="s">
        <v>591</v>
      </c>
      <c r="D9" s="151">
        <v>92739</v>
      </c>
      <c r="E9" s="255">
        <f>F9-D9</f>
        <v>-35239</v>
      </c>
      <c r="F9" s="363">
        <v>57500</v>
      </c>
      <c r="G9" s="397">
        <f>H9-F9</f>
        <v>467</v>
      </c>
      <c r="H9" s="397">
        <f>N9</f>
        <v>57967</v>
      </c>
      <c r="I9" s="149"/>
      <c r="J9" s="222"/>
      <c r="K9" s="222"/>
      <c r="L9" s="394">
        <f>H9</f>
        <v>57967</v>
      </c>
      <c r="M9" s="143">
        <v>0.3</v>
      </c>
      <c r="N9" s="100">
        <v>57967</v>
      </c>
      <c r="O9" s="133" t="s">
        <v>17</v>
      </c>
      <c r="P9" s="136"/>
    </row>
    <row r="10" spans="1:16" ht="68" x14ac:dyDescent="0.2">
      <c r="B10" s="98" t="s">
        <v>19</v>
      </c>
      <c r="C10" s="137" t="s">
        <v>618</v>
      </c>
      <c r="D10" s="151">
        <v>150000</v>
      </c>
      <c r="E10" s="255">
        <f>F10-D10</f>
        <v>-30000</v>
      </c>
      <c r="F10" s="363">
        <v>120000</v>
      </c>
      <c r="G10" s="397">
        <f>H10-F10</f>
        <v>-25000</v>
      </c>
      <c r="H10" s="397">
        <f>N10</f>
        <v>95000</v>
      </c>
      <c r="I10" s="149"/>
      <c r="J10" s="222"/>
      <c r="K10" s="222"/>
      <c r="L10" s="394">
        <f>H10</f>
        <v>95000</v>
      </c>
      <c r="M10" s="143">
        <v>0.5</v>
      </c>
      <c r="N10" s="100">
        <v>95000</v>
      </c>
      <c r="O10" s="103" t="s">
        <v>20</v>
      </c>
      <c r="P10" s="136"/>
    </row>
    <row r="11" spans="1:16" ht="68" x14ac:dyDescent="0.2">
      <c r="B11" s="98" t="s">
        <v>21</v>
      </c>
      <c r="C11" s="137" t="s">
        <v>592</v>
      </c>
      <c r="D11" s="149"/>
      <c r="E11" s="186"/>
      <c r="F11" s="186"/>
      <c r="G11" s="186"/>
      <c r="H11" s="186"/>
      <c r="I11" s="152">
        <v>90000</v>
      </c>
      <c r="J11" s="222"/>
      <c r="K11" s="225">
        <v>90000</v>
      </c>
      <c r="L11" s="155">
        <f>SUM(D11:J11)</f>
        <v>90000</v>
      </c>
      <c r="M11" s="143">
        <v>0.34</v>
      </c>
      <c r="N11" s="100">
        <v>65658</v>
      </c>
      <c r="O11" s="144" t="s">
        <v>593</v>
      </c>
      <c r="P11" s="136"/>
    </row>
    <row r="12" spans="1:16" s="134" customFormat="1" ht="102" x14ac:dyDescent="0.2">
      <c r="B12" s="98" t="s">
        <v>22</v>
      </c>
      <c r="C12" s="135" t="s">
        <v>23</v>
      </c>
      <c r="D12" s="154">
        <v>80000</v>
      </c>
      <c r="E12" s="187"/>
      <c r="F12" s="361">
        <v>80000</v>
      </c>
      <c r="G12" s="187"/>
      <c r="H12" s="361">
        <f>N12</f>
        <v>80000</v>
      </c>
      <c r="I12" s="149"/>
      <c r="J12" s="222"/>
      <c r="K12" s="222"/>
      <c r="L12" s="155">
        <f>F12</f>
        <v>80000</v>
      </c>
      <c r="M12" s="102">
        <v>0.4</v>
      </c>
      <c r="N12" s="100">
        <v>80000</v>
      </c>
      <c r="O12" s="180" t="s">
        <v>629</v>
      </c>
      <c r="P12" s="136"/>
    </row>
    <row r="13" spans="1:16" ht="17" x14ac:dyDescent="0.2">
      <c r="B13" s="98" t="s">
        <v>24</v>
      </c>
      <c r="C13" s="140"/>
      <c r="D13" s="153"/>
      <c r="E13" s="188"/>
      <c r="F13" s="188"/>
      <c r="G13" s="188"/>
      <c r="H13" s="188"/>
      <c r="I13" s="153"/>
      <c r="J13" s="223"/>
      <c r="K13" s="223"/>
      <c r="L13" s="155">
        <f>SUM(D13:J13)</f>
        <v>0</v>
      </c>
      <c r="M13" s="106"/>
      <c r="N13" s="103"/>
      <c r="O13" s="103"/>
      <c r="P13" s="141"/>
    </row>
    <row r="14" spans="1:16" ht="17" x14ac:dyDescent="0.2">
      <c r="A14" s="18"/>
      <c r="B14" s="98" t="s">
        <v>25</v>
      </c>
      <c r="C14" s="140"/>
      <c r="D14" s="153"/>
      <c r="E14" s="188"/>
      <c r="F14" s="188"/>
      <c r="G14" s="188"/>
      <c r="H14" s="188"/>
      <c r="I14" s="153"/>
      <c r="J14" s="223"/>
      <c r="K14" s="223"/>
      <c r="L14" s="155">
        <f>SUM(D14:J14)</f>
        <v>0</v>
      </c>
      <c r="M14" s="106"/>
      <c r="N14" s="103"/>
      <c r="O14" s="103"/>
      <c r="P14" s="141"/>
    </row>
    <row r="15" spans="1:16" ht="17" x14ac:dyDescent="0.2">
      <c r="A15" s="18"/>
      <c r="B15" s="134"/>
      <c r="C15" s="42" t="s">
        <v>26</v>
      </c>
      <c r="D15" s="156">
        <f>SUM(D7:D14)</f>
        <v>582099</v>
      </c>
      <c r="E15" s="362">
        <f>F15-D15</f>
        <v>-90865</v>
      </c>
      <c r="F15" s="362">
        <f>SUM(F7:F14)</f>
        <v>491234</v>
      </c>
      <c r="G15" s="412">
        <f>SUM(G8:G14)</f>
        <v>6168.7999999999884</v>
      </c>
      <c r="H15" s="412">
        <f>SUM(H7:H14)</f>
        <v>497402.8</v>
      </c>
      <c r="I15" s="156">
        <f>SUM(I7:I14)</f>
        <v>90000</v>
      </c>
      <c r="J15" s="224"/>
      <c r="K15" s="250">
        <f>SUM(K7:K14)</f>
        <v>90000</v>
      </c>
      <c r="L15" s="156">
        <f>L7+L8+L9+L10+L11+L12</f>
        <v>587402.80000000005</v>
      </c>
      <c r="M15" s="8">
        <f>(M7*L7)+(M8*L8)+(M9*L9)+(M10*L10)+(M11*L11)+(M12*L12)+(M13*L13)+(M14*L14)</f>
        <v>188560.74</v>
      </c>
      <c r="N15" s="8">
        <f>SUM(N7:N14)</f>
        <v>563060.80000000005</v>
      </c>
      <c r="O15" s="89"/>
      <c r="P15" s="141"/>
    </row>
    <row r="16" spans="1:16" ht="17" x14ac:dyDescent="0.2">
      <c r="A16" s="18"/>
      <c r="B16" s="42" t="s">
        <v>27</v>
      </c>
      <c r="C16" s="463" t="s">
        <v>594</v>
      </c>
      <c r="D16" s="464"/>
      <c r="E16" s="464"/>
      <c r="F16" s="464"/>
      <c r="G16" s="464"/>
      <c r="H16" s="464"/>
      <c r="I16" s="464"/>
      <c r="J16" s="464"/>
      <c r="K16" s="464"/>
      <c r="L16" s="464"/>
      <c r="M16" s="464"/>
      <c r="N16" s="464"/>
      <c r="O16" s="464"/>
      <c r="P16" s="465"/>
    </row>
    <row r="17" spans="1:16" ht="51" x14ac:dyDescent="0.2">
      <c r="A17" s="18"/>
      <c r="B17" s="98" t="s">
        <v>28</v>
      </c>
      <c r="C17" s="135" t="s">
        <v>619</v>
      </c>
      <c r="D17" s="148">
        <v>50000</v>
      </c>
      <c r="E17" s="255">
        <f>F17-D17</f>
        <v>-40320</v>
      </c>
      <c r="F17" s="255">
        <v>9680</v>
      </c>
      <c r="G17" s="185"/>
      <c r="H17" s="185">
        <f>N17</f>
        <v>9679.59</v>
      </c>
      <c r="I17" s="154"/>
      <c r="J17" s="225"/>
      <c r="K17" s="225"/>
      <c r="L17" s="155">
        <f>F17</f>
        <v>9680</v>
      </c>
      <c r="M17" s="102">
        <v>0.5</v>
      </c>
      <c r="N17" s="100">
        <v>9679.59</v>
      </c>
      <c r="O17" s="133" t="s">
        <v>73</v>
      </c>
      <c r="P17" s="136"/>
    </row>
    <row r="18" spans="1:16" ht="51" x14ac:dyDescent="0.2">
      <c r="A18" s="18"/>
      <c r="B18" s="98" t="s">
        <v>29</v>
      </c>
      <c r="C18" s="135" t="s">
        <v>30</v>
      </c>
      <c r="D18" s="157">
        <v>54000</v>
      </c>
      <c r="E18" s="256">
        <f>F18-D18</f>
        <v>-14000</v>
      </c>
      <c r="F18" s="256">
        <v>40000</v>
      </c>
      <c r="G18" s="396">
        <f>H18-F18</f>
        <v>-17779.3</v>
      </c>
      <c r="H18" s="396">
        <f>N18</f>
        <v>22220.7</v>
      </c>
      <c r="I18" s="154"/>
      <c r="J18" s="225">
        <f>I17-J17</f>
        <v>0</v>
      </c>
      <c r="K18" s="225"/>
      <c r="L18" s="394">
        <f>H18</f>
        <v>22220.7</v>
      </c>
      <c r="M18" s="102">
        <v>0.5</v>
      </c>
      <c r="N18" s="100">
        <v>22220.7</v>
      </c>
      <c r="O18" s="133" t="s">
        <v>595</v>
      </c>
      <c r="P18" s="136"/>
    </row>
    <row r="19" spans="1:16" ht="85" x14ac:dyDescent="0.2">
      <c r="A19" s="18"/>
      <c r="B19" s="98" t="s">
        <v>31</v>
      </c>
      <c r="C19" s="135" t="s">
        <v>620</v>
      </c>
      <c r="D19" s="258">
        <v>30000</v>
      </c>
      <c r="E19" s="259"/>
      <c r="F19" s="364">
        <f>D19+E19</f>
        <v>30000</v>
      </c>
      <c r="G19" s="396">
        <f>H19-F19</f>
        <v>20000</v>
      </c>
      <c r="H19" s="396">
        <v>50000</v>
      </c>
      <c r="I19" s="154"/>
      <c r="J19" s="225"/>
      <c r="K19" s="225"/>
      <c r="L19" s="394">
        <f>H19</f>
        <v>50000</v>
      </c>
      <c r="M19" s="102">
        <v>0.5</v>
      </c>
      <c r="N19" s="100">
        <v>21400</v>
      </c>
      <c r="O19" s="133" t="s">
        <v>596</v>
      </c>
      <c r="P19" s="136"/>
    </row>
    <row r="20" spans="1:16" ht="17" x14ac:dyDescent="0.2">
      <c r="A20" s="18"/>
      <c r="B20" s="98" t="s">
        <v>32</v>
      </c>
      <c r="C20" s="140"/>
      <c r="D20" s="154"/>
      <c r="E20" s="187"/>
      <c r="F20" s="187"/>
      <c r="G20" s="187"/>
      <c r="H20" s="187"/>
      <c r="I20" s="154"/>
      <c r="J20" s="225"/>
      <c r="K20" s="225"/>
      <c r="L20" s="155">
        <f>SUM(D20:J20)</f>
        <v>0</v>
      </c>
      <c r="M20" s="102"/>
      <c r="N20" s="100"/>
      <c r="O20" s="103"/>
      <c r="P20" s="136"/>
    </row>
    <row r="21" spans="1:16" ht="17" x14ac:dyDescent="0.2">
      <c r="A21" s="18"/>
      <c r="B21" s="98" t="s">
        <v>33</v>
      </c>
      <c r="C21" s="139"/>
      <c r="D21" s="154"/>
      <c r="E21" s="187"/>
      <c r="F21" s="187"/>
      <c r="G21" s="187"/>
      <c r="H21" s="187"/>
      <c r="I21" s="154"/>
      <c r="J21" s="225"/>
      <c r="K21" s="225"/>
      <c r="L21" s="155">
        <f>SUM(D21:J21)</f>
        <v>0</v>
      </c>
      <c r="M21" s="102"/>
      <c r="N21" s="100"/>
      <c r="O21" s="103"/>
      <c r="P21" s="136"/>
    </row>
    <row r="22" spans="1:16" ht="17" x14ac:dyDescent="0.2">
      <c r="A22" s="18"/>
      <c r="B22" s="98" t="s">
        <v>34</v>
      </c>
      <c r="C22" s="139"/>
      <c r="D22" s="154"/>
      <c r="E22" s="187"/>
      <c r="F22" s="187"/>
      <c r="G22" s="187"/>
      <c r="H22" s="187"/>
      <c r="I22" s="154"/>
      <c r="J22" s="225"/>
      <c r="K22" s="225"/>
      <c r="L22" s="155">
        <f>SUM(D22:J22)</f>
        <v>0</v>
      </c>
      <c r="M22" s="102"/>
      <c r="N22" s="100"/>
      <c r="O22" s="103"/>
      <c r="P22" s="136"/>
    </row>
    <row r="23" spans="1:16" ht="17" x14ac:dyDescent="0.2">
      <c r="A23" s="18"/>
      <c r="B23" s="98" t="s">
        <v>35</v>
      </c>
      <c r="C23" s="140"/>
      <c r="D23" s="158"/>
      <c r="E23" s="189"/>
      <c r="F23" s="189"/>
      <c r="G23" s="189"/>
      <c r="H23" s="189"/>
      <c r="I23" s="158"/>
      <c r="J23" s="226"/>
      <c r="K23" s="226"/>
      <c r="L23" s="155">
        <f>SUM(D23:J23)</f>
        <v>0</v>
      </c>
      <c r="M23" s="106"/>
      <c r="N23" s="103"/>
      <c r="O23" s="103"/>
      <c r="P23" s="141"/>
    </row>
    <row r="24" spans="1:16" ht="17" x14ac:dyDescent="0.2">
      <c r="A24" s="18"/>
      <c r="B24" s="98" t="s">
        <v>36</v>
      </c>
      <c r="C24" s="140"/>
      <c r="D24" s="158"/>
      <c r="E24" s="189"/>
      <c r="F24" s="189"/>
      <c r="G24" s="189"/>
      <c r="H24" s="189"/>
      <c r="I24" s="158"/>
      <c r="J24" s="226"/>
      <c r="K24" s="226"/>
      <c r="L24" s="155">
        <f>SUM(D24:J24)</f>
        <v>0</v>
      </c>
      <c r="M24" s="106"/>
      <c r="N24" s="103"/>
      <c r="O24" s="103"/>
      <c r="P24" s="141"/>
    </row>
    <row r="25" spans="1:16" ht="17" x14ac:dyDescent="0.2">
      <c r="A25" s="18"/>
      <c r="B25" s="134"/>
      <c r="C25" s="42" t="s">
        <v>26</v>
      </c>
      <c r="D25" s="159">
        <f>SUM(D17:D24)</f>
        <v>134000</v>
      </c>
      <c r="E25" s="260">
        <f>F25-D25</f>
        <v>-54320</v>
      </c>
      <c r="F25" s="260">
        <f>SUM(F17:F24)</f>
        <v>79680</v>
      </c>
      <c r="G25" s="399">
        <f>SUM(G18:G24)</f>
        <v>2220.7000000000007</v>
      </c>
      <c r="H25" s="399">
        <f>SUM(H17:H24)</f>
        <v>81900.290000000008</v>
      </c>
      <c r="I25" s="159">
        <f>SUM(I17:I24)</f>
        <v>0</v>
      </c>
      <c r="J25" s="227">
        <f>SUM(J17:J24)</f>
        <v>0</v>
      </c>
      <c r="K25" s="227"/>
      <c r="L25" s="398">
        <f>H25</f>
        <v>81900.290000000008</v>
      </c>
      <c r="M25" s="8">
        <f>(M17*L17)+(M18*L18)+(M19*L19)+(M20*L20)+(M21*L21)+(M22*L22)+(M23*L23)+(M24*L24)</f>
        <v>40950.35</v>
      </c>
      <c r="N25" s="8">
        <f>SUM(N17:N24)</f>
        <v>53300.29</v>
      </c>
      <c r="O25" s="89"/>
      <c r="P25" s="141"/>
    </row>
    <row r="26" spans="1:16" ht="17" x14ac:dyDescent="0.2">
      <c r="A26" s="18"/>
      <c r="B26" s="145" t="s">
        <v>37</v>
      </c>
      <c r="C26" s="469"/>
      <c r="D26" s="464"/>
      <c r="E26" s="464"/>
      <c r="F26" s="464"/>
      <c r="G26" s="464"/>
      <c r="H26" s="464"/>
      <c r="I26" s="464"/>
      <c r="J26" s="464"/>
      <c r="K26" s="464"/>
      <c r="L26" s="464"/>
      <c r="M26" s="464"/>
      <c r="N26" s="464"/>
      <c r="O26" s="464"/>
      <c r="P26" s="465"/>
    </row>
    <row r="27" spans="1:16" ht="17" x14ac:dyDescent="0.2">
      <c r="A27" s="18"/>
      <c r="B27" s="146" t="s">
        <v>38</v>
      </c>
      <c r="C27" s="183"/>
      <c r="D27" s="160"/>
      <c r="E27" s="190"/>
      <c r="F27" s="190"/>
      <c r="G27" s="190"/>
      <c r="H27" s="190"/>
      <c r="I27" s="161"/>
      <c r="J27" s="228"/>
      <c r="K27" s="228"/>
      <c r="L27" s="163">
        <f t="shared" ref="L27:L34" si="0">SUM(D27:J27)</f>
        <v>0</v>
      </c>
      <c r="M27" s="102"/>
      <c r="N27" s="103"/>
      <c r="O27" s="180"/>
      <c r="P27" s="141"/>
    </row>
    <row r="28" spans="1:16" ht="17" x14ac:dyDescent="0.2">
      <c r="A28" s="18"/>
      <c r="B28" s="146" t="s">
        <v>39</v>
      </c>
      <c r="C28" s="183"/>
      <c r="D28" s="160"/>
      <c r="E28" s="191"/>
      <c r="F28" s="191"/>
      <c r="G28" s="191"/>
      <c r="H28" s="191"/>
      <c r="I28" s="164"/>
      <c r="J28" s="228"/>
      <c r="K28" s="228"/>
      <c r="L28" s="163">
        <f t="shared" si="0"/>
        <v>0</v>
      </c>
      <c r="M28" s="102"/>
      <c r="N28" s="103"/>
      <c r="O28" s="180"/>
      <c r="P28" s="141"/>
    </row>
    <row r="29" spans="1:16" ht="17" x14ac:dyDescent="0.2">
      <c r="A29" s="18"/>
      <c r="B29" s="146" t="s">
        <v>40</v>
      </c>
      <c r="C29" s="140"/>
      <c r="D29" s="160"/>
      <c r="E29" s="190"/>
      <c r="F29" s="190"/>
      <c r="G29" s="190"/>
      <c r="H29" s="190"/>
      <c r="I29" s="162"/>
      <c r="J29" s="228"/>
      <c r="K29" s="228"/>
      <c r="L29" s="163">
        <f t="shared" si="0"/>
        <v>0</v>
      </c>
      <c r="M29" s="106"/>
      <c r="N29" s="103"/>
      <c r="O29" s="108"/>
      <c r="P29" s="141"/>
    </row>
    <row r="30" spans="1:16" ht="17" x14ac:dyDescent="0.2">
      <c r="A30" s="18"/>
      <c r="B30" s="98" t="s">
        <v>41</v>
      </c>
      <c r="C30" s="139"/>
      <c r="D30" s="165"/>
      <c r="E30" s="192"/>
      <c r="F30" s="192"/>
      <c r="G30" s="192"/>
      <c r="H30" s="192"/>
      <c r="I30" s="165"/>
      <c r="J30" s="229"/>
      <c r="K30" s="229"/>
      <c r="L30" s="166">
        <f t="shared" si="0"/>
        <v>0</v>
      </c>
      <c r="M30" s="102"/>
      <c r="N30" s="100"/>
      <c r="O30" s="103"/>
      <c r="P30" s="136"/>
    </row>
    <row r="31" spans="1:16" s="18" customFormat="1" ht="17" x14ac:dyDescent="0.2">
      <c r="B31" s="98" t="s">
        <v>42</v>
      </c>
      <c r="C31" s="139"/>
      <c r="D31" s="165"/>
      <c r="E31" s="192"/>
      <c r="F31" s="192"/>
      <c r="G31" s="192"/>
      <c r="H31" s="192"/>
      <c r="I31" s="165"/>
      <c r="J31" s="229"/>
      <c r="K31" s="229"/>
      <c r="L31" s="166">
        <f t="shared" si="0"/>
        <v>0</v>
      </c>
      <c r="M31" s="102"/>
      <c r="N31" s="100"/>
      <c r="O31" s="103"/>
      <c r="P31" s="136"/>
    </row>
    <row r="32" spans="1:16" s="18" customFormat="1" ht="17" x14ac:dyDescent="0.2">
      <c r="B32" s="98" t="s">
        <v>43</v>
      </c>
      <c r="C32" s="139"/>
      <c r="D32" s="165"/>
      <c r="E32" s="192"/>
      <c r="F32" s="192"/>
      <c r="G32" s="192"/>
      <c r="H32" s="192"/>
      <c r="I32" s="165"/>
      <c r="J32" s="229"/>
      <c r="K32" s="229"/>
      <c r="L32" s="166">
        <f t="shared" si="0"/>
        <v>0</v>
      </c>
      <c r="M32" s="102"/>
      <c r="N32" s="100"/>
      <c r="O32" s="103"/>
      <c r="P32" s="136"/>
    </row>
    <row r="33" spans="1:16" s="18" customFormat="1" ht="17" x14ac:dyDescent="0.2">
      <c r="A33" s="17"/>
      <c r="B33" s="98" t="s">
        <v>44</v>
      </c>
      <c r="C33" s="140"/>
      <c r="D33" s="162"/>
      <c r="E33" s="190"/>
      <c r="F33" s="190"/>
      <c r="G33" s="190"/>
      <c r="H33" s="190"/>
      <c r="I33" s="162"/>
      <c r="J33" s="228"/>
      <c r="K33" s="228"/>
      <c r="L33" s="166">
        <f t="shared" si="0"/>
        <v>0</v>
      </c>
      <c r="M33" s="106"/>
      <c r="N33" s="103"/>
      <c r="O33" s="103"/>
      <c r="P33" s="141"/>
    </row>
    <row r="34" spans="1:16" ht="17" x14ac:dyDescent="0.2">
      <c r="B34" s="98" t="s">
        <v>45</v>
      </c>
      <c r="C34" s="140"/>
      <c r="D34" s="162"/>
      <c r="E34" s="190"/>
      <c r="F34" s="190"/>
      <c r="G34" s="190"/>
      <c r="H34" s="190"/>
      <c r="I34" s="162"/>
      <c r="J34" s="228"/>
      <c r="K34" s="228"/>
      <c r="L34" s="166">
        <f t="shared" si="0"/>
        <v>0</v>
      </c>
      <c r="M34" s="106"/>
      <c r="N34" s="103"/>
      <c r="O34" s="103"/>
      <c r="P34" s="141"/>
    </row>
    <row r="35" spans="1:16" ht="17" x14ac:dyDescent="0.2">
      <c r="B35" s="134"/>
      <c r="C35" s="42" t="s">
        <v>26</v>
      </c>
      <c r="D35" s="167">
        <f>SUM(D27:D34)</f>
        <v>0</v>
      </c>
      <c r="E35" s="193"/>
      <c r="F35" s="193"/>
      <c r="G35" s="193"/>
      <c r="H35" s="193"/>
      <c r="I35" s="167">
        <f>SUM(I27:I34)</f>
        <v>0</v>
      </c>
      <c r="J35" s="230">
        <f>SUM(J27:J34)</f>
        <v>0</v>
      </c>
      <c r="K35" s="230"/>
      <c r="L35" s="167">
        <f>SUM(L27:L34)</f>
        <v>0</v>
      </c>
      <c r="M35" s="8">
        <f>(M27*L27)+(M28*L28)+(M29*L29)+(M30*L30)+(M31*L31)+(M32*L32)+(M33*L33)+(M34*L34)</f>
        <v>0</v>
      </c>
      <c r="N35" s="8">
        <f>SUM(N27:N34)</f>
        <v>0</v>
      </c>
      <c r="O35" s="89"/>
      <c r="P35" s="141"/>
    </row>
    <row r="36" spans="1:16" ht="17" x14ac:dyDescent="0.2">
      <c r="B36" s="42" t="s">
        <v>46</v>
      </c>
      <c r="C36" s="463"/>
      <c r="D36" s="464"/>
      <c r="E36" s="464"/>
      <c r="F36" s="464"/>
      <c r="G36" s="464"/>
      <c r="H36" s="464"/>
      <c r="I36" s="464"/>
      <c r="J36" s="464"/>
      <c r="K36" s="464"/>
      <c r="L36" s="464"/>
      <c r="M36" s="464"/>
      <c r="N36" s="464"/>
      <c r="O36" s="464"/>
      <c r="P36" s="465"/>
    </row>
    <row r="37" spans="1:16" ht="17" x14ac:dyDescent="0.2">
      <c r="B37" s="98" t="s">
        <v>47</v>
      </c>
      <c r="C37" s="137"/>
      <c r="D37" s="100"/>
      <c r="E37" s="194"/>
      <c r="F37" s="194"/>
      <c r="G37" s="194"/>
      <c r="H37" s="194"/>
      <c r="I37" s="96"/>
      <c r="J37" s="231"/>
      <c r="K37" s="231"/>
      <c r="L37" s="101">
        <f t="shared" ref="L37:L44" si="1">SUM(D37:J37)</f>
        <v>0</v>
      </c>
      <c r="M37" s="102"/>
      <c r="N37" s="103"/>
      <c r="O37" s="133"/>
      <c r="P37" s="136"/>
    </row>
    <row r="38" spans="1:16" ht="17" x14ac:dyDescent="0.2">
      <c r="B38" s="98" t="s">
        <v>49</v>
      </c>
      <c r="C38" s="137"/>
      <c r="D38" s="100"/>
      <c r="E38" s="195"/>
      <c r="F38" s="195"/>
      <c r="G38" s="195"/>
      <c r="H38" s="195"/>
      <c r="I38" s="95"/>
      <c r="J38" s="231"/>
      <c r="K38" s="231"/>
      <c r="L38" s="101">
        <f t="shared" si="1"/>
        <v>0</v>
      </c>
      <c r="M38" s="102"/>
      <c r="N38" s="103"/>
      <c r="O38" s="133"/>
      <c r="P38" s="136"/>
    </row>
    <row r="39" spans="1:16" ht="17" x14ac:dyDescent="0.2">
      <c r="B39" s="98" t="s">
        <v>50</v>
      </c>
      <c r="C39" s="139"/>
      <c r="D39" s="100"/>
      <c r="E39" s="194"/>
      <c r="F39" s="194"/>
      <c r="G39" s="194"/>
      <c r="H39" s="194"/>
      <c r="I39" s="100"/>
      <c r="J39" s="231"/>
      <c r="K39" s="231"/>
      <c r="L39" s="101">
        <f t="shared" si="1"/>
        <v>0</v>
      </c>
      <c r="M39" s="102"/>
      <c r="N39" s="100"/>
      <c r="O39" s="103"/>
      <c r="P39" s="136"/>
    </row>
    <row r="40" spans="1:16" ht="17" x14ac:dyDescent="0.2">
      <c r="B40" s="98" t="s">
        <v>51</v>
      </c>
      <c r="C40" s="139"/>
      <c r="D40" s="100"/>
      <c r="E40" s="194"/>
      <c r="F40" s="194"/>
      <c r="G40" s="194"/>
      <c r="H40" s="194"/>
      <c r="I40" s="100"/>
      <c r="J40" s="231"/>
      <c r="K40" s="231"/>
      <c r="L40" s="101">
        <f t="shared" si="1"/>
        <v>0</v>
      </c>
      <c r="M40" s="102"/>
      <c r="N40" s="100"/>
      <c r="O40" s="103"/>
      <c r="P40" s="136"/>
    </row>
    <row r="41" spans="1:16" ht="17" x14ac:dyDescent="0.2">
      <c r="B41" s="98" t="s">
        <v>52</v>
      </c>
      <c r="C41" s="139"/>
      <c r="D41" s="100"/>
      <c r="E41" s="194"/>
      <c r="F41" s="194"/>
      <c r="G41" s="194"/>
      <c r="H41" s="194"/>
      <c r="I41" s="100"/>
      <c r="J41" s="231"/>
      <c r="K41" s="231"/>
      <c r="L41" s="101">
        <f t="shared" si="1"/>
        <v>0</v>
      </c>
      <c r="M41" s="102"/>
      <c r="N41" s="100"/>
      <c r="O41" s="103"/>
      <c r="P41" s="136"/>
    </row>
    <row r="42" spans="1:16" ht="17" x14ac:dyDescent="0.2">
      <c r="A42" s="18"/>
      <c r="B42" s="98" t="s">
        <v>53</v>
      </c>
      <c r="C42" s="139"/>
      <c r="D42" s="100"/>
      <c r="E42" s="194"/>
      <c r="F42" s="194"/>
      <c r="G42" s="194"/>
      <c r="H42" s="194"/>
      <c r="I42" s="100"/>
      <c r="J42" s="231"/>
      <c r="K42" s="231"/>
      <c r="L42" s="101">
        <f t="shared" si="1"/>
        <v>0</v>
      </c>
      <c r="M42" s="102"/>
      <c r="N42" s="100"/>
      <c r="O42" s="103"/>
      <c r="P42" s="136"/>
    </row>
    <row r="43" spans="1:16" s="18" customFormat="1" ht="17" x14ac:dyDescent="0.2">
      <c r="A43" s="17"/>
      <c r="B43" s="98" t="s">
        <v>54</v>
      </c>
      <c r="C43" s="140"/>
      <c r="D43" s="103"/>
      <c r="E43" s="196"/>
      <c r="F43" s="196"/>
      <c r="G43" s="196"/>
      <c r="H43" s="196"/>
      <c r="I43" s="103"/>
      <c r="J43" s="232"/>
      <c r="K43" s="232"/>
      <c r="L43" s="101">
        <f t="shared" si="1"/>
        <v>0</v>
      </c>
      <c r="M43" s="106"/>
      <c r="N43" s="103"/>
      <c r="O43" s="103"/>
      <c r="P43" s="141"/>
    </row>
    <row r="44" spans="1:16" ht="17" x14ac:dyDescent="0.2">
      <c r="B44" s="98" t="s">
        <v>55</v>
      </c>
      <c r="C44" s="140"/>
      <c r="D44" s="103"/>
      <c r="E44" s="196"/>
      <c r="F44" s="196"/>
      <c r="G44" s="196"/>
      <c r="H44" s="196"/>
      <c r="I44" s="103"/>
      <c r="J44" s="232"/>
      <c r="K44" s="232"/>
      <c r="L44" s="101">
        <f t="shared" si="1"/>
        <v>0</v>
      </c>
      <c r="M44" s="106"/>
      <c r="N44" s="103"/>
      <c r="O44" s="103"/>
      <c r="P44" s="141"/>
    </row>
    <row r="45" spans="1:16" ht="17" x14ac:dyDescent="0.2">
      <c r="B45" s="134"/>
      <c r="C45" s="42" t="s">
        <v>26</v>
      </c>
      <c r="D45" s="8">
        <f>SUM(D37:D44)</f>
        <v>0</v>
      </c>
      <c r="E45" s="197"/>
      <c r="F45" s="197"/>
      <c r="G45" s="197"/>
      <c r="H45" s="197"/>
      <c r="I45" s="8">
        <f>SUM(I37:I44)</f>
        <v>0</v>
      </c>
      <c r="J45" s="233">
        <f>SUM(J37:J44)</f>
        <v>0</v>
      </c>
      <c r="K45" s="233"/>
      <c r="L45" s="8">
        <f>SUM(L37:L44)</f>
        <v>0</v>
      </c>
      <c r="M45" s="8">
        <f>(M37*L37)+(M38*L38)+(M39*L39)+(M40*L40)+(M41*L41)+(M42*L42)+(M43*L43)+(M44*L44)</f>
        <v>0</v>
      </c>
      <c r="N45" s="8">
        <f>SUM(N37:N44)</f>
        <v>0</v>
      </c>
      <c r="O45" s="89"/>
      <c r="P45" s="141"/>
    </row>
    <row r="46" spans="1:16" ht="16" x14ac:dyDescent="0.2">
      <c r="B46" s="109"/>
      <c r="C46" s="110"/>
      <c r="D46" s="111"/>
      <c r="E46" s="198"/>
      <c r="F46" s="198"/>
      <c r="G46" s="198"/>
      <c r="H46" s="198"/>
      <c r="I46" s="111"/>
      <c r="J46" s="234"/>
      <c r="K46" s="234"/>
      <c r="L46" s="111"/>
      <c r="M46" s="111"/>
      <c r="N46" s="111"/>
      <c r="O46" s="111"/>
      <c r="P46" s="111"/>
    </row>
    <row r="47" spans="1:16" ht="17" x14ac:dyDescent="0.2">
      <c r="B47" s="334" t="s">
        <v>56</v>
      </c>
      <c r="C47" s="457" t="s">
        <v>57</v>
      </c>
      <c r="D47" s="458"/>
      <c r="E47" s="458"/>
      <c r="F47" s="458"/>
      <c r="G47" s="458"/>
      <c r="H47" s="458"/>
      <c r="I47" s="458"/>
      <c r="J47" s="458"/>
      <c r="K47" s="458"/>
      <c r="L47" s="458"/>
      <c r="M47" s="458"/>
      <c r="N47" s="458"/>
      <c r="O47" s="458"/>
      <c r="P47" s="459"/>
    </row>
    <row r="48" spans="1:16" ht="17" x14ac:dyDescent="0.2">
      <c r="B48" s="334" t="s">
        <v>58</v>
      </c>
      <c r="C48" s="460" t="s">
        <v>59</v>
      </c>
      <c r="D48" s="461"/>
      <c r="E48" s="461"/>
      <c r="F48" s="461"/>
      <c r="G48" s="461"/>
      <c r="H48" s="461"/>
      <c r="I48" s="461"/>
      <c r="J48" s="461"/>
      <c r="K48" s="461"/>
      <c r="L48" s="461"/>
      <c r="M48" s="461"/>
      <c r="N48" s="461"/>
      <c r="O48" s="461"/>
      <c r="P48" s="462"/>
    </row>
    <row r="49" spans="1:17" s="134" customFormat="1" ht="102" x14ac:dyDescent="0.2">
      <c r="B49" s="335" t="s">
        <v>60</v>
      </c>
      <c r="C49" s="137" t="s">
        <v>621</v>
      </c>
      <c r="D49" s="336">
        <v>45000</v>
      </c>
      <c r="E49" s="365">
        <f>F49-D49</f>
        <v>54284</v>
      </c>
      <c r="F49" s="365">
        <v>99284</v>
      </c>
      <c r="G49" s="400">
        <f>H49-F49</f>
        <v>1217.7400000000052</v>
      </c>
      <c r="H49" s="400">
        <f>N49</f>
        <v>100501.74</v>
      </c>
      <c r="I49" s="336"/>
      <c r="J49" s="337"/>
      <c r="K49" s="337"/>
      <c r="L49" s="402">
        <f t="shared" ref="L49:L54" si="2">H49</f>
        <v>100501.74</v>
      </c>
      <c r="M49" s="339">
        <v>0.54</v>
      </c>
      <c r="N49" s="358">
        <v>100501.74</v>
      </c>
      <c r="O49" s="340" t="s">
        <v>612</v>
      </c>
      <c r="P49" s="341"/>
    </row>
    <row r="50" spans="1:17" ht="102" x14ac:dyDescent="0.2">
      <c r="B50" s="335" t="s">
        <v>61</v>
      </c>
      <c r="C50" s="342" t="s">
        <v>599</v>
      </c>
      <c r="D50" s="336">
        <v>30000</v>
      </c>
      <c r="E50" s="365"/>
      <c r="F50" s="365">
        <v>30000</v>
      </c>
      <c r="G50" s="400">
        <v>-30000</v>
      </c>
      <c r="H50" s="400"/>
      <c r="I50" s="336"/>
      <c r="J50" s="337"/>
      <c r="K50" s="337"/>
      <c r="L50" s="402">
        <f t="shared" si="2"/>
        <v>0</v>
      </c>
      <c r="M50" s="339">
        <v>0.5</v>
      </c>
      <c r="N50" s="357"/>
      <c r="O50" s="340" t="s">
        <v>600</v>
      </c>
      <c r="P50" s="343"/>
    </row>
    <row r="51" spans="1:17" s="134" customFormat="1" ht="68" x14ac:dyDescent="0.2">
      <c r="B51" s="335" t="s">
        <v>62</v>
      </c>
      <c r="C51" s="137" t="s">
        <v>622</v>
      </c>
      <c r="D51" s="336">
        <v>40000</v>
      </c>
      <c r="E51" s="365"/>
      <c r="F51" s="365">
        <v>40000</v>
      </c>
      <c r="G51" s="400">
        <f>H51-F51</f>
        <v>-31400</v>
      </c>
      <c r="H51" s="400">
        <f>N51</f>
        <v>8600</v>
      </c>
      <c r="I51" s="336"/>
      <c r="J51" s="337"/>
      <c r="K51" s="337"/>
      <c r="L51" s="402">
        <f t="shared" si="2"/>
        <v>8600</v>
      </c>
      <c r="M51" s="339">
        <v>0.5</v>
      </c>
      <c r="N51" s="359">
        <v>8600</v>
      </c>
      <c r="O51" s="340" t="s">
        <v>613</v>
      </c>
      <c r="P51" s="341"/>
    </row>
    <row r="52" spans="1:17" s="134" customFormat="1" ht="51" x14ac:dyDescent="0.2">
      <c r="B52" s="335" t="s">
        <v>63</v>
      </c>
      <c r="C52" s="137" t="s">
        <v>64</v>
      </c>
      <c r="D52" s="336">
        <v>15000</v>
      </c>
      <c r="E52" s="365"/>
      <c r="F52" s="365">
        <v>15000</v>
      </c>
      <c r="G52" s="400">
        <v>-15000</v>
      </c>
      <c r="H52" s="400"/>
      <c r="I52" s="336"/>
      <c r="J52" s="337"/>
      <c r="K52" s="337"/>
      <c r="L52" s="402">
        <f t="shared" si="2"/>
        <v>0</v>
      </c>
      <c r="M52" s="339">
        <v>0.3</v>
      </c>
      <c r="N52" s="356"/>
      <c r="O52" s="344" t="s">
        <v>631</v>
      </c>
      <c r="P52" s="341"/>
    </row>
    <row r="53" spans="1:17" s="134" customFormat="1" ht="51" x14ac:dyDescent="0.2">
      <c r="B53" s="335" t="s">
        <v>65</v>
      </c>
      <c r="C53" s="137" t="s">
        <v>601</v>
      </c>
      <c r="D53" s="336">
        <v>40000</v>
      </c>
      <c r="E53" s="365"/>
      <c r="F53" s="365">
        <f>D53+E53</f>
        <v>40000</v>
      </c>
      <c r="G53" s="400">
        <v>-40000</v>
      </c>
      <c r="H53" s="400"/>
      <c r="I53" s="336"/>
      <c r="J53" s="337"/>
      <c r="K53" s="337"/>
      <c r="L53" s="402">
        <f t="shared" si="2"/>
        <v>0</v>
      </c>
      <c r="M53" s="339">
        <v>0.5</v>
      </c>
      <c r="N53" s="356"/>
      <c r="O53" s="344" t="s">
        <v>632</v>
      </c>
      <c r="P53" s="341"/>
    </row>
    <row r="54" spans="1:17" ht="51" x14ac:dyDescent="0.2">
      <c r="B54" s="335" t="s">
        <v>66</v>
      </c>
      <c r="C54" s="342" t="s">
        <v>623</v>
      </c>
      <c r="D54" s="336">
        <v>60000</v>
      </c>
      <c r="E54" s="365"/>
      <c r="F54" s="365">
        <v>60000</v>
      </c>
      <c r="G54" s="424">
        <v>21155</v>
      </c>
      <c r="H54" s="400">
        <f>F54+G54</f>
        <v>81155</v>
      </c>
      <c r="I54" s="336"/>
      <c r="J54" s="337"/>
      <c r="K54" s="337"/>
      <c r="L54" s="402">
        <f t="shared" si="2"/>
        <v>81155</v>
      </c>
      <c r="M54" s="339">
        <v>0.3</v>
      </c>
      <c r="N54" s="357">
        <v>68994.929999999993</v>
      </c>
      <c r="O54" s="340" t="s">
        <v>611</v>
      </c>
      <c r="P54" s="343"/>
      <c r="Q54" s="134"/>
    </row>
    <row r="55" spans="1:17" ht="17" x14ac:dyDescent="0.2">
      <c r="A55" s="18"/>
      <c r="B55" s="335" t="s">
        <v>67</v>
      </c>
      <c r="C55" s="99"/>
      <c r="D55" s="336"/>
      <c r="E55" s="365"/>
      <c r="F55" s="365"/>
      <c r="G55" s="400"/>
      <c r="H55" s="400"/>
      <c r="I55" s="336"/>
      <c r="J55" s="337"/>
      <c r="K55" s="337"/>
      <c r="L55" s="402">
        <f>SUM(D55:J55)</f>
        <v>0</v>
      </c>
      <c r="M55" s="339"/>
      <c r="N55" s="286"/>
      <c r="O55" s="286"/>
      <c r="P55" s="343"/>
      <c r="Q55" s="134"/>
    </row>
    <row r="56" spans="1:17" s="18" customFormat="1" ht="17" x14ac:dyDescent="0.2">
      <c r="B56" s="335" t="s">
        <v>68</v>
      </c>
      <c r="C56" s="99"/>
      <c r="D56" s="336"/>
      <c r="E56" s="365"/>
      <c r="F56" s="365"/>
      <c r="G56" s="400"/>
      <c r="H56" s="400"/>
      <c r="I56" s="336"/>
      <c r="J56" s="337"/>
      <c r="K56" s="337"/>
      <c r="L56" s="402">
        <f>SUM(D56:J56)</f>
        <v>0</v>
      </c>
      <c r="M56" s="339"/>
      <c r="N56" s="286"/>
      <c r="O56" s="286"/>
      <c r="P56" s="343"/>
      <c r="Q56" s="134"/>
    </row>
    <row r="57" spans="1:17" s="18" customFormat="1" ht="17" x14ac:dyDescent="0.2">
      <c r="A57" s="17"/>
      <c r="B57" s="17"/>
      <c r="C57" s="334" t="s">
        <v>26</v>
      </c>
      <c r="D57" s="345">
        <f>SUM(D49:D56)</f>
        <v>230000</v>
      </c>
      <c r="E57" s="366">
        <f>F57-D57</f>
        <v>54284</v>
      </c>
      <c r="F57" s="366">
        <f>SUM(F49:F56)</f>
        <v>284284</v>
      </c>
      <c r="G57" s="401">
        <f>SUM(G49:G56)</f>
        <v>-94027.26</v>
      </c>
      <c r="H57" s="401">
        <f>SUM(H49:H56)</f>
        <v>190256.74</v>
      </c>
      <c r="I57" s="345">
        <f>SUM(I49:I56)</f>
        <v>0</v>
      </c>
      <c r="J57" s="346">
        <f>SUM(J49:J56)</f>
        <v>0</v>
      </c>
      <c r="K57" s="347"/>
      <c r="L57" s="403">
        <f>SUM(L49:L56)</f>
        <v>190256.74</v>
      </c>
      <c r="M57" s="349">
        <f>(M49*L49)+(M50*L50)+(M51*L51)+(M52*L52)+(M53*L53)+(M54*L54)+(M55*L55)+(M56*L56)</f>
        <v>82917.439600000012</v>
      </c>
      <c r="N57" s="349">
        <f>SUM(N49:N56)</f>
        <v>178096.66999999998</v>
      </c>
      <c r="O57" s="349"/>
      <c r="P57" s="343"/>
      <c r="Q57" s="134"/>
    </row>
    <row r="58" spans="1:17" s="134" customFormat="1" ht="17" x14ac:dyDescent="0.2">
      <c r="B58" s="334" t="s">
        <v>69</v>
      </c>
      <c r="C58" s="460" t="s">
        <v>624</v>
      </c>
      <c r="D58" s="461"/>
      <c r="E58" s="461"/>
      <c r="F58" s="461"/>
      <c r="G58" s="461"/>
      <c r="H58" s="461"/>
      <c r="I58" s="461"/>
      <c r="J58" s="461"/>
      <c r="K58" s="461"/>
      <c r="L58" s="461"/>
      <c r="M58" s="461"/>
      <c r="N58" s="461"/>
      <c r="O58" s="461"/>
      <c r="P58" s="462"/>
    </row>
    <row r="59" spans="1:17" s="134" customFormat="1" ht="85" x14ac:dyDescent="0.2">
      <c r="B59" s="335" t="s">
        <v>70</v>
      </c>
      <c r="C59" s="137" t="s">
        <v>602</v>
      </c>
      <c r="D59" s="336"/>
      <c r="E59" s="257"/>
      <c r="F59" s="257"/>
      <c r="G59" s="257"/>
      <c r="H59" s="257"/>
      <c r="I59" s="336">
        <v>100000</v>
      </c>
      <c r="J59" s="337"/>
      <c r="K59" s="337">
        <v>100000</v>
      </c>
      <c r="L59" s="338">
        <f t="shared" ref="L59:L66" si="3">SUM(D59:J59)</f>
        <v>100000</v>
      </c>
      <c r="M59" s="339">
        <v>0.3</v>
      </c>
      <c r="N59" s="286">
        <v>122500</v>
      </c>
      <c r="O59" s="340" t="s">
        <v>603</v>
      </c>
      <c r="P59" s="341"/>
    </row>
    <row r="60" spans="1:17" s="134" customFormat="1" ht="85" x14ac:dyDescent="0.2">
      <c r="B60" s="335" t="s">
        <v>71</v>
      </c>
      <c r="C60" s="137" t="s">
        <v>72</v>
      </c>
      <c r="D60" s="336"/>
      <c r="E60" s="257"/>
      <c r="F60" s="257"/>
      <c r="G60" s="257"/>
      <c r="H60" s="257"/>
      <c r="I60" s="336">
        <v>200000</v>
      </c>
      <c r="J60" s="337"/>
      <c r="K60" s="337">
        <v>200000</v>
      </c>
      <c r="L60" s="338">
        <f t="shared" si="3"/>
        <v>200000</v>
      </c>
      <c r="M60" s="339">
        <v>0.5</v>
      </c>
      <c r="N60" s="286">
        <v>229234</v>
      </c>
      <c r="O60" s="340" t="s">
        <v>604</v>
      </c>
      <c r="P60" s="341"/>
    </row>
    <row r="61" spans="1:17" ht="17" x14ac:dyDescent="0.2">
      <c r="B61" s="335" t="s">
        <v>74</v>
      </c>
      <c r="C61" s="99"/>
      <c r="D61" s="336"/>
      <c r="E61" s="257"/>
      <c r="F61" s="257"/>
      <c r="G61" s="257"/>
      <c r="H61" s="257"/>
      <c r="I61" s="336"/>
      <c r="J61" s="337"/>
      <c r="K61" s="337"/>
      <c r="L61" s="338">
        <f t="shared" si="3"/>
        <v>0</v>
      </c>
      <c r="M61" s="339"/>
      <c r="N61" s="286"/>
      <c r="O61" s="286"/>
      <c r="P61" s="343"/>
    </row>
    <row r="62" spans="1:17" ht="17" x14ac:dyDescent="0.2">
      <c r="B62" s="335" t="s">
        <v>75</v>
      </c>
      <c r="C62" s="99"/>
      <c r="D62" s="336"/>
      <c r="E62" s="257"/>
      <c r="F62" s="257"/>
      <c r="G62" s="257"/>
      <c r="H62" s="257"/>
      <c r="I62" s="336"/>
      <c r="J62" s="337"/>
      <c r="K62" s="337"/>
      <c r="L62" s="338">
        <f t="shared" si="3"/>
        <v>0</v>
      </c>
      <c r="M62" s="339"/>
      <c r="N62" s="286"/>
      <c r="O62" s="286"/>
      <c r="P62" s="343"/>
    </row>
    <row r="63" spans="1:17" ht="17" x14ac:dyDescent="0.2">
      <c r="B63" s="335" t="s">
        <v>76</v>
      </c>
      <c r="C63" s="99"/>
      <c r="D63" s="336"/>
      <c r="E63" s="257"/>
      <c r="F63" s="257"/>
      <c r="G63" s="257"/>
      <c r="H63" s="257"/>
      <c r="I63" s="336"/>
      <c r="J63" s="337"/>
      <c r="K63" s="337"/>
      <c r="L63" s="338">
        <f t="shared" si="3"/>
        <v>0</v>
      </c>
      <c r="M63" s="339"/>
      <c r="N63" s="286"/>
      <c r="O63" s="286"/>
      <c r="P63" s="343"/>
    </row>
    <row r="64" spans="1:17" ht="17" x14ac:dyDescent="0.2">
      <c r="B64" s="335" t="s">
        <v>77</v>
      </c>
      <c r="C64" s="99"/>
      <c r="D64" s="336"/>
      <c r="E64" s="257"/>
      <c r="F64" s="257"/>
      <c r="G64" s="257"/>
      <c r="H64" s="257"/>
      <c r="I64" s="336"/>
      <c r="J64" s="337"/>
      <c r="K64" s="337"/>
      <c r="L64" s="338">
        <f t="shared" si="3"/>
        <v>0</v>
      </c>
      <c r="M64" s="339"/>
      <c r="N64" s="286"/>
      <c r="O64" s="286"/>
      <c r="P64" s="343"/>
    </row>
    <row r="65" spans="1:16" ht="17" x14ac:dyDescent="0.2">
      <c r="B65" s="335" t="s">
        <v>78</v>
      </c>
      <c r="C65" s="99"/>
      <c r="D65" s="336"/>
      <c r="E65" s="257"/>
      <c r="F65" s="257"/>
      <c r="G65" s="257"/>
      <c r="H65" s="257"/>
      <c r="I65" s="336"/>
      <c r="J65" s="337"/>
      <c r="K65" s="337"/>
      <c r="L65" s="338">
        <f t="shared" si="3"/>
        <v>0</v>
      </c>
      <c r="M65" s="339"/>
      <c r="N65" s="286"/>
      <c r="O65" s="286"/>
      <c r="P65" s="343"/>
    </row>
    <row r="66" spans="1:16" ht="17" x14ac:dyDescent="0.2">
      <c r="B66" s="335" t="s">
        <v>79</v>
      </c>
      <c r="C66" s="99"/>
      <c r="D66" s="336"/>
      <c r="E66" s="257"/>
      <c r="F66" s="257"/>
      <c r="G66" s="257"/>
      <c r="H66" s="257"/>
      <c r="I66" s="336"/>
      <c r="J66" s="337"/>
      <c r="K66" s="337"/>
      <c r="L66" s="338">
        <f t="shared" si="3"/>
        <v>0</v>
      </c>
      <c r="M66" s="339"/>
      <c r="N66" s="286"/>
      <c r="O66" s="286"/>
      <c r="P66" s="343"/>
    </row>
    <row r="67" spans="1:16" ht="17" x14ac:dyDescent="0.2">
      <c r="C67" s="334" t="s">
        <v>26</v>
      </c>
      <c r="D67" s="348">
        <f>SUM(D59:D66)</f>
        <v>0</v>
      </c>
      <c r="E67" s="350"/>
      <c r="F67" s="350"/>
      <c r="G67" s="350"/>
      <c r="H67" s="350"/>
      <c r="I67" s="348">
        <f>SUM(I59:I66)</f>
        <v>300000</v>
      </c>
      <c r="J67" s="347">
        <f>SUM(J59:J66)</f>
        <v>0</v>
      </c>
      <c r="K67" s="347">
        <f>SUM(K59:K66)</f>
        <v>300000</v>
      </c>
      <c r="L67" s="348">
        <f>SUM(L59:L66)</f>
        <v>300000</v>
      </c>
      <c r="M67" s="349">
        <f>(M59*L59)+(M60*L60)+(M61*L61)+(M62*L62)+(M63*L63)+(M64*L64)+(M65*L65)+(M66*L66)</f>
        <v>130000</v>
      </c>
      <c r="N67" s="351">
        <f>SUM(N59:N66)</f>
        <v>351734</v>
      </c>
      <c r="O67" s="351"/>
      <c r="P67" s="343"/>
    </row>
    <row r="68" spans="1:16" s="134" customFormat="1" ht="17" x14ac:dyDescent="0.2">
      <c r="B68" s="334" t="s">
        <v>80</v>
      </c>
      <c r="C68" s="476" t="s">
        <v>597</v>
      </c>
      <c r="D68" s="461"/>
      <c r="E68" s="461"/>
      <c r="F68" s="461"/>
      <c r="G68" s="461"/>
      <c r="H68" s="461"/>
      <c r="I68" s="461"/>
      <c r="J68" s="461"/>
      <c r="K68" s="461"/>
      <c r="L68" s="461"/>
      <c r="M68" s="461"/>
      <c r="N68" s="461"/>
      <c r="O68" s="461"/>
      <c r="P68" s="462"/>
    </row>
    <row r="69" spans="1:16" ht="68" x14ac:dyDescent="0.2">
      <c r="B69" s="335" t="s">
        <v>81</v>
      </c>
      <c r="C69" s="352" t="s">
        <v>48</v>
      </c>
      <c r="D69" s="336"/>
      <c r="E69" s="257"/>
      <c r="F69" s="257"/>
      <c r="G69" s="257"/>
      <c r="H69" s="257"/>
      <c r="I69" s="336">
        <v>80000</v>
      </c>
      <c r="J69" s="337"/>
      <c r="K69" s="337">
        <v>80000</v>
      </c>
      <c r="L69" s="338">
        <f t="shared" ref="L69:L76" si="4">SUM(D69:J69)</f>
        <v>80000</v>
      </c>
      <c r="M69" s="339">
        <v>0.5</v>
      </c>
      <c r="N69" s="344">
        <v>80000</v>
      </c>
      <c r="O69" s="286" t="s">
        <v>598</v>
      </c>
      <c r="P69" s="343"/>
    </row>
    <row r="70" spans="1:16" ht="68" x14ac:dyDescent="0.2">
      <c r="B70" s="335" t="s">
        <v>84</v>
      </c>
      <c r="C70" s="352" t="s">
        <v>628</v>
      </c>
      <c r="D70" s="336"/>
      <c r="E70" s="257"/>
      <c r="F70" s="257"/>
      <c r="G70" s="257"/>
      <c r="H70" s="257"/>
      <c r="I70" s="336">
        <v>40000</v>
      </c>
      <c r="J70" s="337"/>
      <c r="K70" s="337">
        <v>40000</v>
      </c>
      <c r="L70" s="338">
        <f t="shared" si="4"/>
        <v>40000</v>
      </c>
      <c r="M70" s="339">
        <v>0.2</v>
      </c>
      <c r="N70" s="344">
        <v>20544</v>
      </c>
      <c r="O70" s="286" t="s">
        <v>630</v>
      </c>
      <c r="P70" s="343"/>
    </row>
    <row r="71" spans="1:16" s="134" customFormat="1" ht="17" x14ac:dyDescent="0.2">
      <c r="B71" s="335" t="s">
        <v>86</v>
      </c>
      <c r="C71" s="183"/>
      <c r="D71" s="336"/>
      <c r="E71" s="257"/>
      <c r="F71" s="257"/>
      <c r="G71" s="257"/>
      <c r="H71" s="257"/>
      <c r="I71" s="336"/>
      <c r="J71" s="337"/>
      <c r="K71" s="337"/>
      <c r="L71" s="338">
        <f t="shared" si="4"/>
        <v>0</v>
      </c>
      <c r="M71" s="339"/>
      <c r="N71" s="344"/>
      <c r="O71" s="286"/>
      <c r="P71" s="341"/>
    </row>
    <row r="72" spans="1:16" s="134" customFormat="1" ht="17" x14ac:dyDescent="0.2">
      <c r="A72" s="138"/>
      <c r="B72" s="335" t="s">
        <v>87</v>
      </c>
      <c r="C72" s="183"/>
      <c r="D72" s="336"/>
      <c r="E72" s="257"/>
      <c r="F72" s="257"/>
      <c r="G72" s="257"/>
      <c r="H72" s="257"/>
      <c r="I72" s="336"/>
      <c r="J72" s="337"/>
      <c r="K72" s="337"/>
      <c r="L72" s="338">
        <f t="shared" si="4"/>
        <v>0</v>
      </c>
      <c r="M72" s="339"/>
      <c r="N72" s="344"/>
      <c r="O72" s="286"/>
      <c r="P72" s="341"/>
    </row>
    <row r="73" spans="1:16" s="138" customFormat="1" ht="17" x14ac:dyDescent="0.2">
      <c r="A73" s="134"/>
      <c r="B73" s="335" t="s">
        <v>89</v>
      </c>
      <c r="C73" s="183"/>
      <c r="D73" s="336"/>
      <c r="E73" s="257"/>
      <c r="F73" s="257"/>
      <c r="G73" s="257"/>
      <c r="H73" s="257"/>
      <c r="I73" s="336"/>
      <c r="J73" s="337"/>
      <c r="K73" s="337"/>
      <c r="L73" s="338">
        <f t="shared" si="4"/>
        <v>0</v>
      </c>
      <c r="M73" s="339"/>
      <c r="N73" s="344"/>
      <c r="O73" s="286"/>
      <c r="P73" s="341"/>
    </row>
    <row r="74" spans="1:16" ht="17" x14ac:dyDescent="0.2">
      <c r="B74" s="335" t="s">
        <v>91</v>
      </c>
      <c r="C74" s="99"/>
      <c r="D74" s="336"/>
      <c r="E74" s="257"/>
      <c r="F74" s="257"/>
      <c r="G74" s="257"/>
      <c r="H74" s="257"/>
      <c r="I74" s="336"/>
      <c r="J74" s="337"/>
      <c r="K74" s="337"/>
      <c r="L74" s="338">
        <f t="shared" si="4"/>
        <v>0</v>
      </c>
      <c r="M74" s="339"/>
      <c r="N74" s="286"/>
      <c r="O74" s="286"/>
      <c r="P74" s="343"/>
    </row>
    <row r="75" spans="1:16" ht="17" x14ac:dyDescent="0.2">
      <c r="B75" s="335" t="s">
        <v>92</v>
      </c>
      <c r="C75" s="99"/>
      <c r="D75" s="336"/>
      <c r="E75" s="257"/>
      <c r="F75" s="257"/>
      <c r="G75" s="257"/>
      <c r="H75" s="257"/>
      <c r="I75" s="336"/>
      <c r="J75" s="337"/>
      <c r="K75" s="337"/>
      <c r="L75" s="338">
        <f t="shared" si="4"/>
        <v>0</v>
      </c>
      <c r="M75" s="339"/>
      <c r="N75" s="286"/>
      <c r="O75" s="286"/>
      <c r="P75" s="343"/>
    </row>
    <row r="76" spans="1:16" ht="17" x14ac:dyDescent="0.2">
      <c r="B76" s="335" t="s">
        <v>93</v>
      </c>
      <c r="C76" s="99"/>
      <c r="D76" s="336"/>
      <c r="E76" s="257"/>
      <c r="F76" s="257"/>
      <c r="G76" s="257"/>
      <c r="H76" s="257"/>
      <c r="I76" s="336"/>
      <c r="J76" s="337"/>
      <c r="K76" s="337"/>
      <c r="L76" s="338">
        <f t="shared" si="4"/>
        <v>0</v>
      </c>
      <c r="M76" s="339"/>
      <c r="N76" s="286"/>
      <c r="O76" s="286"/>
      <c r="P76" s="343"/>
    </row>
    <row r="77" spans="1:16" ht="17" x14ac:dyDescent="0.2">
      <c r="C77" s="334" t="s">
        <v>26</v>
      </c>
      <c r="D77" s="348">
        <f>SUM(D69:D76)</f>
        <v>0</v>
      </c>
      <c r="E77" s="350"/>
      <c r="F77" s="350"/>
      <c r="G77" s="350"/>
      <c r="H77" s="350"/>
      <c r="I77" s="348">
        <f>SUM(I69:I76)</f>
        <v>120000</v>
      </c>
      <c r="J77" s="347">
        <f>SUM(J69:J76)</f>
        <v>0</v>
      </c>
      <c r="K77" s="347">
        <f>SUM(K69:K76)</f>
        <v>120000</v>
      </c>
      <c r="L77" s="348">
        <f>SUM(L69:L76)</f>
        <v>120000</v>
      </c>
      <c r="M77" s="349">
        <f>(M69*L69)+(M70*L70)+(M71*L71)+(M72*L72)+(M73*L73)+(M74*L74)+(M75*L75)+(M76*L76)</f>
        <v>48000</v>
      </c>
      <c r="N77" s="351">
        <f>SUM(N69:N76)</f>
        <v>100544</v>
      </c>
      <c r="O77" s="351"/>
      <c r="P77" s="343"/>
    </row>
    <row r="78" spans="1:16" ht="17" x14ac:dyDescent="0.2">
      <c r="B78" s="334" t="s">
        <v>94</v>
      </c>
      <c r="C78" s="477" t="s">
        <v>635</v>
      </c>
      <c r="D78" s="478"/>
      <c r="E78" s="478"/>
      <c r="F78" s="478"/>
      <c r="G78" s="478"/>
      <c r="H78" s="478"/>
      <c r="I78" s="478"/>
      <c r="J78" s="478"/>
      <c r="K78" s="478"/>
      <c r="L78" s="478"/>
      <c r="M78" s="478"/>
      <c r="N78" s="478"/>
      <c r="O78" s="478"/>
      <c r="P78" s="479"/>
    </row>
    <row r="79" spans="1:16" ht="34" x14ac:dyDescent="0.2">
      <c r="B79" s="335" t="s">
        <v>95</v>
      </c>
      <c r="C79" s="99" t="s">
        <v>82</v>
      </c>
      <c r="D79" s="286">
        <v>5500</v>
      </c>
      <c r="E79" s="367">
        <f>F79-D79</f>
        <v>3492</v>
      </c>
      <c r="F79" s="367">
        <v>8992</v>
      </c>
      <c r="G79" s="353"/>
      <c r="H79" s="353">
        <f>N79</f>
        <v>8992</v>
      </c>
      <c r="I79" s="286"/>
      <c r="J79" s="287"/>
      <c r="K79" s="287"/>
      <c r="L79" s="354">
        <f>F79</f>
        <v>8992</v>
      </c>
      <c r="M79" s="339">
        <v>0.3</v>
      </c>
      <c r="N79" s="357">
        <v>8992</v>
      </c>
      <c r="O79" s="286" t="s">
        <v>83</v>
      </c>
      <c r="P79" s="343"/>
    </row>
    <row r="80" spans="1:16" ht="34" x14ac:dyDescent="0.2">
      <c r="B80" s="335" t="s">
        <v>96</v>
      </c>
      <c r="C80" s="352" t="s">
        <v>85</v>
      </c>
      <c r="D80" s="286">
        <v>15000</v>
      </c>
      <c r="E80" s="367"/>
      <c r="F80" s="367">
        <v>15000</v>
      </c>
      <c r="G80" s="406">
        <f>H80-F80</f>
        <v>-640.29999999999927</v>
      </c>
      <c r="H80" s="406">
        <f>N80</f>
        <v>14359.7</v>
      </c>
      <c r="I80" s="286"/>
      <c r="J80" s="287"/>
      <c r="K80" s="287"/>
      <c r="L80" s="404">
        <f>H80</f>
        <v>14359.7</v>
      </c>
      <c r="M80" s="339">
        <v>0.3</v>
      </c>
      <c r="N80" s="357">
        <v>14359.7</v>
      </c>
      <c r="O80" s="286" t="s">
        <v>605</v>
      </c>
      <c r="P80" s="343"/>
    </row>
    <row r="81" spans="2:19" ht="51" x14ac:dyDescent="0.2">
      <c r="B81" s="335" t="s">
        <v>97</v>
      </c>
      <c r="C81" s="352" t="s">
        <v>606</v>
      </c>
      <c r="D81" s="286">
        <v>45000</v>
      </c>
      <c r="E81" s="367">
        <f>F81-D81</f>
        <v>47000</v>
      </c>
      <c r="F81" s="367">
        <v>92000</v>
      </c>
      <c r="G81" s="406">
        <v>35000</v>
      </c>
      <c r="H81" s="406">
        <f>F81+G81</f>
        <v>127000</v>
      </c>
      <c r="I81" s="286"/>
      <c r="J81" s="287"/>
      <c r="K81" s="287"/>
      <c r="L81" s="404">
        <f>H81</f>
        <v>127000</v>
      </c>
      <c r="M81" s="339">
        <v>0.5</v>
      </c>
      <c r="N81" s="357">
        <v>83075.64</v>
      </c>
      <c r="O81" s="286" t="s">
        <v>607</v>
      </c>
      <c r="P81" s="343"/>
      <c r="S81" s="421">
        <f>Q81+R81</f>
        <v>0</v>
      </c>
    </row>
    <row r="82" spans="2:19" ht="51" x14ac:dyDescent="0.2">
      <c r="B82" s="335" t="s">
        <v>98</v>
      </c>
      <c r="C82" s="352" t="s">
        <v>88</v>
      </c>
      <c r="D82" s="286">
        <v>25000</v>
      </c>
      <c r="E82" s="367">
        <f>F82-D82</f>
        <v>40409</v>
      </c>
      <c r="F82" s="367">
        <v>65409</v>
      </c>
      <c r="G82" s="406">
        <v>63774</v>
      </c>
      <c r="H82" s="406">
        <f>F82+G82</f>
        <v>129183</v>
      </c>
      <c r="I82" s="286"/>
      <c r="J82" s="287"/>
      <c r="K82" s="287"/>
      <c r="L82" s="404">
        <f>H82</f>
        <v>129183</v>
      </c>
      <c r="M82" s="339">
        <v>0.5</v>
      </c>
      <c r="N82" s="357">
        <v>72358.460000000006</v>
      </c>
      <c r="O82" s="344" t="s">
        <v>608</v>
      </c>
      <c r="P82" s="343"/>
      <c r="S82" s="421">
        <f>Q82+R82</f>
        <v>0</v>
      </c>
    </row>
    <row r="83" spans="2:19" ht="51" x14ac:dyDescent="0.2">
      <c r="B83" s="335" t="s">
        <v>99</v>
      </c>
      <c r="C83" s="352" t="s">
        <v>609</v>
      </c>
      <c r="D83" s="286">
        <v>6500</v>
      </c>
      <c r="E83" s="367"/>
      <c r="F83" s="367">
        <v>6500</v>
      </c>
      <c r="G83" s="406">
        <f>H83-F83</f>
        <v>-1500</v>
      </c>
      <c r="H83" s="406">
        <f>N83</f>
        <v>5000</v>
      </c>
      <c r="I83" s="286"/>
      <c r="J83" s="287"/>
      <c r="K83" s="287"/>
      <c r="L83" s="404">
        <f>H83</f>
        <v>5000</v>
      </c>
      <c r="M83" s="339">
        <v>0.5</v>
      </c>
      <c r="N83" s="357">
        <v>5000</v>
      </c>
      <c r="O83" s="344" t="s">
        <v>90</v>
      </c>
      <c r="P83" s="343"/>
      <c r="S83" s="421">
        <f>Q82+Q83+R82</f>
        <v>0</v>
      </c>
    </row>
    <row r="84" spans="2:19" ht="17" x14ac:dyDescent="0.2">
      <c r="B84" s="335" t="s">
        <v>100</v>
      </c>
      <c r="C84" s="99"/>
      <c r="D84" s="286"/>
      <c r="E84" s="367"/>
      <c r="F84" s="367"/>
      <c r="G84" s="406"/>
      <c r="H84" s="406"/>
      <c r="I84" s="286"/>
      <c r="J84" s="287"/>
      <c r="K84" s="287"/>
      <c r="L84" s="404">
        <f>SUM(D84:J84)</f>
        <v>0</v>
      </c>
      <c r="M84" s="339"/>
      <c r="N84" s="286"/>
      <c r="O84" s="286"/>
      <c r="P84" s="343"/>
    </row>
    <row r="85" spans="2:19" ht="17" x14ac:dyDescent="0.2">
      <c r="B85" s="335" t="s">
        <v>101</v>
      </c>
      <c r="C85" s="99"/>
      <c r="D85" s="286"/>
      <c r="E85" s="367"/>
      <c r="F85" s="367"/>
      <c r="G85" s="406"/>
      <c r="H85" s="406"/>
      <c r="I85" s="286"/>
      <c r="J85" s="287"/>
      <c r="K85" s="287"/>
      <c r="L85" s="404">
        <f>SUM(D85:J85)</f>
        <v>0</v>
      </c>
      <c r="M85" s="339"/>
      <c r="N85" s="286"/>
      <c r="O85" s="286"/>
      <c r="P85" s="343"/>
    </row>
    <row r="86" spans="2:19" ht="17" x14ac:dyDescent="0.2">
      <c r="B86" s="335" t="s">
        <v>102</v>
      </c>
      <c r="C86" s="99"/>
      <c r="D86" s="286"/>
      <c r="E86" s="367"/>
      <c r="F86" s="367"/>
      <c r="G86" s="406"/>
      <c r="H86" s="406"/>
      <c r="I86" s="286"/>
      <c r="J86" s="287"/>
      <c r="K86" s="287"/>
      <c r="L86" s="404">
        <f>SUM(D86:J86)</f>
        <v>0</v>
      </c>
      <c r="M86" s="339"/>
      <c r="N86" s="286"/>
      <c r="O86" s="286"/>
      <c r="P86" s="343"/>
    </row>
    <row r="87" spans="2:19" ht="17" x14ac:dyDescent="0.2">
      <c r="C87" s="334" t="s">
        <v>26</v>
      </c>
      <c r="D87" s="349">
        <f>SUM(D79:D86)</f>
        <v>97000</v>
      </c>
      <c r="E87" s="368">
        <f>F87-D87</f>
        <v>90901</v>
      </c>
      <c r="F87" s="368">
        <f>SUM(F79:F86)</f>
        <v>187901</v>
      </c>
      <c r="G87" s="405">
        <f>SUM(G80:G86)</f>
        <v>96633.7</v>
      </c>
      <c r="H87" s="405">
        <f>SUM(H79:H86)</f>
        <v>284534.7</v>
      </c>
      <c r="I87" s="286"/>
      <c r="J87" s="287"/>
      <c r="K87" s="355"/>
      <c r="L87" s="405">
        <f>SUM(L79:L86)</f>
        <v>284534.7</v>
      </c>
      <c r="M87" s="349">
        <f>(M79*L79)+(M80*L80)+(M81*L81)+(M82*L82)+(M83*L83)+(M84*L84)+(M85*L85)+(M86*L86)</f>
        <v>137597.01</v>
      </c>
      <c r="N87" s="351">
        <f>SUM(N79:N86)</f>
        <v>183785.8</v>
      </c>
      <c r="O87" s="351"/>
      <c r="P87" s="343"/>
    </row>
    <row r="88" spans="2:19" ht="16" x14ac:dyDescent="0.2">
      <c r="B88" s="3"/>
      <c r="C88" s="109"/>
      <c r="D88" s="112"/>
      <c r="E88" s="200"/>
      <c r="F88" s="200"/>
      <c r="G88" s="200"/>
      <c r="H88" s="200"/>
      <c r="I88" s="112"/>
      <c r="J88" s="236"/>
      <c r="K88" s="236"/>
      <c r="L88" s="112"/>
      <c r="M88" s="112"/>
      <c r="N88" s="112"/>
      <c r="O88" s="112"/>
      <c r="P88" s="109"/>
    </row>
    <row r="89" spans="2:19" s="134" customFormat="1" ht="17" x14ac:dyDescent="0.2">
      <c r="B89" s="42" t="s">
        <v>103</v>
      </c>
      <c r="C89" s="480" t="s">
        <v>625</v>
      </c>
      <c r="D89" s="481"/>
      <c r="E89" s="481"/>
      <c r="F89" s="481"/>
      <c r="G89" s="481"/>
      <c r="H89" s="481"/>
      <c r="I89" s="481"/>
      <c r="J89" s="481"/>
      <c r="K89" s="481"/>
      <c r="L89" s="481"/>
      <c r="M89" s="481"/>
      <c r="N89" s="481"/>
      <c r="O89" s="481"/>
      <c r="P89" s="482"/>
    </row>
    <row r="90" spans="2:19" s="134" customFormat="1" ht="17" x14ac:dyDescent="0.2">
      <c r="B90" s="42" t="s">
        <v>104</v>
      </c>
      <c r="C90" s="463" t="s">
        <v>610</v>
      </c>
      <c r="D90" s="464"/>
      <c r="E90" s="464"/>
      <c r="F90" s="464"/>
      <c r="G90" s="464"/>
      <c r="H90" s="464"/>
      <c r="I90" s="464"/>
      <c r="J90" s="464"/>
      <c r="K90" s="464"/>
      <c r="L90" s="464"/>
      <c r="M90" s="464"/>
      <c r="N90" s="464"/>
      <c r="O90" s="464"/>
      <c r="P90" s="465"/>
    </row>
    <row r="91" spans="2:19" s="134" customFormat="1" ht="34" x14ac:dyDescent="0.2">
      <c r="B91" s="98" t="s">
        <v>105</v>
      </c>
      <c r="C91" s="137" t="s">
        <v>106</v>
      </c>
      <c r="D91" s="165"/>
      <c r="E91" s="192"/>
      <c r="F91" s="192"/>
      <c r="G91" s="192"/>
      <c r="H91" s="192"/>
      <c r="I91" s="165">
        <v>100000</v>
      </c>
      <c r="J91" s="229"/>
      <c r="K91" s="229">
        <v>100000</v>
      </c>
      <c r="L91" s="166">
        <f t="shared" ref="L91:L98" si="5">SUM(D91:J91)</f>
        <v>100000</v>
      </c>
      <c r="M91" s="102">
        <v>1</v>
      </c>
      <c r="N91" s="100">
        <v>99948</v>
      </c>
      <c r="O91" s="103" t="s">
        <v>107</v>
      </c>
      <c r="P91" s="136"/>
    </row>
    <row r="92" spans="2:19" s="134" customFormat="1" ht="34" x14ac:dyDescent="0.2">
      <c r="B92" s="98" t="s">
        <v>108</v>
      </c>
      <c r="C92" s="137" t="s">
        <v>626</v>
      </c>
      <c r="D92" s="165"/>
      <c r="E92" s="192"/>
      <c r="F92" s="192"/>
      <c r="G92" s="192"/>
      <c r="H92" s="192"/>
      <c r="I92" s="165">
        <v>50000</v>
      </c>
      <c r="J92" s="229"/>
      <c r="K92" s="229">
        <v>50000</v>
      </c>
      <c r="L92" s="166">
        <f t="shared" si="5"/>
        <v>50000</v>
      </c>
      <c r="M92" s="102">
        <v>1</v>
      </c>
      <c r="N92" s="100">
        <v>50000</v>
      </c>
      <c r="O92" s="103" t="s">
        <v>109</v>
      </c>
      <c r="P92" s="136"/>
    </row>
    <row r="93" spans="2:19" s="134" customFormat="1" ht="51" x14ac:dyDescent="0.2">
      <c r="B93" s="98" t="s">
        <v>110</v>
      </c>
      <c r="C93" s="137" t="s">
        <v>627</v>
      </c>
      <c r="D93" s="165"/>
      <c r="E93" s="192"/>
      <c r="F93" s="192"/>
      <c r="G93" s="192"/>
      <c r="H93" s="192"/>
      <c r="I93" s="165">
        <v>100000</v>
      </c>
      <c r="J93" s="229"/>
      <c r="K93" s="229">
        <v>100000</v>
      </c>
      <c r="L93" s="166">
        <f t="shared" si="5"/>
        <v>100000</v>
      </c>
      <c r="M93" s="102">
        <v>1</v>
      </c>
      <c r="N93" s="100">
        <v>81856</v>
      </c>
      <c r="O93" s="133" t="s">
        <v>614</v>
      </c>
      <c r="P93" s="136"/>
    </row>
    <row r="94" spans="2:19" ht="17" x14ac:dyDescent="0.2">
      <c r="B94" s="98" t="s">
        <v>111</v>
      </c>
      <c r="C94" s="99"/>
      <c r="D94" s="165"/>
      <c r="E94" s="192"/>
      <c r="F94" s="192"/>
      <c r="G94" s="192"/>
      <c r="H94" s="192"/>
      <c r="I94" s="165"/>
      <c r="J94" s="229"/>
      <c r="K94" s="229"/>
      <c r="L94" s="166">
        <f t="shared" si="5"/>
        <v>0</v>
      </c>
      <c r="M94" s="102"/>
      <c r="N94" s="100"/>
      <c r="O94" s="103"/>
      <c r="P94" s="104"/>
    </row>
    <row r="95" spans="2:19" ht="17" x14ac:dyDescent="0.2">
      <c r="B95" s="98" t="s">
        <v>112</v>
      </c>
      <c r="C95" s="99"/>
      <c r="D95" s="165"/>
      <c r="E95" s="192"/>
      <c r="F95" s="192"/>
      <c r="G95" s="192"/>
      <c r="H95" s="192"/>
      <c r="I95" s="165"/>
      <c r="J95" s="229"/>
      <c r="K95" s="229"/>
      <c r="L95" s="166">
        <f t="shared" si="5"/>
        <v>0</v>
      </c>
      <c r="M95" s="102"/>
      <c r="N95" s="100"/>
      <c r="O95" s="103"/>
      <c r="P95" s="104"/>
    </row>
    <row r="96" spans="2:19" ht="17" x14ac:dyDescent="0.2">
      <c r="B96" s="98" t="s">
        <v>113</v>
      </c>
      <c r="C96" s="99"/>
      <c r="D96" s="165"/>
      <c r="E96" s="192"/>
      <c r="F96" s="192"/>
      <c r="G96" s="192"/>
      <c r="H96" s="192"/>
      <c r="I96" s="165"/>
      <c r="J96" s="229"/>
      <c r="K96" s="229"/>
      <c r="L96" s="166">
        <f t="shared" si="5"/>
        <v>0</v>
      </c>
      <c r="M96" s="102"/>
      <c r="N96" s="100"/>
      <c r="O96" s="103"/>
      <c r="P96" s="104"/>
    </row>
    <row r="97" spans="2:16" ht="17" x14ac:dyDescent="0.2">
      <c r="B97" s="98" t="s">
        <v>114</v>
      </c>
      <c r="C97" s="105"/>
      <c r="D97" s="162"/>
      <c r="E97" s="190"/>
      <c r="F97" s="190"/>
      <c r="G97" s="190"/>
      <c r="H97" s="190"/>
      <c r="I97" s="162"/>
      <c r="J97" s="228"/>
      <c r="K97" s="228"/>
      <c r="L97" s="166">
        <f t="shared" si="5"/>
        <v>0</v>
      </c>
      <c r="M97" s="106"/>
      <c r="N97" s="103"/>
      <c r="O97" s="103"/>
      <c r="P97" s="107"/>
    </row>
    <row r="98" spans="2:16" ht="17" x14ac:dyDescent="0.2">
      <c r="B98" s="98" t="s">
        <v>115</v>
      </c>
      <c r="C98" s="105"/>
      <c r="D98" s="162"/>
      <c r="E98" s="190"/>
      <c r="F98" s="190"/>
      <c r="G98" s="190"/>
      <c r="H98" s="190"/>
      <c r="I98" s="162"/>
      <c r="J98" s="228"/>
      <c r="K98" s="228"/>
      <c r="L98" s="166">
        <f t="shared" si="5"/>
        <v>0</v>
      </c>
      <c r="M98" s="106"/>
      <c r="N98" s="103"/>
      <c r="O98" s="103"/>
      <c r="P98" s="107"/>
    </row>
    <row r="99" spans="2:16" ht="17" x14ac:dyDescent="0.2">
      <c r="C99" s="42" t="s">
        <v>26</v>
      </c>
      <c r="D99" s="168">
        <f>SUM(D91:D98)</f>
        <v>0</v>
      </c>
      <c r="E99" s="199"/>
      <c r="F99" s="199"/>
      <c r="G99" s="199"/>
      <c r="H99" s="199"/>
      <c r="I99" s="168">
        <f>SUM(I91:I98)</f>
        <v>250000</v>
      </c>
      <c r="J99" s="235">
        <f>SUM(J91:J98)</f>
        <v>0</v>
      </c>
      <c r="K99" s="235">
        <f>SUM(K91:K98)</f>
        <v>250000</v>
      </c>
      <c r="L99" s="167">
        <f>SUM(L91:L98)</f>
        <v>250000</v>
      </c>
      <c r="M99" s="8">
        <f>(M91*L91)+(M92*L92)+(M93*L93)+(M94*L94)+(M95*L95)+(M96*L96)+(M97*L97)+(M98*L98)</f>
        <v>250000</v>
      </c>
      <c r="N99" s="75">
        <f>SUM(N91:N98)</f>
        <v>231804</v>
      </c>
      <c r="O99" s="90"/>
      <c r="P99" s="107"/>
    </row>
    <row r="100" spans="2:16" ht="17" x14ac:dyDescent="0.2">
      <c r="B100" s="42" t="s">
        <v>116</v>
      </c>
      <c r="C100" s="426"/>
      <c r="D100" s="427"/>
      <c r="E100" s="427"/>
      <c r="F100" s="427"/>
      <c r="G100" s="427"/>
      <c r="H100" s="427"/>
      <c r="I100" s="427"/>
      <c r="J100" s="427"/>
      <c r="K100" s="427"/>
      <c r="L100" s="427"/>
      <c r="M100" s="427"/>
      <c r="N100" s="427"/>
      <c r="O100" s="427"/>
      <c r="P100" s="428"/>
    </row>
    <row r="101" spans="2:16" ht="17" x14ac:dyDescent="0.2">
      <c r="B101" s="98" t="s">
        <v>117</v>
      </c>
      <c r="C101" s="99"/>
      <c r="D101" s="100"/>
      <c r="E101" s="194"/>
      <c r="F101" s="194"/>
      <c r="G101" s="194"/>
      <c r="H101" s="194"/>
      <c r="I101" s="100"/>
      <c r="J101" s="231"/>
      <c r="K101" s="231"/>
      <c r="L101" s="101">
        <f t="shared" ref="L101:L108" si="6">SUM(D101:J101)</f>
        <v>0</v>
      </c>
      <c r="M101" s="102"/>
      <c r="N101" s="100"/>
      <c r="O101" s="103"/>
      <c r="P101" s="104"/>
    </row>
    <row r="102" spans="2:16" ht="17" x14ac:dyDescent="0.2">
      <c r="B102" s="98" t="s">
        <v>118</v>
      </c>
      <c r="C102" s="99"/>
      <c r="D102" s="100"/>
      <c r="E102" s="194"/>
      <c r="F102" s="194"/>
      <c r="G102" s="194"/>
      <c r="H102" s="194"/>
      <c r="I102" s="100"/>
      <c r="J102" s="231"/>
      <c r="K102" s="231"/>
      <c r="L102" s="101">
        <f t="shared" si="6"/>
        <v>0</v>
      </c>
      <c r="M102" s="102"/>
      <c r="N102" s="100"/>
      <c r="O102" s="103"/>
      <c r="P102" s="104"/>
    </row>
    <row r="103" spans="2:16" ht="17" x14ac:dyDescent="0.2">
      <c r="B103" s="98" t="s">
        <v>119</v>
      </c>
      <c r="C103" s="99"/>
      <c r="D103" s="100"/>
      <c r="E103" s="194"/>
      <c r="F103" s="194"/>
      <c r="G103" s="194"/>
      <c r="H103" s="194"/>
      <c r="I103" s="100"/>
      <c r="J103" s="231"/>
      <c r="K103" s="231"/>
      <c r="L103" s="101">
        <f t="shared" si="6"/>
        <v>0</v>
      </c>
      <c r="M103" s="102"/>
      <c r="N103" s="100"/>
      <c r="O103" s="103"/>
      <c r="P103" s="104"/>
    </row>
    <row r="104" spans="2:16" ht="17" x14ac:dyDescent="0.2">
      <c r="B104" s="98" t="s">
        <v>120</v>
      </c>
      <c r="C104" s="99"/>
      <c r="D104" s="100"/>
      <c r="E104" s="194"/>
      <c r="F104" s="194"/>
      <c r="G104" s="194"/>
      <c r="H104" s="194"/>
      <c r="I104" s="100"/>
      <c r="J104" s="231"/>
      <c r="K104" s="231"/>
      <c r="L104" s="101">
        <f t="shared" si="6"/>
        <v>0</v>
      </c>
      <c r="M104" s="102"/>
      <c r="N104" s="100"/>
      <c r="O104" s="103"/>
      <c r="P104" s="104"/>
    </row>
    <row r="105" spans="2:16" ht="17" x14ac:dyDescent="0.2">
      <c r="B105" s="98" t="s">
        <v>121</v>
      </c>
      <c r="C105" s="99"/>
      <c r="D105" s="100"/>
      <c r="E105" s="194"/>
      <c r="F105" s="194"/>
      <c r="G105" s="194"/>
      <c r="H105" s="194"/>
      <c r="I105" s="100"/>
      <c r="J105" s="231"/>
      <c r="K105" s="231"/>
      <c r="L105" s="101">
        <f t="shared" si="6"/>
        <v>0</v>
      </c>
      <c r="M105" s="102"/>
      <c r="N105" s="100"/>
      <c r="O105" s="103"/>
      <c r="P105" s="104"/>
    </row>
    <row r="106" spans="2:16" ht="17" x14ac:dyDescent="0.2">
      <c r="B106" s="98" t="s">
        <v>122</v>
      </c>
      <c r="C106" s="99"/>
      <c r="D106" s="100"/>
      <c r="E106" s="194"/>
      <c r="F106" s="194"/>
      <c r="G106" s="194"/>
      <c r="H106" s="194"/>
      <c r="I106" s="100"/>
      <c r="J106" s="231"/>
      <c r="K106" s="231"/>
      <c r="L106" s="101">
        <f t="shared" si="6"/>
        <v>0</v>
      </c>
      <c r="M106" s="102"/>
      <c r="N106" s="100"/>
      <c r="O106" s="103"/>
      <c r="P106" s="104"/>
    </row>
    <row r="107" spans="2:16" ht="17" x14ac:dyDescent="0.2">
      <c r="B107" s="98" t="s">
        <v>123</v>
      </c>
      <c r="C107" s="105"/>
      <c r="D107" s="103"/>
      <c r="E107" s="196"/>
      <c r="F107" s="196"/>
      <c r="G107" s="196"/>
      <c r="H107" s="196"/>
      <c r="I107" s="103"/>
      <c r="J107" s="232"/>
      <c r="K107" s="232"/>
      <c r="L107" s="101">
        <f t="shared" si="6"/>
        <v>0</v>
      </c>
      <c r="M107" s="106"/>
      <c r="N107" s="103"/>
      <c r="O107" s="103"/>
      <c r="P107" s="107"/>
    </row>
    <row r="108" spans="2:16" ht="17" x14ac:dyDescent="0.2">
      <c r="B108" s="98" t="s">
        <v>124</v>
      </c>
      <c r="C108" s="105"/>
      <c r="D108" s="103"/>
      <c r="E108" s="196"/>
      <c r="F108" s="196"/>
      <c r="G108" s="196"/>
      <c r="H108" s="196"/>
      <c r="I108" s="103"/>
      <c r="J108" s="232"/>
      <c r="K108" s="232"/>
      <c r="L108" s="101">
        <f t="shared" si="6"/>
        <v>0</v>
      </c>
      <c r="M108" s="106"/>
      <c r="N108" s="103"/>
      <c r="O108" s="103"/>
      <c r="P108" s="107"/>
    </row>
    <row r="109" spans="2:16" ht="17" x14ac:dyDescent="0.2">
      <c r="C109" s="42" t="s">
        <v>26</v>
      </c>
      <c r="D109" s="10">
        <f>SUM(D101:D108)</f>
        <v>0</v>
      </c>
      <c r="E109" s="201"/>
      <c r="F109" s="201"/>
      <c r="G109" s="201"/>
      <c r="H109" s="201"/>
      <c r="I109" s="10">
        <f>SUM(I101:I108)</f>
        <v>0</v>
      </c>
      <c r="J109" s="237">
        <f>SUM(J101:J108)</f>
        <v>0</v>
      </c>
      <c r="K109" s="237"/>
      <c r="L109" s="10">
        <f>SUM(L101:L108)</f>
        <v>0</v>
      </c>
      <c r="M109" s="8">
        <f>(M101*L101)+(M102*L102)+(M103*L103)+(M104*L104)+(M105*L105)+(M106*L106)+(M107*L107)+(M108*L108)</f>
        <v>0</v>
      </c>
      <c r="N109" s="75">
        <f>SUM(N101:N108)</f>
        <v>0</v>
      </c>
      <c r="O109" s="90"/>
      <c r="P109" s="107"/>
    </row>
    <row r="110" spans="2:16" ht="17" x14ac:dyDescent="0.2">
      <c r="B110" s="42" t="s">
        <v>125</v>
      </c>
      <c r="C110" s="426"/>
      <c r="D110" s="427"/>
      <c r="E110" s="427"/>
      <c r="F110" s="427"/>
      <c r="G110" s="427"/>
      <c r="H110" s="427"/>
      <c r="I110" s="427"/>
      <c r="J110" s="427"/>
      <c r="K110" s="427"/>
      <c r="L110" s="427"/>
      <c r="M110" s="427"/>
      <c r="N110" s="427"/>
      <c r="O110" s="427"/>
      <c r="P110" s="428"/>
    </row>
    <row r="111" spans="2:16" ht="17" x14ac:dyDescent="0.2">
      <c r="B111" s="98" t="s">
        <v>126</v>
      </c>
      <c r="C111" s="99"/>
      <c r="D111" s="100"/>
      <c r="E111" s="194"/>
      <c r="F111" s="194"/>
      <c r="G111" s="194"/>
      <c r="H111" s="194"/>
      <c r="I111" s="100"/>
      <c r="J111" s="231"/>
      <c r="K111" s="231"/>
      <c r="L111" s="101">
        <f t="shared" ref="L111:L118" si="7">SUM(D111:J111)</f>
        <v>0</v>
      </c>
      <c r="M111" s="102"/>
      <c r="N111" s="100"/>
      <c r="O111" s="103"/>
      <c r="P111" s="104"/>
    </row>
    <row r="112" spans="2:16" ht="17" x14ac:dyDescent="0.2">
      <c r="B112" s="98" t="s">
        <v>127</v>
      </c>
      <c r="C112" s="99"/>
      <c r="D112" s="100"/>
      <c r="E112" s="194"/>
      <c r="F112" s="194"/>
      <c r="G112" s="194"/>
      <c r="H112" s="194"/>
      <c r="I112" s="100"/>
      <c r="J112" s="231"/>
      <c r="K112" s="231"/>
      <c r="L112" s="101">
        <f t="shared" si="7"/>
        <v>0</v>
      </c>
      <c r="M112" s="102"/>
      <c r="N112" s="100"/>
      <c r="O112" s="103"/>
      <c r="P112" s="104"/>
    </row>
    <row r="113" spans="2:16" ht="17" x14ac:dyDescent="0.2">
      <c r="B113" s="98" t="s">
        <v>128</v>
      </c>
      <c r="C113" s="99"/>
      <c r="D113" s="100"/>
      <c r="E113" s="194"/>
      <c r="F113" s="194"/>
      <c r="G113" s="194"/>
      <c r="H113" s="194"/>
      <c r="I113" s="100"/>
      <c r="J113" s="231"/>
      <c r="K113" s="231"/>
      <c r="L113" s="101">
        <f t="shared" si="7"/>
        <v>0</v>
      </c>
      <c r="M113" s="102"/>
      <c r="N113" s="100"/>
      <c r="O113" s="103"/>
      <c r="P113" s="104"/>
    </row>
    <row r="114" spans="2:16" ht="17" x14ac:dyDescent="0.2">
      <c r="B114" s="98" t="s">
        <v>129</v>
      </c>
      <c r="C114" s="99"/>
      <c r="D114" s="100"/>
      <c r="E114" s="194"/>
      <c r="F114" s="194"/>
      <c r="G114" s="194"/>
      <c r="H114" s="194"/>
      <c r="I114" s="100"/>
      <c r="J114" s="231"/>
      <c r="K114" s="231"/>
      <c r="L114" s="101">
        <f t="shared" si="7"/>
        <v>0</v>
      </c>
      <c r="M114" s="102"/>
      <c r="N114" s="100"/>
      <c r="O114" s="103"/>
      <c r="P114" s="104"/>
    </row>
    <row r="115" spans="2:16" ht="17" x14ac:dyDescent="0.2">
      <c r="B115" s="98" t="s">
        <v>130</v>
      </c>
      <c r="C115" s="99"/>
      <c r="D115" s="100"/>
      <c r="E115" s="194"/>
      <c r="F115" s="194"/>
      <c r="G115" s="194"/>
      <c r="H115" s="194"/>
      <c r="I115" s="100"/>
      <c r="J115" s="231"/>
      <c r="K115" s="231"/>
      <c r="L115" s="101">
        <f t="shared" si="7"/>
        <v>0</v>
      </c>
      <c r="M115" s="102"/>
      <c r="N115" s="100"/>
      <c r="O115" s="103"/>
      <c r="P115" s="104"/>
    </row>
    <row r="116" spans="2:16" ht="17" x14ac:dyDescent="0.2">
      <c r="B116" s="98" t="s">
        <v>131</v>
      </c>
      <c r="C116" s="99"/>
      <c r="D116" s="100"/>
      <c r="E116" s="194"/>
      <c r="F116" s="194"/>
      <c r="G116" s="194"/>
      <c r="H116" s="194"/>
      <c r="I116" s="100"/>
      <c r="J116" s="231"/>
      <c r="K116" s="231"/>
      <c r="L116" s="101">
        <f t="shared" si="7"/>
        <v>0</v>
      </c>
      <c r="M116" s="102"/>
      <c r="N116" s="100"/>
      <c r="O116" s="103"/>
      <c r="P116" s="104"/>
    </row>
    <row r="117" spans="2:16" ht="17" x14ac:dyDescent="0.2">
      <c r="B117" s="98" t="s">
        <v>132</v>
      </c>
      <c r="C117" s="105"/>
      <c r="D117" s="103"/>
      <c r="E117" s="196"/>
      <c r="F117" s="196"/>
      <c r="G117" s="196"/>
      <c r="H117" s="196"/>
      <c r="I117" s="103"/>
      <c r="J117" s="232"/>
      <c r="K117" s="232"/>
      <c r="L117" s="101">
        <f t="shared" si="7"/>
        <v>0</v>
      </c>
      <c r="M117" s="106"/>
      <c r="N117" s="103"/>
      <c r="O117" s="103"/>
      <c r="P117" s="107"/>
    </row>
    <row r="118" spans="2:16" ht="17" x14ac:dyDescent="0.2">
      <c r="B118" s="98" t="s">
        <v>133</v>
      </c>
      <c r="C118" s="105"/>
      <c r="D118" s="103"/>
      <c r="E118" s="196"/>
      <c r="F118" s="196"/>
      <c r="G118" s="196"/>
      <c r="H118" s="196"/>
      <c r="I118" s="103"/>
      <c r="J118" s="232"/>
      <c r="K118" s="232"/>
      <c r="L118" s="101">
        <f t="shared" si="7"/>
        <v>0</v>
      </c>
      <c r="M118" s="106"/>
      <c r="N118" s="103"/>
      <c r="O118" s="103"/>
      <c r="P118" s="107"/>
    </row>
    <row r="119" spans="2:16" ht="17" x14ac:dyDescent="0.2">
      <c r="C119" s="42" t="s">
        <v>26</v>
      </c>
      <c r="D119" s="10">
        <f>SUM(D111:D118)</f>
        <v>0</v>
      </c>
      <c r="E119" s="201"/>
      <c r="F119" s="201"/>
      <c r="G119" s="201"/>
      <c r="H119" s="201"/>
      <c r="I119" s="10">
        <f>SUM(I111:I118)</f>
        <v>0</v>
      </c>
      <c r="J119" s="237">
        <f>SUM(J111:J118)</f>
        <v>0</v>
      </c>
      <c r="K119" s="237"/>
      <c r="L119" s="10">
        <f>SUM(L111:L118)</f>
        <v>0</v>
      </c>
      <c r="M119" s="8">
        <f>(M111*L111)+(M112*L112)+(M113*L113)+(M114*L114)+(M115*L115)+(M116*L116)+(M117*L117)+(M118*L118)</f>
        <v>0</v>
      </c>
      <c r="N119" s="75">
        <f>SUM(N111:N118)</f>
        <v>0</v>
      </c>
      <c r="O119" s="90"/>
      <c r="P119" s="107"/>
    </row>
    <row r="120" spans="2:16" ht="17" x14ac:dyDescent="0.2">
      <c r="B120" s="42" t="s">
        <v>134</v>
      </c>
      <c r="C120" s="426"/>
      <c r="D120" s="427"/>
      <c r="E120" s="427"/>
      <c r="F120" s="427"/>
      <c r="G120" s="427"/>
      <c r="H120" s="427"/>
      <c r="I120" s="427"/>
      <c r="J120" s="427"/>
      <c r="K120" s="427"/>
      <c r="L120" s="427"/>
      <c r="M120" s="427"/>
      <c r="N120" s="427"/>
      <c r="O120" s="427"/>
      <c r="P120" s="428"/>
    </row>
    <row r="121" spans="2:16" ht="17" x14ac:dyDescent="0.2">
      <c r="B121" s="98" t="s">
        <v>135</v>
      </c>
      <c r="C121" s="99"/>
      <c r="D121" s="100"/>
      <c r="E121" s="194"/>
      <c r="F121" s="194"/>
      <c r="G121" s="194"/>
      <c r="H121" s="194"/>
      <c r="I121" s="100"/>
      <c r="J121" s="231"/>
      <c r="K121" s="231"/>
      <c r="L121" s="101">
        <f t="shared" ref="L121:L128" si="8">SUM(D121:J121)</f>
        <v>0</v>
      </c>
      <c r="M121" s="102"/>
      <c r="N121" s="100"/>
      <c r="O121" s="103"/>
      <c r="P121" s="104"/>
    </row>
    <row r="122" spans="2:16" ht="17" x14ac:dyDescent="0.2">
      <c r="B122" s="98" t="s">
        <v>136</v>
      </c>
      <c r="C122" s="99"/>
      <c r="D122" s="100"/>
      <c r="E122" s="194"/>
      <c r="F122" s="194"/>
      <c r="G122" s="194"/>
      <c r="H122" s="194"/>
      <c r="I122" s="100"/>
      <c r="J122" s="231"/>
      <c r="K122" s="231"/>
      <c r="L122" s="101">
        <f t="shared" si="8"/>
        <v>0</v>
      </c>
      <c r="M122" s="102"/>
      <c r="N122" s="100"/>
      <c r="O122" s="103"/>
      <c r="P122" s="104"/>
    </row>
    <row r="123" spans="2:16" ht="17" x14ac:dyDescent="0.2">
      <c r="B123" s="98" t="s">
        <v>137</v>
      </c>
      <c r="C123" s="99"/>
      <c r="D123" s="100"/>
      <c r="E123" s="194"/>
      <c r="F123" s="194"/>
      <c r="G123" s="194"/>
      <c r="H123" s="194"/>
      <c r="I123" s="100"/>
      <c r="J123" s="231"/>
      <c r="K123" s="231"/>
      <c r="L123" s="101">
        <f t="shared" si="8"/>
        <v>0</v>
      </c>
      <c r="M123" s="102"/>
      <c r="N123" s="100"/>
      <c r="O123" s="103"/>
      <c r="P123" s="104"/>
    </row>
    <row r="124" spans="2:16" ht="17" x14ac:dyDescent="0.2">
      <c r="B124" s="98" t="s">
        <v>138</v>
      </c>
      <c r="C124" s="99"/>
      <c r="D124" s="100"/>
      <c r="E124" s="194"/>
      <c r="F124" s="194"/>
      <c r="G124" s="194"/>
      <c r="H124" s="194"/>
      <c r="I124" s="100"/>
      <c r="J124" s="231"/>
      <c r="K124" s="231"/>
      <c r="L124" s="101">
        <f t="shared" si="8"/>
        <v>0</v>
      </c>
      <c r="M124" s="102"/>
      <c r="N124" s="100"/>
      <c r="O124" s="103"/>
      <c r="P124" s="104"/>
    </row>
    <row r="125" spans="2:16" ht="17" x14ac:dyDescent="0.2">
      <c r="B125" s="98" t="s">
        <v>139</v>
      </c>
      <c r="C125" s="99"/>
      <c r="D125" s="100"/>
      <c r="E125" s="194"/>
      <c r="F125" s="194"/>
      <c r="G125" s="194"/>
      <c r="H125" s="194"/>
      <c r="I125" s="100"/>
      <c r="J125" s="231"/>
      <c r="K125" s="231"/>
      <c r="L125" s="101">
        <f t="shared" si="8"/>
        <v>0</v>
      </c>
      <c r="M125" s="102"/>
      <c r="N125" s="100"/>
      <c r="O125" s="103"/>
      <c r="P125" s="104"/>
    </row>
    <row r="126" spans="2:16" ht="17" x14ac:dyDescent="0.2">
      <c r="B126" s="98" t="s">
        <v>140</v>
      </c>
      <c r="C126" s="99"/>
      <c r="D126" s="100"/>
      <c r="E126" s="194"/>
      <c r="F126" s="194"/>
      <c r="G126" s="194"/>
      <c r="H126" s="194"/>
      <c r="I126" s="100"/>
      <c r="J126" s="231"/>
      <c r="K126" s="231"/>
      <c r="L126" s="101">
        <f t="shared" si="8"/>
        <v>0</v>
      </c>
      <c r="M126" s="102"/>
      <c r="N126" s="100"/>
      <c r="O126" s="103"/>
      <c r="P126" s="104"/>
    </row>
    <row r="127" spans="2:16" ht="17" x14ac:dyDescent="0.2">
      <c r="B127" s="98" t="s">
        <v>141</v>
      </c>
      <c r="C127" s="105"/>
      <c r="D127" s="103"/>
      <c r="E127" s="196"/>
      <c r="F127" s="196"/>
      <c r="G127" s="196"/>
      <c r="H127" s="196"/>
      <c r="I127" s="103"/>
      <c r="J127" s="232"/>
      <c r="K127" s="232"/>
      <c r="L127" s="101">
        <f t="shared" si="8"/>
        <v>0</v>
      </c>
      <c r="M127" s="106"/>
      <c r="N127" s="103"/>
      <c r="O127" s="103"/>
      <c r="P127" s="107"/>
    </row>
    <row r="128" spans="2:16" ht="17" x14ac:dyDescent="0.2">
      <c r="B128" s="98" t="s">
        <v>142</v>
      </c>
      <c r="C128" s="105"/>
      <c r="D128" s="103"/>
      <c r="E128" s="196"/>
      <c r="F128" s="196"/>
      <c r="G128" s="196"/>
      <c r="H128" s="196"/>
      <c r="I128" s="103"/>
      <c r="J128" s="232"/>
      <c r="K128" s="232"/>
      <c r="L128" s="101">
        <f t="shared" si="8"/>
        <v>0</v>
      </c>
      <c r="M128" s="106"/>
      <c r="N128" s="103"/>
      <c r="O128" s="103"/>
      <c r="P128" s="107"/>
    </row>
    <row r="129" spans="2:16" ht="17" x14ac:dyDescent="0.2">
      <c r="C129" s="42" t="s">
        <v>26</v>
      </c>
      <c r="D129" s="8">
        <f>SUM(D121:D128)</f>
        <v>0</v>
      </c>
      <c r="E129" s="197"/>
      <c r="F129" s="197"/>
      <c r="G129" s="197"/>
      <c r="H129" s="197"/>
      <c r="I129" s="8">
        <f>SUM(I121:I128)</f>
        <v>0</v>
      </c>
      <c r="J129" s="233">
        <f>SUM(J121:J128)</f>
        <v>0</v>
      </c>
      <c r="K129" s="233"/>
      <c r="L129" s="8">
        <f>SUM(L121:L128)</f>
        <v>0</v>
      </c>
      <c r="M129" s="8">
        <f>(M121*L121)+(M122*L122)+(M123*L123)+(M124*L124)+(M125*L125)+(M126*L126)+(M127*L127)+(M128*L128)</f>
        <v>0</v>
      </c>
      <c r="N129" s="75">
        <f>SUM(N121:N128)</f>
        <v>0</v>
      </c>
      <c r="O129" s="90"/>
      <c r="P129" s="107"/>
    </row>
    <row r="130" spans="2:16" ht="16" x14ac:dyDescent="0.2">
      <c r="B130" s="3"/>
      <c r="C130" s="109"/>
      <c r="D130" s="112"/>
      <c r="E130" s="200"/>
      <c r="F130" s="200"/>
      <c r="G130" s="200"/>
      <c r="H130" s="200"/>
      <c r="I130" s="112"/>
      <c r="J130" s="236"/>
      <c r="K130" s="236"/>
      <c r="L130" s="112"/>
      <c r="M130" s="112"/>
      <c r="N130" s="112"/>
      <c r="O130" s="112"/>
      <c r="P130" s="113"/>
    </row>
    <row r="131" spans="2:16" ht="17" x14ac:dyDescent="0.2">
      <c r="B131" s="42" t="s">
        <v>143</v>
      </c>
      <c r="C131" s="473"/>
      <c r="D131" s="474"/>
      <c r="E131" s="474"/>
      <c r="F131" s="474"/>
      <c r="G131" s="474"/>
      <c r="H131" s="474"/>
      <c r="I131" s="474"/>
      <c r="J131" s="474"/>
      <c r="K131" s="474"/>
      <c r="L131" s="474"/>
      <c r="M131" s="474"/>
      <c r="N131" s="474"/>
      <c r="O131" s="474"/>
      <c r="P131" s="475"/>
    </row>
    <row r="132" spans="2:16" ht="17" x14ac:dyDescent="0.2">
      <c r="B132" s="42" t="s">
        <v>144</v>
      </c>
      <c r="C132" s="426"/>
      <c r="D132" s="427"/>
      <c r="E132" s="427"/>
      <c r="F132" s="427"/>
      <c r="G132" s="427"/>
      <c r="H132" s="427"/>
      <c r="I132" s="427"/>
      <c r="J132" s="427"/>
      <c r="K132" s="427"/>
      <c r="L132" s="427"/>
      <c r="M132" s="427"/>
      <c r="N132" s="427"/>
      <c r="O132" s="427"/>
      <c r="P132" s="428"/>
    </row>
    <row r="133" spans="2:16" ht="17" x14ac:dyDescent="0.2">
      <c r="B133" s="98" t="s">
        <v>145</v>
      </c>
      <c r="C133" s="99"/>
      <c r="D133" s="100"/>
      <c r="E133" s="194"/>
      <c r="F133" s="194"/>
      <c r="G133" s="194"/>
      <c r="H133" s="194"/>
      <c r="I133" s="100"/>
      <c r="J133" s="231"/>
      <c r="K133" s="231"/>
      <c r="L133" s="101">
        <f t="shared" ref="L133:L140" si="9">SUM(D133:J133)</f>
        <v>0</v>
      </c>
      <c r="M133" s="102"/>
      <c r="N133" s="100"/>
      <c r="O133" s="103"/>
      <c r="P133" s="104"/>
    </row>
    <row r="134" spans="2:16" ht="17" x14ac:dyDescent="0.2">
      <c r="B134" s="98" t="s">
        <v>146</v>
      </c>
      <c r="C134" s="99"/>
      <c r="D134" s="100"/>
      <c r="E134" s="194"/>
      <c r="F134" s="194"/>
      <c r="G134" s="194"/>
      <c r="H134" s="194"/>
      <c r="I134" s="100"/>
      <c r="J134" s="231"/>
      <c r="K134" s="231"/>
      <c r="L134" s="101">
        <f t="shared" si="9"/>
        <v>0</v>
      </c>
      <c r="M134" s="102"/>
      <c r="N134" s="100"/>
      <c r="O134" s="103"/>
      <c r="P134" s="104"/>
    </row>
    <row r="135" spans="2:16" ht="17" x14ac:dyDescent="0.2">
      <c r="B135" s="98" t="s">
        <v>147</v>
      </c>
      <c r="C135" s="99"/>
      <c r="D135" s="100"/>
      <c r="E135" s="194"/>
      <c r="F135" s="194"/>
      <c r="G135" s="194"/>
      <c r="H135" s="194"/>
      <c r="I135" s="100"/>
      <c r="J135" s="231"/>
      <c r="K135" s="231"/>
      <c r="L135" s="101">
        <f t="shared" si="9"/>
        <v>0</v>
      </c>
      <c r="M135" s="102"/>
      <c r="N135" s="100"/>
      <c r="O135" s="103"/>
      <c r="P135" s="104"/>
    </row>
    <row r="136" spans="2:16" ht="17" x14ac:dyDescent="0.2">
      <c r="B136" s="98" t="s">
        <v>148</v>
      </c>
      <c r="C136" s="99"/>
      <c r="D136" s="100"/>
      <c r="E136" s="194"/>
      <c r="F136" s="194"/>
      <c r="G136" s="194"/>
      <c r="H136" s="194"/>
      <c r="I136" s="100"/>
      <c r="J136" s="231"/>
      <c r="K136" s="231"/>
      <c r="L136" s="101">
        <f t="shared" si="9"/>
        <v>0</v>
      </c>
      <c r="M136" s="102"/>
      <c r="N136" s="100"/>
      <c r="O136" s="103"/>
      <c r="P136" s="104"/>
    </row>
    <row r="137" spans="2:16" ht="17" x14ac:dyDescent="0.2">
      <c r="B137" s="98" t="s">
        <v>149</v>
      </c>
      <c r="C137" s="99"/>
      <c r="D137" s="100"/>
      <c r="E137" s="194"/>
      <c r="F137" s="194"/>
      <c r="G137" s="194"/>
      <c r="H137" s="194"/>
      <c r="I137" s="100"/>
      <c r="J137" s="231"/>
      <c r="K137" s="231"/>
      <c r="L137" s="101">
        <f t="shared" si="9"/>
        <v>0</v>
      </c>
      <c r="M137" s="102"/>
      <c r="N137" s="100"/>
      <c r="O137" s="103"/>
      <c r="P137" s="104"/>
    </row>
    <row r="138" spans="2:16" ht="17" x14ac:dyDescent="0.2">
      <c r="B138" s="98" t="s">
        <v>150</v>
      </c>
      <c r="C138" s="99"/>
      <c r="D138" s="100"/>
      <c r="E138" s="194"/>
      <c r="F138" s="194"/>
      <c r="G138" s="194"/>
      <c r="H138" s="194"/>
      <c r="I138" s="100"/>
      <c r="J138" s="231"/>
      <c r="K138" s="231"/>
      <c r="L138" s="101">
        <f t="shared" si="9"/>
        <v>0</v>
      </c>
      <c r="M138" s="102"/>
      <c r="N138" s="100"/>
      <c r="O138" s="103"/>
      <c r="P138" s="104"/>
    </row>
    <row r="139" spans="2:16" ht="17" x14ac:dyDescent="0.2">
      <c r="B139" s="98" t="s">
        <v>151</v>
      </c>
      <c r="C139" s="105"/>
      <c r="D139" s="103"/>
      <c r="E139" s="196"/>
      <c r="F139" s="196"/>
      <c r="G139" s="196"/>
      <c r="H139" s="196"/>
      <c r="I139" s="103"/>
      <c r="J139" s="232"/>
      <c r="K139" s="232"/>
      <c r="L139" s="101">
        <f t="shared" si="9"/>
        <v>0</v>
      </c>
      <c r="M139" s="106"/>
      <c r="N139" s="103"/>
      <c r="O139" s="103"/>
      <c r="P139" s="107"/>
    </row>
    <row r="140" spans="2:16" ht="17" x14ac:dyDescent="0.2">
      <c r="B140" s="98" t="s">
        <v>152</v>
      </c>
      <c r="C140" s="105"/>
      <c r="D140" s="103"/>
      <c r="E140" s="196"/>
      <c r="F140" s="196"/>
      <c r="G140" s="196"/>
      <c r="H140" s="196"/>
      <c r="I140" s="103"/>
      <c r="J140" s="232"/>
      <c r="K140" s="232"/>
      <c r="L140" s="101">
        <f t="shared" si="9"/>
        <v>0</v>
      </c>
      <c r="M140" s="106"/>
      <c r="N140" s="103"/>
      <c r="O140" s="103"/>
      <c r="P140" s="107"/>
    </row>
    <row r="141" spans="2:16" ht="17" x14ac:dyDescent="0.2">
      <c r="C141" s="42" t="s">
        <v>26</v>
      </c>
      <c r="D141" s="8">
        <f>SUM(D133:D140)</f>
        <v>0</v>
      </c>
      <c r="E141" s="197"/>
      <c r="F141" s="197"/>
      <c r="G141" s="197"/>
      <c r="H141" s="197"/>
      <c r="I141" s="8">
        <f>SUM(I133:I140)</f>
        <v>0</v>
      </c>
      <c r="J141" s="233">
        <f>SUM(J133:J140)</f>
        <v>0</v>
      </c>
      <c r="K141" s="237"/>
      <c r="L141" s="10">
        <f>SUM(L133:L140)</f>
        <v>0</v>
      </c>
      <c r="M141" s="8">
        <f>(M133*L133)+(M134*L134)+(M135*L135)+(M136*L136)+(M137*L137)+(M138*L138)+(M139*L139)+(M140*L140)</f>
        <v>0</v>
      </c>
      <c r="N141" s="75">
        <f>SUM(N133:N140)</f>
        <v>0</v>
      </c>
      <c r="O141" s="90"/>
      <c r="P141" s="107"/>
    </row>
    <row r="142" spans="2:16" ht="17" x14ac:dyDescent="0.2">
      <c r="B142" s="42" t="s">
        <v>153</v>
      </c>
      <c r="C142" s="426"/>
      <c r="D142" s="427"/>
      <c r="E142" s="427"/>
      <c r="F142" s="427"/>
      <c r="G142" s="427"/>
      <c r="H142" s="427"/>
      <c r="I142" s="427"/>
      <c r="J142" s="427"/>
      <c r="K142" s="427"/>
      <c r="L142" s="427"/>
      <c r="M142" s="427"/>
      <c r="N142" s="427"/>
      <c r="O142" s="427"/>
      <c r="P142" s="428"/>
    </row>
    <row r="143" spans="2:16" ht="17" x14ac:dyDescent="0.2">
      <c r="B143" s="98" t="s">
        <v>154</v>
      </c>
      <c r="C143" s="99"/>
      <c r="D143" s="100"/>
      <c r="E143" s="194"/>
      <c r="F143" s="194"/>
      <c r="G143" s="194"/>
      <c r="H143" s="194"/>
      <c r="I143" s="100"/>
      <c r="J143" s="231"/>
      <c r="K143" s="231"/>
      <c r="L143" s="101">
        <f t="shared" ref="L143:L150" si="10">SUM(D143:J143)</f>
        <v>0</v>
      </c>
      <c r="M143" s="102"/>
      <c r="N143" s="100"/>
      <c r="O143" s="103"/>
      <c r="P143" s="104"/>
    </row>
    <row r="144" spans="2:16" ht="17" x14ac:dyDescent="0.2">
      <c r="B144" s="98" t="s">
        <v>155</v>
      </c>
      <c r="C144" s="99"/>
      <c r="D144" s="100"/>
      <c r="E144" s="194"/>
      <c r="F144" s="194"/>
      <c r="G144" s="194"/>
      <c r="H144" s="194"/>
      <c r="I144" s="100"/>
      <c r="J144" s="231"/>
      <c r="K144" s="231"/>
      <c r="L144" s="101">
        <f t="shared" si="10"/>
        <v>0</v>
      </c>
      <c r="M144" s="102"/>
      <c r="N144" s="100"/>
      <c r="O144" s="103"/>
      <c r="P144" s="104"/>
    </row>
    <row r="145" spans="2:16" ht="17" x14ac:dyDescent="0.2">
      <c r="B145" s="98" t="s">
        <v>156</v>
      </c>
      <c r="C145" s="99"/>
      <c r="D145" s="100"/>
      <c r="E145" s="194"/>
      <c r="F145" s="194"/>
      <c r="G145" s="194"/>
      <c r="H145" s="194"/>
      <c r="I145" s="100"/>
      <c r="J145" s="231"/>
      <c r="K145" s="231"/>
      <c r="L145" s="101">
        <f t="shared" si="10"/>
        <v>0</v>
      </c>
      <c r="M145" s="102"/>
      <c r="N145" s="100"/>
      <c r="O145" s="103"/>
      <c r="P145" s="104"/>
    </row>
    <row r="146" spans="2:16" ht="17" x14ac:dyDescent="0.2">
      <c r="B146" s="98" t="s">
        <v>157</v>
      </c>
      <c r="C146" s="99"/>
      <c r="D146" s="100"/>
      <c r="E146" s="194"/>
      <c r="F146" s="194"/>
      <c r="G146" s="194"/>
      <c r="H146" s="194"/>
      <c r="I146" s="100"/>
      <c r="J146" s="231"/>
      <c r="K146" s="231"/>
      <c r="L146" s="101">
        <f t="shared" si="10"/>
        <v>0</v>
      </c>
      <c r="M146" s="102"/>
      <c r="N146" s="100"/>
      <c r="O146" s="103"/>
      <c r="P146" s="104"/>
    </row>
    <row r="147" spans="2:16" ht="17" x14ac:dyDescent="0.2">
      <c r="B147" s="98" t="s">
        <v>158</v>
      </c>
      <c r="C147" s="99"/>
      <c r="D147" s="100"/>
      <c r="E147" s="194"/>
      <c r="F147" s="194"/>
      <c r="G147" s="194"/>
      <c r="H147" s="194"/>
      <c r="I147" s="100"/>
      <c r="J147" s="231"/>
      <c r="K147" s="231"/>
      <c r="L147" s="101">
        <f t="shared" si="10"/>
        <v>0</v>
      </c>
      <c r="M147" s="102"/>
      <c r="N147" s="100"/>
      <c r="O147" s="103"/>
      <c r="P147" s="104"/>
    </row>
    <row r="148" spans="2:16" ht="17" x14ac:dyDescent="0.2">
      <c r="B148" s="98" t="s">
        <v>159</v>
      </c>
      <c r="C148" s="99"/>
      <c r="D148" s="100"/>
      <c r="E148" s="194"/>
      <c r="F148" s="194"/>
      <c r="G148" s="194"/>
      <c r="H148" s="194"/>
      <c r="I148" s="100"/>
      <c r="J148" s="231"/>
      <c r="K148" s="231"/>
      <c r="L148" s="101">
        <f t="shared" si="10"/>
        <v>0</v>
      </c>
      <c r="M148" s="102"/>
      <c r="N148" s="100"/>
      <c r="O148" s="103"/>
      <c r="P148" s="104"/>
    </row>
    <row r="149" spans="2:16" ht="17" x14ac:dyDescent="0.2">
      <c r="B149" s="98" t="s">
        <v>160</v>
      </c>
      <c r="C149" s="105"/>
      <c r="D149" s="103"/>
      <c r="E149" s="196"/>
      <c r="F149" s="196"/>
      <c r="G149" s="196"/>
      <c r="H149" s="196"/>
      <c r="I149" s="103"/>
      <c r="J149" s="232"/>
      <c r="K149" s="232"/>
      <c r="L149" s="101">
        <f t="shared" si="10"/>
        <v>0</v>
      </c>
      <c r="M149" s="106"/>
      <c r="N149" s="103"/>
      <c r="O149" s="103"/>
      <c r="P149" s="107"/>
    </row>
    <row r="150" spans="2:16" ht="17" x14ac:dyDescent="0.2">
      <c r="B150" s="98" t="s">
        <v>161</v>
      </c>
      <c r="C150" s="105"/>
      <c r="D150" s="103"/>
      <c r="E150" s="196"/>
      <c r="F150" s="196"/>
      <c r="G150" s="196"/>
      <c r="H150" s="196"/>
      <c r="I150" s="103"/>
      <c r="J150" s="232"/>
      <c r="K150" s="232"/>
      <c r="L150" s="101">
        <f t="shared" si="10"/>
        <v>0</v>
      </c>
      <c r="M150" s="106"/>
      <c r="N150" s="103"/>
      <c r="O150" s="103"/>
      <c r="P150" s="107"/>
    </row>
    <row r="151" spans="2:16" ht="17" x14ac:dyDescent="0.2">
      <c r="C151" s="42" t="s">
        <v>26</v>
      </c>
      <c r="D151" s="10">
        <f>SUM(D143:D150)</f>
        <v>0</v>
      </c>
      <c r="E151" s="201"/>
      <c r="F151" s="201"/>
      <c r="G151" s="201"/>
      <c r="H151" s="201"/>
      <c r="I151" s="10">
        <f>SUM(I143:I150)</f>
        <v>0</v>
      </c>
      <c r="J151" s="237">
        <f>SUM(J143:J150)</f>
        <v>0</v>
      </c>
      <c r="K151" s="237"/>
      <c r="L151" s="10">
        <f>SUM(L143:L150)</f>
        <v>0</v>
      </c>
      <c r="M151" s="8">
        <f>(M143*L143)+(M144*L144)+(M145*L145)+(M146*L146)+(M147*L147)+(M148*L148)+(M149*L149)+(M150*L150)</f>
        <v>0</v>
      </c>
      <c r="N151" s="75">
        <f>SUM(N143:N150)</f>
        <v>0</v>
      </c>
      <c r="O151" s="90"/>
      <c r="P151" s="107"/>
    </row>
    <row r="152" spans="2:16" ht="17" x14ac:dyDescent="0.2">
      <c r="B152" s="42" t="s">
        <v>162</v>
      </c>
      <c r="C152" s="426"/>
      <c r="D152" s="427"/>
      <c r="E152" s="427"/>
      <c r="F152" s="427"/>
      <c r="G152" s="427"/>
      <c r="H152" s="427"/>
      <c r="I152" s="427"/>
      <c r="J152" s="427"/>
      <c r="K152" s="427"/>
      <c r="L152" s="427"/>
      <c r="M152" s="427"/>
      <c r="N152" s="427"/>
      <c r="O152" s="427"/>
      <c r="P152" s="428"/>
    </row>
    <row r="153" spans="2:16" ht="17" x14ac:dyDescent="0.2">
      <c r="B153" s="98" t="s">
        <v>163</v>
      </c>
      <c r="C153" s="99"/>
      <c r="D153" s="100"/>
      <c r="E153" s="194"/>
      <c r="F153" s="194"/>
      <c r="G153" s="194"/>
      <c r="H153" s="194"/>
      <c r="I153" s="100"/>
      <c r="J153" s="231"/>
      <c r="K153" s="231"/>
      <c r="L153" s="101">
        <f t="shared" ref="L153:L160" si="11">SUM(D153:J153)</f>
        <v>0</v>
      </c>
      <c r="M153" s="102"/>
      <c r="N153" s="100"/>
      <c r="O153" s="103"/>
      <c r="P153" s="104"/>
    </row>
    <row r="154" spans="2:16" ht="17" x14ac:dyDescent="0.2">
      <c r="B154" s="98" t="s">
        <v>164</v>
      </c>
      <c r="C154" s="99"/>
      <c r="D154" s="100"/>
      <c r="E154" s="194"/>
      <c r="F154" s="194"/>
      <c r="G154" s="194"/>
      <c r="H154" s="194"/>
      <c r="I154" s="100"/>
      <c r="J154" s="231"/>
      <c r="K154" s="231"/>
      <c r="L154" s="101">
        <f t="shared" si="11"/>
        <v>0</v>
      </c>
      <c r="M154" s="102"/>
      <c r="N154" s="100"/>
      <c r="O154" s="103"/>
      <c r="P154" s="104"/>
    </row>
    <row r="155" spans="2:16" ht="17" x14ac:dyDescent="0.2">
      <c r="B155" s="98" t="s">
        <v>165</v>
      </c>
      <c r="C155" s="99"/>
      <c r="D155" s="100"/>
      <c r="E155" s="194"/>
      <c r="F155" s="194"/>
      <c r="G155" s="194"/>
      <c r="H155" s="194"/>
      <c r="I155" s="100"/>
      <c r="J155" s="231"/>
      <c r="K155" s="231"/>
      <c r="L155" s="101">
        <f t="shared" si="11"/>
        <v>0</v>
      </c>
      <c r="M155" s="102"/>
      <c r="N155" s="100"/>
      <c r="O155" s="103"/>
      <c r="P155" s="104"/>
    </row>
    <row r="156" spans="2:16" ht="17" x14ac:dyDescent="0.2">
      <c r="B156" s="98" t="s">
        <v>166</v>
      </c>
      <c r="C156" s="99"/>
      <c r="D156" s="100"/>
      <c r="E156" s="194"/>
      <c r="F156" s="194"/>
      <c r="G156" s="194"/>
      <c r="H156" s="194"/>
      <c r="I156" s="100"/>
      <c r="J156" s="231"/>
      <c r="K156" s="231"/>
      <c r="L156" s="101">
        <f t="shared" si="11"/>
        <v>0</v>
      </c>
      <c r="M156" s="102"/>
      <c r="N156" s="100"/>
      <c r="O156" s="103"/>
      <c r="P156" s="104"/>
    </row>
    <row r="157" spans="2:16" ht="17" x14ac:dyDescent="0.2">
      <c r="B157" s="98" t="s">
        <v>167</v>
      </c>
      <c r="C157" s="99"/>
      <c r="D157" s="100"/>
      <c r="E157" s="194"/>
      <c r="F157" s="194"/>
      <c r="G157" s="194"/>
      <c r="H157" s="194"/>
      <c r="I157" s="100"/>
      <c r="J157" s="231"/>
      <c r="K157" s="231"/>
      <c r="L157" s="101">
        <f t="shared" si="11"/>
        <v>0</v>
      </c>
      <c r="M157" s="102"/>
      <c r="N157" s="100"/>
      <c r="O157" s="103"/>
      <c r="P157" s="104"/>
    </row>
    <row r="158" spans="2:16" ht="17" x14ac:dyDescent="0.2">
      <c r="B158" s="98" t="s">
        <v>168</v>
      </c>
      <c r="C158" s="99"/>
      <c r="D158" s="100"/>
      <c r="E158" s="194"/>
      <c r="F158" s="194"/>
      <c r="G158" s="194"/>
      <c r="H158" s="194"/>
      <c r="I158" s="100"/>
      <c r="J158" s="231"/>
      <c r="K158" s="231"/>
      <c r="L158" s="101">
        <f t="shared" si="11"/>
        <v>0</v>
      </c>
      <c r="M158" s="102"/>
      <c r="N158" s="100"/>
      <c r="O158" s="103"/>
      <c r="P158" s="104"/>
    </row>
    <row r="159" spans="2:16" ht="17" x14ac:dyDescent="0.2">
      <c r="B159" s="98" t="s">
        <v>169</v>
      </c>
      <c r="C159" s="105"/>
      <c r="D159" s="103"/>
      <c r="E159" s="196"/>
      <c r="F159" s="196"/>
      <c r="G159" s="196"/>
      <c r="H159" s="196"/>
      <c r="I159" s="103"/>
      <c r="J159" s="232"/>
      <c r="K159" s="232"/>
      <c r="L159" s="101">
        <f t="shared" si="11"/>
        <v>0</v>
      </c>
      <c r="M159" s="106"/>
      <c r="N159" s="103"/>
      <c r="O159" s="103"/>
      <c r="P159" s="107"/>
    </row>
    <row r="160" spans="2:16" ht="17" x14ac:dyDescent="0.2">
      <c r="B160" s="98" t="s">
        <v>170</v>
      </c>
      <c r="C160" s="105"/>
      <c r="D160" s="103"/>
      <c r="E160" s="196"/>
      <c r="F160" s="196"/>
      <c r="G160" s="196"/>
      <c r="H160" s="196"/>
      <c r="I160" s="103"/>
      <c r="J160" s="232"/>
      <c r="K160" s="232"/>
      <c r="L160" s="101">
        <f t="shared" si="11"/>
        <v>0</v>
      </c>
      <c r="M160" s="106"/>
      <c r="N160" s="103"/>
      <c r="O160" s="103"/>
      <c r="P160" s="107"/>
    </row>
    <row r="161" spans="2:19" ht="17" x14ac:dyDescent="0.2">
      <c r="C161" s="42" t="s">
        <v>26</v>
      </c>
      <c r="D161" s="10">
        <f>SUM(D153:D160)</f>
        <v>0</v>
      </c>
      <c r="E161" s="201"/>
      <c r="F161" s="201"/>
      <c r="G161" s="201"/>
      <c r="H161" s="201"/>
      <c r="I161" s="10">
        <f>SUM(I153:I160)</f>
        <v>0</v>
      </c>
      <c r="J161" s="237">
        <f>SUM(J153:J160)</f>
        <v>0</v>
      </c>
      <c r="K161" s="237"/>
      <c r="L161" s="10">
        <f>SUM(L153:L160)</f>
        <v>0</v>
      </c>
      <c r="M161" s="8">
        <f>(M153*L153)+(M154*L154)+(M155*L155)+(M156*L156)+(M157*L157)+(M158*L158)+(M159*L159)+(M160*L160)</f>
        <v>0</v>
      </c>
      <c r="N161" s="75">
        <f>SUM(N153:N160)</f>
        <v>0</v>
      </c>
      <c r="O161" s="90"/>
      <c r="P161" s="107"/>
    </row>
    <row r="162" spans="2:19" ht="17" x14ac:dyDescent="0.2">
      <c r="B162" s="42" t="s">
        <v>171</v>
      </c>
      <c r="C162" s="426"/>
      <c r="D162" s="427"/>
      <c r="E162" s="427"/>
      <c r="F162" s="427"/>
      <c r="G162" s="427"/>
      <c r="H162" s="427"/>
      <c r="I162" s="427"/>
      <c r="J162" s="427"/>
      <c r="K162" s="427"/>
      <c r="L162" s="427"/>
      <c r="M162" s="427"/>
      <c r="N162" s="427"/>
      <c r="O162" s="427"/>
      <c r="P162" s="428"/>
    </row>
    <row r="163" spans="2:19" ht="17" x14ac:dyDescent="0.2">
      <c r="B163" s="98" t="s">
        <v>172</v>
      </c>
      <c r="C163" s="99"/>
      <c r="D163" s="100"/>
      <c r="E163" s="194"/>
      <c r="F163" s="194"/>
      <c r="G163" s="194"/>
      <c r="H163" s="194"/>
      <c r="I163" s="100"/>
      <c r="J163" s="231"/>
      <c r="K163" s="231"/>
      <c r="L163" s="101">
        <f t="shared" ref="L163:L170" si="12">SUM(D163:J163)</f>
        <v>0</v>
      </c>
      <c r="M163" s="102"/>
      <c r="N163" s="100"/>
      <c r="O163" s="103"/>
      <c r="P163" s="104"/>
    </row>
    <row r="164" spans="2:19" ht="17" x14ac:dyDescent="0.2">
      <c r="B164" s="98" t="s">
        <v>173</v>
      </c>
      <c r="C164" s="99"/>
      <c r="D164" s="100"/>
      <c r="E164" s="194"/>
      <c r="F164" s="194"/>
      <c r="G164" s="194"/>
      <c r="H164" s="194"/>
      <c r="I164" s="100"/>
      <c r="J164" s="231"/>
      <c r="K164" s="231"/>
      <c r="L164" s="101">
        <f t="shared" si="12"/>
        <v>0</v>
      </c>
      <c r="M164" s="102"/>
      <c r="N164" s="100"/>
      <c r="O164" s="103"/>
      <c r="P164" s="104"/>
    </row>
    <row r="165" spans="2:19" ht="17" x14ac:dyDescent="0.2">
      <c r="B165" s="98" t="s">
        <v>174</v>
      </c>
      <c r="C165" s="99"/>
      <c r="D165" s="100"/>
      <c r="E165" s="194"/>
      <c r="F165" s="194"/>
      <c r="G165" s="194"/>
      <c r="H165" s="194"/>
      <c r="I165" s="100"/>
      <c r="J165" s="231"/>
      <c r="K165" s="231"/>
      <c r="L165" s="101">
        <f t="shared" si="12"/>
        <v>0</v>
      </c>
      <c r="M165" s="102"/>
      <c r="N165" s="100"/>
      <c r="O165" s="103"/>
      <c r="P165" s="104"/>
    </row>
    <row r="166" spans="2:19" ht="17" x14ac:dyDescent="0.2">
      <c r="B166" s="98" t="s">
        <v>175</v>
      </c>
      <c r="C166" s="99"/>
      <c r="D166" s="100"/>
      <c r="E166" s="194"/>
      <c r="F166" s="194"/>
      <c r="G166" s="194"/>
      <c r="H166" s="194"/>
      <c r="I166" s="100"/>
      <c r="J166" s="231"/>
      <c r="K166" s="231"/>
      <c r="L166" s="101">
        <f t="shared" si="12"/>
        <v>0</v>
      </c>
      <c r="M166" s="102"/>
      <c r="N166" s="100"/>
      <c r="O166" s="103"/>
      <c r="P166" s="104"/>
    </row>
    <row r="167" spans="2:19" ht="17" x14ac:dyDescent="0.2">
      <c r="B167" s="98" t="s">
        <v>176</v>
      </c>
      <c r="C167" s="99"/>
      <c r="D167" s="100"/>
      <c r="E167" s="194"/>
      <c r="F167" s="194"/>
      <c r="G167" s="194"/>
      <c r="H167" s="194"/>
      <c r="I167" s="100"/>
      <c r="J167" s="231"/>
      <c r="K167" s="231"/>
      <c r="L167" s="101">
        <f t="shared" si="12"/>
        <v>0</v>
      </c>
      <c r="M167" s="102"/>
      <c r="N167" s="100"/>
      <c r="O167" s="103"/>
      <c r="P167" s="104"/>
    </row>
    <row r="168" spans="2:19" ht="17" x14ac:dyDescent="0.2">
      <c r="B168" s="98" t="s">
        <v>177</v>
      </c>
      <c r="C168" s="99"/>
      <c r="D168" s="100"/>
      <c r="E168" s="194"/>
      <c r="F168" s="194"/>
      <c r="G168" s="194"/>
      <c r="H168" s="194"/>
      <c r="I168" s="100"/>
      <c r="J168" s="231"/>
      <c r="K168" s="231"/>
      <c r="L168" s="101">
        <f t="shared" si="12"/>
        <v>0</v>
      </c>
      <c r="M168" s="102"/>
      <c r="N168" s="100"/>
      <c r="O168" s="103"/>
      <c r="P168" s="104"/>
    </row>
    <row r="169" spans="2:19" ht="17" x14ac:dyDescent="0.2">
      <c r="B169" s="98" t="s">
        <v>178</v>
      </c>
      <c r="C169" s="105"/>
      <c r="D169" s="103"/>
      <c r="E169" s="196"/>
      <c r="F169" s="196"/>
      <c r="G169" s="196"/>
      <c r="H169" s="196"/>
      <c r="I169" s="103"/>
      <c r="J169" s="232"/>
      <c r="K169" s="232"/>
      <c r="L169" s="101">
        <f t="shared" si="12"/>
        <v>0</v>
      </c>
      <c r="M169" s="106"/>
      <c r="N169" s="103"/>
      <c r="O169" s="103"/>
      <c r="P169" s="107"/>
    </row>
    <row r="170" spans="2:19" ht="17" x14ac:dyDescent="0.2">
      <c r="B170" s="98" t="s">
        <v>179</v>
      </c>
      <c r="C170" s="105"/>
      <c r="D170" s="103"/>
      <c r="E170" s="196"/>
      <c r="F170" s="196"/>
      <c r="G170" s="196"/>
      <c r="H170" s="196"/>
      <c r="I170" s="103"/>
      <c r="J170" s="232"/>
      <c r="K170" s="232"/>
      <c r="L170" s="101">
        <f t="shared" si="12"/>
        <v>0</v>
      </c>
      <c r="M170" s="106"/>
      <c r="N170" s="103"/>
      <c r="O170" s="103"/>
      <c r="P170" s="107"/>
    </row>
    <row r="171" spans="2:19" ht="17" x14ac:dyDescent="0.2">
      <c r="C171" s="42" t="s">
        <v>26</v>
      </c>
      <c r="D171" s="8">
        <f>SUM(D163:D170)</f>
        <v>0</v>
      </c>
      <c r="E171" s="197"/>
      <c r="F171" s="197"/>
      <c r="G171" s="197"/>
      <c r="H171" s="197"/>
      <c r="I171" s="8">
        <f>SUM(I163:I170)</f>
        <v>0</v>
      </c>
      <c r="J171" s="233">
        <f>SUM(J163:J170)</f>
        <v>0</v>
      </c>
      <c r="K171" s="233"/>
      <c r="L171" s="8">
        <f>SUM(L163:L170)</f>
        <v>0</v>
      </c>
      <c r="M171" s="8">
        <f>(M163*L163)+(M164*L164)+(M165*L165)+(M166*L166)+(M167*L167)+(M168*L168)+(M169*L169)+(M170*L170)</f>
        <v>0</v>
      </c>
      <c r="N171" s="75">
        <f>SUM(N163:N170)</f>
        <v>0</v>
      </c>
      <c r="O171" s="90"/>
      <c r="P171" s="107"/>
    </row>
    <row r="172" spans="2:19" ht="16" x14ac:dyDescent="0.2">
      <c r="B172" s="3"/>
      <c r="C172" s="109"/>
      <c r="D172" s="112"/>
      <c r="E172" s="200"/>
      <c r="F172" s="200"/>
      <c r="G172" s="200"/>
      <c r="H172" s="200"/>
      <c r="I172" s="112"/>
      <c r="J172" s="236"/>
      <c r="K172" s="236"/>
      <c r="L172" s="112"/>
      <c r="M172" s="112"/>
      <c r="N172" s="112"/>
      <c r="O172" s="112"/>
      <c r="P172" s="109"/>
    </row>
    <row r="173" spans="2:19" ht="16" x14ac:dyDescent="0.2">
      <c r="B173" s="3"/>
      <c r="C173" s="109"/>
      <c r="D173" s="112"/>
      <c r="E173" s="200"/>
      <c r="F173" s="200"/>
      <c r="G173" s="200"/>
      <c r="H173" s="200"/>
      <c r="I173" s="112"/>
      <c r="J173" s="236"/>
      <c r="K173" s="236"/>
      <c r="L173" s="112"/>
      <c r="M173" s="112"/>
      <c r="N173" s="112"/>
      <c r="O173" s="112"/>
      <c r="P173" s="109"/>
    </row>
    <row r="174" spans="2:19" ht="85" x14ac:dyDescent="0.2">
      <c r="B174" s="42" t="s">
        <v>180</v>
      </c>
      <c r="C174" s="114"/>
      <c r="D174" s="165">
        <v>321556</v>
      </c>
      <c r="E174" s="192"/>
      <c r="F174" s="192">
        <v>321556</v>
      </c>
      <c r="G174" s="192"/>
      <c r="H174" s="192">
        <f>F174</f>
        <v>321556</v>
      </c>
      <c r="I174" s="165">
        <v>278444</v>
      </c>
      <c r="J174" s="229"/>
      <c r="K174" s="229">
        <v>278444</v>
      </c>
      <c r="L174" s="166">
        <f>F174+K174</f>
        <v>600000</v>
      </c>
      <c r="M174" s="116">
        <v>0.3</v>
      </c>
      <c r="N174" s="115">
        <v>599630</v>
      </c>
      <c r="O174" s="181" t="s">
        <v>633</v>
      </c>
      <c r="P174" s="147" t="s">
        <v>181</v>
      </c>
      <c r="Q174" s="423"/>
    </row>
    <row r="175" spans="2:19" ht="17" x14ac:dyDescent="0.2">
      <c r="B175" s="42" t="s">
        <v>182</v>
      </c>
      <c r="C175" s="114"/>
      <c r="D175" s="165">
        <v>127249.32</v>
      </c>
      <c r="E175" s="192"/>
      <c r="F175" s="192">
        <v>127249.32</v>
      </c>
      <c r="G175" s="400">
        <v>29004</v>
      </c>
      <c r="H175" s="400">
        <f>F175+G175</f>
        <v>156253.32</v>
      </c>
      <c r="I175" s="165">
        <v>23390</v>
      </c>
      <c r="J175" s="229"/>
      <c r="K175" s="229">
        <v>23390</v>
      </c>
      <c r="L175" s="402">
        <f>H175+K175</f>
        <v>179643.32</v>
      </c>
      <c r="M175" s="116">
        <v>0.01</v>
      </c>
      <c r="N175" s="371">
        <v>139500.13</v>
      </c>
      <c r="O175" s="117"/>
      <c r="P175" s="118"/>
      <c r="Q175" s="423"/>
      <c r="S175" s="421"/>
    </row>
    <row r="176" spans="2:19" ht="34" x14ac:dyDescent="0.2">
      <c r="B176" s="42" t="s">
        <v>183</v>
      </c>
      <c r="C176" s="119"/>
      <c r="D176" s="165">
        <v>140000</v>
      </c>
      <c r="E176" s="192"/>
      <c r="F176" s="192">
        <v>140000</v>
      </c>
      <c r="G176" s="400">
        <f>H176-F176</f>
        <v>-40000</v>
      </c>
      <c r="H176" s="400">
        <v>100000</v>
      </c>
      <c r="I176" s="165">
        <v>60000</v>
      </c>
      <c r="J176" s="229"/>
      <c r="K176" s="229">
        <v>60000</v>
      </c>
      <c r="L176" s="402">
        <f>H176+K176</f>
        <v>160000</v>
      </c>
      <c r="M176" s="116">
        <v>0.3</v>
      </c>
      <c r="N176" s="115">
        <v>143352.9</v>
      </c>
      <c r="O176" s="117" t="s">
        <v>184</v>
      </c>
      <c r="P176" s="118"/>
      <c r="Q176" s="423"/>
      <c r="S176" s="421"/>
    </row>
    <row r="177" spans="2:17" ht="68" x14ac:dyDescent="0.2">
      <c r="B177" s="51" t="s">
        <v>185</v>
      </c>
      <c r="C177" s="114"/>
      <c r="D177" s="165">
        <v>50000</v>
      </c>
      <c r="E177" s="192"/>
      <c r="F177" s="192">
        <v>50000</v>
      </c>
      <c r="G177" s="192"/>
      <c r="H177" s="192">
        <f>F177</f>
        <v>50000</v>
      </c>
      <c r="I177" s="165"/>
      <c r="J177" s="229"/>
      <c r="K177" s="229"/>
      <c r="L177" s="166">
        <f>H177</f>
        <v>50000</v>
      </c>
      <c r="M177" s="116">
        <v>0.3</v>
      </c>
      <c r="N177" s="115"/>
      <c r="O177" s="117" t="s">
        <v>186</v>
      </c>
      <c r="P177" s="182" t="s">
        <v>634</v>
      </c>
      <c r="Q177" s="423"/>
    </row>
    <row r="178" spans="2:17" ht="17" x14ac:dyDescent="0.2">
      <c r="B178" s="3"/>
      <c r="C178" s="52" t="s">
        <v>187</v>
      </c>
      <c r="D178" s="169">
        <f>SUM(D174:D177)</f>
        <v>638805.32000000007</v>
      </c>
      <c r="E178" s="202"/>
      <c r="F178" s="202">
        <f>SUM(F174:F177)</f>
        <v>638805.32000000007</v>
      </c>
      <c r="G178" s="401">
        <f>H178-F178</f>
        <v>-10996</v>
      </c>
      <c r="H178" s="401">
        <f>SUM(H174:H177)</f>
        <v>627809.32000000007</v>
      </c>
      <c r="I178" s="169">
        <f>SUM(I174:I177)</f>
        <v>361834</v>
      </c>
      <c r="J178" s="238">
        <f>SUM(J174:J177)</f>
        <v>0</v>
      </c>
      <c r="K178" s="238">
        <f>SUM(K174:K177)</f>
        <v>361834</v>
      </c>
      <c r="L178" s="407">
        <f>SUM(L174:L177)</f>
        <v>989643.32000000007</v>
      </c>
      <c r="M178" s="8">
        <f>(M174*L174)+(M175*L175)+(M176*L176)+(M177*L177)</f>
        <v>244796.4332</v>
      </c>
      <c r="N178" s="75">
        <f>SUM(N174:N177)</f>
        <v>882483.03</v>
      </c>
      <c r="O178" s="90"/>
      <c r="P178" s="114"/>
      <c r="Q178" s="423"/>
    </row>
    <row r="179" spans="2:17" ht="16" x14ac:dyDescent="0.2">
      <c r="B179" s="3"/>
      <c r="C179" s="109"/>
      <c r="D179" s="112"/>
      <c r="E179" s="200"/>
      <c r="F179" s="200"/>
      <c r="G179" s="200"/>
      <c r="H179" s="200"/>
      <c r="I179" s="112"/>
      <c r="J179" s="236"/>
      <c r="K179" s="236"/>
      <c r="L179" s="112"/>
      <c r="M179" s="112"/>
      <c r="N179" s="112"/>
      <c r="O179" s="112"/>
      <c r="P179" s="109"/>
    </row>
    <row r="180" spans="2:17" ht="16" x14ac:dyDescent="0.2">
      <c r="B180" s="3"/>
      <c r="C180" s="109"/>
      <c r="D180" s="112"/>
      <c r="E180" s="200"/>
      <c r="F180" s="200"/>
      <c r="G180" s="200"/>
      <c r="H180" s="200"/>
      <c r="I180" s="112"/>
      <c r="J180" s="236"/>
      <c r="K180" s="236"/>
      <c r="L180" s="112"/>
      <c r="M180" s="360"/>
      <c r="N180" s="112"/>
      <c r="O180" s="421"/>
      <c r="Q180" s="422"/>
    </row>
    <row r="181" spans="2:17" ht="16" x14ac:dyDescent="0.2">
      <c r="B181" s="3"/>
      <c r="C181" s="109"/>
      <c r="D181" s="112"/>
      <c r="E181" s="200"/>
      <c r="F181" s="200"/>
      <c r="G181" s="200"/>
      <c r="H181" s="200"/>
      <c r="I181" s="112"/>
      <c r="J181" s="236"/>
      <c r="K181" s="236"/>
      <c r="L181" s="112"/>
      <c r="M181" s="112"/>
      <c r="N181" s="112"/>
      <c r="O181" s="112"/>
      <c r="P181" s="109"/>
    </row>
    <row r="182" spans="2:17" ht="16" x14ac:dyDescent="0.2">
      <c r="B182" s="3"/>
      <c r="C182" s="109"/>
      <c r="D182" s="112"/>
      <c r="E182" s="200"/>
      <c r="F182" s="200"/>
      <c r="G182" s="200"/>
      <c r="H182" s="200"/>
      <c r="I182" s="112"/>
      <c r="J182" s="236"/>
      <c r="K182" s="236"/>
      <c r="L182" s="112"/>
      <c r="M182" s="112"/>
      <c r="N182" s="112"/>
      <c r="O182" s="112"/>
      <c r="P182" s="109"/>
    </row>
    <row r="183" spans="2:17" ht="16" x14ac:dyDescent="0.2">
      <c r="B183" s="3"/>
      <c r="C183" s="109"/>
      <c r="D183" s="112"/>
      <c r="E183" s="200"/>
      <c r="F183" s="200"/>
      <c r="G183" s="200"/>
      <c r="H183" s="200"/>
      <c r="I183" s="112"/>
      <c r="J183" s="236"/>
      <c r="K183" s="236"/>
      <c r="L183" s="112"/>
      <c r="M183" s="112"/>
      <c r="N183" s="112"/>
      <c r="O183" s="112"/>
      <c r="P183" s="109"/>
    </row>
    <row r="184" spans="2:17" ht="16" x14ac:dyDescent="0.2">
      <c r="B184" s="3"/>
      <c r="C184" s="109"/>
      <c r="D184" s="112"/>
      <c r="E184" s="200"/>
      <c r="F184" s="200"/>
      <c r="G184" s="200"/>
      <c r="H184" s="200"/>
      <c r="I184" s="112"/>
      <c r="J184" s="236"/>
      <c r="K184" s="236"/>
      <c r="L184" s="112"/>
      <c r="M184" s="112"/>
      <c r="N184" s="112"/>
      <c r="O184" s="112"/>
      <c r="P184" s="109"/>
    </row>
    <row r="185" spans="2:17" ht="17" thickBot="1" x14ac:dyDescent="0.25">
      <c r="B185" s="3"/>
      <c r="C185" s="109"/>
      <c r="D185" s="112"/>
      <c r="E185" s="200"/>
      <c r="F185" s="200"/>
      <c r="G185" s="200"/>
      <c r="H185" s="200"/>
      <c r="I185" s="112"/>
      <c r="J185" s="236"/>
      <c r="K185" s="236"/>
      <c r="L185" s="112"/>
      <c r="M185" s="112"/>
      <c r="N185" s="112"/>
      <c r="O185" s="112"/>
      <c r="P185" s="109"/>
    </row>
    <row r="186" spans="2:17" ht="16" x14ac:dyDescent="0.2">
      <c r="B186" s="3"/>
      <c r="C186" s="445" t="s">
        <v>188</v>
      </c>
      <c r="D186" s="446"/>
      <c r="E186" s="446"/>
      <c r="F186" s="446"/>
      <c r="G186" s="446"/>
      <c r="H186" s="446"/>
      <c r="I186" s="446"/>
      <c r="J186" s="446"/>
      <c r="K186" s="446"/>
      <c r="L186" s="447"/>
      <c r="M186" s="7"/>
      <c r="N186" s="112"/>
      <c r="O186" s="112"/>
      <c r="P186" s="7"/>
    </row>
    <row r="187" spans="2:17" ht="17" x14ac:dyDescent="0.2">
      <c r="B187" s="3"/>
      <c r="C187" s="435"/>
      <c r="D187" s="448" t="str">
        <f>D4</f>
        <v>UNDP</v>
      </c>
      <c r="E187" s="203"/>
      <c r="F187" s="203"/>
      <c r="G187" s="369"/>
      <c r="H187" s="369" t="s">
        <v>646</v>
      </c>
      <c r="I187" s="448" t="str">
        <f>I4</f>
        <v>UNICEF</v>
      </c>
      <c r="J187" s="450" t="str">
        <f>J4</f>
        <v>UNICEF revision</v>
      </c>
      <c r="K187" s="450" t="str">
        <f>K4</f>
        <v>UNICEF new  budget</v>
      </c>
      <c r="L187" s="437" t="s">
        <v>7</v>
      </c>
      <c r="M187" s="109"/>
      <c r="N187" s="112"/>
      <c r="O187" s="112"/>
      <c r="P187" s="7"/>
    </row>
    <row r="188" spans="2:17" ht="17" x14ac:dyDescent="0.2">
      <c r="B188" s="3"/>
      <c r="C188" s="436"/>
      <c r="D188" s="449"/>
      <c r="E188" s="204" t="s">
        <v>638</v>
      </c>
      <c r="F188" s="204" t="s">
        <v>639</v>
      </c>
      <c r="G188" s="370" t="s">
        <v>642</v>
      </c>
      <c r="H188" s="370"/>
      <c r="I188" s="449"/>
      <c r="J188" s="451"/>
      <c r="K188" s="451"/>
      <c r="L188" s="438"/>
      <c r="M188" s="109"/>
      <c r="N188" s="112"/>
      <c r="O188" s="112"/>
      <c r="P188" s="7"/>
    </row>
    <row r="189" spans="2:17" ht="17" x14ac:dyDescent="0.2">
      <c r="B189" s="120"/>
      <c r="C189" s="121" t="s">
        <v>189</v>
      </c>
      <c r="D189" s="171">
        <f t="shared" ref="D189:J189" si="13">SUM(D15,D25,D35,D45,D57,D67,D77,D87,D99,D109,D119,D129,D141,D151,D161,D171,D174,D175,D176,D177)</f>
        <v>1681904.32</v>
      </c>
      <c r="E189" s="251">
        <f t="shared" si="13"/>
        <v>0</v>
      </c>
      <c r="F189" s="205">
        <f t="shared" si="13"/>
        <v>1681904.32</v>
      </c>
      <c r="G189" s="408"/>
      <c r="H189" s="408">
        <f>H15+H25+H57+H87+H178</f>
        <v>1681903.85</v>
      </c>
      <c r="I189" s="171">
        <f t="shared" si="13"/>
        <v>1121834</v>
      </c>
      <c r="J189" s="251">
        <f t="shared" si="13"/>
        <v>0</v>
      </c>
      <c r="K189" s="239">
        <f>K11+K59+K60+K69+K70+K91+K92+K93+K174+K175+K176</f>
        <v>1121834</v>
      </c>
      <c r="L189" s="172">
        <f>H189+K189</f>
        <v>2803737.85</v>
      </c>
      <c r="M189" s="109"/>
      <c r="N189" s="122"/>
      <c r="O189" s="112"/>
      <c r="P189" s="120"/>
    </row>
    <row r="190" spans="2:17" ht="17" x14ac:dyDescent="0.2">
      <c r="B190" s="123"/>
      <c r="C190" s="121" t="s">
        <v>190</v>
      </c>
      <c r="D190" s="171">
        <f>D189*0.07</f>
        <v>117733.30240000002</v>
      </c>
      <c r="E190" s="251">
        <f>SUM(E16,E26,E36,E46,E58,E68,E78,E88,E100,E110,E120,E130,E142,E152,E162,E172,E175,E176,E177,E178)</f>
        <v>0</v>
      </c>
      <c r="F190" s="205">
        <f>F189*0.07</f>
        <v>117733.30240000002</v>
      </c>
      <c r="G190" s="408"/>
      <c r="H190" s="408">
        <f>H189*0.07</f>
        <v>117733.26950000002</v>
      </c>
      <c r="I190" s="171">
        <f>I189*0.07</f>
        <v>78528.38</v>
      </c>
      <c r="J190" s="251">
        <f>J189*0.07</f>
        <v>0</v>
      </c>
      <c r="K190" s="239">
        <f>K189*0.07</f>
        <v>78528.38</v>
      </c>
      <c r="L190" s="172">
        <f>H190+K190</f>
        <v>196261.64950000003</v>
      </c>
      <c r="M190" s="123"/>
      <c r="N190" s="122"/>
      <c r="O190" s="112"/>
      <c r="P190" s="124"/>
    </row>
    <row r="191" spans="2:17" ht="18" thickBot="1" x14ac:dyDescent="0.25">
      <c r="B191" s="123"/>
      <c r="C191" s="6" t="s">
        <v>7</v>
      </c>
      <c r="D191" s="173">
        <f>SUM(D189:D190)</f>
        <v>1799637.6224</v>
      </c>
      <c r="E191" s="252"/>
      <c r="F191" s="206">
        <f>SUM(F189:F190)</f>
        <v>1799637.6224</v>
      </c>
      <c r="G191" s="409"/>
      <c r="H191" s="409">
        <f>F191</f>
        <v>1799637.6224</v>
      </c>
      <c r="I191" s="173">
        <f>SUM(I189:I190)</f>
        <v>1200362.3799999999</v>
      </c>
      <c r="J191" s="252">
        <f>SUM(J189:J190)</f>
        <v>0</v>
      </c>
      <c r="K191" s="249">
        <f>SUM(K189:K190)</f>
        <v>1200362.3799999999</v>
      </c>
      <c r="L191" s="174">
        <f>H191+K191</f>
        <v>3000000.0023999996</v>
      </c>
      <c r="M191" s="125"/>
      <c r="P191" s="124"/>
    </row>
    <row r="192" spans="2:17" ht="16" x14ac:dyDescent="0.2">
      <c r="B192" s="123"/>
      <c r="N192" s="72"/>
      <c r="O192" s="72"/>
      <c r="P192" s="2"/>
    </row>
    <row r="193" spans="2:16" s="18" customFormat="1" ht="17" thickBot="1" x14ac:dyDescent="0.25">
      <c r="B193" s="109"/>
      <c r="C193" s="3"/>
      <c r="D193" s="13"/>
      <c r="E193" s="208"/>
      <c r="F193" s="208"/>
      <c r="G193" s="208"/>
      <c r="H193" s="208"/>
      <c r="I193" s="13"/>
      <c r="J193" s="241"/>
      <c r="K193" s="241"/>
      <c r="L193" s="13"/>
      <c r="M193" s="13"/>
      <c r="N193" s="76"/>
      <c r="O193" s="76"/>
      <c r="P193" s="7"/>
    </row>
    <row r="194" spans="2:16" ht="16" x14ac:dyDescent="0.2">
      <c r="B194" s="124"/>
      <c r="C194" s="430" t="s">
        <v>191</v>
      </c>
      <c r="D194" s="431"/>
      <c r="E194" s="431"/>
      <c r="F194" s="431"/>
      <c r="G194" s="431"/>
      <c r="H194" s="431"/>
      <c r="I194" s="431"/>
      <c r="J194" s="431"/>
      <c r="K194" s="431"/>
      <c r="L194" s="431"/>
      <c r="M194" s="432"/>
      <c r="N194" s="76"/>
      <c r="O194" s="76"/>
      <c r="P194" s="124"/>
    </row>
    <row r="195" spans="2:16" ht="17" x14ac:dyDescent="0.2">
      <c r="B195" s="124"/>
      <c r="C195" s="43"/>
      <c r="D195" s="452" t="str">
        <f>D4</f>
        <v>UNDP</v>
      </c>
      <c r="E195" s="209"/>
      <c r="F195" s="209" t="s">
        <v>639</v>
      </c>
      <c r="G195" s="209"/>
      <c r="H195" s="209"/>
      <c r="I195" s="452" t="str">
        <f>I4</f>
        <v>UNICEF</v>
      </c>
      <c r="J195" s="470" t="str">
        <f>J4</f>
        <v>UNICEF revision</v>
      </c>
      <c r="K195" s="470" t="str">
        <f>K4</f>
        <v>UNICEF new  budget</v>
      </c>
      <c r="L195" s="439" t="s">
        <v>7</v>
      </c>
      <c r="M195" s="441" t="s">
        <v>192</v>
      </c>
      <c r="N195" s="76"/>
      <c r="O195" s="76"/>
      <c r="P195" s="124"/>
    </row>
    <row r="196" spans="2:16" ht="17" x14ac:dyDescent="0.2">
      <c r="B196" s="124"/>
      <c r="C196" s="43"/>
      <c r="D196" s="453"/>
      <c r="E196" s="210" t="s">
        <v>638</v>
      </c>
      <c r="F196" s="210"/>
      <c r="G196" s="210"/>
      <c r="H196" s="210"/>
      <c r="I196" s="453"/>
      <c r="J196" s="471"/>
      <c r="K196" s="471"/>
      <c r="L196" s="440"/>
      <c r="M196" s="442"/>
      <c r="N196" s="71"/>
      <c r="O196" s="71"/>
      <c r="P196" s="124"/>
    </row>
    <row r="197" spans="2:16" ht="17" x14ac:dyDescent="0.2">
      <c r="B197" s="124"/>
      <c r="C197" s="11" t="s">
        <v>193</v>
      </c>
      <c r="D197" s="175">
        <f>$D$191*M197</f>
        <v>1259746.33568</v>
      </c>
      <c r="E197" s="253">
        <f>$J$191*J197</f>
        <v>0</v>
      </c>
      <c r="F197" s="211">
        <f>$D$191*M197</f>
        <v>1259746.33568</v>
      </c>
      <c r="G197" s="211"/>
      <c r="H197" s="211"/>
      <c r="I197" s="176">
        <f>$I$191*M197</f>
        <v>840253.66599999985</v>
      </c>
      <c r="J197" s="253">
        <f>$J$191*M197</f>
        <v>0</v>
      </c>
      <c r="K197" s="242">
        <f>$I$191*M197</f>
        <v>840253.66599999985</v>
      </c>
      <c r="L197" s="176">
        <f>F197+K197</f>
        <v>2100000.0016799998</v>
      </c>
      <c r="M197" s="54">
        <v>0.7</v>
      </c>
      <c r="N197" s="71"/>
      <c r="O197" s="71"/>
      <c r="P197" s="124"/>
    </row>
    <row r="198" spans="2:16" ht="17" x14ac:dyDescent="0.2">
      <c r="B198" s="429"/>
      <c r="C198" s="53" t="s">
        <v>194</v>
      </c>
      <c r="D198" s="175">
        <f>$D$191*M198</f>
        <v>539891.28671999997</v>
      </c>
      <c r="E198" s="211"/>
      <c r="F198" s="211">
        <f>D198</f>
        <v>539891.28671999997</v>
      </c>
      <c r="G198" s="211"/>
      <c r="H198" s="211"/>
      <c r="I198" s="176">
        <f>$I$191*M198</f>
        <v>360108.71399999998</v>
      </c>
      <c r="J198" s="253">
        <f>$J$191*M198</f>
        <v>0</v>
      </c>
      <c r="K198" s="242">
        <f>$I$191*M198</f>
        <v>360108.71399999998</v>
      </c>
      <c r="L198" s="177">
        <f>F198+K198</f>
        <v>900000.00071999989</v>
      </c>
      <c r="M198" s="55">
        <v>0.3</v>
      </c>
      <c r="N198" s="73"/>
      <c r="O198" s="73"/>
    </row>
    <row r="199" spans="2:16" ht="17" x14ac:dyDescent="0.2">
      <c r="B199" s="429"/>
      <c r="C199" s="53" t="s">
        <v>195</v>
      </c>
      <c r="D199" s="175">
        <f>$D$191*M199</f>
        <v>0</v>
      </c>
      <c r="E199" s="211"/>
      <c r="F199" s="211"/>
      <c r="G199" s="211"/>
      <c r="H199" s="211"/>
      <c r="I199" s="176">
        <f>$I$191*M199</f>
        <v>0</v>
      </c>
      <c r="J199" s="253">
        <f>$J$191*M199</f>
        <v>0</v>
      </c>
      <c r="K199" s="242">
        <f>$I$191*M199</f>
        <v>0</v>
      </c>
      <c r="L199" s="177">
        <f>SUM(D199:J199)</f>
        <v>0</v>
      </c>
      <c r="M199" s="56">
        <v>0</v>
      </c>
      <c r="N199" s="77"/>
      <c r="O199" s="77"/>
    </row>
    <row r="200" spans="2:16" ht="18" thickBot="1" x14ac:dyDescent="0.25">
      <c r="B200" s="429"/>
      <c r="C200" s="6" t="s">
        <v>196</v>
      </c>
      <c r="D200" s="170">
        <f>SUM(D197:D199)</f>
        <v>1799637.6224</v>
      </c>
      <c r="E200" s="212"/>
      <c r="F200" s="212">
        <f t="shared" ref="F200:M200" si="14">SUM(F197:F199)</f>
        <v>1799637.6224</v>
      </c>
      <c r="G200" s="212"/>
      <c r="H200" s="212"/>
      <c r="I200" s="170">
        <f t="shared" si="14"/>
        <v>1200362.3799999999</v>
      </c>
      <c r="J200" s="254">
        <f t="shared" si="14"/>
        <v>0</v>
      </c>
      <c r="K200" s="243">
        <f t="shared" si="14"/>
        <v>1200362.3799999999</v>
      </c>
      <c r="L200" s="170">
        <f t="shared" si="14"/>
        <v>3000000.0023999996</v>
      </c>
      <c r="M200" s="45">
        <f t="shared" si="14"/>
        <v>1</v>
      </c>
      <c r="N200" s="74"/>
      <c r="O200" s="72"/>
    </row>
    <row r="201" spans="2:16" ht="17" thickBot="1" x14ac:dyDescent="0.25">
      <c r="B201" s="429"/>
      <c r="C201" s="1"/>
      <c r="D201" s="4"/>
      <c r="E201" s="213"/>
      <c r="F201" s="213"/>
      <c r="G201" s="213"/>
      <c r="H201" s="213"/>
      <c r="I201" s="4"/>
      <c r="J201" s="244"/>
      <c r="K201" s="244"/>
      <c r="L201" s="4"/>
      <c r="M201" s="4"/>
      <c r="N201" s="74"/>
      <c r="O201" s="72"/>
    </row>
    <row r="202" spans="2:16" ht="17" x14ac:dyDescent="0.2">
      <c r="B202" s="429"/>
      <c r="C202" s="46" t="s">
        <v>197</v>
      </c>
      <c r="D202" s="178">
        <f>SUM(M15,M25,M35,M45,M57,M67,M77,M87,M99,M109,M119,M129,M141,M151,M161,M171,M178)*1.07</f>
        <v>1201419.5108960001</v>
      </c>
      <c r="E202" s="214"/>
      <c r="F202" s="214"/>
      <c r="G202" s="214"/>
      <c r="H202" s="214"/>
      <c r="I202" s="13"/>
      <c r="J202" s="241"/>
      <c r="K202" s="241"/>
      <c r="L202" s="13"/>
      <c r="M202" s="79" t="s">
        <v>198</v>
      </c>
      <c r="N202" s="80">
        <f>SUM(N178,N171,N161,N151,N141,N129,N119,N109,N99,N87,N77,N67,N57,N45,N35,N25,N15)</f>
        <v>2544808.59</v>
      </c>
      <c r="O202" s="91"/>
    </row>
    <row r="203" spans="2:16" ht="17" thickBot="1" x14ac:dyDescent="0.25">
      <c r="B203" s="429"/>
      <c r="C203" s="47" t="s">
        <v>199</v>
      </c>
      <c r="D203" s="67">
        <f>D202/L191</f>
        <v>0.40047316997828819</v>
      </c>
      <c r="E203" s="215"/>
      <c r="F203" s="215"/>
      <c r="G203" s="215"/>
      <c r="H203" s="215"/>
      <c r="I203" s="19"/>
      <c r="J203" s="245"/>
      <c r="K203" s="245"/>
      <c r="L203" s="19"/>
      <c r="M203" s="81" t="s">
        <v>200</v>
      </c>
      <c r="N203" s="82">
        <f>N202/L189</f>
        <v>0.90764854852603272</v>
      </c>
      <c r="O203" s="92"/>
    </row>
    <row r="204" spans="2:16" x14ac:dyDescent="0.2">
      <c r="B204" s="429"/>
      <c r="C204" s="443"/>
      <c r="D204" s="444"/>
      <c r="E204" s="216"/>
      <c r="F204" s="216"/>
      <c r="G204" s="216"/>
      <c r="H204" s="216"/>
      <c r="I204" s="20"/>
      <c r="J204" s="246"/>
      <c r="K204" s="246"/>
      <c r="L204" s="20"/>
    </row>
    <row r="205" spans="2:16" ht="16" x14ac:dyDescent="0.2">
      <c r="B205" s="429"/>
      <c r="C205" s="47" t="s">
        <v>201</v>
      </c>
      <c r="D205" s="179">
        <f>SUM(D176:J177)*1.07</f>
        <v>588500</v>
      </c>
      <c r="E205" s="217"/>
      <c r="F205" s="217"/>
      <c r="G205" s="217"/>
      <c r="H205" s="217"/>
      <c r="I205" s="21"/>
      <c r="J205" s="247"/>
      <c r="K205" s="247"/>
      <c r="L205" s="21"/>
    </row>
    <row r="206" spans="2:16" ht="16" x14ac:dyDescent="0.2">
      <c r="B206" s="429"/>
      <c r="C206" s="47" t="s">
        <v>202</v>
      </c>
      <c r="D206" s="67">
        <f>D205/L191</f>
        <v>0.19616666650973336</v>
      </c>
      <c r="E206" s="215"/>
      <c r="F206" s="215"/>
      <c r="G206" s="215"/>
      <c r="H206" s="215"/>
      <c r="I206" s="21"/>
      <c r="J206" s="247"/>
      <c r="K206" s="247"/>
      <c r="L206" s="21"/>
      <c r="N206" s="70"/>
    </row>
    <row r="207" spans="2:16" ht="81.5" customHeight="1" thickBot="1" x14ac:dyDescent="0.25">
      <c r="B207" s="429"/>
      <c r="C207" s="433" t="s">
        <v>203</v>
      </c>
      <c r="D207" s="434"/>
      <c r="E207" s="218"/>
      <c r="F207" s="218"/>
      <c r="G207" s="218"/>
      <c r="H207" s="218"/>
      <c r="I207" s="14"/>
      <c r="J207" s="248"/>
      <c r="K207" s="248"/>
      <c r="L207" s="14"/>
    </row>
    <row r="208" spans="2:16" x14ac:dyDescent="0.2">
      <c r="B208" s="429"/>
    </row>
    <row r="209" spans="2:2" x14ac:dyDescent="0.2">
      <c r="B209" s="429"/>
    </row>
    <row r="210" spans="2:2" x14ac:dyDescent="0.2">
      <c r="B210" s="429"/>
    </row>
    <row r="211" spans="2:2" x14ac:dyDescent="0.2">
      <c r="B211" s="429"/>
    </row>
    <row r="212" spans="2:2" x14ac:dyDescent="0.2">
      <c r="B212" s="429"/>
    </row>
  </sheetData>
  <sheetProtection formatCells="0" formatColumns="0" formatRows="0"/>
  <mergeCells count="39">
    <mergeCell ref="K187:K188"/>
    <mergeCell ref="K195:K196"/>
    <mergeCell ref="J195:J196"/>
    <mergeCell ref="B2:I2"/>
    <mergeCell ref="C100:P100"/>
    <mergeCell ref="C110:P110"/>
    <mergeCell ref="C131:P131"/>
    <mergeCell ref="C120:P120"/>
    <mergeCell ref="C142:P142"/>
    <mergeCell ref="C132:P132"/>
    <mergeCell ref="C58:P58"/>
    <mergeCell ref="C68:P68"/>
    <mergeCell ref="C78:P78"/>
    <mergeCell ref="C89:P89"/>
    <mergeCell ref="C90:P90"/>
    <mergeCell ref="C36:P36"/>
    <mergeCell ref="C5:P5"/>
    <mergeCell ref="C47:P47"/>
    <mergeCell ref="C48:P48"/>
    <mergeCell ref="B1:I1"/>
    <mergeCell ref="C16:P16"/>
    <mergeCell ref="C6:P6"/>
    <mergeCell ref="C26:P26"/>
    <mergeCell ref="C152:P152"/>
    <mergeCell ref="C162:P162"/>
    <mergeCell ref="B198:B212"/>
    <mergeCell ref="C194:M194"/>
    <mergeCell ref="C207:D207"/>
    <mergeCell ref="C187:C188"/>
    <mergeCell ref="L187:L188"/>
    <mergeCell ref="L195:L196"/>
    <mergeCell ref="M195:M196"/>
    <mergeCell ref="C204:D204"/>
    <mergeCell ref="C186:L186"/>
    <mergeCell ref="D187:D188"/>
    <mergeCell ref="I187:I188"/>
    <mergeCell ref="J187:J188"/>
    <mergeCell ref="D195:D196"/>
    <mergeCell ref="I195:I196"/>
  </mergeCells>
  <conditionalFormatting sqref="D203:H203">
    <cfRule type="cellIs" dxfId="25" priority="46" operator="lessThan">
      <formula>0.15</formula>
    </cfRule>
  </conditionalFormatting>
  <conditionalFormatting sqref="D206:H206">
    <cfRule type="cellIs" dxfId="24" priority="44" operator="lessThan">
      <formula>0.05</formula>
    </cfRule>
  </conditionalFormatting>
  <conditionalFormatting sqref="N199:O199 M200">
    <cfRule type="cellIs" dxfId="23" priority="1" operator="greaterThan">
      <formula>1</formula>
    </cfRule>
  </conditionalFormatting>
  <dataValidations xWindow="431" yWindow="475" count="6">
    <dataValidation allowBlank="1" showInputMessage="1" showErrorMessage="1" prompt="Insert *text* description of Output here" sqref="C6 C16 C26 C36 C48 C58 C68 C78 C90 C100 C110 C120 C132 C142 C152 C162" xr:uid="{00000000-0002-0000-0100-000003000000}"/>
    <dataValidation allowBlank="1" showInputMessage="1" showErrorMessage="1" prompt="Insert *text* description of Activity here" sqref="C7 C17 C27 C37 C49 C59 C69 C79 C91 C101 C111 C121 C133 C143 C153 C163" xr:uid="{00000000-0002-0000-0100-000004000000}"/>
    <dataValidation allowBlank="1" showInputMessage="1" showErrorMessage="1" prompt="% Towards Gender Equality and Women's Empowerment Must be Higher than 15%_x000a_" sqref="D203:L203" xr:uid="{00000000-0002-0000-0100-000000000000}"/>
    <dataValidation allowBlank="1" showInputMessage="1" showErrorMessage="1" prompt="M&amp;E Budget Cannot be Less than 5%_x000a_" sqref="D206:L206" xr:uid="{00000000-0002-0000-0100-000001000000}"/>
    <dataValidation allowBlank="1" showErrorMessage="1" prompt="% Towards Gender Equality and Women's Empowerment Must be Higher than 15%_x000a_" sqref="D205:L205" xr:uid="{00000000-0002-0000-0100-000005000000}"/>
    <dataValidation allowBlank="1" showInputMessage="1" showErrorMessage="1" prompt="Insert *text* description of Outcome here" sqref="C5:P5 C47:P47 C89:P89 C131:P131" xr:uid="{00000000-0002-0000-0100-000002000000}"/>
  </dataValidations>
  <pageMargins left="0.7" right="0.7" top="0.75" bottom="0.75" header="0.3" footer="0.3"/>
  <pageSetup scale="74" orientation="landscape" r:id="rId1"/>
  <rowBreaks count="1" manualBreakCount="1">
    <brk id="58" max="16383" man="1"/>
  </rowBreaks>
  <ignoredErrors>
    <ignoredError sqref="I188:J188 I196:J196 D195:D196 D187:D188 I187 I195"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S240"/>
  <sheetViews>
    <sheetView showGridLines="0" showZeros="0" zoomScale="66" zoomScaleNormal="66" workbookViewId="0">
      <pane ySplit="4" topLeftCell="A5" activePane="bottomLeft" state="frozen"/>
      <selection pane="bottomLeft" activeCell="K202" sqref="K202"/>
    </sheetView>
  </sheetViews>
  <sheetFormatPr baseColWidth="10" defaultColWidth="9.1640625" defaultRowHeight="16" x14ac:dyDescent="0.2"/>
  <cols>
    <col min="1" max="1" width="4.5" style="261" customWidth="1"/>
    <col min="2" max="2" width="3.5" style="261" customWidth="1"/>
    <col min="3" max="3" width="63.83203125" style="261" customWidth="1"/>
    <col min="4" max="4" width="34.5" style="261" customWidth="1"/>
    <col min="5" max="8" width="34.5" style="267" customWidth="1"/>
    <col min="9" max="9" width="35" style="261" customWidth="1"/>
    <col min="10" max="10" width="35" style="267" customWidth="1"/>
    <col min="11" max="11" width="36.5" style="267" customWidth="1"/>
    <col min="12" max="12" width="25.5" style="267" customWidth="1"/>
    <col min="13" max="13" width="21.5" style="261" customWidth="1"/>
    <col min="14" max="14" width="16.83203125" style="261" customWidth="1"/>
    <col min="15" max="15" width="19.5" style="261" customWidth="1"/>
    <col min="16" max="16" width="19" style="261" customWidth="1"/>
    <col min="17" max="17" width="26" style="261" customWidth="1"/>
    <col min="18" max="18" width="21.1640625" style="261" customWidth="1"/>
    <col min="19" max="19" width="7" style="261" customWidth="1"/>
    <col min="20" max="20" width="24.5" style="261" customWidth="1"/>
    <col min="21" max="21" width="26.5" style="261" customWidth="1"/>
    <col min="22" max="22" width="30.1640625" style="261" customWidth="1"/>
    <col min="23" max="23" width="33" style="261" customWidth="1"/>
    <col min="24" max="25" width="22.5" style="261" customWidth="1"/>
    <col min="26" max="26" width="23.5" style="261" customWidth="1"/>
    <col min="27" max="27" width="32.1640625" style="261" customWidth="1"/>
    <col min="28" max="28" width="9.1640625" style="261"/>
    <col min="29" max="29" width="17.5" style="261" customWidth="1"/>
    <col min="30" max="30" width="26.5" style="261" customWidth="1"/>
    <col min="31" max="31" width="22.5" style="261" customWidth="1"/>
    <col min="32" max="32" width="29.5" style="261" customWidth="1"/>
    <col min="33" max="33" width="23.5" style="261" customWidth="1"/>
    <col min="34" max="34" width="18.5" style="261" customWidth="1"/>
    <col min="35" max="35" width="17.5" style="261" customWidth="1"/>
    <col min="36" max="36" width="25.1640625" style="261" customWidth="1"/>
    <col min="37" max="16384" width="9.1640625" style="261"/>
  </cols>
  <sheetData>
    <row r="1" spans="1:19" ht="47" x14ac:dyDescent="0.55000000000000004">
      <c r="B1" s="262"/>
      <c r="C1" s="425" t="s">
        <v>0</v>
      </c>
      <c r="D1" s="425"/>
      <c r="E1" s="425"/>
      <c r="F1" s="425"/>
      <c r="G1" s="425"/>
      <c r="H1" s="425"/>
      <c r="I1" s="425"/>
      <c r="J1" s="425"/>
      <c r="K1" s="425"/>
      <c r="L1" s="219"/>
      <c r="M1" s="16"/>
      <c r="N1" s="16"/>
      <c r="O1" s="262"/>
      <c r="P1" s="262"/>
      <c r="Q1" s="263"/>
      <c r="R1" s="264"/>
      <c r="S1" s="262"/>
    </row>
    <row r="2" spans="1:19" ht="19" x14ac:dyDescent="0.25">
      <c r="B2" s="262"/>
      <c r="C2" s="472" t="s">
        <v>204</v>
      </c>
      <c r="D2" s="472"/>
      <c r="E2" s="472"/>
      <c r="F2" s="472"/>
      <c r="G2" s="472"/>
      <c r="H2" s="472"/>
      <c r="I2" s="472"/>
      <c r="J2" s="265"/>
      <c r="K2" s="266"/>
      <c r="M2" s="262"/>
      <c r="N2" s="262"/>
      <c r="O2" s="262"/>
      <c r="P2" s="262"/>
      <c r="Q2" s="263"/>
      <c r="R2" s="264"/>
      <c r="S2" s="262"/>
    </row>
    <row r="3" spans="1:19" x14ac:dyDescent="0.2">
      <c r="B3" s="262"/>
      <c r="C3" s="268"/>
      <c r="D3" s="268"/>
      <c r="E3" s="269"/>
      <c r="F3" s="269"/>
      <c r="G3" s="269"/>
      <c r="H3" s="269"/>
      <c r="I3" s="268"/>
      <c r="J3" s="269"/>
      <c r="K3" s="269"/>
      <c r="M3" s="262"/>
      <c r="N3" s="262"/>
      <c r="O3" s="262"/>
      <c r="P3" s="262"/>
      <c r="Q3" s="263"/>
      <c r="R3" s="264"/>
      <c r="S3" s="262"/>
    </row>
    <row r="4" spans="1:19" ht="17" x14ac:dyDescent="0.2">
      <c r="B4" s="262"/>
      <c r="C4" s="268"/>
      <c r="D4" s="270" t="str">
        <f>'1) Budget Table'!D4</f>
        <v>UNDP</v>
      </c>
      <c r="E4" s="271" t="s">
        <v>638</v>
      </c>
      <c r="F4" s="271" t="s">
        <v>639</v>
      </c>
      <c r="G4" s="271" t="s">
        <v>642</v>
      </c>
      <c r="H4" s="271" t="s">
        <v>646</v>
      </c>
      <c r="I4" s="270" t="str">
        <f>'1) Budget Table'!I4</f>
        <v>UNICEF</v>
      </c>
      <c r="J4" s="271" t="s">
        <v>640</v>
      </c>
      <c r="K4" s="271" t="s">
        <v>641</v>
      </c>
      <c r="L4" s="272" t="s">
        <v>7</v>
      </c>
      <c r="M4" s="262"/>
      <c r="N4" s="262"/>
      <c r="O4" s="262"/>
      <c r="P4" s="262"/>
      <c r="Q4" s="263"/>
      <c r="R4" s="264"/>
      <c r="S4" s="262"/>
    </row>
    <row r="5" spans="1:19" x14ac:dyDescent="0.2">
      <c r="B5" s="483" t="s">
        <v>205</v>
      </c>
      <c r="C5" s="484"/>
      <c r="D5" s="484"/>
      <c r="E5" s="484"/>
      <c r="F5" s="484"/>
      <c r="G5" s="484"/>
      <c r="H5" s="484"/>
      <c r="I5" s="484"/>
      <c r="J5" s="484"/>
      <c r="K5" s="484"/>
      <c r="L5" s="485"/>
      <c r="M5" s="262"/>
      <c r="N5" s="262"/>
      <c r="O5" s="262"/>
      <c r="P5" s="262"/>
      <c r="Q5" s="263"/>
      <c r="R5" s="264"/>
      <c r="S5" s="262"/>
    </row>
    <row r="6" spans="1:19" x14ac:dyDescent="0.2">
      <c r="B6" s="262"/>
      <c r="C6" s="483" t="s">
        <v>206</v>
      </c>
      <c r="D6" s="484"/>
      <c r="E6" s="484"/>
      <c r="F6" s="484"/>
      <c r="G6" s="484"/>
      <c r="H6" s="484"/>
      <c r="I6" s="484"/>
      <c r="J6" s="484"/>
      <c r="K6" s="484"/>
      <c r="L6" s="485"/>
      <c r="M6" s="262"/>
      <c r="N6" s="262"/>
      <c r="O6" s="262"/>
      <c r="P6" s="262"/>
      <c r="Q6" s="263"/>
      <c r="R6" s="264"/>
      <c r="S6" s="262"/>
    </row>
    <row r="7" spans="1:19" ht="18" thickBot="1" x14ac:dyDescent="0.25">
      <c r="B7" s="262"/>
      <c r="C7" s="273" t="s">
        <v>207</v>
      </c>
      <c r="D7" s="274">
        <f>'1) Budget Table'!D15</f>
        <v>582099</v>
      </c>
      <c r="E7" s="275"/>
      <c r="F7" s="275">
        <f>'1) Budget Table'!F15</f>
        <v>491234</v>
      </c>
      <c r="G7" s="377"/>
      <c r="H7" s="377">
        <f>H15</f>
        <v>497403</v>
      </c>
      <c r="I7" s="274">
        <f>'1) Budget Table'!I15</f>
        <v>90000</v>
      </c>
      <c r="J7" s="275"/>
      <c r="K7" s="275">
        <f>'1) Budget Table'!K15</f>
        <v>90000</v>
      </c>
      <c r="L7" s="381">
        <f>H7+K7</f>
        <v>587403</v>
      </c>
      <c r="M7" s="262"/>
      <c r="N7" s="262"/>
      <c r="O7" s="262"/>
      <c r="P7" s="262"/>
      <c r="Q7" s="263"/>
      <c r="R7" s="264"/>
      <c r="S7" s="262"/>
    </row>
    <row r="8" spans="1:19" ht="17" x14ac:dyDescent="0.2">
      <c r="B8" s="262"/>
      <c r="C8" s="277" t="s">
        <v>208</v>
      </c>
      <c r="D8" s="278"/>
      <c r="E8" s="279"/>
      <c r="F8" s="279"/>
      <c r="G8" s="279"/>
      <c r="H8" s="279"/>
      <c r="I8" s="280"/>
      <c r="J8" s="281"/>
      <c r="K8" s="281"/>
      <c r="L8" s="383">
        <f t="shared" ref="L8" si="0">SUM(D8:K8)</f>
        <v>0</v>
      </c>
      <c r="M8" s="262"/>
      <c r="N8" s="262"/>
      <c r="O8" s="262"/>
      <c r="P8" s="262"/>
      <c r="Q8" s="262"/>
      <c r="R8" s="262"/>
      <c r="S8" s="262"/>
    </row>
    <row r="9" spans="1:19" ht="17" x14ac:dyDescent="0.2">
      <c r="B9" s="262"/>
      <c r="C9" s="283" t="s">
        <v>209</v>
      </c>
      <c r="D9" s="284">
        <v>90000</v>
      </c>
      <c r="E9" s="285">
        <f>F9-D9</f>
        <v>-30000</v>
      </c>
      <c r="F9" s="285">
        <v>60000</v>
      </c>
      <c r="G9" s="285"/>
      <c r="H9" s="285">
        <f>F9</f>
        <v>60000</v>
      </c>
      <c r="I9" s="286"/>
      <c r="J9" s="287"/>
      <c r="K9" s="287"/>
      <c r="L9" s="384">
        <f>H9</f>
        <v>60000</v>
      </c>
      <c r="M9" s="262"/>
      <c r="N9" s="262"/>
      <c r="O9" s="262"/>
      <c r="P9" s="262"/>
      <c r="Q9" s="262"/>
      <c r="R9" s="262"/>
      <c r="S9" s="262"/>
    </row>
    <row r="10" spans="1:19" ht="17" x14ac:dyDescent="0.2">
      <c r="B10" s="262"/>
      <c r="C10" s="283" t="s">
        <v>210</v>
      </c>
      <c r="D10" s="284">
        <v>30000</v>
      </c>
      <c r="E10" s="285">
        <f t="shared" ref="E10:E14" si="1">F10-D10</f>
        <v>21234</v>
      </c>
      <c r="F10" s="285">
        <v>51234</v>
      </c>
      <c r="G10" s="285"/>
      <c r="H10" s="285">
        <f>F10</f>
        <v>51234</v>
      </c>
      <c r="I10" s="284"/>
      <c r="J10" s="285"/>
      <c r="K10" s="285"/>
      <c r="L10" s="384">
        <f>H10</f>
        <v>51234</v>
      </c>
      <c r="M10" s="262"/>
      <c r="N10" s="262"/>
      <c r="O10" s="262"/>
      <c r="P10" s="262"/>
      <c r="Q10" s="262"/>
      <c r="R10" s="262"/>
      <c r="S10" s="262"/>
    </row>
    <row r="11" spans="1:19" ht="17" x14ac:dyDescent="0.2">
      <c r="B11" s="262"/>
      <c r="C11" s="289" t="s">
        <v>211</v>
      </c>
      <c r="D11" s="284">
        <v>295532</v>
      </c>
      <c r="E11" s="285">
        <f>F11-D11</f>
        <v>-193532</v>
      </c>
      <c r="F11" s="285">
        <f>102000</f>
        <v>102000</v>
      </c>
      <c r="G11" s="373">
        <v>31169</v>
      </c>
      <c r="H11" s="373">
        <f>F11+G11</f>
        <v>133169</v>
      </c>
      <c r="I11" s="284">
        <v>70000</v>
      </c>
      <c r="J11" s="290">
        <f>-50000</f>
        <v>-50000</v>
      </c>
      <c r="K11" s="285">
        <f>I11+J11</f>
        <v>20000</v>
      </c>
      <c r="L11" s="384">
        <f>H11+K11</f>
        <v>153169</v>
      </c>
      <c r="M11" s="262"/>
      <c r="N11" s="262"/>
      <c r="O11" s="262"/>
      <c r="P11" s="262"/>
      <c r="Q11" s="262"/>
      <c r="R11" s="262"/>
      <c r="S11" s="262"/>
    </row>
    <row r="12" spans="1:19" ht="17" x14ac:dyDescent="0.2">
      <c r="A12" s="261">
        <v>11</v>
      </c>
      <c r="B12" s="262"/>
      <c r="C12" s="283" t="s">
        <v>212</v>
      </c>
      <c r="D12" s="284">
        <v>140000</v>
      </c>
      <c r="E12" s="285">
        <f t="shared" si="1"/>
        <v>130000</v>
      </c>
      <c r="F12" s="285">
        <v>270000</v>
      </c>
      <c r="G12" s="373">
        <f>H12-F12</f>
        <v>-25000</v>
      </c>
      <c r="H12" s="373">
        <v>245000</v>
      </c>
      <c r="I12" s="284"/>
      <c r="J12" s="285"/>
      <c r="K12" s="285"/>
      <c r="L12" s="384">
        <f>H12</f>
        <v>245000</v>
      </c>
      <c r="M12" s="262"/>
      <c r="N12" s="262"/>
      <c r="O12" s="262"/>
      <c r="P12" s="262"/>
      <c r="Q12" s="262"/>
      <c r="R12" s="262"/>
      <c r="S12" s="262"/>
    </row>
    <row r="13" spans="1:19" ht="17" x14ac:dyDescent="0.2">
      <c r="B13" s="262"/>
      <c r="C13" s="283" t="s">
        <v>213</v>
      </c>
      <c r="D13" s="284"/>
      <c r="E13" s="291">
        <f>F13</f>
        <v>0</v>
      </c>
      <c r="F13" s="291"/>
      <c r="G13" s="291"/>
      <c r="H13" s="291"/>
      <c r="I13" s="284">
        <v>0</v>
      </c>
      <c r="J13" s="290">
        <f>50000+20000</f>
        <v>70000</v>
      </c>
      <c r="K13" s="285">
        <f>J13</f>
        <v>70000</v>
      </c>
      <c r="L13" s="385">
        <f>K13</f>
        <v>70000</v>
      </c>
      <c r="M13" s="262"/>
      <c r="N13" s="262"/>
      <c r="O13" s="262"/>
      <c r="P13" s="262"/>
      <c r="Q13" s="262"/>
      <c r="R13" s="262"/>
      <c r="S13" s="262"/>
    </row>
    <row r="14" spans="1:19" ht="17" x14ac:dyDescent="0.2">
      <c r="B14" s="262"/>
      <c r="C14" s="283" t="s">
        <v>214</v>
      </c>
      <c r="D14" s="284">
        <v>26567</v>
      </c>
      <c r="E14" s="285">
        <f t="shared" si="1"/>
        <v>-18567</v>
      </c>
      <c r="F14" s="285">
        <v>8000</v>
      </c>
      <c r="G14" s="285"/>
      <c r="H14" s="285">
        <f>F14</f>
        <v>8000</v>
      </c>
      <c r="I14" s="284">
        <v>20000</v>
      </c>
      <c r="J14" s="290">
        <f>(-20000)</f>
        <v>-20000</v>
      </c>
      <c r="K14" s="285">
        <v>0</v>
      </c>
      <c r="L14" s="384">
        <f>H14</f>
        <v>8000</v>
      </c>
      <c r="M14" s="262"/>
      <c r="N14" s="262"/>
      <c r="O14" s="262"/>
      <c r="P14" s="262"/>
      <c r="Q14" s="262"/>
      <c r="R14" s="262"/>
      <c r="S14" s="262"/>
    </row>
    <row r="15" spans="1:19" ht="17" x14ac:dyDescent="0.2">
      <c r="B15" s="262"/>
      <c r="C15" s="292" t="s">
        <v>215</v>
      </c>
      <c r="D15" s="293">
        <f>SUM(D8:D14)</f>
        <v>582099</v>
      </c>
      <c r="E15" s="294">
        <f>F15-D15</f>
        <v>-90865</v>
      </c>
      <c r="F15" s="294">
        <f>SUM(F9:F14)</f>
        <v>491234</v>
      </c>
      <c r="G15" s="374"/>
      <c r="H15" s="374">
        <f>SUM(H9:H14)</f>
        <v>497403</v>
      </c>
      <c r="I15" s="293">
        <f>SUM(I8:I14)</f>
        <v>90000</v>
      </c>
      <c r="J15" s="294">
        <f>SUM(J8:J14)</f>
        <v>0</v>
      </c>
      <c r="K15" s="294">
        <f>SUM(K8:K14)</f>
        <v>90000</v>
      </c>
      <c r="L15" s="382">
        <f>H15+K15</f>
        <v>587403</v>
      </c>
      <c r="M15" s="262"/>
      <c r="N15" s="262"/>
      <c r="O15" s="262"/>
      <c r="P15" s="262"/>
      <c r="Q15" s="262"/>
      <c r="R15" s="262"/>
      <c r="S15" s="262"/>
    </row>
    <row r="16" spans="1:19" x14ac:dyDescent="0.2">
      <c r="B16" s="262"/>
      <c r="C16" s="295"/>
      <c r="D16" s="296"/>
      <c r="E16" s="297"/>
      <c r="F16" s="297"/>
      <c r="G16" s="297"/>
      <c r="H16" s="297"/>
      <c r="I16" s="296"/>
      <c r="J16" s="297"/>
      <c r="K16" s="297"/>
      <c r="L16" s="298"/>
      <c r="M16" s="262"/>
      <c r="N16" s="262"/>
      <c r="O16" s="262"/>
      <c r="P16" s="262"/>
      <c r="Q16" s="262"/>
      <c r="R16" s="262"/>
      <c r="S16" s="262"/>
    </row>
    <row r="17" spans="3:19" x14ac:dyDescent="0.2">
      <c r="C17" s="483" t="s">
        <v>216</v>
      </c>
      <c r="D17" s="484"/>
      <c r="E17" s="484"/>
      <c r="F17" s="484"/>
      <c r="G17" s="484"/>
      <c r="H17" s="484"/>
      <c r="I17" s="484"/>
      <c r="J17" s="484"/>
      <c r="K17" s="484"/>
      <c r="L17" s="485"/>
      <c r="M17" s="262"/>
      <c r="N17" s="262"/>
      <c r="O17" s="262"/>
      <c r="P17" s="262"/>
      <c r="Q17" s="262"/>
      <c r="R17" s="262"/>
      <c r="S17" s="262"/>
    </row>
    <row r="18" spans="3:19" ht="18" thickBot="1" x14ac:dyDescent="0.25">
      <c r="C18" s="273" t="s">
        <v>207</v>
      </c>
      <c r="D18" s="274">
        <f>'1) Budget Table'!D25</f>
        <v>134000</v>
      </c>
      <c r="E18" s="275"/>
      <c r="F18" s="275">
        <f>'1) Budget Table'!F25</f>
        <v>79680</v>
      </c>
      <c r="G18" s="379"/>
      <c r="H18" s="377">
        <f>H26</f>
        <v>81900.7</v>
      </c>
      <c r="I18" s="274">
        <f>'1) Budget Table'!I25</f>
        <v>0</v>
      </c>
      <c r="J18" s="275"/>
      <c r="K18" s="275">
        <f>'1) Budget Table'!K25</f>
        <v>0</v>
      </c>
      <c r="L18" s="381">
        <f>L26</f>
        <v>81900.7</v>
      </c>
      <c r="M18" s="262"/>
      <c r="N18" s="262"/>
      <c r="O18" s="262"/>
      <c r="P18" s="262"/>
      <c r="Q18" s="262"/>
      <c r="R18" s="262"/>
      <c r="S18" s="262"/>
    </row>
    <row r="19" spans="3:19" ht="17" x14ac:dyDescent="0.2">
      <c r="C19" s="277" t="s">
        <v>208</v>
      </c>
      <c r="D19" s="278"/>
      <c r="E19" s="279"/>
      <c r="F19" s="279"/>
      <c r="G19" s="279"/>
      <c r="H19" s="279"/>
      <c r="I19" s="280"/>
      <c r="J19" s="281"/>
      <c r="K19" s="281"/>
      <c r="L19" s="383">
        <f t="shared" ref="L19" si="2">SUM(D19:K19)</f>
        <v>0</v>
      </c>
      <c r="M19" s="262"/>
      <c r="N19" s="262"/>
      <c r="O19" s="262"/>
      <c r="P19" s="262"/>
      <c r="Q19" s="262"/>
      <c r="R19" s="262"/>
      <c r="S19" s="262"/>
    </row>
    <row r="20" spans="3:19" ht="17" x14ac:dyDescent="0.2">
      <c r="C20" s="283" t="s">
        <v>209</v>
      </c>
      <c r="D20" s="284">
        <v>12500</v>
      </c>
      <c r="E20" s="285">
        <f>F20-D20</f>
        <v>-6000</v>
      </c>
      <c r="F20" s="285">
        <v>6500</v>
      </c>
      <c r="G20" s="285"/>
      <c r="H20" s="285">
        <f>F20</f>
        <v>6500</v>
      </c>
      <c r="I20" s="286"/>
      <c r="J20" s="287"/>
      <c r="K20" s="287"/>
      <c r="L20" s="384">
        <f t="shared" ref="L20:L25" si="3">H20</f>
        <v>6500</v>
      </c>
      <c r="M20" s="262"/>
      <c r="N20" s="262"/>
      <c r="O20" s="262"/>
      <c r="P20" s="262"/>
      <c r="Q20" s="262"/>
      <c r="R20" s="262"/>
      <c r="S20" s="262"/>
    </row>
    <row r="21" spans="3:19" ht="17" x14ac:dyDescent="0.2">
      <c r="C21" s="283" t="s">
        <v>210</v>
      </c>
      <c r="D21" s="284">
        <v>11000</v>
      </c>
      <c r="E21" s="285">
        <f>F21-D21</f>
        <v>-10000</v>
      </c>
      <c r="F21" s="285">
        <v>1000</v>
      </c>
      <c r="G21" s="285"/>
      <c r="H21" s="285">
        <f>F22</f>
        <v>1000</v>
      </c>
      <c r="I21" s="284"/>
      <c r="J21" s="285"/>
      <c r="K21" s="285"/>
      <c r="L21" s="384">
        <f t="shared" si="3"/>
        <v>1000</v>
      </c>
      <c r="M21" s="262"/>
      <c r="N21" s="262"/>
      <c r="O21" s="262"/>
      <c r="P21" s="262"/>
      <c r="Q21" s="262"/>
      <c r="R21" s="262"/>
      <c r="S21" s="262"/>
    </row>
    <row r="22" spans="3:19" ht="17" x14ac:dyDescent="0.2">
      <c r="C22" s="289" t="s">
        <v>211</v>
      </c>
      <c r="D22" s="284">
        <v>14000</v>
      </c>
      <c r="E22" s="285">
        <f>F22-D22</f>
        <v>-13000</v>
      </c>
      <c r="F22" s="285">
        <v>1000</v>
      </c>
      <c r="G22" s="285"/>
      <c r="H22" s="285">
        <f>F22</f>
        <v>1000</v>
      </c>
      <c r="I22" s="284"/>
      <c r="J22" s="285"/>
      <c r="K22" s="285"/>
      <c r="L22" s="384">
        <f t="shared" si="3"/>
        <v>1000</v>
      </c>
      <c r="M22" s="262"/>
      <c r="N22" s="262"/>
      <c r="O22" s="262"/>
      <c r="P22" s="262"/>
      <c r="Q22" s="262"/>
      <c r="R22" s="262"/>
      <c r="S22" s="262"/>
    </row>
    <row r="23" spans="3:19" ht="17" x14ac:dyDescent="0.2">
      <c r="C23" s="283" t="s">
        <v>212</v>
      </c>
      <c r="D23" s="284">
        <v>12500</v>
      </c>
      <c r="E23" s="285">
        <v>2500</v>
      </c>
      <c r="F23" s="285">
        <v>15000</v>
      </c>
      <c r="G23" s="285"/>
      <c r="H23" s="285">
        <f>F23</f>
        <v>15000</v>
      </c>
      <c r="I23" s="284"/>
      <c r="J23" s="285"/>
      <c r="K23" s="285"/>
      <c r="L23" s="384">
        <f t="shared" si="3"/>
        <v>15000</v>
      </c>
      <c r="M23" s="262"/>
      <c r="N23" s="262"/>
      <c r="O23" s="262"/>
      <c r="P23" s="262"/>
      <c r="Q23" s="262"/>
      <c r="R23" s="262"/>
      <c r="S23" s="262"/>
    </row>
    <row r="24" spans="3:19" ht="17" x14ac:dyDescent="0.2">
      <c r="C24" s="283" t="s">
        <v>213</v>
      </c>
      <c r="D24" s="284">
        <v>73280</v>
      </c>
      <c r="E24" s="285">
        <f>F24-D24</f>
        <v>-27820</v>
      </c>
      <c r="F24" s="285">
        <v>45460</v>
      </c>
      <c r="G24" s="373">
        <v>2220.6999999999998</v>
      </c>
      <c r="H24" s="373">
        <f>F24+G24</f>
        <v>47680.7</v>
      </c>
      <c r="I24" s="284"/>
      <c r="J24" s="285"/>
      <c r="K24" s="285"/>
      <c r="L24" s="384">
        <f t="shared" si="3"/>
        <v>47680.7</v>
      </c>
      <c r="M24" s="262"/>
      <c r="N24" s="262"/>
      <c r="O24" s="262"/>
      <c r="P24" s="262"/>
      <c r="Q24" s="262"/>
      <c r="R24" s="262"/>
      <c r="S24" s="262"/>
    </row>
    <row r="25" spans="3:19" ht="17" x14ac:dyDescent="0.2">
      <c r="C25" s="283" t="s">
        <v>214</v>
      </c>
      <c r="D25" s="284">
        <v>10720</v>
      </c>
      <c r="E25" s="285"/>
      <c r="F25" s="285">
        <v>10720</v>
      </c>
      <c r="G25" s="373"/>
      <c r="H25" s="373">
        <f>F25</f>
        <v>10720</v>
      </c>
      <c r="I25" s="284"/>
      <c r="J25" s="285"/>
      <c r="K25" s="285"/>
      <c r="L25" s="384">
        <f t="shared" si="3"/>
        <v>10720</v>
      </c>
      <c r="M25" s="262"/>
      <c r="N25" s="262"/>
      <c r="O25" s="262"/>
      <c r="P25" s="262"/>
      <c r="Q25" s="262"/>
      <c r="R25" s="262"/>
      <c r="S25" s="262"/>
    </row>
    <row r="26" spans="3:19" ht="17" x14ac:dyDescent="0.2">
      <c r="C26" s="292" t="s">
        <v>215</v>
      </c>
      <c r="D26" s="293">
        <f>SUM(D19:D25)</f>
        <v>134000</v>
      </c>
      <c r="E26" s="294">
        <f>SUM(E19:E25)</f>
        <v>-54320</v>
      </c>
      <c r="F26" s="294">
        <f>SUM(F20:F25)</f>
        <v>79680</v>
      </c>
      <c r="G26" s="374"/>
      <c r="H26" s="374">
        <f>SUM(H19:H25)</f>
        <v>81900.7</v>
      </c>
      <c r="I26" s="293"/>
      <c r="J26" s="294"/>
      <c r="K26" s="294">
        <f>SUM(K19:K25)</f>
        <v>0</v>
      </c>
      <c r="L26" s="384">
        <f>SUM(L20:L25)</f>
        <v>81900.7</v>
      </c>
      <c r="M26" s="262"/>
      <c r="N26" s="262"/>
      <c r="O26" s="262"/>
      <c r="P26" s="262"/>
      <c r="Q26" s="262"/>
      <c r="R26" s="262"/>
      <c r="S26" s="262"/>
    </row>
    <row r="27" spans="3:19" x14ac:dyDescent="0.2">
      <c r="C27" s="295"/>
      <c r="D27" s="296"/>
      <c r="E27" s="297"/>
      <c r="F27" s="297"/>
      <c r="G27" s="297"/>
      <c r="H27" s="297"/>
      <c r="I27" s="296"/>
      <c r="J27" s="297"/>
      <c r="K27" s="297"/>
      <c r="L27" s="299"/>
      <c r="M27" s="262"/>
      <c r="N27" s="262"/>
      <c r="O27" s="262"/>
      <c r="P27" s="262"/>
      <c r="Q27" s="262"/>
      <c r="R27" s="262"/>
      <c r="S27" s="262"/>
    </row>
    <row r="28" spans="3:19" x14ac:dyDescent="0.2">
      <c r="C28" s="483" t="s">
        <v>217</v>
      </c>
      <c r="D28" s="484"/>
      <c r="E28" s="484"/>
      <c r="F28" s="484"/>
      <c r="G28" s="484"/>
      <c r="H28" s="484"/>
      <c r="I28" s="484"/>
      <c r="J28" s="484"/>
      <c r="K28" s="484"/>
      <c r="L28" s="485"/>
      <c r="M28" s="262"/>
      <c r="N28" s="262"/>
      <c r="O28" s="262"/>
      <c r="P28" s="262"/>
      <c r="Q28" s="262"/>
      <c r="R28" s="262"/>
      <c r="S28" s="262"/>
    </row>
    <row r="29" spans="3:19" ht="18" thickBot="1" x14ac:dyDescent="0.25">
      <c r="C29" s="273" t="s">
        <v>207</v>
      </c>
      <c r="D29" s="274">
        <f>'1) Budget Table'!D35</f>
        <v>0</v>
      </c>
      <c r="E29" s="275"/>
      <c r="F29" s="275">
        <f>'1) Budget Table'!F35</f>
        <v>0</v>
      </c>
      <c r="G29" s="275"/>
      <c r="H29" s="275"/>
      <c r="I29" s="274">
        <f>'1) Budget Table'!I35</f>
        <v>0</v>
      </c>
      <c r="J29" s="275"/>
      <c r="K29" s="275">
        <f>'1) Budget Table'!K35</f>
        <v>0</v>
      </c>
      <c r="L29" s="276">
        <f t="shared" ref="L29:L37" si="4">SUM(D29:K29)</f>
        <v>0</v>
      </c>
      <c r="M29" s="262"/>
      <c r="N29" s="262"/>
      <c r="O29" s="262"/>
      <c r="P29" s="262"/>
      <c r="Q29" s="262"/>
      <c r="R29" s="262"/>
      <c r="S29" s="262"/>
    </row>
    <row r="30" spans="3:19" ht="17" x14ac:dyDescent="0.2">
      <c r="C30" s="277" t="s">
        <v>208</v>
      </c>
      <c r="D30" s="278"/>
      <c r="E30" s="279"/>
      <c r="F30" s="279"/>
      <c r="G30" s="279"/>
      <c r="H30" s="279"/>
      <c r="I30" s="280"/>
      <c r="J30" s="281"/>
      <c r="K30" s="281"/>
      <c r="L30" s="282">
        <f t="shared" si="4"/>
        <v>0</v>
      </c>
      <c r="M30" s="262"/>
      <c r="N30" s="262"/>
      <c r="O30" s="262"/>
      <c r="P30" s="262"/>
      <c r="Q30" s="262"/>
      <c r="R30" s="262"/>
      <c r="S30" s="262"/>
    </row>
    <row r="31" spans="3:19" ht="17" x14ac:dyDescent="0.2">
      <c r="C31" s="283" t="s">
        <v>209</v>
      </c>
      <c r="D31" s="284"/>
      <c r="E31" s="285"/>
      <c r="F31" s="285"/>
      <c r="G31" s="285"/>
      <c r="H31" s="285"/>
      <c r="I31" s="286"/>
      <c r="J31" s="287"/>
      <c r="K31" s="287"/>
      <c r="L31" s="288">
        <f t="shared" si="4"/>
        <v>0</v>
      </c>
      <c r="M31" s="262"/>
      <c r="N31" s="262"/>
      <c r="O31" s="262"/>
      <c r="P31" s="262"/>
      <c r="Q31" s="262"/>
      <c r="R31" s="262"/>
      <c r="S31" s="262"/>
    </row>
    <row r="32" spans="3:19" ht="17" x14ac:dyDescent="0.2">
      <c r="C32" s="283" t="s">
        <v>210</v>
      </c>
      <c r="D32" s="284"/>
      <c r="E32" s="285"/>
      <c r="F32" s="285"/>
      <c r="G32" s="285"/>
      <c r="H32" s="285"/>
      <c r="I32" s="284"/>
      <c r="J32" s="285"/>
      <c r="K32" s="285"/>
      <c r="L32" s="288">
        <f t="shared" si="4"/>
        <v>0</v>
      </c>
      <c r="M32" s="262"/>
      <c r="N32" s="262"/>
      <c r="O32" s="262"/>
      <c r="P32" s="262"/>
      <c r="Q32" s="262"/>
      <c r="R32" s="262"/>
      <c r="S32" s="262"/>
    </row>
    <row r="33" spans="3:19" ht="17" x14ac:dyDescent="0.2">
      <c r="C33" s="289" t="s">
        <v>211</v>
      </c>
      <c r="D33" s="284"/>
      <c r="E33" s="285"/>
      <c r="F33" s="285"/>
      <c r="G33" s="285"/>
      <c r="H33" s="285"/>
      <c r="I33" s="284"/>
      <c r="J33" s="285"/>
      <c r="K33" s="285"/>
      <c r="L33" s="288">
        <f t="shared" si="4"/>
        <v>0</v>
      </c>
      <c r="M33" s="262"/>
      <c r="N33" s="262"/>
      <c r="O33" s="262"/>
      <c r="P33" s="262"/>
      <c r="Q33" s="262"/>
      <c r="R33" s="262"/>
      <c r="S33" s="262"/>
    </row>
    <row r="34" spans="3:19" ht="17" x14ac:dyDescent="0.2">
      <c r="C34" s="283" t="s">
        <v>212</v>
      </c>
      <c r="D34" s="284"/>
      <c r="E34" s="285"/>
      <c r="F34" s="285"/>
      <c r="G34" s="285"/>
      <c r="H34" s="285"/>
      <c r="I34" s="284"/>
      <c r="J34" s="285"/>
      <c r="K34" s="285"/>
      <c r="L34" s="288">
        <f t="shared" si="4"/>
        <v>0</v>
      </c>
      <c r="M34" s="262"/>
      <c r="N34" s="262"/>
      <c r="O34" s="262"/>
      <c r="P34" s="262"/>
      <c r="Q34" s="262"/>
      <c r="R34" s="262"/>
      <c r="S34" s="262"/>
    </row>
    <row r="35" spans="3:19" ht="17" x14ac:dyDescent="0.2">
      <c r="C35" s="283" t="s">
        <v>213</v>
      </c>
      <c r="D35" s="284"/>
      <c r="E35" s="285"/>
      <c r="F35" s="285"/>
      <c r="G35" s="285"/>
      <c r="H35" s="285"/>
      <c r="I35" s="284"/>
      <c r="J35" s="285"/>
      <c r="K35" s="285"/>
      <c r="L35" s="288">
        <f t="shared" si="4"/>
        <v>0</v>
      </c>
      <c r="M35" s="262"/>
      <c r="N35" s="262"/>
      <c r="O35" s="262"/>
      <c r="P35" s="262"/>
      <c r="Q35" s="262"/>
      <c r="R35" s="262"/>
      <c r="S35" s="262"/>
    </row>
    <row r="36" spans="3:19" ht="17" x14ac:dyDescent="0.2">
      <c r="C36" s="283" t="s">
        <v>214</v>
      </c>
      <c r="D36" s="284"/>
      <c r="E36" s="285"/>
      <c r="F36" s="285"/>
      <c r="G36" s="285"/>
      <c r="H36" s="285"/>
      <c r="I36" s="284"/>
      <c r="J36" s="285"/>
      <c r="K36" s="285"/>
      <c r="L36" s="288">
        <f t="shared" si="4"/>
        <v>0</v>
      </c>
      <c r="M36" s="262"/>
      <c r="N36" s="262"/>
      <c r="O36" s="262"/>
      <c r="P36" s="262"/>
      <c r="Q36" s="262"/>
      <c r="R36" s="262"/>
      <c r="S36" s="262"/>
    </row>
    <row r="37" spans="3:19" ht="17" x14ac:dyDescent="0.2">
      <c r="C37" s="292" t="s">
        <v>215</v>
      </c>
      <c r="D37" s="293">
        <f>SUM(D30:D36)</f>
        <v>0</v>
      </c>
      <c r="E37" s="294"/>
      <c r="F37" s="294"/>
      <c r="G37" s="294"/>
      <c r="H37" s="294"/>
      <c r="I37" s="293">
        <f>SUM(I30:I36)</f>
        <v>0</v>
      </c>
      <c r="J37" s="294"/>
      <c r="K37" s="294">
        <f>SUM(K30:K36)</f>
        <v>0</v>
      </c>
      <c r="L37" s="288">
        <f t="shared" si="4"/>
        <v>0</v>
      </c>
      <c r="M37" s="262"/>
      <c r="N37" s="262"/>
      <c r="O37" s="262"/>
      <c r="P37" s="262"/>
      <c r="Q37" s="262"/>
      <c r="R37" s="262"/>
      <c r="S37" s="262"/>
    </row>
    <row r="38" spans="3:19" x14ac:dyDescent="0.2">
      <c r="C38" s="483" t="s">
        <v>218</v>
      </c>
      <c r="D38" s="484"/>
      <c r="E38" s="484"/>
      <c r="F38" s="484"/>
      <c r="G38" s="484"/>
      <c r="H38" s="484"/>
      <c r="I38" s="484"/>
      <c r="J38" s="484"/>
      <c r="K38" s="484"/>
      <c r="L38" s="485"/>
      <c r="M38" s="262"/>
      <c r="N38" s="262"/>
      <c r="O38" s="262"/>
      <c r="P38" s="262"/>
      <c r="Q38" s="262"/>
      <c r="R38" s="262"/>
      <c r="S38" s="262"/>
    </row>
    <row r="39" spans="3:19" x14ac:dyDescent="0.2">
      <c r="C39" s="300"/>
      <c r="D39" s="301"/>
      <c r="E39" s="302"/>
      <c r="F39" s="302"/>
      <c r="G39" s="302"/>
      <c r="H39" s="302"/>
      <c r="I39" s="301"/>
      <c r="J39" s="302"/>
      <c r="K39" s="302"/>
      <c r="L39" s="303"/>
      <c r="M39" s="262"/>
      <c r="N39" s="262"/>
      <c r="O39" s="262"/>
      <c r="P39" s="262"/>
      <c r="Q39" s="262"/>
      <c r="R39" s="262"/>
      <c r="S39" s="262"/>
    </row>
    <row r="40" spans="3:19" ht="18" thickBot="1" x14ac:dyDescent="0.25">
      <c r="C40" s="273" t="s">
        <v>207</v>
      </c>
      <c r="D40" s="274">
        <f>'1) Budget Table'!D45</f>
        <v>0</v>
      </c>
      <c r="E40" s="275"/>
      <c r="F40" s="275">
        <f>'1) Budget Table'!F45</f>
        <v>0</v>
      </c>
      <c r="G40" s="275"/>
      <c r="H40" s="275"/>
      <c r="I40" s="274">
        <f>'1) Budget Table'!I45</f>
        <v>0</v>
      </c>
      <c r="J40" s="275"/>
      <c r="K40" s="275">
        <f>'1) Budget Table'!K45</f>
        <v>0</v>
      </c>
      <c r="L40" s="276">
        <f t="shared" ref="L40:L48" si="5">SUM(D40:K40)</f>
        <v>0</v>
      </c>
      <c r="M40" s="262"/>
      <c r="N40" s="262"/>
      <c r="O40" s="262"/>
      <c r="P40" s="262"/>
      <c r="Q40" s="262"/>
      <c r="R40" s="262"/>
      <c r="S40" s="262"/>
    </row>
    <row r="41" spans="3:19" ht="17" x14ac:dyDescent="0.2">
      <c r="C41" s="277" t="s">
        <v>208</v>
      </c>
      <c r="D41" s="278"/>
      <c r="E41" s="279"/>
      <c r="F41" s="279"/>
      <c r="G41" s="279"/>
      <c r="H41" s="279"/>
      <c r="I41" s="280"/>
      <c r="J41" s="281"/>
      <c r="K41" s="281"/>
      <c r="L41" s="282">
        <f t="shared" si="5"/>
        <v>0</v>
      </c>
      <c r="M41" s="262"/>
      <c r="N41" s="262"/>
      <c r="O41" s="262"/>
      <c r="P41" s="262"/>
      <c r="Q41" s="262"/>
      <c r="R41" s="262"/>
      <c r="S41" s="262"/>
    </row>
    <row r="42" spans="3:19" ht="17" x14ac:dyDescent="0.2">
      <c r="C42" s="283" t="s">
        <v>209</v>
      </c>
      <c r="D42" s="284"/>
      <c r="E42" s="285"/>
      <c r="F42" s="285"/>
      <c r="G42" s="285"/>
      <c r="H42" s="285"/>
      <c r="I42" s="286"/>
      <c r="J42" s="287"/>
      <c r="K42" s="287"/>
      <c r="L42" s="288">
        <f t="shared" si="5"/>
        <v>0</v>
      </c>
      <c r="M42" s="262"/>
      <c r="N42" s="262"/>
      <c r="O42" s="262"/>
      <c r="P42" s="262"/>
      <c r="Q42" s="262"/>
      <c r="R42" s="262"/>
      <c r="S42" s="262"/>
    </row>
    <row r="43" spans="3:19" ht="17" x14ac:dyDescent="0.2">
      <c r="C43" s="283" t="s">
        <v>210</v>
      </c>
      <c r="D43" s="284"/>
      <c r="E43" s="285"/>
      <c r="F43" s="285"/>
      <c r="G43" s="285"/>
      <c r="H43" s="285"/>
      <c r="I43" s="284"/>
      <c r="J43" s="285"/>
      <c r="K43" s="285"/>
      <c r="L43" s="288">
        <f t="shared" si="5"/>
        <v>0</v>
      </c>
      <c r="M43" s="262"/>
      <c r="N43" s="262"/>
      <c r="O43" s="262"/>
      <c r="P43" s="262"/>
      <c r="Q43" s="262"/>
      <c r="R43" s="262"/>
      <c r="S43" s="262"/>
    </row>
    <row r="44" spans="3:19" ht="17" x14ac:dyDescent="0.2">
      <c r="C44" s="289" t="s">
        <v>211</v>
      </c>
      <c r="D44" s="284"/>
      <c r="E44" s="285"/>
      <c r="F44" s="285"/>
      <c r="G44" s="285"/>
      <c r="H44" s="285"/>
      <c r="I44" s="284"/>
      <c r="J44" s="285"/>
      <c r="K44" s="285"/>
      <c r="L44" s="288">
        <f t="shared" si="5"/>
        <v>0</v>
      </c>
      <c r="M44" s="262"/>
      <c r="N44" s="262"/>
      <c r="O44" s="262"/>
      <c r="P44" s="262"/>
      <c r="Q44" s="262"/>
      <c r="R44" s="262"/>
      <c r="S44" s="262"/>
    </row>
    <row r="45" spans="3:19" ht="17" x14ac:dyDescent="0.2">
      <c r="C45" s="283" t="s">
        <v>212</v>
      </c>
      <c r="D45" s="284"/>
      <c r="E45" s="285"/>
      <c r="F45" s="285"/>
      <c r="G45" s="285"/>
      <c r="H45" s="285"/>
      <c r="I45" s="284"/>
      <c r="J45" s="285"/>
      <c r="K45" s="285"/>
      <c r="L45" s="288">
        <f t="shared" si="5"/>
        <v>0</v>
      </c>
      <c r="M45" s="262"/>
      <c r="N45" s="262"/>
      <c r="O45" s="262"/>
      <c r="P45" s="262"/>
      <c r="Q45" s="262"/>
      <c r="R45" s="262"/>
      <c r="S45" s="262"/>
    </row>
    <row r="46" spans="3:19" ht="17" x14ac:dyDescent="0.2">
      <c r="C46" s="283" t="s">
        <v>213</v>
      </c>
      <c r="D46" s="284"/>
      <c r="E46" s="285"/>
      <c r="F46" s="285"/>
      <c r="G46" s="285"/>
      <c r="H46" s="285"/>
      <c r="I46" s="284"/>
      <c r="J46" s="285"/>
      <c r="K46" s="285"/>
      <c r="L46" s="288">
        <f t="shared" si="5"/>
        <v>0</v>
      </c>
      <c r="M46" s="262"/>
      <c r="N46" s="262"/>
      <c r="O46" s="262"/>
      <c r="P46" s="262"/>
      <c r="Q46" s="262"/>
      <c r="R46" s="262"/>
      <c r="S46" s="262"/>
    </row>
    <row r="47" spans="3:19" ht="17" x14ac:dyDescent="0.2">
      <c r="C47" s="283" t="s">
        <v>214</v>
      </c>
      <c r="D47" s="284"/>
      <c r="E47" s="285"/>
      <c r="F47" s="285"/>
      <c r="G47" s="285"/>
      <c r="H47" s="285"/>
      <c r="I47" s="284"/>
      <c r="J47" s="285"/>
      <c r="K47" s="285"/>
      <c r="L47" s="288">
        <f t="shared" si="5"/>
        <v>0</v>
      </c>
      <c r="M47" s="262"/>
      <c r="N47" s="262"/>
      <c r="O47" s="262"/>
      <c r="P47" s="262"/>
      <c r="Q47" s="262"/>
      <c r="R47" s="262"/>
      <c r="S47" s="262"/>
    </row>
    <row r="48" spans="3:19" ht="17" x14ac:dyDescent="0.2">
      <c r="C48" s="292" t="s">
        <v>215</v>
      </c>
      <c r="D48" s="293">
        <f>SUM(D41:D47)</f>
        <v>0</v>
      </c>
      <c r="E48" s="294"/>
      <c r="F48" s="294"/>
      <c r="G48" s="294"/>
      <c r="H48" s="294"/>
      <c r="I48" s="293">
        <f>SUM(I41:I47)</f>
        <v>0</v>
      </c>
      <c r="J48" s="294"/>
      <c r="K48" s="294">
        <f>SUM(K41:K47)</f>
        <v>0</v>
      </c>
      <c r="L48" s="288">
        <f t="shared" si="5"/>
        <v>0</v>
      </c>
      <c r="M48" s="262"/>
      <c r="N48" s="262"/>
      <c r="O48" s="262"/>
      <c r="P48" s="262"/>
      <c r="Q48" s="262"/>
      <c r="R48" s="262"/>
      <c r="S48" s="262"/>
    </row>
    <row r="49" spans="2:19" x14ac:dyDescent="0.2">
      <c r="B49" s="262"/>
      <c r="C49" s="304"/>
      <c r="D49" s="296"/>
      <c r="E49" s="297"/>
      <c r="F49" s="297"/>
      <c r="G49" s="297"/>
      <c r="H49" s="297"/>
      <c r="I49" s="296"/>
      <c r="J49" s="297"/>
      <c r="K49" s="297"/>
      <c r="L49" s="299"/>
      <c r="M49" s="262"/>
      <c r="N49" s="262"/>
      <c r="O49" s="262"/>
      <c r="P49" s="262"/>
      <c r="Q49" s="262"/>
      <c r="R49" s="262"/>
      <c r="S49" s="262"/>
    </row>
    <row r="50" spans="2:19" x14ac:dyDescent="0.2">
      <c r="B50" s="483" t="s">
        <v>219</v>
      </c>
      <c r="C50" s="484"/>
      <c r="D50" s="484"/>
      <c r="E50" s="484"/>
      <c r="F50" s="484"/>
      <c r="G50" s="484"/>
      <c r="H50" s="484"/>
      <c r="I50" s="484"/>
      <c r="J50" s="484"/>
      <c r="K50" s="484"/>
      <c r="L50" s="485"/>
      <c r="M50" s="262"/>
      <c r="N50" s="262"/>
      <c r="O50" s="262"/>
      <c r="P50" s="262"/>
      <c r="Q50" s="262"/>
      <c r="R50" s="262"/>
      <c r="S50" s="262"/>
    </row>
    <row r="51" spans="2:19" x14ac:dyDescent="0.2">
      <c r="B51" s="262"/>
      <c r="C51" s="483" t="s">
        <v>220</v>
      </c>
      <c r="D51" s="484"/>
      <c r="E51" s="484"/>
      <c r="F51" s="484"/>
      <c r="G51" s="484"/>
      <c r="H51" s="484"/>
      <c r="I51" s="484"/>
      <c r="J51" s="484"/>
      <c r="K51" s="484"/>
      <c r="L51" s="485"/>
      <c r="M51" s="262"/>
      <c r="N51" s="262"/>
      <c r="O51" s="262"/>
      <c r="P51" s="262"/>
      <c r="Q51" s="262"/>
      <c r="R51" s="262"/>
      <c r="S51" s="262"/>
    </row>
    <row r="52" spans="2:19" ht="18" thickBot="1" x14ac:dyDescent="0.25">
      <c r="B52" s="262"/>
      <c r="C52" s="273" t="s">
        <v>207</v>
      </c>
      <c r="D52" s="274">
        <f>'1) Budget Table'!D57</f>
        <v>230000</v>
      </c>
      <c r="E52" s="275"/>
      <c r="F52" s="275">
        <f>'1) Budget Table'!F57</f>
        <v>284284</v>
      </c>
      <c r="G52" s="377"/>
      <c r="H52" s="377">
        <f>H60</f>
        <v>190257</v>
      </c>
      <c r="I52" s="274">
        <f>'1) Budget Table'!I57</f>
        <v>0</v>
      </c>
      <c r="J52" s="275"/>
      <c r="K52" s="275">
        <f>'1) Budget Table'!K57</f>
        <v>0</v>
      </c>
      <c r="L52" s="381">
        <f>L60</f>
        <v>190257</v>
      </c>
      <c r="M52" s="262"/>
      <c r="N52" s="262"/>
      <c r="O52" s="262"/>
      <c r="P52" s="262"/>
      <c r="Q52" s="262"/>
      <c r="R52" s="262"/>
      <c r="S52" s="262"/>
    </row>
    <row r="53" spans="2:19" ht="17" x14ac:dyDescent="0.2">
      <c r="B53" s="262"/>
      <c r="C53" s="277" t="s">
        <v>208</v>
      </c>
      <c r="D53" s="278"/>
      <c r="E53" s="279"/>
      <c r="F53" s="279"/>
      <c r="G53" s="372"/>
      <c r="H53" s="372"/>
      <c r="I53" s="280"/>
      <c r="J53" s="281"/>
      <c r="K53" s="281"/>
      <c r="L53" s="383">
        <f t="shared" ref="L53:L55" si="6">SUM(D53:K53)</f>
        <v>0</v>
      </c>
      <c r="M53" s="262"/>
      <c r="N53" s="262"/>
      <c r="O53" s="262"/>
      <c r="P53" s="262"/>
      <c r="Q53" s="262"/>
      <c r="R53" s="262"/>
      <c r="S53" s="262"/>
    </row>
    <row r="54" spans="2:19" ht="17" x14ac:dyDescent="0.2">
      <c r="B54" s="262"/>
      <c r="C54" s="283" t="s">
        <v>209</v>
      </c>
      <c r="D54" s="284">
        <v>10000</v>
      </c>
      <c r="E54" s="285">
        <f>F54-D54</f>
        <v>5000</v>
      </c>
      <c r="F54" s="285">
        <v>15000</v>
      </c>
      <c r="G54" s="373">
        <v>1218</v>
      </c>
      <c r="H54" s="373">
        <f>F54+G54</f>
        <v>16218</v>
      </c>
      <c r="I54" s="286"/>
      <c r="J54" s="287"/>
      <c r="K54" s="287"/>
      <c r="L54" s="384">
        <f>H54</f>
        <v>16218</v>
      </c>
      <c r="M54" s="262"/>
      <c r="N54" s="262"/>
      <c r="O54" s="262"/>
      <c r="P54" s="262"/>
      <c r="Q54" s="262"/>
      <c r="R54" s="262"/>
      <c r="S54" s="262"/>
    </row>
    <row r="55" spans="2:19" ht="17" x14ac:dyDescent="0.2">
      <c r="B55" s="262"/>
      <c r="C55" s="283" t="s">
        <v>210</v>
      </c>
      <c r="D55" s="284"/>
      <c r="E55" s="285">
        <f t="shared" ref="E55:E59" si="7">F55-D55</f>
        <v>0</v>
      </c>
      <c r="F55" s="285"/>
      <c r="G55" s="373"/>
      <c r="H55" s="373"/>
      <c r="I55" s="284"/>
      <c r="J55" s="285"/>
      <c r="K55" s="285"/>
      <c r="L55" s="384">
        <f t="shared" si="6"/>
        <v>0</v>
      </c>
      <c r="M55" s="262"/>
      <c r="N55" s="262"/>
      <c r="O55" s="262"/>
      <c r="P55" s="262"/>
      <c r="Q55" s="262"/>
      <c r="R55" s="262"/>
      <c r="S55" s="262"/>
    </row>
    <row r="56" spans="2:19" ht="17" x14ac:dyDescent="0.2">
      <c r="B56" s="262"/>
      <c r="C56" s="289" t="s">
        <v>211</v>
      </c>
      <c r="D56" s="284">
        <v>149600</v>
      </c>
      <c r="E56" s="285">
        <f t="shared" si="7"/>
        <v>-69316</v>
      </c>
      <c r="F56" s="285">
        <f>80284</f>
        <v>80284</v>
      </c>
      <c r="G56" s="373">
        <f>H56-F56</f>
        <v>-40000</v>
      </c>
      <c r="H56" s="373">
        <v>40284</v>
      </c>
      <c r="I56" s="284"/>
      <c r="J56" s="285"/>
      <c r="K56" s="285"/>
      <c r="L56" s="384">
        <f>H56</f>
        <v>40284</v>
      </c>
      <c r="M56" s="262"/>
      <c r="N56" s="262"/>
      <c r="O56" s="262"/>
      <c r="P56" s="262"/>
      <c r="Q56" s="262"/>
      <c r="R56" s="262"/>
      <c r="S56" s="262"/>
    </row>
    <row r="57" spans="2:19" ht="17" x14ac:dyDescent="0.2">
      <c r="B57" s="262"/>
      <c r="C57" s="283" t="s">
        <v>212</v>
      </c>
      <c r="D57" s="284">
        <v>30000</v>
      </c>
      <c r="E57" s="285">
        <f t="shared" si="7"/>
        <v>109000</v>
      </c>
      <c r="F57" s="285">
        <f>30000+109000</f>
        <v>139000</v>
      </c>
      <c r="G57" s="373">
        <f>H57-F57</f>
        <v>-76400</v>
      </c>
      <c r="H57" s="373">
        <v>62600</v>
      </c>
      <c r="I57" s="284"/>
      <c r="J57" s="285"/>
      <c r="K57" s="285"/>
      <c r="L57" s="384">
        <f>H57</f>
        <v>62600</v>
      </c>
      <c r="M57" s="262"/>
      <c r="N57" s="262"/>
      <c r="O57" s="262"/>
      <c r="P57" s="262"/>
      <c r="Q57" s="262"/>
      <c r="R57" s="262"/>
      <c r="S57" s="262"/>
    </row>
    <row r="58" spans="2:19" ht="17" x14ac:dyDescent="0.2">
      <c r="B58" s="262"/>
      <c r="C58" s="283" t="s">
        <v>213</v>
      </c>
      <c r="D58" s="284">
        <v>30000</v>
      </c>
      <c r="E58" s="285">
        <f t="shared" si="7"/>
        <v>-10000</v>
      </c>
      <c r="F58" s="285">
        <v>20000</v>
      </c>
      <c r="G58" s="373">
        <v>21155</v>
      </c>
      <c r="H58" s="373">
        <f>F58+G58</f>
        <v>41155</v>
      </c>
      <c r="I58" s="284"/>
      <c r="J58" s="285"/>
      <c r="K58" s="285"/>
      <c r="L58" s="384">
        <f>H58</f>
        <v>41155</v>
      </c>
      <c r="M58" s="262"/>
      <c r="N58" s="262"/>
      <c r="O58" s="262"/>
      <c r="P58" s="262"/>
      <c r="Q58" s="262"/>
      <c r="R58" s="262"/>
      <c r="S58" s="262"/>
    </row>
    <row r="59" spans="2:19" ht="17" x14ac:dyDescent="0.2">
      <c r="B59" s="262"/>
      <c r="C59" s="283" t="s">
        <v>214</v>
      </c>
      <c r="D59" s="284">
        <v>10400</v>
      </c>
      <c r="E59" s="285">
        <f t="shared" si="7"/>
        <v>19600</v>
      </c>
      <c r="F59" s="285">
        <v>30000</v>
      </c>
      <c r="G59" s="285"/>
      <c r="H59" s="285">
        <f>F59</f>
        <v>30000</v>
      </c>
      <c r="I59" s="284"/>
      <c r="J59" s="285"/>
      <c r="K59" s="285"/>
      <c r="L59" s="384">
        <f>H59</f>
        <v>30000</v>
      </c>
      <c r="M59" s="262"/>
      <c r="N59" s="262"/>
      <c r="O59" s="262"/>
      <c r="P59" s="262"/>
      <c r="Q59" s="262"/>
      <c r="R59" s="262"/>
      <c r="S59" s="262"/>
    </row>
    <row r="60" spans="2:19" ht="17" x14ac:dyDescent="0.2">
      <c r="B60" s="262"/>
      <c r="C60" s="292" t="s">
        <v>215</v>
      </c>
      <c r="D60" s="293">
        <f>SUM(D53:D59)</f>
        <v>230000</v>
      </c>
      <c r="E60" s="294">
        <f>SUM(E54:E59)</f>
        <v>54284</v>
      </c>
      <c r="F60" s="294">
        <f>SUM(F53:F59)</f>
        <v>284284</v>
      </c>
      <c r="G60" s="374">
        <f>SUM(G54:G59)</f>
        <v>-94027</v>
      </c>
      <c r="H60" s="374">
        <f>SUM(H54:H59)</f>
        <v>190257</v>
      </c>
      <c r="I60" s="293"/>
      <c r="J60" s="294"/>
      <c r="K60" s="294">
        <f>SUM(K53:K59)</f>
        <v>0</v>
      </c>
      <c r="L60" s="384">
        <f>SUM(L54:L59)</f>
        <v>190257</v>
      </c>
      <c r="M60" s="262"/>
      <c r="N60" s="262"/>
      <c r="O60" s="262"/>
      <c r="P60" s="262"/>
      <c r="Q60" s="262"/>
      <c r="R60" s="262"/>
      <c r="S60" s="262"/>
    </row>
    <row r="61" spans="2:19" x14ac:dyDescent="0.2">
      <c r="B61" s="262"/>
      <c r="C61" s="295"/>
      <c r="D61" s="296"/>
      <c r="E61" s="297"/>
      <c r="F61" s="297"/>
      <c r="G61" s="297"/>
      <c r="H61" s="297"/>
      <c r="I61" s="296"/>
      <c r="J61" s="297"/>
      <c r="K61" s="297"/>
      <c r="L61" s="299">
        <f t="shared" ref="L61" si="8">F61</f>
        <v>0</v>
      </c>
      <c r="M61" s="262"/>
      <c r="N61" s="262"/>
      <c r="O61" s="262"/>
      <c r="P61" s="262"/>
      <c r="Q61" s="262"/>
      <c r="R61" s="262"/>
      <c r="S61" s="262"/>
    </row>
    <row r="62" spans="2:19" x14ac:dyDescent="0.2">
      <c r="B62" s="262"/>
      <c r="C62" s="483" t="s">
        <v>69</v>
      </c>
      <c r="D62" s="484"/>
      <c r="E62" s="484"/>
      <c r="F62" s="484"/>
      <c r="G62" s="484"/>
      <c r="H62" s="484"/>
      <c r="I62" s="484"/>
      <c r="J62" s="484"/>
      <c r="K62" s="484"/>
      <c r="L62" s="485"/>
      <c r="M62" s="262"/>
      <c r="N62" s="262"/>
      <c r="O62" s="262"/>
      <c r="P62" s="262"/>
      <c r="Q62" s="262"/>
      <c r="R62" s="262"/>
      <c r="S62" s="262"/>
    </row>
    <row r="63" spans="2:19" ht="18" thickBot="1" x14ac:dyDescent="0.25">
      <c r="B63" s="262"/>
      <c r="C63" s="273" t="s">
        <v>207</v>
      </c>
      <c r="D63" s="274">
        <f>'1) Budget Table'!D67</f>
        <v>0</v>
      </c>
      <c r="E63" s="275"/>
      <c r="F63" s="275">
        <f>'1) Budget Table'!F67</f>
        <v>0</v>
      </c>
      <c r="G63" s="275"/>
      <c r="H63" s="275"/>
      <c r="I63" s="274">
        <f>'1) Budget Table'!I67</f>
        <v>300000</v>
      </c>
      <c r="J63" s="275"/>
      <c r="K63" s="275">
        <f>'1) Budget Table'!K67</f>
        <v>300000</v>
      </c>
      <c r="L63" s="276">
        <f>K63</f>
        <v>300000</v>
      </c>
      <c r="M63" s="262"/>
      <c r="N63" s="262"/>
      <c r="O63" s="262"/>
      <c r="P63" s="262"/>
      <c r="Q63" s="262"/>
      <c r="R63" s="262"/>
      <c r="S63" s="262"/>
    </row>
    <row r="64" spans="2:19" ht="17" x14ac:dyDescent="0.2">
      <c r="B64" s="262"/>
      <c r="C64" s="277" t="s">
        <v>208</v>
      </c>
      <c r="D64" s="278"/>
      <c r="E64" s="279"/>
      <c r="F64" s="279"/>
      <c r="G64" s="279"/>
      <c r="H64" s="279"/>
      <c r="I64" s="280"/>
      <c r="J64" s="281"/>
      <c r="K64" s="281"/>
      <c r="L64" s="282">
        <f t="shared" ref="L64:L70" si="9">SUM(D64:K64)</f>
        <v>0</v>
      </c>
      <c r="M64" s="262"/>
      <c r="N64" s="262"/>
      <c r="O64" s="262"/>
      <c r="P64" s="262"/>
      <c r="Q64" s="262"/>
      <c r="R64" s="262"/>
      <c r="S64" s="262"/>
    </row>
    <row r="65" spans="2:19" ht="17" x14ac:dyDescent="0.2">
      <c r="B65" s="262"/>
      <c r="C65" s="283" t="s">
        <v>209</v>
      </c>
      <c r="D65" s="284"/>
      <c r="E65" s="285"/>
      <c r="F65" s="285"/>
      <c r="G65" s="285"/>
      <c r="H65" s="285"/>
      <c r="I65" s="286"/>
      <c r="J65" s="287"/>
      <c r="K65" s="287"/>
      <c r="L65" s="288">
        <f t="shared" si="9"/>
        <v>0</v>
      </c>
      <c r="M65" s="262"/>
      <c r="N65" s="262"/>
      <c r="O65" s="262"/>
      <c r="P65" s="262"/>
      <c r="Q65" s="262"/>
      <c r="R65" s="262"/>
      <c r="S65" s="262"/>
    </row>
    <row r="66" spans="2:19" ht="17" x14ac:dyDescent="0.2">
      <c r="B66" s="262"/>
      <c r="C66" s="283" t="s">
        <v>210</v>
      </c>
      <c r="D66" s="284"/>
      <c r="E66" s="285"/>
      <c r="F66" s="285"/>
      <c r="G66" s="285"/>
      <c r="H66" s="285"/>
      <c r="I66" s="284"/>
      <c r="J66" s="285"/>
      <c r="K66" s="285"/>
      <c r="L66" s="288">
        <f t="shared" si="9"/>
        <v>0</v>
      </c>
      <c r="M66" s="262"/>
      <c r="N66" s="262"/>
      <c r="O66" s="262"/>
      <c r="P66" s="262"/>
      <c r="Q66" s="262"/>
      <c r="R66" s="262"/>
      <c r="S66" s="262"/>
    </row>
    <row r="67" spans="2:19" ht="17" x14ac:dyDescent="0.2">
      <c r="B67" s="262"/>
      <c r="C67" s="289" t="s">
        <v>211</v>
      </c>
      <c r="D67" s="284"/>
      <c r="E67" s="285"/>
      <c r="F67" s="285"/>
      <c r="G67" s="285"/>
      <c r="H67" s="285"/>
      <c r="I67" s="284"/>
      <c r="J67" s="285"/>
      <c r="K67" s="285"/>
      <c r="L67" s="288">
        <f t="shared" si="9"/>
        <v>0</v>
      </c>
      <c r="M67" s="262"/>
      <c r="N67" s="262"/>
      <c r="O67" s="262"/>
      <c r="P67" s="262"/>
      <c r="Q67" s="262"/>
      <c r="R67" s="262"/>
      <c r="S67" s="262"/>
    </row>
    <row r="68" spans="2:19" ht="17" x14ac:dyDescent="0.2">
      <c r="B68" s="262"/>
      <c r="C68" s="283" t="s">
        <v>212</v>
      </c>
      <c r="D68" s="284"/>
      <c r="E68" s="285"/>
      <c r="F68" s="285"/>
      <c r="G68" s="285"/>
      <c r="H68" s="285"/>
      <c r="I68" s="284"/>
      <c r="J68" s="285"/>
      <c r="K68" s="285"/>
      <c r="L68" s="288">
        <f t="shared" si="9"/>
        <v>0</v>
      </c>
      <c r="M68" s="262"/>
      <c r="N68" s="262"/>
      <c r="O68" s="262"/>
      <c r="P68" s="262"/>
      <c r="Q68" s="262"/>
      <c r="R68" s="262"/>
      <c r="S68" s="262"/>
    </row>
    <row r="69" spans="2:19" ht="17" x14ac:dyDescent="0.2">
      <c r="B69" s="262"/>
      <c r="C69" s="283" t="s">
        <v>213</v>
      </c>
      <c r="D69" s="284"/>
      <c r="E69" s="285"/>
      <c r="F69" s="285"/>
      <c r="G69" s="285"/>
      <c r="H69" s="285"/>
      <c r="I69" s="284">
        <v>300000</v>
      </c>
      <c r="J69" s="285"/>
      <c r="K69" s="285">
        <f>I69+J69</f>
        <v>300000</v>
      </c>
      <c r="L69" s="288">
        <f>K69</f>
        <v>300000</v>
      </c>
      <c r="M69" s="262"/>
      <c r="N69" s="262"/>
      <c r="O69" s="262"/>
      <c r="P69" s="262"/>
      <c r="Q69" s="262"/>
      <c r="R69" s="262"/>
      <c r="S69" s="262"/>
    </row>
    <row r="70" spans="2:19" ht="17" x14ac:dyDescent="0.2">
      <c r="B70" s="262"/>
      <c r="C70" s="283" t="s">
        <v>214</v>
      </c>
      <c r="D70" s="284"/>
      <c r="E70" s="285"/>
      <c r="F70" s="285"/>
      <c r="G70" s="285"/>
      <c r="H70" s="285"/>
      <c r="I70" s="284"/>
      <c r="J70" s="285"/>
      <c r="K70" s="285"/>
      <c r="L70" s="288">
        <f t="shared" si="9"/>
        <v>0</v>
      </c>
      <c r="M70" s="262"/>
      <c r="N70" s="262"/>
      <c r="O70" s="262"/>
      <c r="P70" s="262"/>
      <c r="Q70" s="262"/>
      <c r="R70" s="262"/>
      <c r="S70" s="262"/>
    </row>
    <row r="71" spans="2:19" ht="17" x14ac:dyDescent="0.2">
      <c r="B71" s="262"/>
      <c r="C71" s="292" t="s">
        <v>215</v>
      </c>
      <c r="D71" s="293">
        <f>SUM(D64:D70)</f>
        <v>0</v>
      </c>
      <c r="E71" s="294"/>
      <c r="F71" s="294"/>
      <c r="G71" s="294"/>
      <c r="H71" s="294"/>
      <c r="I71" s="293">
        <f>SUM(I64:I70)</f>
        <v>300000</v>
      </c>
      <c r="J71" s="294"/>
      <c r="K71" s="294">
        <f>SUM(K64:K70)</f>
        <v>300000</v>
      </c>
      <c r="L71" s="288">
        <f>K71</f>
        <v>300000</v>
      </c>
      <c r="M71" s="262"/>
      <c r="N71" s="262"/>
      <c r="O71" s="262"/>
      <c r="P71" s="262"/>
      <c r="Q71" s="262"/>
      <c r="R71" s="262"/>
      <c r="S71" s="262"/>
    </row>
    <row r="72" spans="2:19" x14ac:dyDescent="0.2">
      <c r="B72" s="262"/>
      <c r="C72" s="295"/>
      <c r="D72" s="296"/>
      <c r="E72" s="297"/>
      <c r="F72" s="297"/>
      <c r="G72" s="297"/>
      <c r="H72" s="297"/>
      <c r="I72" s="296"/>
      <c r="J72" s="297"/>
      <c r="K72" s="297"/>
      <c r="L72" s="299"/>
      <c r="M72" s="262"/>
      <c r="N72" s="262"/>
      <c r="O72" s="262"/>
      <c r="P72" s="262"/>
      <c r="Q72" s="262"/>
      <c r="R72" s="262"/>
      <c r="S72" s="262"/>
    </row>
    <row r="73" spans="2:19" x14ac:dyDescent="0.2">
      <c r="B73" s="262"/>
      <c r="C73" s="483" t="s">
        <v>80</v>
      </c>
      <c r="D73" s="484"/>
      <c r="E73" s="484"/>
      <c r="F73" s="484"/>
      <c r="G73" s="484"/>
      <c r="H73" s="484"/>
      <c r="I73" s="484"/>
      <c r="J73" s="484"/>
      <c r="K73" s="484"/>
      <c r="L73" s="485"/>
      <c r="M73" s="262"/>
      <c r="N73" s="262"/>
      <c r="O73" s="262"/>
      <c r="P73" s="262"/>
      <c r="Q73" s="262"/>
      <c r="R73" s="262"/>
      <c r="S73" s="262"/>
    </row>
    <row r="74" spans="2:19" ht="18" thickBot="1" x14ac:dyDescent="0.25">
      <c r="B74" s="262"/>
      <c r="C74" s="273" t="s">
        <v>207</v>
      </c>
      <c r="D74" s="274">
        <f>'1) Budget Table'!D77</f>
        <v>0</v>
      </c>
      <c r="E74" s="275"/>
      <c r="F74" s="275">
        <f>'1) Budget Table'!F77</f>
        <v>0</v>
      </c>
      <c r="G74" s="275"/>
      <c r="H74" s="275"/>
      <c r="I74" s="274">
        <f>'1) Budget Table'!I77</f>
        <v>120000</v>
      </c>
      <c r="J74" s="275"/>
      <c r="K74" s="275">
        <f>'1) Budget Table'!K77</f>
        <v>120000</v>
      </c>
      <c r="L74" s="276">
        <f>K74</f>
        <v>120000</v>
      </c>
      <c r="M74" s="262"/>
      <c r="N74" s="262"/>
      <c r="O74" s="262"/>
      <c r="P74" s="262"/>
      <c r="Q74" s="262"/>
      <c r="R74" s="262"/>
      <c r="S74" s="262"/>
    </row>
    <row r="75" spans="2:19" ht="17" x14ac:dyDescent="0.2">
      <c r="B75" s="262"/>
      <c r="C75" s="277" t="s">
        <v>208</v>
      </c>
      <c r="D75" s="278"/>
      <c r="E75" s="279"/>
      <c r="F75" s="279"/>
      <c r="G75" s="279"/>
      <c r="H75" s="279"/>
      <c r="I75" s="280"/>
      <c r="J75" s="281"/>
      <c r="K75" s="281"/>
      <c r="L75" s="282">
        <f t="shared" ref="L75:L81" si="10">SUM(D75:K75)</f>
        <v>0</v>
      </c>
      <c r="M75" s="262"/>
      <c r="N75" s="262"/>
      <c r="O75" s="262"/>
      <c r="P75" s="262"/>
      <c r="Q75" s="262"/>
      <c r="R75" s="262"/>
      <c r="S75" s="262"/>
    </row>
    <row r="76" spans="2:19" ht="17" x14ac:dyDescent="0.2">
      <c r="B76" s="262"/>
      <c r="C76" s="283" t="s">
        <v>209</v>
      </c>
      <c r="D76" s="284"/>
      <c r="E76" s="285"/>
      <c r="F76" s="285"/>
      <c r="G76" s="285"/>
      <c r="H76" s="285"/>
      <c r="I76" s="286">
        <v>50000</v>
      </c>
      <c r="J76" s="305">
        <v>-30000</v>
      </c>
      <c r="K76" s="287">
        <f>I76+J76</f>
        <v>20000</v>
      </c>
      <c r="L76" s="288">
        <f>F76+K76</f>
        <v>20000</v>
      </c>
      <c r="M76" s="262"/>
      <c r="N76" s="262"/>
      <c r="O76" s="262"/>
      <c r="P76" s="262"/>
      <c r="Q76" s="262"/>
      <c r="R76" s="262"/>
      <c r="S76" s="262"/>
    </row>
    <row r="77" spans="2:19" ht="17" x14ac:dyDescent="0.2">
      <c r="B77" s="262"/>
      <c r="C77" s="283" t="s">
        <v>210</v>
      </c>
      <c r="D77" s="284"/>
      <c r="E77" s="285"/>
      <c r="F77" s="285"/>
      <c r="G77" s="285"/>
      <c r="H77" s="285"/>
      <c r="I77" s="284"/>
      <c r="J77" s="290">
        <f>30000+10000</f>
        <v>40000</v>
      </c>
      <c r="K77" s="287">
        <f>I77+J77</f>
        <v>40000</v>
      </c>
      <c r="L77" s="288">
        <f>F77+K77</f>
        <v>40000</v>
      </c>
      <c r="M77" s="262"/>
      <c r="N77" s="262"/>
      <c r="O77" s="262"/>
      <c r="P77" s="262"/>
      <c r="Q77" s="262"/>
      <c r="R77" s="262"/>
      <c r="S77" s="262"/>
    </row>
    <row r="78" spans="2:19" ht="17" x14ac:dyDescent="0.2">
      <c r="B78" s="262"/>
      <c r="C78" s="289" t="s">
        <v>211</v>
      </c>
      <c r="D78" s="284"/>
      <c r="E78" s="285"/>
      <c r="F78" s="285"/>
      <c r="G78" s="285"/>
      <c r="H78" s="285"/>
      <c r="I78" s="284"/>
      <c r="J78" s="285"/>
      <c r="K78" s="285"/>
      <c r="L78" s="288">
        <f t="shared" si="10"/>
        <v>0</v>
      </c>
      <c r="M78" s="262"/>
      <c r="N78" s="262"/>
      <c r="O78" s="262"/>
      <c r="P78" s="262"/>
      <c r="Q78" s="262"/>
      <c r="R78" s="262"/>
      <c r="S78" s="262"/>
    </row>
    <row r="79" spans="2:19" ht="17" x14ac:dyDescent="0.2">
      <c r="B79" s="262"/>
      <c r="C79" s="283" t="s">
        <v>212</v>
      </c>
      <c r="D79" s="284"/>
      <c r="E79" s="285"/>
      <c r="F79" s="285"/>
      <c r="G79" s="285"/>
      <c r="H79" s="285"/>
      <c r="I79" s="284">
        <v>60000</v>
      </c>
      <c r="J79" s="290">
        <v>-60000</v>
      </c>
      <c r="K79" s="285"/>
      <c r="L79" s="288">
        <f>F79+K79</f>
        <v>0</v>
      </c>
      <c r="M79" s="262"/>
      <c r="N79" s="262"/>
      <c r="O79" s="262"/>
      <c r="P79" s="262"/>
      <c r="Q79" s="262"/>
      <c r="R79" s="262"/>
      <c r="S79" s="262"/>
    </row>
    <row r="80" spans="2:19" ht="17" x14ac:dyDescent="0.2">
      <c r="B80" s="262"/>
      <c r="C80" s="283" t="s">
        <v>213</v>
      </c>
      <c r="D80" s="284"/>
      <c r="E80" s="285"/>
      <c r="F80" s="285"/>
      <c r="G80" s="285"/>
      <c r="H80" s="285"/>
      <c r="I80" s="284"/>
      <c r="J80" s="290">
        <v>60000</v>
      </c>
      <c r="K80" s="287">
        <f t="shared" ref="K80" si="11">I80+J80</f>
        <v>60000</v>
      </c>
      <c r="L80" s="288">
        <f>F80+K80</f>
        <v>60000</v>
      </c>
      <c r="M80" s="262"/>
      <c r="N80" s="262"/>
      <c r="O80" s="262"/>
      <c r="P80" s="262"/>
      <c r="Q80" s="262"/>
      <c r="R80" s="262"/>
      <c r="S80" s="262"/>
    </row>
    <row r="81" spans="2:19" ht="17" x14ac:dyDescent="0.2">
      <c r="B81" s="262"/>
      <c r="C81" s="283" t="s">
        <v>214</v>
      </c>
      <c r="D81" s="284"/>
      <c r="E81" s="285"/>
      <c r="F81" s="285"/>
      <c r="G81" s="285"/>
      <c r="H81" s="285"/>
      <c r="I81" s="284">
        <v>10000</v>
      </c>
      <c r="J81" s="290">
        <v>-10000</v>
      </c>
      <c r="K81" s="285"/>
      <c r="L81" s="288">
        <f t="shared" si="10"/>
        <v>0</v>
      </c>
      <c r="M81" s="262"/>
      <c r="N81" s="262"/>
      <c r="O81" s="262"/>
      <c r="P81" s="262"/>
      <c r="Q81" s="262"/>
      <c r="R81" s="262"/>
      <c r="S81" s="262"/>
    </row>
    <row r="82" spans="2:19" ht="17" x14ac:dyDescent="0.2">
      <c r="B82" s="262"/>
      <c r="C82" s="292" t="s">
        <v>215</v>
      </c>
      <c r="D82" s="293">
        <f>SUM(D75:D81)</f>
        <v>0</v>
      </c>
      <c r="E82" s="294"/>
      <c r="F82" s="294"/>
      <c r="G82" s="294"/>
      <c r="H82" s="294"/>
      <c r="I82" s="293">
        <f>SUM(I75:I81)</f>
        <v>120000</v>
      </c>
      <c r="J82" s="294">
        <f>SUM(J75:J81)</f>
        <v>0</v>
      </c>
      <c r="K82" s="294">
        <f>SUM(K75:K81)</f>
        <v>120000</v>
      </c>
      <c r="L82" s="288">
        <f>L74</f>
        <v>120000</v>
      </c>
      <c r="M82" s="262"/>
      <c r="N82" s="262"/>
      <c r="O82" s="262"/>
      <c r="P82" s="262"/>
      <c r="Q82" s="262"/>
      <c r="R82" s="262"/>
      <c r="S82" s="262"/>
    </row>
    <row r="83" spans="2:19" x14ac:dyDescent="0.2">
      <c r="B83" s="262"/>
      <c r="C83" s="295"/>
      <c r="D83" s="296"/>
      <c r="E83" s="297"/>
      <c r="F83" s="297"/>
      <c r="G83" s="297"/>
      <c r="H83" s="297"/>
      <c r="I83" s="296"/>
      <c r="J83" s="297"/>
      <c r="K83" s="297"/>
      <c r="L83" s="299"/>
      <c r="M83" s="262"/>
      <c r="N83" s="262"/>
      <c r="O83" s="262"/>
      <c r="P83" s="262"/>
      <c r="Q83" s="262"/>
      <c r="R83" s="262"/>
      <c r="S83" s="262"/>
    </row>
    <row r="84" spans="2:19" x14ac:dyDescent="0.2">
      <c r="B84" s="262"/>
      <c r="C84" s="483" t="s">
        <v>94</v>
      </c>
      <c r="D84" s="484"/>
      <c r="E84" s="484"/>
      <c r="F84" s="484"/>
      <c r="G84" s="484"/>
      <c r="H84" s="484"/>
      <c r="I84" s="484"/>
      <c r="J84" s="484"/>
      <c r="K84" s="484"/>
      <c r="L84" s="485"/>
      <c r="M84" s="262"/>
      <c r="N84" s="262"/>
      <c r="O84" s="262"/>
      <c r="P84" s="262"/>
      <c r="Q84" s="262"/>
      <c r="R84" s="262"/>
      <c r="S84" s="262"/>
    </row>
    <row r="85" spans="2:19" ht="18" thickBot="1" x14ac:dyDescent="0.25">
      <c r="B85" s="262"/>
      <c r="C85" s="273" t="s">
        <v>207</v>
      </c>
      <c r="D85" s="274">
        <f>'1) Budget Table'!D87</f>
        <v>97000</v>
      </c>
      <c r="E85" s="275"/>
      <c r="F85" s="275">
        <f>'1) Budget Table'!F87</f>
        <v>187901</v>
      </c>
      <c r="G85" s="377"/>
      <c r="H85" s="377">
        <f>H93</f>
        <v>284534.3</v>
      </c>
      <c r="I85" s="274">
        <f>'1) Budget Table'!I87</f>
        <v>0</v>
      </c>
      <c r="J85" s="275"/>
      <c r="K85" s="275">
        <f>'1) Budget Table'!K87</f>
        <v>0</v>
      </c>
      <c r="L85" s="381">
        <f>L93</f>
        <v>284534.3</v>
      </c>
      <c r="M85" s="262"/>
      <c r="N85" s="262"/>
      <c r="O85" s="262"/>
      <c r="P85" s="262"/>
      <c r="Q85" s="262"/>
      <c r="R85" s="262"/>
      <c r="S85" s="262"/>
    </row>
    <row r="86" spans="2:19" ht="17" x14ac:dyDescent="0.2">
      <c r="B86" s="262"/>
      <c r="C86" s="277" t="s">
        <v>208</v>
      </c>
      <c r="D86" s="278"/>
      <c r="E86" s="279"/>
      <c r="F86" s="279"/>
      <c r="G86" s="375"/>
      <c r="H86" s="375"/>
      <c r="I86" s="280"/>
      <c r="J86" s="281"/>
      <c r="K86" s="281"/>
      <c r="L86" s="383">
        <f t="shared" ref="L86:L91" si="12">SUM(D86:K86)</f>
        <v>0</v>
      </c>
      <c r="M86" s="262"/>
      <c r="N86" s="262"/>
      <c r="O86" s="262"/>
      <c r="P86" s="262"/>
      <c r="Q86" s="262"/>
      <c r="R86" s="262"/>
      <c r="S86" s="262"/>
    </row>
    <row r="87" spans="2:19" ht="17" x14ac:dyDescent="0.2">
      <c r="B87" s="262"/>
      <c r="C87" s="283" t="s">
        <v>209</v>
      </c>
      <c r="D87" s="284">
        <v>39240</v>
      </c>
      <c r="E87" s="285">
        <f>F87-D87</f>
        <v>-30000</v>
      </c>
      <c r="F87" s="285">
        <v>9240</v>
      </c>
      <c r="G87" s="373">
        <f>H87-F87</f>
        <v>-2140.6999999999998</v>
      </c>
      <c r="H87" s="373">
        <v>7099.3</v>
      </c>
      <c r="I87" s="286"/>
      <c r="J87" s="287"/>
      <c r="K87" s="287"/>
      <c r="L87" s="384">
        <f>H87</f>
        <v>7099.3</v>
      </c>
      <c r="M87" s="262"/>
      <c r="N87" s="262"/>
      <c r="O87" s="262"/>
      <c r="P87" s="262"/>
      <c r="Q87" s="262"/>
      <c r="R87" s="262"/>
      <c r="S87" s="262"/>
    </row>
    <row r="88" spans="2:19" ht="17" x14ac:dyDescent="0.2">
      <c r="B88" s="262"/>
      <c r="C88" s="283" t="s">
        <v>210</v>
      </c>
      <c r="D88" s="284">
        <v>15000</v>
      </c>
      <c r="E88" s="285">
        <v>-15000</v>
      </c>
      <c r="F88" s="285">
        <f>D88+E88</f>
        <v>0</v>
      </c>
      <c r="G88" s="376"/>
      <c r="H88" s="376"/>
      <c r="I88" s="284"/>
      <c r="J88" s="285"/>
      <c r="K88" s="285"/>
      <c r="L88" s="384">
        <f>H88</f>
        <v>0</v>
      </c>
      <c r="M88" s="262"/>
      <c r="N88" s="262"/>
      <c r="O88" s="262"/>
      <c r="P88" s="262"/>
      <c r="Q88" s="262"/>
      <c r="R88" s="262"/>
      <c r="S88" s="262"/>
    </row>
    <row r="89" spans="2:19" ht="17" x14ac:dyDescent="0.2">
      <c r="B89" s="262"/>
      <c r="C89" s="289" t="s">
        <v>211</v>
      </c>
      <c r="D89" s="284">
        <v>30000</v>
      </c>
      <c r="E89" s="285">
        <f>F89-D89</f>
        <v>120169</v>
      </c>
      <c r="F89" s="285">
        <f>22000+98169+30000</f>
        <v>150169</v>
      </c>
      <c r="G89" s="373">
        <v>93774</v>
      </c>
      <c r="H89" s="373">
        <f>F89+G89</f>
        <v>243943</v>
      </c>
      <c r="I89" s="284"/>
      <c r="J89" s="285"/>
      <c r="K89" s="285"/>
      <c r="L89" s="384">
        <f>H89</f>
        <v>243943</v>
      </c>
      <c r="M89" s="262"/>
      <c r="N89" s="262"/>
      <c r="O89" s="262"/>
      <c r="P89" s="262"/>
      <c r="Q89" s="262"/>
      <c r="R89" s="262"/>
      <c r="S89" s="262"/>
    </row>
    <row r="90" spans="2:19" ht="17" x14ac:dyDescent="0.2">
      <c r="B90" s="262"/>
      <c r="C90" s="283" t="s">
        <v>212</v>
      </c>
      <c r="D90" s="284">
        <v>5000</v>
      </c>
      <c r="E90" s="285">
        <f>F90-D90</f>
        <v>3492</v>
      </c>
      <c r="F90" s="285">
        <v>8492</v>
      </c>
      <c r="G90" s="285"/>
      <c r="H90" s="285">
        <f>F90</f>
        <v>8492</v>
      </c>
      <c r="I90" s="284"/>
      <c r="J90" s="285"/>
      <c r="K90" s="285"/>
      <c r="L90" s="384">
        <f>H90</f>
        <v>8492</v>
      </c>
      <c r="M90" s="262"/>
      <c r="N90" s="262"/>
      <c r="O90" s="262"/>
      <c r="P90" s="262"/>
      <c r="Q90" s="262"/>
      <c r="R90" s="262"/>
      <c r="S90" s="262"/>
    </row>
    <row r="91" spans="2:19" ht="17" x14ac:dyDescent="0.2">
      <c r="B91" s="262"/>
      <c r="C91" s="283" t="s">
        <v>213</v>
      </c>
      <c r="D91" s="284"/>
      <c r="E91" s="285">
        <f>F91</f>
        <v>0</v>
      </c>
      <c r="F91" s="285"/>
      <c r="G91" s="285"/>
      <c r="H91" s="285"/>
      <c r="I91" s="284"/>
      <c r="J91" s="285"/>
      <c r="K91" s="285"/>
      <c r="L91" s="384">
        <f t="shared" si="12"/>
        <v>0</v>
      </c>
      <c r="M91" s="262"/>
      <c r="N91" s="262"/>
      <c r="O91" s="262"/>
      <c r="P91" s="262"/>
      <c r="Q91" s="262"/>
      <c r="R91" s="262"/>
      <c r="S91" s="262"/>
    </row>
    <row r="92" spans="2:19" ht="17" x14ac:dyDescent="0.2">
      <c r="B92" s="262"/>
      <c r="C92" s="283" t="s">
        <v>214</v>
      </c>
      <c r="D92" s="284">
        <v>7760</v>
      </c>
      <c r="E92" s="285">
        <f>F92-D92</f>
        <v>12240</v>
      </c>
      <c r="F92" s="285">
        <v>20000</v>
      </c>
      <c r="G92" s="373">
        <v>5000</v>
      </c>
      <c r="H92" s="373">
        <f>F92+G92</f>
        <v>25000</v>
      </c>
      <c r="I92" s="284"/>
      <c r="J92" s="285"/>
      <c r="K92" s="285"/>
      <c r="L92" s="384">
        <f>H92</f>
        <v>25000</v>
      </c>
      <c r="M92" s="262"/>
      <c r="N92" s="262"/>
      <c r="O92" s="262"/>
      <c r="P92" s="262"/>
      <c r="Q92" s="262"/>
      <c r="R92" s="262"/>
      <c r="S92" s="262"/>
    </row>
    <row r="93" spans="2:19" ht="17" x14ac:dyDescent="0.2">
      <c r="B93" s="262"/>
      <c r="C93" s="292" t="s">
        <v>215</v>
      </c>
      <c r="D93" s="293">
        <f>SUM(D86:D92)</f>
        <v>97000</v>
      </c>
      <c r="E93" s="294">
        <f>SUM(E86:E92)</f>
        <v>90901</v>
      </c>
      <c r="F93" s="294">
        <f>SUM(F86:F92)</f>
        <v>187901</v>
      </c>
      <c r="G93" s="374"/>
      <c r="H93" s="374">
        <f>SUM(H87:H92)</f>
        <v>284534.3</v>
      </c>
      <c r="I93" s="293">
        <f>SUM(I86:I92)</f>
        <v>0</v>
      </c>
      <c r="J93" s="294"/>
      <c r="K93" s="294">
        <f>SUM(K86:K92)</f>
        <v>0</v>
      </c>
      <c r="L93" s="384">
        <f>SUM(L86:L92)</f>
        <v>284534.3</v>
      </c>
      <c r="M93" s="262"/>
      <c r="N93" s="262"/>
      <c r="O93" s="262"/>
      <c r="P93" s="262"/>
      <c r="Q93" s="262"/>
      <c r="R93" s="262"/>
      <c r="S93" s="262"/>
    </row>
    <row r="94" spans="2:19" x14ac:dyDescent="0.2">
      <c r="B94" s="262"/>
      <c r="C94" s="262"/>
      <c r="D94" s="262"/>
      <c r="G94" s="378"/>
      <c r="I94" s="262"/>
      <c r="M94" s="262"/>
      <c r="N94" s="262"/>
      <c r="O94" s="262"/>
      <c r="P94" s="262"/>
      <c r="Q94" s="262"/>
      <c r="R94" s="262"/>
      <c r="S94" s="262"/>
    </row>
    <row r="95" spans="2:19" x14ac:dyDescent="0.2">
      <c r="B95" s="483" t="s">
        <v>221</v>
      </c>
      <c r="C95" s="484"/>
      <c r="D95" s="484"/>
      <c r="E95" s="484"/>
      <c r="F95" s="484"/>
      <c r="G95" s="484"/>
      <c r="H95" s="484"/>
      <c r="I95" s="484"/>
      <c r="J95" s="484"/>
      <c r="K95" s="484"/>
      <c r="L95" s="485"/>
      <c r="M95" s="262"/>
      <c r="N95" s="262"/>
      <c r="O95" s="262"/>
      <c r="P95" s="262"/>
      <c r="Q95" s="262"/>
      <c r="R95" s="262"/>
      <c r="S95" s="262"/>
    </row>
    <row r="96" spans="2:19" x14ac:dyDescent="0.2">
      <c r="B96" s="262"/>
      <c r="C96" s="483" t="s">
        <v>104</v>
      </c>
      <c r="D96" s="484"/>
      <c r="E96" s="484"/>
      <c r="F96" s="484"/>
      <c r="G96" s="484"/>
      <c r="H96" s="484"/>
      <c r="I96" s="484"/>
      <c r="J96" s="484"/>
      <c r="K96" s="484"/>
      <c r="L96" s="485"/>
      <c r="M96" s="262"/>
      <c r="N96" s="262"/>
      <c r="O96" s="262"/>
      <c r="P96" s="262"/>
      <c r="Q96" s="262"/>
      <c r="R96" s="262"/>
      <c r="S96" s="262"/>
    </row>
    <row r="97" spans="3:19" ht="18" thickBot="1" x14ac:dyDescent="0.25">
      <c r="C97" s="273" t="s">
        <v>207</v>
      </c>
      <c r="D97" s="274">
        <f>'1) Budget Table'!D99</f>
        <v>0</v>
      </c>
      <c r="E97" s="275"/>
      <c r="F97" s="275">
        <f>'1) Budget Table'!F99</f>
        <v>0</v>
      </c>
      <c r="G97" s="275"/>
      <c r="H97" s="275"/>
      <c r="I97" s="274">
        <f>'1) Budget Table'!I99</f>
        <v>250000</v>
      </c>
      <c r="J97" s="275"/>
      <c r="K97" s="275">
        <f>'1) Budget Table'!K99</f>
        <v>250000</v>
      </c>
      <c r="L97" s="276">
        <f>K97</f>
        <v>250000</v>
      </c>
      <c r="M97" s="262"/>
      <c r="N97" s="262"/>
      <c r="O97" s="262"/>
      <c r="P97" s="262"/>
      <c r="Q97" s="262"/>
      <c r="R97" s="262"/>
      <c r="S97" s="262"/>
    </row>
    <row r="98" spans="3:19" ht="17" x14ac:dyDescent="0.2">
      <c r="C98" s="277" t="s">
        <v>208</v>
      </c>
      <c r="D98" s="278"/>
      <c r="E98" s="279"/>
      <c r="F98" s="279"/>
      <c r="G98" s="279"/>
      <c r="H98" s="279"/>
      <c r="I98" s="280"/>
      <c r="J98" s="281"/>
      <c r="K98" s="281"/>
      <c r="L98" s="282">
        <f t="shared" ref="L98:L103" si="13">SUM(D98:K98)</f>
        <v>0</v>
      </c>
      <c r="M98" s="262"/>
      <c r="N98" s="262"/>
      <c r="O98" s="262"/>
      <c r="P98" s="262"/>
      <c r="Q98" s="262"/>
      <c r="R98" s="262"/>
      <c r="S98" s="262"/>
    </row>
    <row r="99" spans="3:19" ht="17" x14ac:dyDescent="0.2">
      <c r="C99" s="283" t="s">
        <v>209</v>
      </c>
      <c r="D99" s="284"/>
      <c r="E99" s="285"/>
      <c r="F99" s="285"/>
      <c r="G99" s="285"/>
      <c r="H99" s="285"/>
      <c r="I99" s="286">
        <v>60000</v>
      </c>
      <c r="J99" s="305">
        <v>-30000</v>
      </c>
      <c r="K99" s="287">
        <f>I99+J99</f>
        <v>30000</v>
      </c>
      <c r="L99" s="288">
        <f>F99+K99</f>
        <v>30000</v>
      </c>
      <c r="M99" s="262"/>
      <c r="N99" s="262"/>
      <c r="O99" s="262"/>
      <c r="P99" s="262"/>
      <c r="Q99" s="262"/>
      <c r="R99" s="262"/>
      <c r="S99" s="262"/>
    </row>
    <row r="100" spans="3:19" ht="17" x14ac:dyDescent="0.2">
      <c r="C100" s="283" t="s">
        <v>210</v>
      </c>
      <c r="D100" s="284"/>
      <c r="E100" s="285"/>
      <c r="F100" s="285"/>
      <c r="G100" s="285"/>
      <c r="H100" s="285"/>
      <c r="I100" s="284">
        <v>30000</v>
      </c>
      <c r="J100" s="290">
        <f>30000+10000</f>
        <v>40000</v>
      </c>
      <c r="K100" s="285">
        <f>I100+J100</f>
        <v>70000</v>
      </c>
      <c r="L100" s="288">
        <f>F100+K100</f>
        <v>70000</v>
      </c>
      <c r="M100" s="262"/>
      <c r="N100" s="262"/>
      <c r="O100" s="262"/>
      <c r="P100" s="262"/>
      <c r="Q100" s="262"/>
      <c r="R100" s="262"/>
      <c r="S100" s="262"/>
    </row>
    <row r="101" spans="3:19" ht="17" x14ac:dyDescent="0.2">
      <c r="C101" s="289" t="s">
        <v>211</v>
      </c>
      <c r="D101" s="284"/>
      <c r="E101" s="285"/>
      <c r="F101" s="285"/>
      <c r="G101" s="285"/>
      <c r="H101" s="285"/>
      <c r="I101" s="284">
        <v>40000</v>
      </c>
      <c r="J101" s="290">
        <v>60000</v>
      </c>
      <c r="K101" s="285">
        <f>I101+J101</f>
        <v>100000</v>
      </c>
      <c r="L101" s="288">
        <f>F101+K101</f>
        <v>100000</v>
      </c>
      <c r="M101" s="262"/>
      <c r="N101" s="262"/>
      <c r="O101" s="262"/>
      <c r="P101" s="262"/>
      <c r="Q101" s="262"/>
      <c r="R101" s="262"/>
      <c r="S101" s="262"/>
    </row>
    <row r="102" spans="3:19" ht="17" x14ac:dyDescent="0.2">
      <c r="C102" s="283" t="s">
        <v>212</v>
      </c>
      <c r="D102" s="284"/>
      <c r="E102" s="285"/>
      <c r="F102" s="285"/>
      <c r="G102" s="285">
        <f>G100+G101</f>
        <v>0</v>
      </c>
      <c r="H102" s="285"/>
      <c r="I102" s="284">
        <v>70000</v>
      </c>
      <c r="J102" s="290">
        <v>-40000</v>
      </c>
      <c r="K102" s="285">
        <f>I102+J102</f>
        <v>30000</v>
      </c>
      <c r="L102" s="288">
        <f>F102+K102</f>
        <v>30000</v>
      </c>
      <c r="M102" s="262"/>
      <c r="N102" s="262"/>
      <c r="O102" s="262"/>
      <c r="P102" s="262"/>
      <c r="Q102" s="262"/>
      <c r="R102" s="262"/>
      <c r="S102" s="262"/>
    </row>
    <row r="103" spans="3:19" ht="17" x14ac:dyDescent="0.2">
      <c r="C103" s="283" t="s">
        <v>213</v>
      </c>
      <c r="D103" s="284"/>
      <c r="E103" s="285"/>
      <c r="F103" s="285"/>
      <c r="G103" s="285"/>
      <c r="H103" s="285"/>
      <c r="I103" s="284"/>
      <c r="J103" s="285"/>
      <c r="K103" s="285"/>
      <c r="L103" s="288">
        <f t="shared" si="13"/>
        <v>0</v>
      </c>
      <c r="M103" s="262"/>
      <c r="N103" s="262"/>
      <c r="O103" s="262"/>
      <c r="P103" s="262"/>
      <c r="Q103" s="262"/>
      <c r="R103" s="262"/>
      <c r="S103" s="262"/>
    </row>
    <row r="104" spans="3:19" ht="17" x14ac:dyDescent="0.2">
      <c r="C104" s="283" t="s">
        <v>214</v>
      </c>
      <c r="D104" s="284"/>
      <c r="E104" s="285"/>
      <c r="F104" s="285"/>
      <c r="G104" s="285"/>
      <c r="H104" s="285"/>
      <c r="I104" s="284">
        <v>50000</v>
      </c>
      <c r="J104" s="290">
        <v>-30000</v>
      </c>
      <c r="K104" s="285">
        <f>I104+J104</f>
        <v>20000</v>
      </c>
      <c r="L104" s="288">
        <f>F104+K104</f>
        <v>20000</v>
      </c>
      <c r="M104" s="262"/>
      <c r="N104" s="262"/>
      <c r="O104" s="262"/>
      <c r="P104" s="262"/>
      <c r="Q104" s="262"/>
      <c r="R104" s="262"/>
      <c r="S104" s="262"/>
    </row>
    <row r="105" spans="3:19" ht="17" x14ac:dyDescent="0.2">
      <c r="C105" s="292" t="s">
        <v>215</v>
      </c>
      <c r="D105" s="293">
        <f>SUM(D98:D104)</f>
        <v>0</v>
      </c>
      <c r="E105" s="294"/>
      <c r="F105" s="294"/>
      <c r="G105" s="294"/>
      <c r="H105" s="294"/>
      <c r="I105" s="293">
        <f>SUM(I98:I104)</f>
        <v>250000</v>
      </c>
      <c r="J105" s="294">
        <f>SUM(J98:J104)</f>
        <v>0</v>
      </c>
      <c r="K105" s="294">
        <f>SUM(K98:K104)</f>
        <v>250000</v>
      </c>
      <c r="L105" s="288">
        <f>SUM(L99:L104)</f>
        <v>250000</v>
      </c>
      <c r="M105" s="262"/>
      <c r="N105" s="262"/>
      <c r="O105" s="262"/>
      <c r="P105" s="262"/>
      <c r="Q105" s="262"/>
      <c r="R105" s="262"/>
      <c r="S105" s="262"/>
    </row>
    <row r="106" spans="3:19" x14ac:dyDescent="0.2">
      <c r="C106" s="295"/>
      <c r="D106" s="296"/>
      <c r="E106" s="297"/>
      <c r="F106" s="297"/>
      <c r="G106" s="297"/>
      <c r="H106" s="297"/>
      <c r="I106" s="296"/>
      <c r="J106" s="297"/>
      <c r="K106" s="297"/>
      <c r="L106" s="299"/>
      <c r="M106" s="262"/>
      <c r="N106" s="262"/>
      <c r="O106" s="262"/>
      <c r="P106" s="262"/>
      <c r="Q106" s="262"/>
      <c r="R106" s="262"/>
      <c r="S106" s="262"/>
    </row>
    <row r="107" spans="3:19" x14ac:dyDescent="0.2">
      <c r="C107" s="483" t="s">
        <v>222</v>
      </c>
      <c r="D107" s="484"/>
      <c r="E107" s="484"/>
      <c r="F107" s="484"/>
      <c r="G107" s="484"/>
      <c r="H107" s="484"/>
      <c r="I107" s="484"/>
      <c r="J107" s="484"/>
      <c r="K107" s="484"/>
      <c r="L107" s="485"/>
      <c r="M107" s="262"/>
      <c r="N107" s="262"/>
      <c r="O107" s="262"/>
      <c r="P107" s="262"/>
      <c r="Q107" s="262"/>
      <c r="R107" s="262"/>
      <c r="S107" s="262"/>
    </row>
    <row r="108" spans="3:19" ht="18" thickBot="1" x14ac:dyDescent="0.25">
      <c r="C108" s="273" t="s">
        <v>207</v>
      </c>
      <c r="D108" s="274">
        <f>'1) Budget Table'!D109</f>
        <v>0</v>
      </c>
      <c r="E108" s="275"/>
      <c r="F108" s="275">
        <f>'1) Budget Table'!F109</f>
        <v>0</v>
      </c>
      <c r="G108" s="275"/>
      <c r="H108" s="275"/>
      <c r="I108" s="274">
        <f>'1) Budget Table'!I109</f>
        <v>0</v>
      </c>
      <c r="J108" s="275"/>
      <c r="K108" s="275">
        <f>'1) Budget Table'!K109</f>
        <v>0</v>
      </c>
      <c r="L108" s="276">
        <f t="shared" ref="L108:L116" si="14">SUM(D108:K108)</f>
        <v>0</v>
      </c>
      <c r="M108" s="262"/>
      <c r="N108" s="262"/>
      <c r="O108" s="262"/>
      <c r="P108" s="262"/>
      <c r="Q108" s="262"/>
      <c r="R108" s="262"/>
      <c r="S108" s="262"/>
    </row>
    <row r="109" spans="3:19" ht="17" x14ac:dyDescent="0.2">
      <c r="C109" s="277" t="s">
        <v>208</v>
      </c>
      <c r="D109" s="278"/>
      <c r="E109" s="279"/>
      <c r="F109" s="279"/>
      <c r="G109" s="279"/>
      <c r="H109" s="279"/>
      <c r="I109" s="280"/>
      <c r="J109" s="281"/>
      <c r="K109" s="281"/>
      <c r="L109" s="282">
        <f t="shared" si="14"/>
        <v>0</v>
      </c>
      <c r="M109" s="262"/>
      <c r="N109" s="262"/>
      <c r="O109" s="262"/>
      <c r="P109" s="262"/>
      <c r="Q109" s="262"/>
      <c r="R109" s="262"/>
      <c r="S109" s="262"/>
    </row>
    <row r="110" spans="3:19" ht="17" x14ac:dyDescent="0.2">
      <c r="C110" s="283" t="s">
        <v>209</v>
      </c>
      <c r="D110" s="284"/>
      <c r="E110" s="285"/>
      <c r="F110" s="285"/>
      <c r="G110" s="285"/>
      <c r="H110" s="285"/>
      <c r="I110" s="286"/>
      <c r="J110" s="287"/>
      <c r="K110" s="287"/>
      <c r="L110" s="288">
        <f t="shared" si="14"/>
        <v>0</v>
      </c>
      <c r="M110" s="262"/>
      <c r="N110" s="262"/>
      <c r="O110" s="262"/>
      <c r="P110" s="262"/>
      <c r="Q110" s="262"/>
      <c r="R110" s="262"/>
      <c r="S110" s="262"/>
    </row>
    <row r="111" spans="3:19" ht="17" x14ac:dyDescent="0.2">
      <c r="C111" s="283" t="s">
        <v>210</v>
      </c>
      <c r="D111" s="284"/>
      <c r="E111" s="285"/>
      <c r="F111" s="285"/>
      <c r="G111" s="285"/>
      <c r="H111" s="285"/>
      <c r="I111" s="284"/>
      <c r="J111" s="285"/>
      <c r="K111" s="285"/>
      <c r="L111" s="288">
        <f t="shared" si="14"/>
        <v>0</v>
      </c>
      <c r="M111" s="262"/>
      <c r="N111" s="262"/>
      <c r="O111" s="262"/>
      <c r="P111" s="262"/>
      <c r="Q111" s="262"/>
      <c r="R111" s="262"/>
      <c r="S111" s="262"/>
    </row>
    <row r="112" spans="3:19" ht="17" x14ac:dyDescent="0.2">
      <c r="C112" s="289" t="s">
        <v>211</v>
      </c>
      <c r="D112" s="284"/>
      <c r="E112" s="285"/>
      <c r="F112" s="285"/>
      <c r="G112" s="285"/>
      <c r="H112" s="285"/>
      <c r="I112" s="284"/>
      <c r="J112" s="285"/>
      <c r="K112" s="285"/>
      <c r="L112" s="288">
        <f t="shared" si="14"/>
        <v>0</v>
      </c>
      <c r="M112" s="262"/>
      <c r="N112" s="262"/>
      <c r="O112" s="262"/>
      <c r="P112" s="262"/>
      <c r="Q112" s="262"/>
      <c r="R112" s="262"/>
      <c r="S112" s="262"/>
    </row>
    <row r="113" spans="3:19" ht="17" x14ac:dyDescent="0.2">
      <c r="C113" s="283" t="s">
        <v>212</v>
      </c>
      <c r="D113" s="284"/>
      <c r="E113" s="285"/>
      <c r="F113" s="285"/>
      <c r="G113" s="285"/>
      <c r="H113" s="285"/>
      <c r="I113" s="284"/>
      <c r="J113" s="285"/>
      <c r="K113" s="285"/>
      <c r="L113" s="288">
        <f t="shared" si="14"/>
        <v>0</v>
      </c>
      <c r="M113" s="262"/>
      <c r="N113" s="262"/>
      <c r="O113" s="262"/>
      <c r="P113" s="262"/>
      <c r="Q113" s="262"/>
      <c r="R113" s="262"/>
      <c r="S113" s="262"/>
    </row>
    <row r="114" spans="3:19" ht="17" x14ac:dyDescent="0.2">
      <c r="C114" s="283" t="s">
        <v>213</v>
      </c>
      <c r="D114" s="284"/>
      <c r="E114" s="285"/>
      <c r="F114" s="285"/>
      <c r="G114" s="285"/>
      <c r="H114" s="285"/>
      <c r="I114" s="284"/>
      <c r="J114" s="285"/>
      <c r="K114" s="285"/>
      <c r="L114" s="288">
        <f t="shared" si="14"/>
        <v>0</v>
      </c>
      <c r="M114" s="262"/>
      <c r="N114" s="262"/>
      <c r="O114" s="262"/>
      <c r="P114" s="262"/>
      <c r="Q114" s="262"/>
      <c r="R114" s="262"/>
      <c r="S114" s="262"/>
    </row>
    <row r="115" spans="3:19" ht="17" x14ac:dyDescent="0.2">
      <c r="C115" s="283" t="s">
        <v>214</v>
      </c>
      <c r="D115" s="284"/>
      <c r="E115" s="285"/>
      <c r="F115" s="285"/>
      <c r="G115" s="285"/>
      <c r="H115" s="285"/>
      <c r="I115" s="284"/>
      <c r="J115" s="285"/>
      <c r="K115" s="285"/>
      <c r="L115" s="288">
        <f t="shared" si="14"/>
        <v>0</v>
      </c>
      <c r="M115" s="262"/>
      <c r="N115" s="262"/>
      <c r="O115" s="262"/>
      <c r="P115" s="262"/>
      <c r="Q115" s="262"/>
      <c r="R115" s="262"/>
      <c r="S115" s="262"/>
    </row>
    <row r="116" spans="3:19" ht="17" x14ac:dyDescent="0.2">
      <c r="C116" s="292" t="s">
        <v>215</v>
      </c>
      <c r="D116" s="293">
        <f>SUM(D109:D115)</f>
        <v>0</v>
      </c>
      <c r="E116" s="294"/>
      <c r="F116" s="294"/>
      <c r="G116" s="294"/>
      <c r="H116" s="294"/>
      <c r="I116" s="293">
        <f>SUM(I109:I115)</f>
        <v>0</v>
      </c>
      <c r="J116" s="294"/>
      <c r="K116" s="294">
        <f>SUM(K109:K115)</f>
        <v>0</v>
      </c>
      <c r="L116" s="288">
        <f t="shared" si="14"/>
        <v>0</v>
      </c>
      <c r="M116" s="262"/>
      <c r="N116" s="262"/>
      <c r="O116" s="262"/>
      <c r="P116" s="262"/>
      <c r="Q116" s="262"/>
      <c r="R116" s="262"/>
      <c r="S116" s="262"/>
    </row>
    <row r="117" spans="3:19" x14ac:dyDescent="0.2">
      <c r="C117" s="295"/>
      <c r="D117" s="296"/>
      <c r="E117" s="297"/>
      <c r="F117" s="297"/>
      <c r="G117" s="297"/>
      <c r="H117" s="297"/>
      <c r="I117" s="296"/>
      <c r="J117" s="297"/>
      <c r="K117" s="297"/>
      <c r="L117" s="299"/>
      <c r="M117" s="262"/>
      <c r="N117" s="262"/>
      <c r="O117" s="262"/>
      <c r="P117" s="262"/>
      <c r="Q117" s="262"/>
      <c r="R117" s="262"/>
      <c r="S117" s="262"/>
    </row>
    <row r="118" spans="3:19" x14ac:dyDescent="0.2">
      <c r="C118" s="483" t="s">
        <v>125</v>
      </c>
      <c r="D118" s="484"/>
      <c r="E118" s="484"/>
      <c r="F118" s="484"/>
      <c r="G118" s="484"/>
      <c r="H118" s="484"/>
      <c r="I118" s="484"/>
      <c r="J118" s="484"/>
      <c r="K118" s="484"/>
      <c r="L118" s="485"/>
      <c r="M118" s="262"/>
      <c r="N118" s="262"/>
      <c r="O118" s="262"/>
      <c r="P118" s="262"/>
      <c r="Q118" s="262"/>
      <c r="R118" s="262"/>
      <c r="S118" s="262"/>
    </row>
    <row r="119" spans="3:19" ht="18" thickBot="1" x14ac:dyDescent="0.25">
      <c r="C119" s="273" t="s">
        <v>207</v>
      </c>
      <c r="D119" s="274">
        <f>'1) Budget Table'!D119</f>
        <v>0</v>
      </c>
      <c r="E119" s="275"/>
      <c r="F119" s="275">
        <f>'1) Budget Table'!F119</f>
        <v>0</v>
      </c>
      <c r="G119" s="275"/>
      <c r="H119" s="275"/>
      <c r="I119" s="274">
        <f>'1) Budget Table'!I119</f>
        <v>0</v>
      </c>
      <c r="J119" s="275"/>
      <c r="K119" s="275">
        <f>'1) Budget Table'!K119</f>
        <v>0</v>
      </c>
      <c r="L119" s="276">
        <f t="shared" ref="L119:L127" si="15">SUM(D119:K119)</f>
        <v>0</v>
      </c>
      <c r="M119" s="262"/>
      <c r="N119" s="262"/>
      <c r="O119" s="262"/>
      <c r="P119" s="262"/>
      <c r="Q119" s="262"/>
      <c r="R119" s="262"/>
      <c r="S119" s="262"/>
    </row>
    <row r="120" spans="3:19" ht="17" x14ac:dyDescent="0.2">
      <c r="C120" s="277" t="s">
        <v>208</v>
      </c>
      <c r="D120" s="278"/>
      <c r="E120" s="279"/>
      <c r="F120" s="279"/>
      <c r="G120" s="279"/>
      <c r="H120" s="279"/>
      <c r="I120" s="280"/>
      <c r="J120" s="281"/>
      <c r="K120" s="281"/>
      <c r="L120" s="282">
        <f t="shared" si="15"/>
        <v>0</v>
      </c>
      <c r="M120" s="262"/>
      <c r="N120" s="262"/>
      <c r="O120" s="262"/>
      <c r="P120" s="262"/>
      <c r="Q120" s="262"/>
      <c r="R120" s="262"/>
      <c r="S120" s="262"/>
    </row>
    <row r="121" spans="3:19" ht="17" x14ac:dyDescent="0.2">
      <c r="C121" s="283" t="s">
        <v>209</v>
      </c>
      <c r="D121" s="284"/>
      <c r="E121" s="285"/>
      <c r="F121" s="285"/>
      <c r="G121" s="285"/>
      <c r="H121" s="285"/>
      <c r="I121" s="286"/>
      <c r="J121" s="287"/>
      <c r="K121" s="287"/>
      <c r="L121" s="288">
        <f t="shared" si="15"/>
        <v>0</v>
      </c>
      <c r="M121" s="262"/>
      <c r="N121" s="262"/>
      <c r="O121" s="262"/>
      <c r="P121" s="262"/>
      <c r="Q121" s="262"/>
      <c r="R121" s="262"/>
      <c r="S121" s="262"/>
    </row>
    <row r="122" spans="3:19" ht="17" x14ac:dyDescent="0.2">
      <c r="C122" s="283" t="s">
        <v>210</v>
      </c>
      <c r="D122" s="284"/>
      <c r="E122" s="285"/>
      <c r="F122" s="285"/>
      <c r="G122" s="285"/>
      <c r="H122" s="285"/>
      <c r="I122" s="284"/>
      <c r="J122" s="285"/>
      <c r="K122" s="285"/>
      <c r="L122" s="288">
        <f t="shared" si="15"/>
        <v>0</v>
      </c>
      <c r="M122" s="262"/>
      <c r="N122" s="262"/>
      <c r="O122" s="262"/>
      <c r="P122" s="262"/>
      <c r="Q122" s="262"/>
      <c r="R122" s="262"/>
      <c r="S122" s="262"/>
    </row>
    <row r="123" spans="3:19" ht="17" x14ac:dyDescent="0.2">
      <c r="C123" s="289" t="s">
        <v>211</v>
      </c>
      <c r="D123" s="284"/>
      <c r="E123" s="285"/>
      <c r="F123" s="285"/>
      <c r="G123" s="285"/>
      <c r="H123" s="285"/>
      <c r="I123" s="284"/>
      <c r="J123" s="285"/>
      <c r="K123" s="285"/>
      <c r="L123" s="288">
        <f t="shared" si="15"/>
        <v>0</v>
      </c>
      <c r="M123" s="262"/>
      <c r="N123" s="262"/>
      <c r="O123" s="262"/>
      <c r="P123" s="262"/>
      <c r="Q123" s="262"/>
      <c r="R123" s="262"/>
      <c r="S123" s="262"/>
    </row>
    <row r="124" spans="3:19" ht="17" x14ac:dyDescent="0.2">
      <c r="C124" s="283" t="s">
        <v>212</v>
      </c>
      <c r="D124" s="284"/>
      <c r="E124" s="285"/>
      <c r="F124" s="285"/>
      <c r="G124" s="285"/>
      <c r="H124" s="285"/>
      <c r="I124" s="284"/>
      <c r="J124" s="285"/>
      <c r="K124" s="285"/>
      <c r="L124" s="288">
        <f t="shared" si="15"/>
        <v>0</v>
      </c>
      <c r="M124" s="262"/>
      <c r="N124" s="262"/>
      <c r="O124" s="262"/>
      <c r="P124" s="262"/>
      <c r="Q124" s="262"/>
      <c r="R124" s="262"/>
      <c r="S124" s="262"/>
    </row>
    <row r="125" spans="3:19" ht="17" x14ac:dyDescent="0.2">
      <c r="C125" s="283" t="s">
        <v>213</v>
      </c>
      <c r="D125" s="284"/>
      <c r="E125" s="285"/>
      <c r="F125" s="285"/>
      <c r="G125" s="285"/>
      <c r="H125" s="285"/>
      <c r="I125" s="284"/>
      <c r="J125" s="285"/>
      <c r="K125" s="285"/>
      <c r="L125" s="288">
        <f t="shared" si="15"/>
        <v>0</v>
      </c>
      <c r="M125" s="262"/>
      <c r="N125" s="262"/>
      <c r="O125" s="262"/>
      <c r="P125" s="262"/>
      <c r="Q125" s="262"/>
      <c r="R125" s="262"/>
      <c r="S125" s="262"/>
    </row>
    <row r="126" spans="3:19" ht="17" x14ac:dyDescent="0.2">
      <c r="C126" s="283" t="s">
        <v>214</v>
      </c>
      <c r="D126" s="284"/>
      <c r="E126" s="285"/>
      <c r="F126" s="285"/>
      <c r="G126" s="285"/>
      <c r="H126" s="285"/>
      <c r="I126" s="284"/>
      <c r="J126" s="285"/>
      <c r="K126" s="285"/>
      <c r="L126" s="288">
        <f t="shared" si="15"/>
        <v>0</v>
      </c>
      <c r="M126" s="262"/>
      <c r="N126" s="262"/>
      <c r="O126" s="262"/>
      <c r="P126" s="262"/>
      <c r="Q126" s="262"/>
      <c r="R126" s="262"/>
      <c r="S126" s="262"/>
    </row>
    <row r="127" spans="3:19" ht="17" x14ac:dyDescent="0.2">
      <c r="C127" s="292" t="s">
        <v>215</v>
      </c>
      <c r="D127" s="293">
        <f>SUM(D120:D126)</f>
        <v>0</v>
      </c>
      <c r="E127" s="294"/>
      <c r="F127" s="294"/>
      <c r="G127" s="294"/>
      <c r="H127" s="294"/>
      <c r="I127" s="293">
        <f>SUM(I120:I126)</f>
        <v>0</v>
      </c>
      <c r="J127" s="294"/>
      <c r="K127" s="294">
        <f>SUM(K120:K126)</f>
        <v>0</v>
      </c>
      <c r="L127" s="288">
        <f t="shared" si="15"/>
        <v>0</v>
      </c>
      <c r="M127" s="262"/>
      <c r="N127" s="262"/>
      <c r="O127" s="262"/>
      <c r="P127" s="262"/>
      <c r="Q127" s="262"/>
      <c r="R127" s="262"/>
      <c r="S127" s="262"/>
    </row>
    <row r="128" spans="3:19" x14ac:dyDescent="0.2">
      <c r="C128" s="295"/>
      <c r="D128" s="296"/>
      <c r="E128" s="297"/>
      <c r="F128" s="297"/>
      <c r="G128" s="297"/>
      <c r="H128" s="297"/>
      <c r="I128" s="296"/>
      <c r="J128" s="297"/>
      <c r="K128" s="297"/>
      <c r="L128" s="299"/>
      <c r="M128" s="262"/>
      <c r="N128" s="262"/>
      <c r="O128" s="262"/>
      <c r="P128" s="262"/>
      <c r="Q128" s="262"/>
      <c r="R128" s="262"/>
      <c r="S128" s="262"/>
    </row>
    <row r="129" spans="2:19" x14ac:dyDescent="0.2">
      <c r="B129" s="262"/>
      <c r="C129" s="483" t="s">
        <v>134</v>
      </c>
      <c r="D129" s="484"/>
      <c r="E129" s="484"/>
      <c r="F129" s="484"/>
      <c r="G129" s="484"/>
      <c r="H129" s="484"/>
      <c r="I129" s="484"/>
      <c r="J129" s="484"/>
      <c r="K129" s="484"/>
      <c r="L129" s="485"/>
      <c r="M129" s="262"/>
      <c r="N129" s="262"/>
      <c r="O129" s="262"/>
      <c r="P129" s="262"/>
      <c r="Q129" s="262"/>
      <c r="R129" s="262"/>
      <c r="S129" s="262"/>
    </row>
    <row r="130" spans="2:19" ht="18" thickBot="1" x14ac:dyDescent="0.25">
      <c r="B130" s="262"/>
      <c r="C130" s="273" t="s">
        <v>207</v>
      </c>
      <c r="D130" s="274">
        <f>'1) Budget Table'!D129</f>
        <v>0</v>
      </c>
      <c r="E130" s="275"/>
      <c r="F130" s="275">
        <f>'1) Budget Table'!F129</f>
        <v>0</v>
      </c>
      <c r="G130" s="275"/>
      <c r="H130" s="275"/>
      <c r="I130" s="274">
        <f>'1) Budget Table'!I129</f>
        <v>0</v>
      </c>
      <c r="J130" s="275"/>
      <c r="K130" s="275">
        <f>'1) Budget Table'!K129</f>
        <v>0</v>
      </c>
      <c r="L130" s="276">
        <f t="shared" ref="L130:L138" si="16">SUM(D130:K130)</f>
        <v>0</v>
      </c>
      <c r="M130" s="262"/>
      <c r="N130" s="262"/>
      <c r="O130" s="262"/>
      <c r="P130" s="262"/>
      <c r="Q130" s="262"/>
      <c r="R130" s="262"/>
      <c r="S130" s="262"/>
    </row>
    <row r="131" spans="2:19" ht="17" x14ac:dyDescent="0.2">
      <c r="B131" s="262"/>
      <c r="C131" s="277" t="s">
        <v>208</v>
      </c>
      <c r="D131" s="278"/>
      <c r="E131" s="279"/>
      <c r="F131" s="279"/>
      <c r="G131" s="279"/>
      <c r="H131" s="279"/>
      <c r="I131" s="280"/>
      <c r="J131" s="281"/>
      <c r="K131" s="281"/>
      <c r="L131" s="282">
        <f t="shared" si="16"/>
        <v>0</v>
      </c>
      <c r="M131" s="262"/>
      <c r="N131" s="262"/>
      <c r="O131" s="262"/>
      <c r="P131" s="262"/>
      <c r="Q131" s="262"/>
      <c r="R131" s="262"/>
      <c r="S131" s="262"/>
    </row>
    <row r="132" spans="2:19" ht="17" x14ac:dyDescent="0.2">
      <c r="B132" s="262"/>
      <c r="C132" s="283" t="s">
        <v>209</v>
      </c>
      <c r="D132" s="284"/>
      <c r="E132" s="285"/>
      <c r="F132" s="285"/>
      <c r="G132" s="285"/>
      <c r="H132" s="285"/>
      <c r="I132" s="286"/>
      <c r="J132" s="287"/>
      <c r="K132" s="287"/>
      <c r="L132" s="288">
        <f t="shared" si="16"/>
        <v>0</v>
      </c>
      <c r="M132" s="262"/>
      <c r="N132" s="262"/>
      <c r="O132" s="262"/>
      <c r="P132" s="262"/>
      <c r="Q132" s="262"/>
      <c r="R132" s="262"/>
      <c r="S132" s="262"/>
    </row>
    <row r="133" spans="2:19" ht="17" x14ac:dyDescent="0.2">
      <c r="B133" s="262"/>
      <c r="C133" s="283" t="s">
        <v>210</v>
      </c>
      <c r="D133" s="284"/>
      <c r="E133" s="285"/>
      <c r="F133" s="285"/>
      <c r="G133" s="285"/>
      <c r="H133" s="285"/>
      <c r="I133" s="284"/>
      <c r="J133" s="285"/>
      <c r="K133" s="285"/>
      <c r="L133" s="288">
        <f t="shared" si="16"/>
        <v>0</v>
      </c>
      <c r="M133" s="262"/>
      <c r="N133" s="262"/>
      <c r="O133" s="262"/>
      <c r="P133" s="262"/>
      <c r="Q133" s="262"/>
      <c r="R133" s="262"/>
      <c r="S133" s="262"/>
    </row>
    <row r="134" spans="2:19" ht="17" x14ac:dyDescent="0.2">
      <c r="B134" s="262"/>
      <c r="C134" s="289" t="s">
        <v>211</v>
      </c>
      <c r="D134" s="284"/>
      <c r="E134" s="285"/>
      <c r="F134" s="285"/>
      <c r="G134" s="285"/>
      <c r="H134" s="285"/>
      <c r="I134" s="284"/>
      <c r="J134" s="285"/>
      <c r="K134" s="285"/>
      <c r="L134" s="288">
        <f t="shared" si="16"/>
        <v>0</v>
      </c>
      <c r="M134" s="262"/>
      <c r="N134" s="262"/>
      <c r="O134" s="262"/>
      <c r="P134" s="262"/>
      <c r="Q134" s="262"/>
      <c r="R134" s="262"/>
      <c r="S134" s="262"/>
    </row>
    <row r="135" spans="2:19" ht="17" x14ac:dyDescent="0.2">
      <c r="B135" s="262"/>
      <c r="C135" s="283" t="s">
        <v>212</v>
      </c>
      <c r="D135" s="284"/>
      <c r="E135" s="285"/>
      <c r="F135" s="285"/>
      <c r="G135" s="285"/>
      <c r="H135" s="285"/>
      <c r="I135" s="284"/>
      <c r="J135" s="285"/>
      <c r="K135" s="285"/>
      <c r="L135" s="288">
        <f t="shared" si="16"/>
        <v>0</v>
      </c>
      <c r="M135" s="262"/>
      <c r="N135" s="262"/>
      <c r="O135" s="262"/>
      <c r="P135" s="262"/>
      <c r="Q135" s="262"/>
      <c r="R135" s="262"/>
      <c r="S135" s="262"/>
    </row>
    <row r="136" spans="2:19" ht="17" x14ac:dyDescent="0.2">
      <c r="B136" s="262"/>
      <c r="C136" s="283" t="s">
        <v>213</v>
      </c>
      <c r="D136" s="284"/>
      <c r="E136" s="285"/>
      <c r="F136" s="285"/>
      <c r="G136" s="285"/>
      <c r="H136" s="285"/>
      <c r="I136" s="284"/>
      <c r="J136" s="285"/>
      <c r="K136" s="285"/>
      <c r="L136" s="288">
        <f t="shared" si="16"/>
        <v>0</v>
      </c>
      <c r="M136" s="262"/>
      <c r="N136" s="262"/>
      <c r="O136" s="262"/>
      <c r="P136" s="262"/>
      <c r="Q136" s="262"/>
      <c r="R136" s="262"/>
      <c r="S136" s="262"/>
    </row>
    <row r="137" spans="2:19" ht="17" x14ac:dyDescent="0.2">
      <c r="B137" s="262"/>
      <c r="C137" s="283" t="s">
        <v>214</v>
      </c>
      <c r="D137" s="284"/>
      <c r="E137" s="285"/>
      <c r="F137" s="285"/>
      <c r="G137" s="285"/>
      <c r="H137" s="285"/>
      <c r="I137" s="284"/>
      <c r="J137" s="285"/>
      <c r="K137" s="285"/>
      <c r="L137" s="288">
        <f t="shared" si="16"/>
        <v>0</v>
      </c>
      <c r="M137" s="262"/>
      <c r="N137" s="262"/>
      <c r="O137" s="262"/>
      <c r="P137" s="262"/>
      <c r="Q137" s="262"/>
      <c r="R137" s="262"/>
      <c r="S137" s="262"/>
    </row>
    <row r="138" spans="2:19" ht="17" x14ac:dyDescent="0.2">
      <c r="B138" s="262"/>
      <c r="C138" s="292" t="s">
        <v>215</v>
      </c>
      <c r="D138" s="293">
        <f>SUM(D131:D137)</f>
        <v>0</v>
      </c>
      <c r="E138" s="294"/>
      <c r="F138" s="294"/>
      <c r="G138" s="294"/>
      <c r="H138" s="294"/>
      <c r="I138" s="293">
        <f>SUM(I131:I137)</f>
        <v>0</v>
      </c>
      <c r="J138" s="294"/>
      <c r="K138" s="294">
        <f>SUM(K131:K137)</f>
        <v>0</v>
      </c>
      <c r="L138" s="288">
        <f t="shared" si="16"/>
        <v>0</v>
      </c>
      <c r="M138" s="262"/>
      <c r="N138" s="262"/>
      <c r="O138" s="262"/>
      <c r="P138" s="262"/>
      <c r="Q138" s="262"/>
      <c r="R138" s="262"/>
      <c r="S138" s="262"/>
    </row>
    <row r="139" spans="2:19" x14ac:dyDescent="0.2">
      <c r="B139" s="262"/>
      <c r="C139" s="262"/>
      <c r="D139" s="262"/>
      <c r="I139" s="262"/>
      <c r="M139" s="262"/>
      <c r="N139" s="262"/>
      <c r="O139" s="262"/>
      <c r="P139" s="262"/>
      <c r="Q139" s="262"/>
      <c r="R139" s="262"/>
      <c r="S139" s="262"/>
    </row>
    <row r="140" spans="2:19" x14ac:dyDescent="0.2">
      <c r="B140" s="483" t="s">
        <v>223</v>
      </c>
      <c r="C140" s="484"/>
      <c r="D140" s="484"/>
      <c r="E140" s="484"/>
      <c r="F140" s="484"/>
      <c r="G140" s="484"/>
      <c r="H140" s="484"/>
      <c r="I140" s="484"/>
      <c r="J140" s="484"/>
      <c r="K140" s="484"/>
      <c r="L140" s="485"/>
      <c r="M140" s="262"/>
      <c r="N140" s="262"/>
      <c r="O140" s="262"/>
      <c r="P140" s="262"/>
      <c r="Q140" s="262"/>
      <c r="R140" s="262"/>
      <c r="S140" s="262"/>
    </row>
    <row r="141" spans="2:19" x14ac:dyDescent="0.2">
      <c r="B141" s="262"/>
      <c r="C141" s="483" t="s">
        <v>144</v>
      </c>
      <c r="D141" s="484"/>
      <c r="E141" s="484"/>
      <c r="F141" s="484"/>
      <c r="G141" s="484"/>
      <c r="H141" s="484"/>
      <c r="I141" s="484"/>
      <c r="J141" s="484"/>
      <c r="K141" s="484"/>
      <c r="L141" s="485"/>
      <c r="M141" s="262"/>
      <c r="N141" s="262"/>
      <c r="O141" s="262"/>
      <c r="P141" s="262"/>
      <c r="Q141" s="262"/>
      <c r="R141" s="262"/>
      <c r="S141" s="262"/>
    </row>
    <row r="142" spans="2:19" ht="18" thickBot="1" x14ac:dyDescent="0.25">
      <c r="B142" s="262"/>
      <c r="C142" s="273" t="s">
        <v>207</v>
      </c>
      <c r="D142" s="274">
        <f>'1) Budget Table'!D141</f>
        <v>0</v>
      </c>
      <c r="E142" s="275"/>
      <c r="F142" s="275">
        <f>'1) Budget Table'!F141</f>
        <v>0</v>
      </c>
      <c r="G142" s="275"/>
      <c r="H142" s="275"/>
      <c r="I142" s="274">
        <f>'1) Budget Table'!I141</f>
        <v>0</v>
      </c>
      <c r="J142" s="275"/>
      <c r="K142" s="275">
        <f>'1) Budget Table'!K141</f>
        <v>0</v>
      </c>
      <c r="L142" s="276">
        <f>SUM(D142:K142)</f>
        <v>0</v>
      </c>
      <c r="M142" s="262"/>
      <c r="N142" s="262"/>
      <c r="O142" s="262"/>
      <c r="P142" s="262"/>
      <c r="Q142" s="262"/>
      <c r="R142" s="262"/>
      <c r="S142" s="262"/>
    </row>
    <row r="143" spans="2:19" ht="17" x14ac:dyDescent="0.2">
      <c r="B143" s="262"/>
      <c r="C143" s="277" t="s">
        <v>208</v>
      </c>
      <c r="D143" s="278"/>
      <c r="E143" s="279"/>
      <c r="F143" s="279"/>
      <c r="G143" s="279"/>
      <c r="H143" s="279"/>
      <c r="I143" s="280"/>
      <c r="J143" s="281"/>
      <c r="K143" s="281"/>
      <c r="L143" s="282">
        <f t="shared" ref="L143:L150" si="17">SUM(D143:K143)</f>
        <v>0</v>
      </c>
      <c r="M143" s="262"/>
      <c r="N143" s="262"/>
      <c r="O143" s="262"/>
      <c r="P143" s="262"/>
      <c r="Q143" s="262"/>
      <c r="R143" s="262"/>
      <c r="S143" s="262"/>
    </row>
    <row r="144" spans="2:19" ht="17" x14ac:dyDescent="0.2">
      <c r="B144" s="262"/>
      <c r="C144" s="283" t="s">
        <v>209</v>
      </c>
      <c r="D144" s="284"/>
      <c r="E144" s="285"/>
      <c r="F144" s="285"/>
      <c r="G144" s="285"/>
      <c r="H144" s="285"/>
      <c r="I144" s="286"/>
      <c r="J144" s="287"/>
      <c r="K144" s="287"/>
      <c r="L144" s="288">
        <f t="shared" si="17"/>
        <v>0</v>
      </c>
      <c r="M144" s="262"/>
      <c r="N144" s="262"/>
      <c r="O144" s="262"/>
      <c r="P144" s="262"/>
      <c r="Q144" s="262"/>
      <c r="R144" s="262"/>
      <c r="S144" s="262"/>
    </row>
    <row r="145" spans="2:12" ht="17" x14ac:dyDescent="0.2">
      <c r="B145" s="262"/>
      <c r="C145" s="283" t="s">
        <v>210</v>
      </c>
      <c r="D145" s="284"/>
      <c r="E145" s="285"/>
      <c r="F145" s="285"/>
      <c r="G145" s="285"/>
      <c r="H145" s="285"/>
      <c r="I145" s="284"/>
      <c r="J145" s="285"/>
      <c r="K145" s="285"/>
      <c r="L145" s="288">
        <f t="shared" si="17"/>
        <v>0</v>
      </c>
    </row>
    <row r="146" spans="2:12" ht="17" x14ac:dyDescent="0.2">
      <c r="B146" s="262"/>
      <c r="C146" s="289" t="s">
        <v>211</v>
      </c>
      <c r="D146" s="284"/>
      <c r="E146" s="285"/>
      <c r="F146" s="285"/>
      <c r="G146" s="285"/>
      <c r="H146" s="285"/>
      <c r="I146" s="284"/>
      <c r="J146" s="285"/>
      <c r="K146" s="285"/>
      <c r="L146" s="288">
        <f t="shared" si="17"/>
        <v>0</v>
      </c>
    </row>
    <row r="147" spans="2:12" ht="17" x14ac:dyDescent="0.2">
      <c r="B147" s="262"/>
      <c r="C147" s="283" t="s">
        <v>212</v>
      </c>
      <c r="D147" s="284"/>
      <c r="E147" s="285"/>
      <c r="F147" s="285"/>
      <c r="G147" s="285"/>
      <c r="H147" s="285"/>
      <c r="I147" s="284"/>
      <c r="J147" s="285"/>
      <c r="K147" s="285"/>
      <c r="L147" s="288">
        <f t="shared" si="17"/>
        <v>0</v>
      </c>
    </row>
    <row r="148" spans="2:12" ht="17" x14ac:dyDescent="0.2">
      <c r="B148" s="262"/>
      <c r="C148" s="283" t="s">
        <v>213</v>
      </c>
      <c r="D148" s="284"/>
      <c r="E148" s="285"/>
      <c r="F148" s="285"/>
      <c r="G148" s="285"/>
      <c r="H148" s="285"/>
      <c r="I148" s="284"/>
      <c r="J148" s="285"/>
      <c r="K148" s="285"/>
      <c r="L148" s="288">
        <f t="shared" si="17"/>
        <v>0</v>
      </c>
    </row>
    <row r="149" spans="2:12" ht="17" x14ac:dyDescent="0.2">
      <c r="B149" s="262"/>
      <c r="C149" s="283" t="s">
        <v>214</v>
      </c>
      <c r="D149" s="284"/>
      <c r="E149" s="285"/>
      <c r="F149" s="285"/>
      <c r="G149" s="285"/>
      <c r="H149" s="285"/>
      <c r="I149" s="284"/>
      <c r="J149" s="285"/>
      <c r="K149" s="285"/>
      <c r="L149" s="288">
        <f t="shared" si="17"/>
        <v>0</v>
      </c>
    </row>
    <row r="150" spans="2:12" ht="17" x14ac:dyDescent="0.2">
      <c r="B150" s="262"/>
      <c r="C150" s="292" t="s">
        <v>215</v>
      </c>
      <c r="D150" s="293">
        <f>SUM(D143:D149)</f>
        <v>0</v>
      </c>
      <c r="E150" s="294"/>
      <c r="F150" s="294"/>
      <c r="G150" s="294"/>
      <c r="H150" s="294"/>
      <c r="I150" s="293">
        <f>SUM(I143:I149)</f>
        <v>0</v>
      </c>
      <c r="J150" s="294"/>
      <c r="K150" s="294">
        <f>SUM(K143:K149)</f>
        <v>0</v>
      </c>
      <c r="L150" s="288">
        <f t="shared" si="17"/>
        <v>0</v>
      </c>
    </row>
    <row r="151" spans="2:12" x14ac:dyDescent="0.2">
      <c r="B151" s="262"/>
      <c r="C151" s="295"/>
      <c r="D151" s="296"/>
      <c r="E151" s="297"/>
      <c r="F151" s="297"/>
      <c r="G151" s="297"/>
      <c r="H151" s="297"/>
      <c r="I151" s="296"/>
      <c r="J151" s="297"/>
      <c r="K151" s="297"/>
      <c r="L151" s="299"/>
    </row>
    <row r="152" spans="2:12" x14ac:dyDescent="0.2">
      <c r="B152" s="262"/>
      <c r="C152" s="483" t="s">
        <v>153</v>
      </c>
      <c r="D152" s="484"/>
      <c r="E152" s="484"/>
      <c r="F152" s="484"/>
      <c r="G152" s="484"/>
      <c r="H152" s="484"/>
      <c r="I152" s="484"/>
      <c r="J152" s="484"/>
      <c r="K152" s="484"/>
      <c r="L152" s="485"/>
    </row>
    <row r="153" spans="2:12" ht="18" thickBot="1" x14ac:dyDescent="0.25">
      <c r="B153" s="262"/>
      <c r="C153" s="273" t="s">
        <v>207</v>
      </c>
      <c r="D153" s="274">
        <f>'1) Budget Table'!D151</f>
        <v>0</v>
      </c>
      <c r="E153" s="275"/>
      <c r="F153" s="275">
        <f>'1) Budget Table'!F151</f>
        <v>0</v>
      </c>
      <c r="G153" s="275"/>
      <c r="H153" s="275"/>
      <c r="I153" s="274">
        <f>'1) Budget Table'!I151</f>
        <v>0</v>
      </c>
      <c r="J153" s="275"/>
      <c r="K153" s="275">
        <f>'1) Budget Table'!K151</f>
        <v>0</v>
      </c>
      <c r="L153" s="276">
        <f t="shared" ref="L153:L161" si="18">SUM(D153:K153)</f>
        <v>0</v>
      </c>
    </row>
    <row r="154" spans="2:12" ht="17" x14ac:dyDescent="0.2">
      <c r="B154" s="262"/>
      <c r="C154" s="277" t="s">
        <v>208</v>
      </c>
      <c r="D154" s="278"/>
      <c r="E154" s="279"/>
      <c r="F154" s="279"/>
      <c r="G154" s="279"/>
      <c r="H154" s="279"/>
      <c r="I154" s="280"/>
      <c r="J154" s="281"/>
      <c r="K154" s="281"/>
      <c r="L154" s="282">
        <f t="shared" si="18"/>
        <v>0</v>
      </c>
    </row>
    <row r="155" spans="2:12" ht="17" x14ac:dyDescent="0.2">
      <c r="B155" s="262"/>
      <c r="C155" s="283" t="s">
        <v>209</v>
      </c>
      <c r="D155" s="284"/>
      <c r="E155" s="285"/>
      <c r="F155" s="285"/>
      <c r="G155" s="285"/>
      <c r="H155" s="285"/>
      <c r="I155" s="286"/>
      <c r="J155" s="287"/>
      <c r="K155" s="287"/>
      <c r="L155" s="288">
        <f t="shared" si="18"/>
        <v>0</v>
      </c>
    </row>
    <row r="156" spans="2:12" ht="17" x14ac:dyDescent="0.2">
      <c r="B156" s="262"/>
      <c r="C156" s="283" t="s">
        <v>210</v>
      </c>
      <c r="D156" s="284"/>
      <c r="E156" s="285"/>
      <c r="F156" s="285"/>
      <c r="G156" s="285"/>
      <c r="H156" s="285"/>
      <c r="I156" s="284"/>
      <c r="J156" s="285"/>
      <c r="K156" s="285"/>
      <c r="L156" s="288">
        <f t="shared" si="18"/>
        <v>0</v>
      </c>
    </row>
    <row r="157" spans="2:12" ht="17" x14ac:dyDescent="0.2">
      <c r="B157" s="262"/>
      <c r="C157" s="289" t="s">
        <v>211</v>
      </c>
      <c r="D157" s="284"/>
      <c r="E157" s="285"/>
      <c r="F157" s="285"/>
      <c r="G157" s="285"/>
      <c r="H157" s="285"/>
      <c r="I157" s="284"/>
      <c r="J157" s="285"/>
      <c r="K157" s="285"/>
      <c r="L157" s="288">
        <f t="shared" si="18"/>
        <v>0</v>
      </c>
    </row>
    <row r="158" spans="2:12" ht="17" x14ac:dyDescent="0.2">
      <c r="B158" s="262"/>
      <c r="C158" s="283" t="s">
        <v>212</v>
      </c>
      <c r="D158" s="284"/>
      <c r="E158" s="285"/>
      <c r="F158" s="285"/>
      <c r="G158" s="285"/>
      <c r="H158" s="285"/>
      <c r="I158" s="284"/>
      <c r="J158" s="285"/>
      <c r="K158" s="285"/>
      <c r="L158" s="288">
        <f t="shared" si="18"/>
        <v>0</v>
      </c>
    </row>
    <row r="159" spans="2:12" ht="17" x14ac:dyDescent="0.2">
      <c r="B159" s="262"/>
      <c r="C159" s="283" t="s">
        <v>213</v>
      </c>
      <c r="D159" s="284"/>
      <c r="E159" s="285"/>
      <c r="F159" s="285"/>
      <c r="G159" s="285"/>
      <c r="H159" s="285"/>
      <c r="I159" s="284"/>
      <c r="J159" s="285"/>
      <c r="K159" s="285"/>
      <c r="L159" s="288">
        <f t="shared" si="18"/>
        <v>0</v>
      </c>
    </row>
    <row r="160" spans="2:12" ht="17" x14ac:dyDescent="0.2">
      <c r="B160" s="262"/>
      <c r="C160" s="283" t="s">
        <v>214</v>
      </c>
      <c r="D160" s="284"/>
      <c r="E160" s="285"/>
      <c r="F160" s="285"/>
      <c r="G160" s="285"/>
      <c r="H160" s="285"/>
      <c r="I160" s="284"/>
      <c r="J160" s="285"/>
      <c r="K160" s="285"/>
      <c r="L160" s="288">
        <f t="shared" si="18"/>
        <v>0</v>
      </c>
    </row>
    <row r="161" spans="3:12" ht="17" x14ac:dyDescent="0.2">
      <c r="C161" s="292" t="s">
        <v>215</v>
      </c>
      <c r="D161" s="293">
        <f>SUM(D154:D160)</f>
        <v>0</v>
      </c>
      <c r="E161" s="294"/>
      <c r="F161" s="294"/>
      <c r="G161" s="294"/>
      <c r="H161" s="294"/>
      <c r="I161" s="293">
        <f>SUM(I154:I160)</f>
        <v>0</v>
      </c>
      <c r="J161" s="294"/>
      <c r="K161" s="294">
        <f>SUM(K154:K160)</f>
        <v>0</v>
      </c>
      <c r="L161" s="288">
        <f t="shared" si="18"/>
        <v>0</v>
      </c>
    </row>
    <row r="162" spans="3:12" x14ac:dyDescent="0.2">
      <c r="C162" s="295"/>
      <c r="D162" s="296"/>
      <c r="E162" s="297"/>
      <c r="F162" s="297"/>
      <c r="G162" s="297"/>
      <c r="H162" s="297"/>
      <c r="I162" s="296"/>
      <c r="J162" s="297"/>
      <c r="K162" s="297"/>
      <c r="L162" s="299"/>
    </row>
    <row r="163" spans="3:12" x14ac:dyDescent="0.2">
      <c r="C163" s="483" t="s">
        <v>162</v>
      </c>
      <c r="D163" s="484"/>
      <c r="E163" s="484"/>
      <c r="F163" s="484"/>
      <c r="G163" s="484"/>
      <c r="H163" s="484"/>
      <c r="I163" s="484"/>
      <c r="J163" s="484"/>
      <c r="K163" s="484"/>
      <c r="L163" s="485"/>
    </row>
    <row r="164" spans="3:12" ht="18" thickBot="1" x14ac:dyDescent="0.25">
      <c r="C164" s="273" t="s">
        <v>207</v>
      </c>
      <c r="D164" s="274">
        <f>'1) Budget Table'!D161</f>
        <v>0</v>
      </c>
      <c r="E164" s="275"/>
      <c r="F164" s="275">
        <f>'1) Budget Table'!F161</f>
        <v>0</v>
      </c>
      <c r="G164" s="275"/>
      <c r="H164" s="275"/>
      <c r="I164" s="274">
        <f>'1) Budget Table'!I161</f>
        <v>0</v>
      </c>
      <c r="J164" s="275"/>
      <c r="K164" s="275">
        <f>'1) Budget Table'!K161</f>
        <v>0</v>
      </c>
      <c r="L164" s="276">
        <f t="shared" ref="L164:L172" si="19">SUM(D164:K164)</f>
        <v>0</v>
      </c>
    </row>
    <row r="165" spans="3:12" ht="17" x14ac:dyDescent="0.2">
      <c r="C165" s="277" t="s">
        <v>208</v>
      </c>
      <c r="D165" s="278"/>
      <c r="E165" s="279"/>
      <c r="F165" s="279"/>
      <c r="G165" s="279"/>
      <c r="H165" s="279"/>
      <c r="I165" s="280"/>
      <c r="J165" s="281"/>
      <c r="K165" s="281"/>
      <c r="L165" s="282">
        <f t="shared" si="19"/>
        <v>0</v>
      </c>
    </row>
    <row r="166" spans="3:12" ht="17" x14ac:dyDescent="0.2">
      <c r="C166" s="283" t="s">
        <v>209</v>
      </c>
      <c r="D166" s="284"/>
      <c r="E166" s="285"/>
      <c r="F166" s="285"/>
      <c r="G166" s="285"/>
      <c r="H166" s="285"/>
      <c r="I166" s="286"/>
      <c r="J166" s="287"/>
      <c r="K166" s="287"/>
      <c r="L166" s="288">
        <f t="shared" si="19"/>
        <v>0</v>
      </c>
    </row>
    <row r="167" spans="3:12" ht="17" x14ac:dyDescent="0.2">
      <c r="C167" s="283" t="s">
        <v>210</v>
      </c>
      <c r="D167" s="284"/>
      <c r="E167" s="285"/>
      <c r="F167" s="285"/>
      <c r="G167" s="285"/>
      <c r="H167" s="285"/>
      <c r="I167" s="284"/>
      <c r="J167" s="285"/>
      <c r="K167" s="285"/>
      <c r="L167" s="288">
        <f t="shared" si="19"/>
        <v>0</v>
      </c>
    </row>
    <row r="168" spans="3:12" ht="17" x14ac:dyDescent="0.2">
      <c r="C168" s="289" t="s">
        <v>211</v>
      </c>
      <c r="D168" s="284"/>
      <c r="E168" s="285"/>
      <c r="F168" s="285"/>
      <c r="G168" s="285"/>
      <c r="H168" s="285"/>
      <c r="I168" s="284"/>
      <c r="J168" s="285"/>
      <c r="K168" s="285"/>
      <c r="L168" s="288">
        <f t="shared" si="19"/>
        <v>0</v>
      </c>
    </row>
    <row r="169" spans="3:12" ht="17" x14ac:dyDescent="0.2">
      <c r="C169" s="283" t="s">
        <v>212</v>
      </c>
      <c r="D169" s="284"/>
      <c r="E169" s="285"/>
      <c r="F169" s="285"/>
      <c r="G169" s="285"/>
      <c r="H169" s="285"/>
      <c r="I169" s="284"/>
      <c r="J169" s="285"/>
      <c r="K169" s="285"/>
      <c r="L169" s="288">
        <f t="shared" si="19"/>
        <v>0</v>
      </c>
    </row>
    <row r="170" spans="3:12" ht="17" x14ac:dyDescent="0.2">
      <c r="C170" s="283" t="s">
        <v>213</v>
      </c>
      <c r="D170" s="284"/>
      <c r="E170" s="285"/>
      <c r="F170" s="285"/>
      <c r="G170" s="285"/>
      <c r="H170" s="285"/>
      <c r="I170" s="284"/>
      <c r="J170" s="285"/>
      <c r="K170" s="285"/>
      <c r="L170" s="288">
        <f t="shared" si="19"/>
        <v>0</v>
      </c>
    </row>
    <row r="171" spans="3:12" ht="17" x14ac:dyDescent="0.2">
      <c r="C171" s="283" t="s">
        <v>214</v>
      </c>
      <c r="D171" s="284"/>
      <c r="E171" s="285"/>
      <c r="F171" s="285"/>
      <c r="G171" s="285"/>
      <c r="H171" s="285"/>
      <c r="I171" s="284"/>
      <c r="J171" s="285"/>
      <c r="K171" s="285"/>
      <c r="L171" s="288">
        <f t="shared" si="19"/>
        <v>0</v>
      </c>
    </row>
    <row r="172" spans="3:12" ht="17" x14ac:dyDescent="0.2">
      <c r="C172" s="292" t="s">
        <v>215</v>
      </c>
      <c r="D172" s="293">
        <f>SUM(D165:D171)</f>
        <v>0</v>
      </c>
      <c r="E172" s="294"/>
      <c r="F172" s="294"/>
      <c r="G172" s="294"/>
      <c r="H172" s="294"/>
      <c r="I172" s="293">
        <f>SUM(I165:I171)</f>
        <v>0</v>
      </c>
      <c r="J172" s="294"/>
      <c r="K172" s="294">
        <f>SUM(K165:K171)</f>
        <v>0</v>
      </c>
      <c r="L172" s="288">
        <f t="shared" si="19"/>
        <v>0</v>
      </c>
    </row>
    <row r="173" spans="3:12" x14ac:dyDescent="0.2">
      <c r="C173" s="295"/>
      <c r="D173" s="296"/>
      <c r="E173" s="297"/>
      <c r="F173" s="297"/>
      <c r="G173" s="297"/>
      <c r="H173" s="297"/>
      <c r="I173" s="296"/>
      <c r="J173" s="297"/>
      <c r="K173" s="297"/>
      <c r="L173" s="299"/>
    </row>
    <row r="174" spans="3:12" x14ac:dyDescent="0.2">
      <c r="C174" s="483" t="s">
        <v>171</v>
      </c>
      <c r="D174" s="484"/>
      <c r="E174" s="484"/>
      <c r="F174" s="484"/>
      <c r="G174" s="484"/>
      <c r="H174" s="484"/>
      <c r="I174" s="484"/>
      <c r="J174" s="484"/>
      <c r="K174" s="484"/>
      <c r="L174" s="485"/>
    </row>
    <row r="175" spans="3:12" ht="18" thickBot="1" x14ac:dyDescent="0.25">
      <c r="C175" s="273" t="s">
        <v>207</v>
      </c>
      <c r="D175" s="274">
        <f>'1) Budget Table'!D171</f>
        <v>0</v>
      </c>
      <c r="E175" s="275"/>
      <c r="F175" s="275">
        <f>'1) Budget Table'!F171</f>
        <v>0</v>
      </c>
      <c r="G175" s="275"/>
      <c r="H175" s="275"/>
      <c r="I175" s="274">
        <f>'1) Budget Table'!I171</f>
        <v>0</v>
      </c>
      <c r="J175" s="275"/>
      <c r="K175" s="275">
        <f>'1) Budget Table'!K171</f>
        <v>0</v>
      </c>
      <c r="L175" s="276">
        <f t="shared" ref="L175:L183" si="20">SUM(D175:K175)</f>
        <v>0</v>
      </c>
    </row>
    <row r="176" spans="3:12" ht="17" x14ac:dyDescent="0.2">
      <c r="C176" s="277" t="s">
        <v>208</v>
      </c>
      <c r="D176" s="278"/>
      <c r="E176" s="279"/>
      <c r="F176" s="279"/>
      <c r="G176" s="279"/>
      <c r="H176" s="279"/>
      <c r="I176" s="280"/>
      <c r="J176" s="281"/>
      <c r="K176" s="281"/>
      <c r="L176" s="282">
        <f t="shared" si="20"/>
        <v>0</v>
      </c>
    </row>
    <row r="177" spans="3:12" ht="17" x14ac:dyDescent="0.2">
      <c r="C177" s="283" t="s">
        <v>209</v>
      </c>
      <c r="D177" s="284"/>
      <c r="E177" s="285"/>
      <c r="F177" s="285"/>
      <c r="G177" s="285"/>
      <c r="H177" s="285"/>
      <c r="I177" s="286"/>
      <c r="J177" s="287"/>
      <c r="K177" s="287"/>
      <c r="L177" s="288">
        <f t="shared" si="20"/>
        <v>0</v>
      </c>
    </row>
    <row r="178" spans="3:12" ht="17" x14ac:dyDescent="0.2">
      <c r="C178" s="283" t="s">
        <v>210</v>
      </c>
      <c r="D178" s="284"/>
      <c r="E178" s="285"/>
      <c r="F178" s="285"/>
      <c r="G178" s="285"/>
      <c r="H178" s="285"/>
      <c r="I178" s="284"/>
      <c r="J178" s="285"/>
      <c r="K178" s="285"/>
      <c r="L178" s="288">
        <f t="shared" si="20"/>
        <v>0</v>
      </c>
    </row>
    <row r="179" spans="3:12" ht="17" x14ac:dyDescent="0.2">
      <c r="C179" s="289" t="s">
        <v>211</v>
      </c>
      <c r="D179" s="284"/>
      <c r="E179" s="285"/>
      <c r="F179" s="285"/>
      <c r="G179" s="285"/>
      <c r="H179" s="285"/>
      <c r="I179" s="284"/>
      <c r="J179" s="285"/>
      <c r="K179" s="285"/>
      <c r="L179" s="288">
        <f t="shared" si="20"/>
        <v>0</v>
      </c>
    </row>
    <row r="180" spans="3:12" ht="17" x14ac:dyDescent="0.2">
      <c r="C180" s="283" t="s">
        <v>212</v>
      </c>
      <c r="D180" s="284"/>
      <c r="E180" s="285"/>
      <c r="F180" s="285"/>
      <c r="G180" s="285"/>
      <c r="H180" s="285"/>
      <c r="I180" s="284"/>
      <c r="J180" s="285"/>
      <c r="K180" s="285"/>
      <c r="L180" s="288">
        <f t="shared" si="20"/>
        <v>0</v>
      </c>
    </row>
    <row r="181" spans="3:12" ht="17" x14ac:dyDescent="0.2">
      <c r="C181" s="283" t="s">
        <v>213</v>
      </c>
      <c r="D181" s="284"/>
      <c r="E181" s="285"/>
      <c r="F181" s="285"/>
      <c r="G181" s="285"/>
      <c r="H181" s="285"/>
      <c r="I181" s="284"/>
      <c r="J181" s="285"/>
      <c r="K181" s="285"/>
      <c r="L181" s="288">
        <f t="shared" si="20"/>
        <v>0</v>
      </c>
    </row>
    <row r="182" spans="3:12" ht="17" x14ac:dyDescent="0.2">
      <c r="C182" s="283" t="s">
        <v>214</v>
      </c>
      <c r="D182" s="284"/>
      <c r="E182" s="285"/>
      <c r="F182" s="285"/>
      <c r="G182" s="285"/>
      <c r="H182" s="285"/>
      <c r="I182" s="284"/>
      <c r="J182" s="285"/>
      <c r="K182" s="285"/>
      <c r="L182" s="288">
        <f t="shared" si="20"/>
        <v>0</v>
      </c>
    </row>
    <row r="183" spans="3:12" ht="17" x14ac:dyDescent="0.2">
      <c r="C183" s="292" t="s">
        <v>215</v>
      </c>
      <c r="D183" s="293">
        <f>SUM(D176:D182)</f>
        <v>0</v>
      </c>
      <c r="E183" s="294"/>
      <c r="F183" s="294"/>
      <c r="G183" s="294"/>
      <c r="H183" s="294"/>
      <c r="I183" s="293">
        <f>SUM(I176:I182)</f>
        <v>0</v>
      </c>
      <c r="J183" s="294"/>
      <c r="K183" s="294">
        <f>SUM(K176:K182)</f>
        <v>0</v>
      </c>
      <c r="L183" s="288">
        <f t="shared" si="20"/>
        <v>0</v>
      </c>
    </row>
    <row r="184" spans="3:12" x14ac:dyDescent="0.2">
      <c r="C184" s="262"/>
      <c r="D184" s="262"/>
      <c r="I184" s="262"/>
    </row>
    <row r="185" spans="3:12" x14ac:dyDescent="0.2">
      <c r="C185" s="483" t="s">
        <v>224</v>
      </c>
      <c r="D185" s="484"/>
      <c r="E185" s="484"/>
      <c r="F185" s="484"/>
      <c r="G185" s="484"/>
      <c r="H185" s="484"/>
      <c r="I185" s="484"/>
      <c r="J185" s="484"/>
      <c r="K185" s="484"/>
      <c r="L185" s="485"/>
    </row>
    <row r="186" spans="3:12" ht="18" thickBot="1" x14ac:dyDescent="0.25">
      <c r="C186" s="273" t="s">
        <v>225</v>
      </c>
      <c r="D186" s="274">
        <f>'1) Budget Table'!D178</f>
        <v>638805.32000000007</v>
      </c>
      <c r="E186" s="275"/>
      <c r="F186" s="275">
        <f>'1) Budget Table'!F178</f>
        <v>638805.32000000007</v>
      </c>
      <c r="G186" s="379"/>
      <c r="H186" s="377">
        <f>H194</f>
        <v>627809.32000000007</v>
      </c>
      <c r="I186" s="274">
        <f>'1) Budget Table'!I178</f>
        <v>361834</v>
      </c>
      <c r="J186" s="275"/>
      <c r="K186" s="275">
        <f>'1) Budget Table'!K178</f>
        <v>361834</v>
      </c>
      <c r="L186" s="381">
        <f>L194</f>
        <v>989643.32000000007</v>
      </c>
    </row>
    <row r="187" spans="3:12" ht="17" x14ac:dyDescent="0.2">
      <c r="C187" s="277" t="s">
        <v>208</v>
      </c>
      <c r="D187" s="306">
        <v>321556</v>
      </c>
      <c r="E187" s="307"/>
      <c r="F187" s="307">
        <v>321556</v>
      </c>
      <c r="G187" s="307"/>
      <c r="H187" s="307">
        <f>F187</f>
        <v>321556</v>
      </c>
      <c r="I187" s="280">
        <v>278444</v>
      </c>
      <c r="J187" s="281">
        <v>0</v>
      </c>
      <c r="K187" s="281">
        <f>I187+J187</f>
        <v>278444</v>
      </c>
      <c r="L187" s="383">
        <f>H187+K187</f>
        <v>600000</v>
      </c>
    </row>
    <row r="188" spans="3:12" ht="17" x14ac:dyDescent="0.2">
      <c r="C188" s="283" t="s">
        <v>209</v>
      </c>
      <c r="D188" s="284"/>
      <c r="E188" s="285"/>
      <c r="F188" s="285"/>
      <c r="G188" s="285"/>
      <c r="H188" s="285"/>
      <c r="I188" s="286"/>
      <c r="J188" s="287"/>
      <c r="K188" s="285">
        <f t="shared" ref="K188:K193" si="21">I188+J188</f>
        <v>0</v>
      </c>
      <c r="L188" s="384">
        <f t="shared" ref="L188:L192" si="22">SUM(D188:K188)</f>
        <v>0</v>
      </c>
    </row>
    <row r="189" spans="3:12" ht="17" x14ac:dyDescent="0.2">
      <c r="C189" s="283" t="s">
        <v>210</v>
      </c>
      <c r="D189" s="284"/>
      <c r="E189" s="285"/>
      <c r="F189" s="285"/>
      <c r="G189" s="285"/>
      <c r="H189" s="285"/>
      <c r="I189" s="284"/>
      <c r="J189" s="285"/>
      <c r="K189" s="285">
        <f t="shared" si="21"/>
        <v>0</v>
      </c>
      <c r="L189" s="384">
        <f t="shared" si="22"/>
        <v>0</v>
      </c>
    </row>
    <row r="190" spans="3:12" ht="17" x14ac:dyDescent="0.2">
      <c r="C190" s="289" t="s">
        <v>211</v>
      </c>
      <c r="D190" s="284">
        <v>87000</v>
      </c>
      <c r="E190" s="285"/>
      <c r="F190" s="285">
        <v>87000</v>
      </c>
      <c r="G190" s="285"/>
      <c r="H190" s="285">
        <f>F190</f>
        <v>87000</v>
      </c>
      <c r="I190" s="284">
        <v>30000</v>
      </c>
      <c r="J190" s="285"/>
      <c r="K190" s="285">
        <f t="shared" si="21"/>
        <v>30000</v>
      </c>
      <c r="L190" s="384">
        <f>H190+K190</f>
        <v>117000</v>
      </c>
    </row>
    <row r="191" spans="3:12" ht="17" x14ac:dyDescent="0.2">
      <c r="C191" s="283" t="s">
        <v>212</v>
      </c>
      <c r="D191" s="306">
        <v>140000</v>
      </c>
      <c r="E191" s="308"/>
      <c r="F191" s="308">
        <v>140000</v>
      </c>
      <c r="G191" s="380">
        <f>H191-F191</f>
        <v>-40000</v>
      </c>
      <c r="H191" s="380">
        <v>100000</v>
      </c>
      <c r="I191" s="284">
        <v>40000</v>
      </c>
      <c r="J191" s="285"/>
      <c r="K191" s="285">
        <f t="shared" si="21"/>
        <v>40000</v>
      </c>
      <c r="L191" s="384">
        <f>H191+K191</f>
        <v>140000</v>
      </c>
    </row>
    <row r="192" spans="3:12" ht="17" x14ac:dyDescent="0.2">
      <c r="C192" s="283" t="s">
        <v>213</v>
      </c>
      <c r="D192" s="284"/>
      <c r="E192" s="285"/>
      <c r="F192" s="285"/>
      <c r="G192" s="285"/>
      <c r="H192" s="285"/>
      <c r="I192" s="284"/>
      <c r="J192" s="285"/>
      <c r="K192" s="285">
        <f t="shared" si="21"/>
        <v>0</v>
      </c>
      <c r="L192" s="384">
        <f t="shared" si="22"/>
        <v>0</v>
      </c>
    </row>
    <row r="193" spans="3:18" ht="17" x14ac:dyDescent="0.2">
      <c r="C193" s="283" t="s">
        <v>214</v>
      </c>
      <c r="D193" s="306">
        <v>90249.32</v>
      </c>
      <c r="E193" s="308"/>
      <c r="F193" s="308">
        <v>90249.32</v>
      </c>
      <c r="G193" s="380">
        <v>29004</v>
      </c>
      <c r="H193" s="380">
        <f>F193+G193</f>
        <v>119253.32</v>
      </c>
      <c r="I193" s="284">
        <v>13390</v>
      </c>
      <c r="J193" s="285"/>
      <c r="K193" s="285">
        <f t="shared" si="21"/>
        <v>13390</v>
      </c>
      <c r="L193" s="384">
        <f>H193+K193</f>
        <v>132643.32</v>
      </c>
      <c r="M193" s="262"/>
      <c r="N193" s="262"/>
      <c r="O193" s="262"/>
      <c r="P193" s="262"/>
      <c r="Q193" s="262"/>
      <c r="R193" s="262"/>
    </row>
    <row r="194" spans="3:18" ht="17" x14ac:dyDescent="0.2">
      <c r="C194" s="292" t="s">
        <v>215</v>
      </c>
      <c r="D194" s="293">
        <f>SUM(D187:D193)</f>
        <v>638805.32000000007</v>
      </c>
      <c r="E194" s="294"/>
      <c r="F194" s="294">
        <f>SUM(F187:F193)</f>
        <v>638805.32000000007</v>
      </c>
      <c r="G194" s="374">
        <f>SUM(G191:G193)</f>
        <v>-10996</v>
      </c>
      <c r="H194" s="374">
        <f>SUM(H187:H193)</f>
        <v>627809.32000000007</v>
      </c>
      <c r="I194" s="293">
        <f>SUM(I187:I193)</f>
        <v>361834</v>
      </c>
      <c r="J194" s="294"/>
      <c r="K194" s="294">
        <f>SUM(K187:K193)</f>
        <v>361834</v>
      </c>
      <c r="L194" s="384">
        <f>SUM(L187:L193)</f>
        <v>989643.32000000007</v>
      </c>
      <c r="M194" s="262"/>
      <c r="N194" s="262"/>
      <c r="O194" s="262"/>
      <c r="P194" s="262"/>
      <c r="Q194" s="262"/>
      <c r="R194" s="262"/>
    </row>
    <row r="195" spans="3:18" ht="17" thickBot="1" x14ac:dyDescent="0.25">
      <c r="C195" s="262"/>
      <c r="D195" s="262"/>
      <c r="I195" s="262"/>
      <c r="M195" s="262"/>
      <c r="N195" s="262"/>
      <c r="O195" s="262"/>
      <c r="P195" s="262"/>
      <c r="Q195" s="262"/>
      <c r="R195" s="262"/>
    </row>
    <row r="196" spans="3:18" ht="17" thickBot="1" x14ac:dyDescent="0.25">
      <c r="C196" s="492" t="s">
        <v>188</v>
      </c>
      <c r="D196" s="493"/>
      <c r="E196" s="493"/>
      <c r="F196" s="493"/>
      <c r="G196" s="493"/>
      <c r="H196" s="493"/>
      <c r="I196" s="493"/>
      <c r="J196" s="493"/>
      <c r="K196" s="493"/>
      <c r="L196" s="494"/>
      <c r="M196" s="262"/>
      <c r="N196" s="262"/>
      <c r="O196" s="262"/>
      <c r="P196" s="262"/>
      <c r="Q196" s="262"/>
      <c r="R196" s="262"/>
    </row>
    <row r="197" spans="3:18" x14ac:dyDescent="0.2">
      <c r="C197" s="309"/>
      <c r="D197" s="486" t="str">
        <f>'1) Budget Table'!D4</f>
        <v>UNDP</v>
      </c>
      <c r="E197" s="310"/>
      <c r="F197" s="310"/>
      <c r="G197" s="310"/>
      <c r="H197" s="310"/>
      <c r="I197" s="486" t="str">
        <f>'1) Budget Table'!I4</f>
        <v>UNICEF</v>
      </c>
      <c r="J197" s="310"/>
      <c r="K197" s="488" t="str">
        <f>'1) Budget Table'!J4</f>
        <v>UNICEF revision</v>
      </c>
      <c r="L197" s="490" t="s">
        <v>188</v>
      </c>
      <c r="M197" s="262"/>
      <c r="N197" s="262"/>
      <c r="O197" s="262"/>
      <c r="P197" s="262"/>
      <c r="Q197" s="262"/>
      <c r="R197" s="262"/>
    </row>
    <row r="198" spans="3:18" ht="17" x14ac:dyDescent="0.2">
      <c r="C198" s="309"/>
      <c r="D198" s="487"/>
      <c r="E198" s="311"/>
      <c r="F198" s="311" t="s">
        <v>638</v>
      </c>
      <c r="G198" s="311"/>
      <c r="H198" s="311"/>
      <c r="I198" s="487"/>
      <c r="J198" s="311"/>
      <c r="K198" s="489"/>
      <c r="L198" s="491"/>
      <c r="M198" s="262"/>
      <c r="N198" s="262"/>
      <c r="O198" s="262"/>
      <c r="P198" s="262"/>
      <c r="Q198" s="262"/>
      <c r="R198" s="262"/>
    </row>
    <row r="199" spans="3:18" ht="17" x14ac:dyDescent="0.2">
      <c r="C199" s="312" t="s">
        <v>208</v>
      </c>
      <c r="D199" s="313">
        <f>SUM(D176,D165,D154,D143,D131,D120,D109,D98,D86,D75,D64,D53,D41,D30,D19,D8,D187)</f>
        <v>321556</v>
      </c>
      <c r="E199" s="314"/>
      <c r="F199" s="314">
        <f>SUM(F176,F165,F154,F143,F131,F120,F109,F98,F86,F75,F64,F53,F41,F30,F19,F8,F187)</f>
        <v>321556</v>
      </c>
      <c r="G199" s="386"/>
      <c r="H199" s="386">
        <f>H187</f>
        <v>321556</v>
      </c>
      <c r="I199" s="313">
        <f t="shared" ref="D199:J207" si="23">SUM(I176,I165,I154,I143,I131,I120,I109,I98,I86,I75,I64,I53,I41,I30,I19,I8,I187)</f>
        <v>278444</v>
      </c>
      <c r="J199" s="314">
        <f>SUM(J176,J165,J154,J143,J131,J120,J109,J98,J86,J75,J64,J53,J41,J30,J19,J8,J187)</f>
        <v>0</v>
      </c>
      <c r="K199" s="314">
        <f>SUM(K176,K165,K154,K143,K131,K120,K109,K98,K86,K75,K64,K53,K41,K30,K19,K8,K187)</f>
        <v>278444</v>
      </c>
      <c r="L199" s="391">
        <f t="shared" ref="L199:L205" si="24">H199+K199</f>
        <v>600000</v>
      </c>
      <c r="M199" s="262"/>
      <c r="N199" s="262"/>
      <c r="O199" s="262"/>
      <c r="P199" s="262"/>
      <c r="Q199" s="262"/>
      <c r="R199" s="262"/>
    </row>
    <row r="200" spans="3:18" ht="17" x14ac:dyDescent="0.2">
      <c r="C200" s="312" t="s">
        <v>209</v>
      </c>
      <c r="D200" s="313">
        <f t="shared" si="23"/>
        <v>151740</v>
      </c>
      <c r="E200" s="314">
        <f>F200-D200</f>
        <v>-61000</v>
      </c>
      <c r="F200" s="314">
        <f>F9+F20+F54+F87</f>
        <v>90740</v>
      </c>
      <c r="G200" s="386">
        <f>H200-F200</f>
        <v>-922.69999999999709</v>
      </c>
      <c r="H200" s="386">
        <f t="shared" ref="H200:H205" si="25">H9+H20+H54+H87+H188</f>
        <v>89817.3</v>
      </c>
      <c r="I200" s="313">
        <f t="shared" si="23"/>
        <v>110000</v>
      </c>
      <c r="J200" s="314">
        <f t="shared" si="23"/>
        <v>-60000</v>
      </c>
      <c r="K200" s="314">
        <f t="shared" ref="K200" si="26">SUM(K177,K166,K155,K144,K132,K121,K110,K99,K87,K76,K65,K54,K42,K31,K20,K9,K188)</f>
        <v>50000</v>
      </c>
      <c r="L200" s="392">
        <f t="shared" si="24"/>
        <v>139817.29999999999</v>
      </c>
      <c r="M200" s="262"/>
      <c r="N200" s="262"/>
      <c r="O200" s="262"/>
      <c r="P200" s="262"/>
      <c r="Q200" s="262"/>
      <c r="R200" s="262"/>
    </row>
    <row r="201" spans="3:18" ht="17" x14ac:dyDescent="0.2">
      <c r="C201" s="312" t="s">
        <v>210</v>
      </c>
      <c r="D201" s="313">
        <f t="shared" si="23"/>
        <v>56000</v>
      </c>
      <c r="E201" s="314">
        <f t="shared" ref="E201:E207" si="27">F201-D201</f>
        <v>-3766</v>
      </c>
      <c r="F201" s="314">
        <f>F10+F21+F88</f>
        <v>52234</v>
      </c>
      <c r="G201" s="386"/>
      <c r="H201" s="386">
        <f t="shared" si="25"/>
        <v>52234</v>
      </c>
      <c r="I201" s="313">
        <f t="shared" si="23"/>
        <v>30000</v>
      </c>
      <c r="J201" s="314">
        <f t="shared" si="23"/>
        <v>80000</v>
      </c>
      <c r="K201" s="314">
        <f t="shared" ref="K201" si="28">SUM(K178,K167,K156,K145,K133,K122,K111,K100,K88,K77,K66,K55,K43,K32,K21,K10,K189)</f>
        <v>110000</v>
      </c>
      <c r="L201" s="392">
        <f t="shared" si="24"/>
        <v>162234</v>
      </c>
      <c r="M201" s="262"/>
      <c r="N201" s="262"/>
      <c r="O201" s="262"/>
      <c r="P201" s="262"/>
      <c r="Q201" s="262"/>
      <c r="R201" s="262"/>
    </row>
    <row r="202" spans="3:18" ht="17" x14ac:dyDescent="0.2">
      <c r="C202" s="315" t="s">
        <v>211</v>
      </c>
      <c r="D202" s="313">
        <f t="shared" si="23"/>
        <v>576132</v>
      </c>
      <c r="E202" s="314">
        <f t="shared" si="27"/>
        <v>-155679</v>
      </c>
      <c r="F202" s="314">
        <f>F11+F22+F56+F89+F190</f>
        <v>420453</v>
      </c>
      <c r="G202" s="386">
        <f>H202-F202</f>
        <v>84943</v>
      </c>
      <c r="H202" s="386">
        <f t="shared" si="25"/>
        <v>505396</v>
      </c>
      <c r="I202" s="313">
        <f t="shared" si="23"/>
        <v>140000</v>
      </c>
      <c r="J202" s="314">
        <f t="shared" si="23"/>
        <v>10000</v>
      </c>
      <c r="K202" s="314">
        <f t="shared" ref="K202" si="29">SUM(K179,K168,K157,K146,K134,K123,K112,K101,K89,K78,K67,K56,K44,K33,K22,K11,K190)</f>
        <v>150000</v>
      </c>
      <c r="L202" s="392">
        <f t="shared" si="24"/>
        <v>655396</v>
      </c>
      <c r="M202" s="262"/>
      <c r="N202" s="262"/>
      <c r="O202" s="262"/>
      <c r="P202" s="262"/>
      <c r="Q202" s="262"/>
      <c r="R202" s="262"/>
    </row>
    <row r="203" spans="3:18" ht="17" x14ac:dyDescent="0.2">
      <c r="C203" s="312" t="s">
        <v>212</v>
      </c>
      <c r="D203" s="313">
        <f>SUM(D180,D169,D158,D147,D135,D124,D113,D102,D90,D79,D68,D57,D45,D34,D23,D12,D191)</f>
        <v>327500</v>
      </c>
      <c r="E203" s="314">
        <f t="shared" si="27"/>
        <v>244992</v>
      </c>
      <c r="F203" s="314">
        <f>F12+F23+F57+F90+F191</f>
        <v>572492</v>
      </c>
      <c r="G203" s="386">
        <f>H203-F203</f>
        <v>-141400</v>
      </c>
      <c r="H203" s="386">
        <f t="shared" si="25"/>
        <v>431092</v>
      </c>
      <c r="I203" s="313">
        <f t="shared" ref="I203:K204" si="30">SUM(I180,I169,I158,I147,I135,I124,I113,I102,I90,I79,I68,I57,I45,I34,I23,I12,I191)</f>
        <v>170000</v>
      </c>
      <c r="J203" s="314">
        <f t="shared" si="30"/>
        <v>-100000</v>
      </c>
      <c r="K203" s="314">
        <f t="shared" si="30"/>
        <v>70000</v>
      </c>
      <c r="L203" s="392">
        <f t="shared" si="24"/>
        <v>501092</v>
      </c>
      <c r="M203" s="122"/>
      <c r="N203" s="122"/>
      <c r="O203" s="122"/>
      <c r="P203" s="122"/>
      <c r="Q203" s="122"/>
      <c r="R203" s="316"/>
    </row>
    <row r="204" spans="3:18" ht="17" x14ac:dyDescent="0.2">
      <c r="C204" s="312" t="s">
        <v>213</v>
      </c>
      <c r="D204" s="313">
        <f>SUM(D181,D170,D159,D148,D136,D125,D114,D103,D91,D80,D69,D58,D46,D35,D24,D13,D192)</f>
        <v>103280</v>
      </c>
      <c r="E204" s="314">
        <f t="shared" si="27"/>
        <v>-37820</v>
      </c>
      <c r="F204" s="314">
        <f>F13+F24+F58+F91</f>
        <v>65460</v>
      </c>
      <c r="G204" s="386">
        <f>H204-F204</f>
        <v>23375.699999999997</v>
      </c>
      <c r="H204" s="386">
        <f t="shared" si="25"/>
        <v>88835.7</v>
      </c>
      <c r="I204" s="313">
        <f t="shared" si="30"/>
        <v>300000</v>
      </c>
      <c r="J204" s="314">
        <f t="shared" si="30"/>
        <v>130000</v>
      </c>
      <c r="K204" s="314">
        <f t="shared" si="30"/>
        <v>430000</v>
      </c>
      <c r="L204" s="392">
        <f t="shared" si="24"/>
        <v>518835.7</v>
      </c>
      <c r="M204" s="122"/>
      <c r="N204" s="122"/>
      <c r="O204" s="122"/>
      <c r="P204" s="122"/>
      <c r="Q204" s="122"/>
      <c r="R204" s="316"/>
    </row>
    <row r="205" spans="3:18" ht="17" x14ac:dyDescent="0.2">
      <c r="C205" s="312" t="s">
        <v>214</v>
      </c>
      <c r="D205" s="317">
        <f>SUM(D182,D171,D160,D149,D137,D126,D115,D104,D92,D81,D70,D59,D47,D36,D25,D14,D193)</f>
        <v>145696.32000000001</v>
      </c>
      <c r="E205" s="314">
        <f t="shared" si="27"/>
        <v>13273</v>
      </c>
      <c r="F205" s="318">
        <f>F14+F25+F59+F92+F193</f>
        <v>158969.32</v>
      </c>
      <c r="G205" s="387">
        <f>H205-F205</f>
        <v>34004</v>
      </c>
      <c r="H205" s="387">
        <f t="shared" si="25"/>
        <v>192973.32</v>
      </c>
      <c r="I205" s="317">
        <f>SUM(I182,I171,I160,I149,I137,I126,I115,I104,I92,I81,I70,I59,I47,I36,I25,I14,I193)</f>
        <v>93390</v>
      </c>
      <c r="J205" s="314">
        <f t="shared" si="23"/>
        <v>-60000</v>
      </c>
      <c r="K205" s="318">
        <f t="shared" ref="K205" si="31">SUM(K182,K171,K160,K149,K137,K126,K115,K104,K92,K81,K70,K59,K47,K36,K25,K14,K193)</f>
        <v>33390</v>
      </c>
      <c r="L205" s="392">
        <f t="shared" si="24"/>
        <v>226363.32</v>
      </c>
      <c r="M205" s="122"/>
      <c r="N205" s="122"/>
      <c r="O205" s="122"/>
      <c r="P205" s="122"/>
      <c r="Q205" s="122"/>
      <c r="R205" s="316"/>
    </row>
    <row r="206" spans="3:18" ht="17" x14ac:dyDescent="0.2">
      <c r="C206" s="319" t="s">
        <v>226</v>
      </c>
      <c r="D206" s="320">
        <f>SUM(D199:D205)</f>
        <v>1681904.32</v>
      </c>
      <c r="E206" s="314">
        <f t="shared" si="27"/>
        <v>0</v>
      </c>
      <c r="F206" s="321">
        <f>SUM(F199:F205)</f>
        <v>1681904.32</v>
      </c>
      <c r="G206" s="388">
        <f>F206-H206</f>
        <v>0</v>
      </c>
      <c r="H206" s="388">
        <f>SUM(H199:H205)</f>
        <v>1681904.32</v>
      </c>
      <c r="I206" s="320">
        <f>SUM(I199:I205)</f>
        <v>1121834</v>
      </c>
      <c r="J206" s="314">
        <f t="shared" si="23"/>
        <v>0</v>
      </c>
      <c r="K206" s="321">
        <f>SUM(K199:K205)</f>
        <v>1121834</v>
      </c>
      <c r="L206" s="392">
        <f>SUM(L199:L205)</f>
        <v>2803738.32</v>
      </c>
      <c r="M206" s="122"/>
      <c r="N206" s="122"/>
      <c r="O206" s="122"/>
      <c r="P206" s="122"/>
      <c r="Q206" s="122"/>
      <c r="R206" s="316"/>
    </row>
    <row r="207" spans="3:18" ht="18" thickBot="1" x14ac:dyDescent="0.25">
      <c r="C207" s="322" t="s">
        <v>227</v>
      </c>
      <c r="D207" s="323">
        <f>D206*0.07</f>
        <v>117733.30240000002</v>
      </c>
      <c r="E207" s="314">
        <f t="shared" si="27"/>
        <v>0</v>
      </c>
      <c r="F207" s="324">
        <f>F206*0.07</f>
        <v>117733.30240000002</v>
      </c>
      <c r="G207" s="389">
        <f>F207-H207</f>
        <v>0</v>
      </c>
      <c r="H207" s="389">
        <f>F207</f>
        <v>117733.30240000002</v>
      </c>
      <c r="I207" s="323">
        <f t="shared" ref="I207:K207" si="32">I206*0.07</f>
        <v>78528.38</v>
      </c>
      <c r="J207" s="325">
        <f t="shared" si="23"/>
        <v>0</v>
      </c>
      <c r="K207" s="324">
        <f t="shared" si="32"/>
        <v>78528.38</v>
      </c>
      <c r="L207" s="418">
        <f>H207+K207</f>
        <v>196261.68240000002</v>
      </c>
      <c r="M207" s="4"/>
      <c r="N207" s="4"/>
      <c r="O207" s="4"/>
      <c r="P207" s="4"/>
      <c r="Q207" s="326"/>
      <c r="R207" s="262"/>
    </row>
    <row r="208" spans="3:18" ht="18" thickBot="1" x14ac:dyDescent="0.25">
      <c r="C208" s="327" t="s">
        <v>228</v>
      </c>
      <c r="D208" s="328">
        <f>SUM(D206:D207)</f>
        <v>1799637.6224</v>
      </c>
      <c r="E208" s="329"/>
      <c r="F208" s="329">
        <f>SUM(F206:F207)</f>
        <v>1799637.6224</v>
      </c>
      <c r="G208" s="390"/>
      <c r="H208" s="390">
        <f>SUM(H206:H207)</f>
        <v>1799637.6224</v>
      </c>
      <c r="I208" s="328">
        <f>SUM(I206:I207)</f>
        <v>1200362.3799999999</v>
      </c>
      <c r="J208" s="329">
        <f t="shared" ref="J208" si="33">SUM(J206:J207)</f>
        <v>0</v>
      </c>
      <c r="K208" s="329">
        <f>SUM(K206:K207)</f>
        <v>1200362.3799999999</v>
      </c>
      <c r="L208" s="393">
        <f>SUM(L206:L207)</f>
        <v>3000000.0023999996</v>
      </c>
      <c r="M208" s="4"/>
      <c r="N208" s="4"/>
      <c r="O208" s="4"/>
      <c r="P208" s="4"/>
      <c r="Q208" s="326"/>
      <c r="R208" s="262"/>
    </row>
    <row r="209" spans="3:19" x14ac:dyDescent="0.2">
      <c r="C209" s="262"/>
      <c r="D209" s="262"/>
      <c r="F209" s="330"/>
      <c r="G209" s="330"/>
      <c r="H209" s="330"/>
      <c r="I209" s="262"/>
      <c r="M209" s="262"/>
      <c r="N209" s="262"/>
      <c r="O209" s="262"/>
      <c r="P209" s="262"/>
      <c r="Q209" s="331"/>
      <c r="R209" s="262"/>
      <c r="S209" s="262"/>
    </row>
    <row r="210" spans="3:19" x14ac:dyDescent="0.2">
      <c r="C210" s="262"/>
      <c r="D210" s="262"/>
      <c r="I210" s="262"/>
      <c r="M210" s="332"/>
      <c r="N210" s="332"/>
      <c r="O210" s="262"/>
      <c r="P210" s="262"/>
      <c r="Q210" s="331"/>
      <c r="R210" s="262"/>
      <c r="S210" s="262"/>
    </row>
    <row r="211" spans="3:19" x14ac:dyDescent="0.2">
      <c r="C211" s="262"/>
      <c r="D211" s="262"/>
      <c r="I211" s="262"/>
      <c r="M211" s="332"/>
      <c r="N211" s="332"/>
      <c r="O211" s="262"/>
      <c r="P211" s="262"/>
      <c r="Q211" s="262"/>
      <c r="R211" s="262"/>
      <c r="S211" s="262"/>
    </row>
    <row r="212" spans="3:19" x14ac:dyDescent="0.2">
      <c r="C212" s="262"/>
      <c r="D212" s="262"/>
      <c r="I212" s="262"/>
      <c r="M212" s="332"/>
      <c r="N212" s="332"/>
      <c r="O212" s="262"/>
      <c r="P212" s="262"/>
      <c r="Q212" s="22"/>
      <c r="R212" s="262"/>
      <c r="S212" s="262"/>
    </row>
    <row r="213" spans="3:19" x14ac:dyDescent="0.2">
      <c r="C213" s="262"/>
      <c r="D213" s="262"/>
      <c r="I213" s="262"/>
      <c r="M213" s="332"/>
      <c r="N213" s="332"/>
      <c r="O213" s="262"/>
      <c r="P213" s="262"/>
      <c r="Q213" s="22"/>
      <c r="R213" s="262"/>
      <c r="S213" s="262"/>
    </row>
    <row r="214" spans="3:19" x14ac:dyDescent="0.2">
      <c r="C214" s="262"/>
      <c r="D214" s="262"/>
      <c r="I214" s="262"/>
      <c r="M214" s="333"/>
      <c r="N214" s="332"/>
      <c r="O214" s="262"/>
      <c r="P214" s="262"/>
      <c r="Q214" s="22"/>
      <c r="R214" s="262"/>
      <c r="S214" s="262"/>
    </row>
    <row r="215" spans="3:19" x14ac:dyDescent="0.2">
      <c r="C215" s="262"/>
      <c r="D215" s="262"/>
      <c r="I215" s="262"/>
      <c r="M215" s="333"/>
      <c r="N215" s="332"/>
      <c r="O215" s="262"/>
      <c r="P215" s="262"/>
      <c r="Q215" s="22"/>
      <c r="R215" s="262"/>
      <c r="S215" s="262"/>
    </row>
    <row r="216" spans="3:19" x14ac:dyDescent="0.2">
      <c r="C216" s="262"/>
      <c r="D216" s="262"/>
      <c r="I216" s="262"/>
      <c r="M216" s="332"/>
      <c r="N216" s="332"/>
      <c r="O216" s="262"/>
      <c r="P216" s="262"/>
      <c r="Q216" s="22"/>
      <c r="R216" s="262"/>
      <c r="S216" s="262"/>
    </row>
    <row r="217" spans="3:19" x14ac:dyDescent="0.2">
      <c r="C217" s="262"/>
      <c r="D217" s="262"/>
      <c r="I217" s="262"/>
      <c r="M217" s="262"/>
      <c r="N217" s="332"/>
      <c r="O217" s="262"/>
      <c r="P217" s="262"/>
      <c r="Q217" s="22"/>
      <c r="R217" s="262"/>
      <c r="S217" s="262"/>
    </row>
    <row r="218" spans="3:19" x14ac:dyDescent="0.2">
      <c r="C218" s="262"/>
      <c r="D218" s="262"/>
      <c r="I218" s="262"/>
      <c r="M218" s="262"/>
      <c r="N218" s="332"/>
      <c r="O218" s="262"/>
      <c r="P218" s="262"/>
      <c r="Q218" s="262"/>
      <c r="R218" s="262"/>
      <c r="S218" s="262"/>
    </row>
    <row r="219" spans="3:19" x14ac:dyDescent="0.2">
      <c r="C219" s="262"/>
      <c r="D219" s="262"/>
      <c r="I219" s="262"/>
      <c r="M219" s="262"/>
      <c r="N219" s="331"/>
      <c r="O219" s="262"/>
      <c r="P219" s="262"/>
      <c r="Q219" s="262"/>
      <c r="R219" s="262"/>
      <c r="S219" s="262"/>
    </row>
    <row r="220" spans="3:19" x14ac:dyDescent="0.2">
      <c r="C220" s="262"/>
      <c r="D220" s="262"/>
      <c r="I220" s="262"/>
      <c r="M220" s="262"/>
      <c r="N220" s="262"/>
      <c r="O220" s="262"/>
      <c r="P220" s="262"/>
      <c r="Q220" s="262"/>
      <c r="R220" s="331"/>
      <c r="S220" s="262"/>
    </row>
    <row r="221" spans="3:19" x14ac:dyDescent="0.2">
      <c r="C221" s="262"/>
      <c r="D221" s="262"/>
      <c r="I221" s="262"/>
      <c r="M221" s="262"/>
      <c r="N221" s="262"/>
      <c r="O221" s="262"/>
      <c r="P221" s="262"/>
      <c r="Q221" s="262"/>
      <c r="R221" s="262"/>
      <c r="S221" s="262"/>
    </row>
    <row r="222" spans="3:19" x14ac:dyDescent="0.2">
      <c r="C222" s="262"/>
      <c r="D222" s="262"/>
      <c r="I222" s="262"/>
      <c r="M222" s="262"/>
      <c r="N222" s="262"/>
      <c r="O222" s="262"/>
      <c r="P222" s="262"/>
      <c r="Q222" s="262"/>
      <c r="R222" s="262"/>
      <c r="S222" s="262"/>
    </row>
    <row r="223" spans="3:19" x14ac:dyDescent="0.2">
      <c r="C223" s="262"/>
      <c r="D223" s="262"/>
      <c r="I223" s="262"/>
      <c r="M223" s="262"/>
      <c r="N223" s="262"/>
      <c r="O223" s="262"/>
      <c r="P223" s="262"/>
      <c r="Q223" s="262"/>
      <c r="R223" s="262"/>
      <c r="S223" s="262"/>
    </row>
    <row r="224" spans="3:19" x14ac:dyDescent="0.2">
      <c r="C224" s="262"/>
      <c r="D224" s="262"/>
      <c r="I224" s="262"/>
      <c r="M224" s="262"/>
      <c r="N224" s="262"/>
      <c r="O224" s="262"/>
      <c r="P224" s="262"/>
      <c r="Q224" s="262"/>
      <c r="R224" s="262"/>
      <c r="S224" s="262"/>
    </row>
    <row r="225" spans="3:19" x14ac:dyDescent="0.2">
      <c r="C225" s="262"/>
      <c r="D225" s="262"/>
      <c r="I225" s="262"/>
      <c r="M225" s="262"/>
      <c r="N225" s="262"/>
      <c r="O225" s="262"/>
      <c r="P225" s="262"/>
      <c r="Q225" s="262"/>
      <c r="R225" s="262"/>
      <c r="S225" s="262"/>
    </row>
    <row r="226" spans="3:19" x14ac:dyDescent="0.2">
      <c r="C226" s="262"/>
      <c r="D226" s="262"/>
      <c r="I226" s="262"/>
      <c r="M226" s="262"/>
      <c r="N226" s="262"/>
      <c r="O226" s="262"/>
      <c r="P226" s="262"/>
      <c r="Q226" s="262"/>
      <c r="R226" s="262"/>
      <c r="S226" s="262"/>
    </row>
    <row r="227" spans="3:19" x14ac:dyDescent="0.2">
      <c r="C227" s="262"/>
      <c r="D227" s="262"/>
      <c r="I227" s="262"/>
      <c r="M227" s="262"/>
      <c r="N227" s="262"/>
      <c r="O227" s="262"/>
      <c r="P227" s="262"/>
      <c r="Q227" s="262"/>
      <c r="R227" s="262"/>
      <c r="S227" s="262"/>
    </row>
    <row r="228" spans="3:19" x14ac:dyDescent="0.2">
      <c r="C228" s="262"/>
      <c r="D228" s="262"/>
      <c r="I228" s="262"/>
      <c r="M228" s="262"/>
      <c r="N228" s="262"/>
      <c r="O228" s="262"/>
      <c r="P228" s="262"/>
      <c r="Q228" s="262"/>
      <c r="R228" s="262"/>
      <c r="S228" s="262"/>
    </row>
    <row r="229" spans="3:19" x14ac:dyDescent="0.2">
      <c r="C229" s="262"/>
      <c r="D229" s="262"/>
      <c r="I229" s="262"/>
      <c r="M229" s="262"/>
      <c r="N229" s="262"/>
      <c r="O229" s="262"/>
      <c r="P229" s="262"/>
      <c r="Q229" s="262"/>
      <c r="R229" s="262"/>
      <c r="S229" s="262"/>
    </row>
    <row r="230" spans="3:19" x14ac:dyDescent="0.2">
      <c r="C230" s="262"/>
      <c r="D230" s="262"/>
      <c r="I230" s="262"/>
      <c r="M230" s="262"/>
      <c r="N230" s="262"/>
      <c r="O230" s="262"/>
      <c r="P230" s="262"/>
      <c r="Q230" s="262"/>
      <c r="R230" s="262"/>
      <c r="S230" s="331"/>
    </row>
    <row r="231" spans="3:19" x14ac:dyDescent="0.2">
      <c r="C231" s="262"/>
      <c r="D231" s="262"/>
      <c r="I231" s="262"/>
      <c r="M231" s="262"/>
      <c r="N231" s="262"/>
      <c r="O231" s="262"/>
      <c r="P231" s="262"/>
      <c r="Q231" s="262"/>
      <c r="R231" s="262"/>
      <c r="S231" s="331"/>
    </row>
    <row r="232" spans="3:19" x14ac:dyDescent="0.2">
      <c r="C232" s="262"/>
      <c r="D232" s="262"/>
      <c r="I232" s="262"/>
      <c r="M232" s="262"/>
      <c r="N232" s="262"/>
      <c r="O232" s="262"/>
      <c r="P232" s="262"/>
      <c r="Q232" s="262"/>
      <c r="R232" s="262"/>
      <c r="S232" s="262"/>
    </row>
    <row r="233" spans="3:19" x14ac:dyDescent="0.2">
      <c r="C233" s="262"/>
      <c r="D233" s="262"/>
      <c r="I233" s="262"/>
      <c r="M233" s="262"/>
      <c r="N233" s="262"/>
      <c r="O233" s="262"/>
      <c r="P233" s="262"/>
      <c r="Q233" s="262"/>
      <c r="R233" s="262"/>
      <c r="S233" s="331"/>
    </row>
    <row r="234" spans="3:19" x14ac:dyDescent="0.2">
      <c r="C234" s="262"/>
      <c r="D234" s="262"/>
      <c r="I234" s="262"/>
      <c r="M234" s="262"/>
      <c r="N234" s="262"/>
      <c r="O234" s="262"/>
      <c r="P234" s="262"/>
      <c r="Q234" s="262"/>
      <c r="R234" s="262"/>
      <c r="S234" s="331"/>
    </row>
    <row r="235" spans="3:19" x14ac:dyDescent="0.2">
      <c r="C235" s="262"/>
      <c r="D235" s="262"/>
      <c r="I235" s="262"/>
      <c r="M235" s="262"/>
      <c r="N235" s="262"/>
      <c r="O235" s="262"/>
      <c r="P235" s="262"/>
      <c r="Q235" s="262"/>
      <c r="R235" s="262"/>
      <c r="S235" s="331"/>
    </row>
    <row r="236" spans="3:19" x14ac:dyDescent="0.2">
      <c r="C236" s="262"/>
      <c r="D236" s="262"/>
      <c r="I236" s="262"/>
      <c r="M236" s="262"/>
      <c r="N236" s="262"/>
      <c r="O236" s="262"/>
      <c r="P236" s="262"/>
      <c r="Q236" s="262"/>
      <c r="R236" s="262"/>
      <c r="S236" s="262"/>
    </row>
    <row r="237" spans="3:19" x14ac:dyDescent="0.2">
      <c r="C237" s="262"/>
      <c r="D237" s="262"/>
      <c r="I237" s="262"/>
      <c r="M237" s="262"/>
      <c r="N237" s="262"/>
      <c r="O237" s="262"/>
      <c r="P237" s="262"/>
      <c r="Q237" s="262"/>
      <c r="R237" s="262"/>
      <c r="S237" s="262"/>
    </row>
    <row r="238" spans="3:19" x14ac:dyDescent="0.2">
      <c r="C238" s="262"/>
      <c r="D238" s="262"/>
      <c r="I238" s="262"/>
      <c r="M238" s="262"/>
      <c r="N238" s="262"/>
      <c r="O238" s="262"/>
      <c r="P238" s="262"/>
      <c r="Q238" s="262"/>
      <c r="R238" s="262"/>
      <c r="S238" s="262"/>
    </row>
    <row r="239" spans="3:19" x14ac:dyDescent="0.2">
      <c r="C239" s="262"/>
      <c r="D239" s="262"/>
      <c r="I239" s="262"/>
      <c r="M239" s="262"/>
      <c r="N239" s="262"/>
      <c r="O239" s="262"/>
      <c r="P239" s="262"/>
      <c r="Q239" s="262"/>
      <c r="R239" s="262"/>
      <c r="S239" s="262"/>
    </row>
    <row r="240" spans="3:19" x14ac:dyDescent="0.2">
      <c r="C240" s="262"/>
      <c r="D240" s="262"/>
      <c r="I240" s="262"/>
      <c r="M240" s="262"/>
      <c r="N240" s="262"/>
      <c r="O240" s="262"/>
      <c r="P240" s="262"/>
      <c r="Q240" s="262"/>
      <c r="R240" s="262"/>
      <c r="S240" s="262"/>
    </row>
  </sheetData>
  <sheetProtection insertColumns="0" insertRows="0" deleteRows="0"/>
  <mergeCells count="28">
    <mergeCell ref="D197:D198"/>
    <mergeCell ref="I197:I198"/>
    <mergeCell ref="K197:K198"/>
    <mergeCell ref="C2:I2"/>
    <mergeCell ref="C84:L84"/>
    <mergeCell ref="B95:L95"/>
    <mergeCell ref="C185:L185"/>
    <mergeCell ref="L197:L198"/>
    <mergeCell ref="C163:L163"/>
    <mergeCell ref="C174:L174"/>
    <mergeCell ref="C152:L152"/>
    <mergeCell ref="C51:L51"/>
    <mergeCell ref="C96:L96"/>
    <mergeCell ref="C107:L107"/>
    <mergeCell ref="C118:L118"/>
    <mergeCell ref="C196:L196"/>
    <mergeCell ref="C1:K1"/>
    <mergeCell ref="B5:L5"/>
    <mergeCell ref="C6:L6"/>
    <mergeCell ref="B50:L50"/>
    <mergeCell ref="C17:L17"/>
    <mergeCell ref="C28:L28"/>
    <mergeCell ref="C38:L38"/>
    <mergeCell ref="C129:L129"/>
    <mergeCell ref="B140:L140"/>
    <mergeCell ref="C141:L141"/>
    <mergeCell ref="C62:L62"/>
    <mergeCell ref="C73:L73"/>
  </mergeCells>
  <conditionalFormatting sqref="L15">
    <cfRule type="cellIs" dxfId="22" priority="18" operator="notEqual">
      <formula>$L$7</formula>
    </cfRule>
  </conditionalFormatting>
  <conditionalFormatting sqref="L26">
    <cfRule type="cellIs" dxfId="21" priority="17" operator="notEqual">
      <formula>$L$18</formula>
    </cfRule>
  </conditionalFormatting>
  <conditionalFormatting sqref="L37">
    <cfRule type="cellIs" dxfId="20" priority="16" operator="notEqual">
      <formula>$L$29</formula>
    </cfRule>
  </conditionalFormatting>
  <conditionalFormatting sqref="L48">
    <cfRule type="cellIs" dxfId="19" priority="15" operator="notEqual">
      <formula>$L$40</formula>
    </cfRule>
  </conditionalFormatting>
  <conditionalFormatting sqref="L60">
    <cfRule type="cellIs" dxfId="18" priority="14" operator="notEqual">
      <formula>$L$52</formula>
    </cfRule>
  </conditionalFormatting>
  <conditionalFormatting sqref="L71">
    <cfRule type="cellIs" dxfId="17" priority="13" operator="notEqual">
      <formula>$L$63</formula>
    </cfRule>
  </conditionalFormatting>
  <conditionalFormatting sqref="L82">
    <cfRule type="cellIs" dxfId="16" priority="12" operator="notEqual">
      <formula>$L$74</formula>
    </cfRule>
  </conditionalFormatting>
  <conditionalFormatting sqref="L93">
    <cfRule type="cellIs" dxfId="15" priority="11" operator="notEqual">
      <formula>$L$85</formula>
    </cfRule>
  </conditionalFormatting>
  <conditionalFormatting sqref="L105">
    <cfRule type="cellIs" dxfId="14" priority="10" operator="notEqual">
      <formula>$L$97</formula>
    </cfRule>
  </conditionalFormatting>
  <conditionalFormatting sqref="L116">
    <cfRule type="cellIs" dxfId="13" priority="9" operator="notEqual">
      <formula>$L$108</formula>
    </cfRule>
  </conditionalFormatting>
  <conditionalFormatting sqref="L127">
    <cfRule type="cellIs" dxfId="12" priority="8" operator="notEqual">
      <formula>$L$119</formula>
    </cfRule>
  </conditionalFormatting>
  <conditionalFormatting sqref="L138">
    <cfRule type="cellIs" dxfId="11" priority="7" operator="notEqual">
      <formula>$L$130</formula>
    </cfRule>
  </conditionalFormatting>
  <conditionalFormatting sqref="L150">
    <cfRule type="cellIs" dxfId="10" priority="6" operator="notEqual">
      <formula>$L$142</formula>
    </cfRule>
  </conditionalFormatting>
  <conditionalFormatting sqref="L161">
    <cfRule type="cellIs" dxfId="9" priority="5" operator="notEqual">
      <formula>$L$153</formula>
    </cfRule>
  </conditionalFormatting>
  <conditionalFormatting sqref="L172">
    <cfRule type="cellIs" dxfId="8" priority="4" operator="notEqual">
      <formula>$L$153</formula>
    </cfRule>
  </conditionalFormatting>
  <conditionalFormatting sqref="L183">
    <cfRule type="cellIs" dxfId="7" priority="3" operator="notEqual">
      <formula>$L$175</formula>
    </cfRule>
  </conditionalFormatting>
  <conditionalFormatting sqref="L194">
    <cfRule type="cellIs" dxfId="6" priority="2" operator="notEqual">
      <formula>$L$186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00000000-0002-0000-0200-000001000000}"/>
    <dataValidation allowBlank="1" showInputMessage="1" showErrorMessage="1" prompt="Services contracted by an organization which follow the normal procurement processes." sqref="C11 C22 C33 C44 C56 C67 C78 C89 C101 C112 C123 C134 C146 C157 C168 C179 C202 C190" xr:uid="{00000000-0002-0000-0200-000002000000}"/>
    <dataValidation allowBlank="1" showInputMessage="1" showErrorMessage="1" prompt="Includes staff and non-staff travel paid for by the organization directly related to a project." sqref="C12 C23 C34 C45 C57 C68 C79 C90 C102 C113 C124 C135 C147 C158 C169 C180 C203 C191"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00000000-0002-0000-0200-000005000000}"/>
    <dataValidation allowBlank="1" showInputMessage="1" showErrorMessage="1" prompt="Includes all related staff and temporary staff costs including base salary, post adjustment and all staff entitlements." sqref="C8 C19 C30 C41 C53 C64 C75 C86 C98 C109 C120 C131 C143 C154 C165 C176 C199 C187" xr:uid="{00000000-0002-0000-0200-000006000000}"/>
    <dataValidation allowBlank="1" showInputMessage="1" showErrorMessage="1" prompt="Output totals must match the original total from Table 1, and will show as red if not. " sqref="L15" xr:uid="{00000000-0002-0000-0200-000007000000}"/>
  </dataValidations>
  <pageMargins left="0.7" right="0.7" top="0.75" bottom="0.75" header="0.3" footer="0.3"/>
  <pageSetup scale="74" orientation="landscape" r:id="rId1"/>
  <rowBreaks count="1" manualBreakCount="1">
    <brk id="61" max="16383" man="1"/>
  </rowBreaks>
  <ignoredErrors>
    <ignoredError sqref="K197:K198 D197:D198 D4 I197:I198 I4" unlockedFormula="1"/>
    <ignoredError sqref="J206:J207" 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Table'!$L$191</xm:f>
            <x14:dxf>
              <font>
                <color rgb="FF9C0006"/>
              </font>
              <fill>
                <patternFill>
                  <bgColor rgb="FFFFC7CE"/>
                </patternFill>
              </fill>
            </x14:dxf>
          </x14:cfRule>
          <xm:sqref>L208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6"/>
  <sheetViews>
    <sheetView showGridLines="0" workbookViewId="0">
      <selection activeCell="B10" sqref="B10"/>
    </sheetView>
  </sheetViews>
  <sheetFormatPr baseColWidth="10" defaultColWidth="8.83203125" defaultRowHeight="15" x14ac:dyDescent="0.2"/>
  <cols>
    <col min="2" max="2" width="73.5" customWidth="1"/>
  </cols>
  <sheetData>
    <row r="1" spans="2:2" ht="16" thickBot="1" x14ac:dyDescent="0.25"/>
    <row r="2" spans="2:2" ht="16" thickBot="1" x14ac:dyDescent="0.25">
      <c r="B2" s="58" t="s">
        <v>229</v>
      </c>
    </row>
    <row r="3" spans="2:2" x14ac:dyDescent="0.2">
      <c r="B3" s="59"/>
    </row>
    <row r="4" spans="2:2" ht="30.75" customHeight="1" x14ac:dyDescent="0.2">
      <c r="B4" s="60" t="s">
        <v>230</v>
      </c>
    </row>
    <row r="5" spans="2:2" ht="30.75" customHeight="1" x14ac:dyDescent="0.2">
      <c r="B5" s="60"/>
    </row>
    <row r="6" spans="2:2" ht="48" x14ac:dyDescent="0.2">
      <c r="B6" s="60" t="s">
        <v>231</v>
      </c>
    </row>
    <row r="7" spans="2:2" x14ac:dyDescent="0.2">
      <c r="B7" s="60"/>
    </row>
    <row r="8" spans="2:2" ht="64" x14ac:dyDescent="0.2">
      <c r="B8" s="60" t="s">
        <v>232</v>
      </c>
    </row>
    <row r="9" spans="2:2" x14ac:dyDescent="0.2">
      <c r="B9" s="60"/>
    </row>
    <row r="10" spans="2:2" ht="64" x14ac:dyDescent="0.2">
      <c r="B10" s="60" t="s">
        <v>233</v>
      </c>
    </row>
    <row r="11" spans="2:2" x14ac:dyDescent="0.2">
      <c r="B11" s="60"/>
    </row>
    <row r="12" spans="2:2" ht="32" x14ac:dyDescent="0.2">
      <c r="B12" s="60" t="s">
        <v>234</v>
      </c>
    </row>
    <row r="13" spans="2:2" x14ac:dyDescent="0.2">
      <c r="B13" s="60"/>
    </row>
    <row r="14" spans="2:2" ht="64" x14ac:dyDescent="0.2">
      <c r="B14" s="60" t="s">
        <v>235</v>
      </c>
    </row>
    <row r="15" spans="2:2" x14ac:dyDescent="0.2">
      <c r="B15" s="60"/>
    </row>
    <row r="16" spans="2:2" ht="49" thickBot="1" x14ac:dyDescent="0.25">
      <c r="B16" s="61" t="s">
        <v>236</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zoomScale="58" zoomScaleNormal="58" zoomScaleSheetLayoutView="70" workbookViewId="0">
      <selection activeCell="G10" sqref="G10"/>
    </sheetView>
  </sheetViews>
  <sheetFormatPr baseColWidth="10" defaultColWidth="8.83203125" defaultRowHeight="15" x14ac:dyDescent="0.2"/>
  <cols>
    <col min="2" max="2" width="61.83203125" customWidth="1"/>
    <col min="4" max="4" width="17.83203125" customWidth="1"/>
  </cols>
  <sheetData>
    <row r="1" spans="2:4" ht="16" thickBot="1" x14ac:dyDescent="0.25"/>
    <row r="2" spans="2:4" x14ac:dyDescent="0.2">
      <c r="B2" s="495" t="s">
        <v>237</v>
      </c>
      <c r="C2" s="496"/>
      <c r="D2" s="497"/>
    </row>
    <row r="3" spans="2:4" ht="16" thickBot="1" x14ac:dyDescent="0.25">
      <c r="B3" s="498"/>
      <c r="C3" s="499"/>
      <c r="D3" s="500"/>
    </row>
    <row r="4" spans="2:4" ht="16" thickBot="1" x14ac:dyDescent="0.25"/>
    <row r="5" spans="2:4" x14ac:dyDescent="0.2">
      <c r="B5" s="506" t="s">
        <v>238</v>
      </c>
      <c r="C5" s="507"/>
      <c r="D5" s="508"/>
    </row>
    <row r="6" spans="2:4" ht="16" thickBot="1" x14ac:dyDescent="0.25">
      <c r="B6" s="503"/>
      <c r="C6" s="504"/>
      <c r="D6" s="505"/>
    </row>
    <row r="7" spans="2:4" x14ac:dyDescent="0.2">
      <c r="B7" s="31" t="s">
        <v>239</v>
      </c>
      <c r="C7" s="501">
        <f>SUM('1) Budget Table'!D15:J15,'1) Budget Table'!D25:J25,'1) Budget Table'!D35:J35,'1) Budget Table'!D45:J45)</f>
        <v>1819520.59</v>
      </c>
      <c r="D7" s="502"/>
    </row>
    <row r="8" spans="2:4" x14ac:dyDescent="0.2">
      <c r="B8" s="31" t="s">
        <v>240</v>
      </c>
      <c r="C8" s="509">
        <f>SUM(D10:D14)</f>
        <v>0</v>
      </c>
      <c r="D8" s="510"/>
    </row>
    <row r="9" spans="2:4" x14ac:dyDescent="0.2">
      <c r="B9" s="32" t="s">
        <v>241</v>
      </c>
      <c r="C9" s="33" t="s">
        <v>242</v>
      </c>
      <c r="D9" s="34" t="s">
        <v>243</v>
      </c>
    </row>
    <row r="10" spans="2:4" ht="35.25" customHeight="1" x14ac:dyDescent="0.2">
      <c r="B10" s="48"/>
      <c r="C10" s="36"/>
      <c r="D10" s="37">
        <f>$C$7*C10</f>
        <v>0</v>
      </c>
    </row>
    <row r="11" spans="2:4" ht="35.25" customHeight="1" x14ac:dyDescent="0.2">
      <c r="B11" s="48"/>
      <c r="C11" s="36"/>
      <c r="D11" s="37">
        <f>C7*C11</f>
        <v>0</v>
      </c>
    </row>
    <row r="12" spans="2:4" ht="35.25" customHeight="1" x14ac:dyDescent="0.2">
      <c r="B12" s="49"/>
      <c r="C12" s="36"/>
      <c r="D12" s="37">
        <f>C7*C12</f>
        <v>0</v>
      </c>
    </row>
    <row r="13" spans="2:4" ht="35.25" customHeight="1" x14ac:dyDescent="0.2">
      <c r="B13" s="49"/>
      <c r="C13" s="36"/>
      <c r="D13" s="37">
        <f>C7*C13</f>
        <v>0</v>
      </c>
    </row>
    <row r="14" spans="2:4" ht="35.25" customHeight="1" thickBot="1" x14ac:dyDescent="0.25">
      <c r="B14" s="50"/>
      <c r="C14" s="36"/>
      <c r="D14" s="41">
        <f>C7*C14</f>
        <v>0</v>
      </c>
    </row>
    <row r="15" spans="2:4" ht="16" thickBot="1" x14ac:dyDescent="0.25"/>
    <row r="16" spans="2:4" x14ac:dyDescent="0.2">
      <c r="B16" s="506" t="s">
        <v>244</v>
      </c>
      <c r="C16" s="507"/>
      <c r="D16" s="508"/>
    </row>
    <row r="17" spans="2:4" ht="16" thickBot="1" x14ac:dyDescent="0.25">
      <c r="B17" s="511"/>
      <c r="C17" s="512"/>
      <c r="D17" s="513"/>
    </row>
    <row r="18" spans="2:4" x14ac:dyDescent="0.2">
      <c r="B18" s="31" t="s">
        <v>239</v>
      </c>
      <c r="C18" s="501">
        <f>SUM('1) Budget Table'!D57:J57,'1) Budget Table'!D67:J67,'1) Budget Table'!D77:J77,'1) Budget Table'!D87:J87)</f>
        <v>1841767.88</v>
      </c>
      <c r="D18" s="502"/>
    </row>
    <row r="19" spans="2:4" x14ac:dyDescent="0.2">
      <c r="B19" s="31" t="s">
        <v>240</v>
      </c>
      <c r="C19" s="509">
        <f>SUM(D21:D25)</f>
        <v>0</v>
      </c>
      <c r="D19" s="510"/>
    </row>
    <row r="20" spans="2:4" x14ac:dyDescent="0.2">
      <c r="B20" s="32" t="s">
        <v>241</v>
      </c>
      <c r="C20" s="33" t="s">
        <v>242</v>
      </c>
      <c r="D20" s="34" t="s">
        <v>243</v>
      </c>
    </row>
    <row r="21" spans="2:4" ht="35.25" customHeight="1" x14ac:dyDescent="0.2">
      <c r="B21" s="35"/>
      <c r="C21" s="36"/>
      <c r="D21" s="37">
        <f>$C$18*C21</f>
        <v>0</v>
      </c>
    </row>
    <row r="22" spans="2:4" ht="35.25" customHeight="1" x14ac:dyDescent="0.2">
      <c r="B22" s="38"/>
      <c r="C22" s="36"/>
      <c r="D22" s="37">
        <f>$C$18*C22</f>
        <v>0</v>
      </c>
    </row>
    <row r="23" spans="2:4" ht="35.25" customHeight="1" x14ac:dyDescent="0.2">
      <c r="B23" s="39"/>
      <c r="C23" s="36"/>
      <c r="D23" s="37">
        <f>$C$18*C23</f>
        <v>0</v>
      </c>
    </row>
    <row r="24" spans="2:4" ht="35.25" customHeight="1" x14ac:dyDescent="0.2">
      <c r="B24" s="39"/>
      <c r="C24" s="36"/>
      <c r="D24" s="37">
        <f>$C$18*C24</f>
        <v>0</v>
      </c>
    </row>
    <row r="25" spans="2:4" ht="35.25" customHeight="1" thickBot="1" x14ac:dyDescent="0.25">
      <c r="B25" s="40"/>
      <c r="C25" s="36"/>
      <c r="D25" s="37">
        <f>$C$18*C25</f>
        <v>0</v>
      </c>
    </row>
    <row r="26" spans="2:4" ht="16" thickBot="1" x14ac:dyDescent="0.25"/>
    <row r="27" spans="2:4" x14ac:dyDescent="0.2">
      <c r="B27" s="506" t="s">
        <v>245</v>
      </c>
      <c r="C27" s="507"/>
      <c r="D27" s="508"/>
    </row>
    <row r="28" spans="2:4" ht="16" thickBot="1" x14ac:dyDescent="0.25">
      <c r="B28" s="503"/>
      <c r="C28" s="504"/>
      <c r="D28" s="505"/>
    </row>
    <row r="29" spans="2:4" x14ac:dyDescent="0.2">
      <c r="B29" s="31" t="s">
        <v>239</v>
      </c>
      <c r="C29" s="501">
        <f>SUM('1) Budget Table'!D99:J99,'1) Budget Table'!D109:J109,'1) Budget Table'!D119:J119,'1) Budget Table'!D129:J129)</f>
        <v>250000</v>
      </c>
      <c r="D29" s="502"/>
    </row>
    <row r="30" spans="2:4" x14ac:dyDescent="0.2">
      <c r="B30" s="31" t="s">
        <v>240</v>
      </c>
      <c r="C30" s="509">
        <f>SUM(D32:D36)</f>
        <v>0</v>
      </c>
      <c r="D30" s="510"/>
    </row>
    <row r="31" spans="2:4" x14ac:dyDescent="0.2">
      <c r="B31" s="32" t="s">
        <v>241</v>
      </c>
      <c r="C31" s="33" t="s">
        <v>242</v>
      </c>
      <c r="D31" s="34" t="s">
        <v>243</v>
      </c>
    </row>
    <row r="32" spans="2:4" ht="35.25" customHeight="1" x14ac:dyDescent="0.2">
      <c r="B32" s="35"/>
      <c r="C32" s="36"/>
      <c r="D32" s="37">
        <f>$C$29*C32</f>
        <v>0</v>
      </c>
    </row>
    <row r="33" spans="2:4" ht="35.25" customHeight="1" x14ac:dyDescent="0.2">
      <c r="B33" s="38"/>
      <c r="C33" s="36"/>
      <c r="D33" s="37">
        <f>$C$29*C33</f>
        <v>0</v>
      </c>
    </row>
    <row r="34" spans="2:4" ht="35.25" customHeight="1" x14ac:dyDescent="0.2">
      <c r="B34" s="39"/>
      <c r="C34" s="36"/>
      <c r="D34" s="37">
        <f>$C$29*C34</f>
        <v>0</v>
      </c>
    </row>
    <row r="35" spans="2:4" ht="35.25" customHeight="1" x14ac:dyDescent="0.2">
      <c r="B35" s="39"/>
      <c r="C35" s="36"/>
      <c r="D35" s="37">
        <f>$C$29*C35</f>
        <v>0</v>
      </c>
    </row>
    <row r="36" spans="2:4" ht="35.25" customHeight="1" thickBot="1" x14ac:dyDescent="0.25">
      <c r="B36" s="40"/>
      <c r="C36" s="36"/>
      <c r="D36" s="37">
        <f>$C$29*C36</f>
        <v>0</v>
      </c>
    </row>
    <row r="37" spans="2:4" ht="16" thickBot="1" x14ac:dyDescent="0.25"/>
    <row r="38" spans="2:4" x14ac:dyDescent="0.2">
      <c r="B38" s="506" t="s">
        <v>246</v>
      </c>
      <c r="C38" s="507"/>
      <c r="D38" s="508"/>
    </row>
    <row r="39" spans="2:4" ht="16" thickBot="1" x14ac:dyDescent="0.25">
      <c r="B39" s="503"/>
      <c r="C39" s="504"/>
      <c r="D39" s="505"/>
    </row>
    <row r="40" spans="2:4" x14ac:dyDescent="0.2">
      <c r="B40" s="31" t="s">
        <v>239</v>
      </c>
      <c r="C40" s="501">
        <f>SUM('1) Budget Table'!D141:J141,'1) Budget Table'!D151:J151,'1) Budget Table'!D161:J161,'1) Budget Table'!D171:J171)</f>
        <v>0</v>
      </c>
      <c r="D40" s="502"/>
    </row>
    <row r="41" spans="2:4" x14ac:dyDescent="0.2">
      <c r="B41" s="31" t="s">
        <v>240</v>
      </c>
      <c r="C41" s="509">
        <f>SUM(D43:D47)</f>
        <v>0</v>
      </c>
      <c r="D41" s="510"/>
    </row>
    <row r="42" spans="2:4" x14ac:dyDescent="0.2">
      <c r="B42" s="32" t="s">
        <v>241</v>
      </c>
      <c r="C42" s="33" t="s">
        <v>242</v>
      </c>
      <c r="D42" s="34" t="s">
        <v>243</v>
      </c>
    </row>
    <row r="43" spans="2:4" ht="35.25" customHeight="1" x14ac:dyDescent="0.2">
      <c r="B43" s="35"/>
      <c r="C43" s="36"/>
      <c r="D43" s="37">
        <f>$C$40*C43</f>
        <v>0</v>
      </c>
    </row>
    <row r="44" spans="2:4" ht="35.25" customHeight="1" x14ac:dyDescent="0.2">
      <c r="B44" s="38"/>
      <c r="C44" s="36"/>
      <c r="D44" s="37">
        <f>$C$40*C44</f>
        <v>0</v>
      </c>
    </row>
    <row r="45" spans="2:4" ht="35.25" customHeight="1" x14ac:dyDescent="0.2">
      <c r="B45" s="39"/>
      <c r="C45" s="36"/>
      <c r="D45" s="37">
        <f>$C$40*C45</f>
        <v>0</v>
      </c>
    </row>
    <row r="46" spans="2:4" ht="35.25" customHeight="1" x14ac:dyDescent="0.2">
      <c r="B46" s="39"/>
      <c r="C46" s="36"/>
      <c r="D46" s="37">
        <f>$C$40*C46</f>
        <v>0</v>
      </c>
    </row>
    <row r="47" spans="2:4" ht="35.25" customHeight="1" thickBot="1" x14ac:dyDescent="0.25">
      <c r="B47" s="40"/>
      <c r="C47" s="36"/>
      <c r="D47" s="41">
        <f>$C$40*C47</f>
        <v>0</v>
      </c>
    </row>
  </sheetData>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H25"/>
  <sheetViews>
    <sheetView showGridLines="0" topLeftCell="C11" zoomScale="110" zoomScaleNormal="110" workbookViewId="0">
      <selection activeCell="F16" sqref="F16"/>
    </sheetView>
  </sheetViews>
  <sheetFormatPr baseColWidth="10" defaultColWidth="8.83203125" defaultRowHeight="15" x14ac:dyDescent="0.2"/>
  <cols>
    <col min="1" max="1" width="12.5" customWidth="1"/>
    <col min="2" max="2" width="20.5" customWidth="1"/>
    <col min="3" max="6" width="25.5" customWidth="1"/>
    <col min="7" max="7" width="24.5" customWidth="1"/>
    <col min="8" max="8" width="18.5" customWidth="1"/>
    <col min="9" max="9" width="21.5" customWidth="1"/>
    <col min="10" max="11" width="15.83203125" bestFit="1" customWidth="1"/>
    <col min="12" max="12" width="11.1640625" bestFit="1" customWidth="1"/>
  </cols>
  <sheetData>
    <row r="1" spans="2:7" ht="16" thickBot="1" x14ac:dyDescent="0.25"/>
    <row r="2" spans="2:7" s="25" customFormat="1" ht="16" x14ac:dyDescent="0.2">
      <c r="B2" s="514" t="s">
        <v>247</v>
      </c>
      <c r="C2" s="515"/>
      <c r="D2" s="515"/>
      <c r="E2" s="515"/>
      <c r="F2" s="515"/>
      <c r="G2" s="516"/>
    </row>
    <row r="3" spans="2:7" s="25" customFormat="1" ht="17" thickBot="1" x14ac:dyDescent="0.25">
      <c r="B3" s="517"/>
      <c r="C3" s="518"/>
      <c r="D3" s="518"/>
      <c r="E3" s="518"/>
      <c r="F3" s="518"/>
      <c r="G3" s="519"/>
    </row>
    <row r="4" spans="2:7" s="25" customFormat="1" ht="17" thickBot="1" x14ac:dyDescent="0.25">
      <c r="B4" s="129"/>
      <c r="C4" s="129"/>
      <c r="D4" s="129"/>
      <c r="E4" s="129"/>
      <c r="F4" s="129"/>
      <c r="G4" s="129"/>
    </row>
    <row r="5" spans="2:7" s="25" customFormat="1" ht="17" thickBot="1" x14ac:dyDescent="0.25">
      <c r="B5" s="525" t="s">
        <v>188</v>
      </c>
      <c r="C5" s="526"/>
      <c r="D5" s="526"/>
      <c r="E5" s="526"/>
      <c r="F5" s="526"/>
      <c r="G5" s="527"/>
    </row>
    <row r="6" spans="2:7" s="25" customFormat="1" ht="16" x14ac:dyDescent="0.2">
      <c r="B6" s="24"/>
      <c r="C6" s="520" t="str">
        <f>'1) Budget Table'!D4</f>
        <v>UNDP</v>
      </c>
      <c r="D6" s="414"/>
      <c r="E6" s="520" t="str">
        <f>'1) Budget Table'!I4</f>
        <v>UNICEF</v>
      </c>
      <c r="F6" s="520" t="str">
        <f>'1) Budget Table'!J4</f>
        <v>UNICEF revision</v>
      </c>
      <c r="G6" s="528" t="s">
        <v>188</v>
      </c>
    </row>
    <row r="7" spans="2:7" s="25" customFormat="1" ht="17" x14ac:dyDescent="0.2">
      <c r="B7" s="24"/>
      <c r="C7" s="521"/>
      <c r="D7" s="415" t="s">
        <v>642</v>
      </c>
      <c r="E7" s="521"/>
      <c r="F7" s="521"/>
      <c r="G7" s="529"/>
    </row>
    <row r="8" spans="2:7" s="25" customFormat="1" ht="34" x14ac:dyDescent="0.2">
      <c r="B8" s="9" t="s">
        <v>208</v>
      </c>
      <c r="C8" s="126">
        <f>'2) By Category'!D199</f>
        <v>321556</v>
      </c>
      <c r="D8" s="386">
        <f>'2) By Category'!H199</f>
        <v>321556</v>
      </c>
      <c r="E8" s="126">
        <f>'2) By Category'!I199</f>
        <v>278444</v>
      </c>
      <c r="F8" s="126">
        <f>'2) By Category'!K199</f>
        <v>278444</v>
      </c>
      <c r="G8" s="391">
        <f t="shared" ref="G8:G16" si="0">D8+F8</f>
        <v>600000</v>
      </c>
    </row>
    <row r="9" spans="2:7" s="25" customFormat="1" ht="51" x14ac:dyDescent="0.2">
      <c r="B9" s="9" t="s">
        <v>209</v>
      </c>
      <c r="C9" s="126">
        <f>'2) By Category'!D200</f>
        <v>151740</v>
      </c>
      <c r="D9" s="386">
        <f>'2) By Category'!H200</f>
        <v>89817.3</v>
      </c>
      <c r="E9" s="126">
        <f>'2) By Category'!I200</f>
        <v>110000</v>
      </c>
      <c r="F9" s="126">
        <f>'2) By Category'!K200</f>
        <v>50000</v>
      </c>
      <c r="G9" s="392">
        <f t="shared" si="0"/>
        <v>139817.29999999999</v>
      </c>
    </row>
    <row r="10" spans="2:7" s="25" customFormat="1" ht="68" x14ac:dyDescent="0.2">
      <c r="B10" s="9" t="s">
        <v>210</v>
      </c>
      <c r="C10" s="126">
        <f>'2) By Category'!D201</f>
        <v>56000</v>
      </c>
      <c r="D10" s="386">
        <f>'2) By Category'!H201</f>
        <v>52234</v>
      </c>
      <c r="E10" s="126">
        <f>'2) By Category'!I201</f>
        <v>30000</v>
      </c>
      <c r="F10" s="126">
        <f>'2) By Category'!K201</f>
        <v>110000</v>
      </c>
      <c r="G10" s="392">
        <f t="shared" si="0"/>
        <v>162234</v>
      </c>
    </row>
    <row r="11" spans="2:7" s="25" customFormat="1" ht="17" x14ac:dyDescent="0.2">
      <c r="B11" s="12" t="s">
        <v>211</v>
      </c>
      <c r="C11" s="126">
        <f>'2) By Category'!D202</f>
        <v>576132</v>
      </c>
      <c r="D11" s="386">
        <f>'2) By Category'!H202</f>
        <v>505396</v>
      </c>
      <c r="E11" s="126">
        <f>'2) By Category'!I202</f>
        <v>140000</v>
      </c>
      <c r="F11" s="126">
        <f>'2) By Category'!K202</f>
        <v>150000</v>
      </c>
      <c r="G11" s="392">
        <f t="shared" si="0"/>
        <v>655396</v>
      </c>
    </row>
    <row r="12" spans="2:7" s="25" customFormat="1" ht="17" x14ac:dyDescent="0.2">
      <c r="B12" s="9" t="s">
        <v>212</v>
      </c>
      <c r="C12" s="126">
        <f>'2) By Category'!D203</f>
        <v>327500</v>
      </c>
      <c r="D12" s="386">
        <f>'2) By Category'!H203</f>
        <v>431092</v>
      </c>
      <c r="E12" s="126">
        <f>'2) By Category'!I203</f>
        <v>170000</v>
      </c>
      <c r="F12" s="126">
        <f>'2) By Category'!K203</f>
        <v>70000</v>
      </c>
      <c r="G12" s="392">
        <f t="shared" si="0"/>
        <v>501092</v>
      </c>
    </row>
    <row r="13" spans="2:7" s="25" customFormat="1" ht="34" x14ac:dyDescent="0.2">
      <c r="B13" s="9" t="s">
        <v>213</v>
      </c>
      <c r="C13" s="126">
        <f>'2) By Category'!D204</f>
        <v>103280</v>
      </c>
      <c r="D13" s="386">
        <f>'2) By Category'!H204</f>
        <v>88835.7</v>
      </c>
      <c r="E13" s="126">
        <f>'2) By Category'!I204</f>
        <v>300000</v>
      </c>
      <c r="F13" s="126">
        <f>'2) By Category'!K204</f>
        <v>430000</v>
      </c>
      <c r="G13" s="392">
        <f t="shared" si="0"/>
        <v>518835.7</v>
      </c>
    </row>
    <row r="14" spans="2:7" s="25" customFormat="1" ht="35" thickBot="1" x14ac:dyDescent="0.25">
      <c r="B14" s="62" t="s">
        <v>214</v>
      </c>
      <c r="C14" s="128">
        <f>'2) By Category'!D205</f>
        <v>145696.32000000001</v>
      </c>
      <c r="D14" s="389">
        <f>'2) By Category'!H205</f>
        <v>192973.32</v>
      </c>
      <c r="E14" s="128">
        <f>'2) By Category'!I205</f>
        <v>93390</v>
      </c>
      <c r="F14" s="128">
        <f>'2) By Category'!K205</f>
        <v>33390</v>
      </c>
      <c r="G14" s="418">
        <f t="shared" si="0"/>
        <v>226363.32</v>
      </c>
    </row>
    <row r="15" spans="2:7" s="25" customFormat="1" ht="30" customHeight="1" x14ac:dyDescent="0.2">
      <c r="B15" s="130" t="s">
        <v>248</v>
      </c>
      <c r="C15" s="63">
        <f>SUM(C8:C14)</f>
        <v>1681904.32</v>
      </c>
      <c r="D15" s="416">
        <f>SUM(D8:D14)</f>
        <v>1681904.32</v>
      </c>
      <c r="E15" s="63">
        <f>SUM(E8:E14)</f>
        <v>1121834</v>
      </c>
      <c r="F15" s="63">
        <f>SUM(F8:F14)</f>
        <v>1121834</v>
      </c>
      <c r="G15" s="419">
        <f t="shared" si="0"/>
        <v>2803738.3200000003</v>
      </c>
    </row>
    <row r="16" spans="2:7" s="25" customFormat="1" ht="19.5" customHeight="1" x14ac:dyDescent="0.2">
      <c r="B16" s="127" t="s">
        <v>227</v>
      </c>
      <c r="C16" s="64">
        <f>C15*0.07</f>
        <v>117733.30240000002</v>
      </c>
      <c r="D16" s="374">
        <f>'2) By Category'!H207</f>
        <v>117733.30240000002</v>
      </c>
      <c r="E16" s="64">
        <f t="shared" ref="E16:F16" si="1">E15*0.07</f>
        <v>78528.38</v>
      </c>
      <c r="F16" s="64">
        <f t="shared" si="1"/>
        <v>78528.38</v>
      </c>
      <c r="G16" s="374">
        <f t="shared" si="0"/>
        <v>196261.68240000002</v>
      </c>
    </row>
    <row r="17" spans="2:8" s="25" customFormat="1" ht="25.5" customHeight="1" thickBot="1" x14ac:dyDescent="0.25">
      <c r="B17" s="65" t="s">
        <v>7</v>
      </c>
      <c r="C17" s="66">
        <f>C15+C16</f>
        <v>1799637.6224</v>
      </c>
      <c r="D17" s="417">
        <f>SUM(D15:D16)</f>
        <v>1799637.6224</v>
      </c>
      <c r="E17" s="66">
        <f t="shared" ref="E17:F17" si="2">E15+E16</f>
        <v>1200362.3799999999</v>
      </c>
      <c r="F17" s="66">
        <f t="shared" si="2"/>
        <v>1200362.3799999999</v>
      </c>
      <c r="G17" s="417">
        <f>G15+G16</f>
        <v>3000000.0024000001</v>
      </c>
      <c r="H17" s="420"/>
    </row>
    <row r="18" spans="2:8" s="25" customFormat="1" ht="17" thickBot="1" x14ac:dyDescent="0.25">
      <c r="B18" s="129"/>
      <c r="C18" s="129"/>
      <c r="D18" s="129"/>
      <c r="E18" s="129"/>
      <c r="F18" s="129"/>
      <c r="G18" s="129"/>
      <c r="H18" s="129"/>
    </row>
    <row r="19" spans="2:8" s="25" customFormat="1" ht="15.75" customHeight="1" x14ac:dyDescent="0.2">
      <c r="B19" s="522" t="s">
        <v>191</v>
      </c>
      <c r="C19" s="523"/>
      <c r="D19" s="523"/>
      <c r="E19" s="523"/>
      <c r="F19" s="523"/>
      <c r="G19" s="524"/>
      <c r="H19" s="131"/>
    </row>
    <row r="20" spans="2:8" ht="15.75" customHeight="1" x14ac:dyDescent="0.2">
      <c r="B20" s="530"/>
      <c r="C20" s="439" t="str">
        <f>'1) Budget Table'!D4</f>
        <v>UNDP</v>
      </c>
      <c r="D20" s="410"/>
      <c r="E20" s="439" t="str">
        <f>'1) Budget Table'!I4</f>
        <v>UNICEF</v>
      </c>
      <c r="F20" s="439" t="str">
        <f>'1) Budget Table'!J4</f>
        <v>UNICEF revision</v>
      </c>
      <c r="G20" s="439" t="s">
        <v>228</v>
      </c>
      <c r="H20" s="441" t="s">
        <v>192</v>
      </c>
    </row>
    <row r="21" spans="2:8" ht="15.75" customHeight="1" x14ac:dyDescent="0.2">
      <c r="B21" s="531"/>
      <c r="C21" s="440"/>
      <c r="D21" s="411"/>
      <c r="E21" s="440"/>
      <c r="F21" s="440"/>
      <c r="G21" s="440"/>
      <c r="H21" s="442"/>
    </row>
    <row r="22" spans="2:8" ht="23.25" customHeight="1" x14ac:dyDescent="0.2">
      <c r="B22" s="11" t="s">
        <v>193</v>
      </c>
      <c r="C22" s="132">
        <f>'1) Budget Table'!D197</f>
        <v>1259746.33568</v>
      </c>
      <c r="D22" s="132"/>
      <c r="E22" s="132">
        <f>'1) Budget Table'!I197</f>
        <v>840253.66599999985</v>
      </c>
      <c r="F22" s="132">
        <f>'1) Budget Table'!J197</f>
        <v>0</v>
      </c>
      <c r="G22" s="84">
        <f>'1) Budget Table'!L197</f>
        <v>2100000.0016799998</v>
      </c>
      <c r="H22" s="5">
        <f>'1) Budget Table'!M197</f>
        <v>0.7</v>
      </c>
    </row>
    <row r="23" spans="2:8" ht="24.75" customHeight="1" x14ac:dyDescent="0.2">
      <c r="B23" s="11" t="s">
        <v>194</v>
      </c>
      <c r="C23" s="132">
        <f>'1) Budget Table'!D198</f>
        <v>539891.28671999997</v>
      </c>
      <c r="D23" s="132"/>
      <c r="E23" s="132">
        <f>'1) Budget Table'!I198</f>
        <v>360108.71399999998</v>
      </c>
      <c r="F23" s="132">
        <f>'1) Budget Table'!J198</f>
        <v>0</v>
      </c>
      <c r="G23" s="84">
        <f>'1) Budget Table'!L198</f>
        <v>900000.00071999989</v>
      </c>
      <c r="H23" s="5">
        <f>'1) Budget Table'!M198</f>
        <v>0.3</v>
      </c>
    </row>
    <row r="24" spans="2:8" ht="24.75" customHeight="1" x14ac:dyDescent="0.2">
      <c r="B24" s="11" t="s">
        <v>249</v>
      </c>
      <c r="C24" s="132">
        <f>'1) Budget Table'!D199</f>
        <v>0</v>
      </c>
      <c r="D24" s="132"/>
      <c r="E24" s="132">
        <f>'1) Budget Table'!I199</f>
        <v>0</v>
      </c>
      <c r="F24" s="132">
        <f>'1) Budget Table'!J199</f>
        <v>0</v>
      </c>
      <c r="G24" s="84">
        <f>'1) Budget Table'!L199</f>
        <v>0</v>
      </c>
      <c r="H24" s="5">
        <f>'1) Budget Table'!M199</f>
        <v>0</v>
      </c>
    </row>
    <row r="25" spans="2:8" ht="18" thickBot="1" x14ac:dyDescent="0.25">
      <c r="B25" s="6" t="s">
        <v>228</v>
      </c>
      <c r="C25" s="83">
        <f>'1) Budget Table'!D200</f>
        <v>1799637.6224</v>
      </c>
      <c r="D25" s="83"/>
      <c r="E25" s="83">
        <f>'1) Budget Table'!I200</f>
        <v>1200362.3799999999</v>
      </c>
      <c r="F25" s="83">
        <f>'1) Budget Table'!J200</f>
        <v>0</v>
      </c>
      <c r="G25" s="85">
        <f>'1) Budget Table'!L200</f>
        <v>3000000.0023999996</v>
      </c>
      <c r="H25" s="86"/>
    </row>
  </sheetData>
  <sheetProtection sheet="1" formatCells="0" formatColumns="0" formatRows="0"/>
  <mergeCells count="13">
    <mergeCell ref="H20:H21"/>
    <mergeCell ref="B2:G3"/>
    <mergeCell ref="C6:C7"/>
    <mergeCell ref="E6:E7"/>
    <mergeCell ref="F6:F7"/>
    <mergeCell ref="C20:C21"/>
    <mergeCell ref="E20:E21"/>
    <mergeCell ref="F20:F21"/>
    <mergeCell ref="B19:G19"/>
    <mergeCell ref="B5:G5"/>
    <mergeCell ref="G6:G7"/>
    <mergeCell ref="B20:B21"/>
    <mergeCell ref="G20:G21"/>
  </mergeCells>
  <dataValidations count="7">
    <dataValidation allowBlank="1" showInputMessage="1" showErrorMessage="1" prompt="Includes all related staff and temporary staff costs including base salary, post adjustment and all staff entitlements." sqref="B8"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500-000002000000}"/>
    <dataValidation allowBlank="1" showInputMessage="1" showErrorMessage="1" prompt="Includes staff and non-staff travel paid for by the organization directly related to a project." sqref="B12" xr:uid="{00000000-0002-0000-0500-000003000000}"/>
    <dataValidation allowBlank="1" showInputMessage="1" showErrorMessage="1" prompt="Services contracted by an organization which follow the normal procurement processes." sqref="B11"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500-000006000000}"/>
  </dataValidations>
  <pageMargins left="0.7" right="0.7" top="0.75" bottom="0.75" header="0.3" footer="0.3"/>
  <pageSetup orientation="portrait" r:id="rId1"/>
  <ignoredErrors>
    <ignoredError sqref="E6:F7 E20:F21 C20:C21 C6:C7"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Table'!$L$191</xm:f>
            <x14:dxf>
              <font>
                <color rgb="FF9C0006"/>
              </font>
              <fill>
                <patternFill>
                  <bgColor rgb="FFFFC7CE"/>
                </patternFill>
              </fill>
            </x14:dxf>
          </x14:cfRule>
          <xm:sqref>G17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J6" sqref="J6"/>
    </sheetView>
  </sheetViews>
  <sheetFormatPr baseColWidth="10" defaultColWidth="8.83203125" defaultRowHeight="15" x14ac:dyDescent="0.2"/>
  <sheetData>
    <row r="1" spans="1:1" x14ac:dyDescent="0.2">
      <c r="A1" s="57">
        <v>0</v>
      </c>
    </row>
    <row r="2" spans="1:1" x14ac:dyDescent="0.2">
      <c r="A2" s="57">
        <v>0.2</v>
      </c>
    </row>
    <row r="3" spans="1:1" x14ac:dyDescent="0.2">
      <c r="A3" s="57">
        <v>0.4</v>
      </c>
    </row>
    <row r="4" spans="1:1" x14ac:dyDescent="0.2">
      <c r="A4" s="57">
        <v>0.6</v>
      </c>
    </row>
    <row r="5" spans="1:1" x14ac:dyDescent="0.2">
      <c r="A5" s="57">
        <v>0.8</v>
      </c>
    </row>
    <row r="6" spans="1:1" x14ac:dyDescent="0.2">
      <c r="A6" s="57">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baseColWidth="10" defaultColWidth="8.83203125" defaultRowHeight="15" x14ac:dyDescent="0.2"/>
  <sheetData>
    <row r="1" spans="1:2" x14ac:dyDescent="0.2">
      <c r="A1" s="26" t="s">
        <v>250</v>
      </c>
      <c r="B1" s="27" t="s">
        <v>251</v>
      </c>
    </row>
    <row r="2" spans="1:2" x14ac:dyDescent="0.2">
      <c r="A2" s="28" t="s">
        <v>252</v>
      </c>
      <c r="B2" s="29" t="s">
        <v>253</v>
      </c>
    </row>
    <row r="3" spans="1:2" x14ac:dyDescent="0.2">
      <c r="A3" s="28" t="s">
        <v>254</v>
      </c>
      <c r="B3" s="29" t="s">
        <v>255</v>
      </c>
    </row>
    <row r="4" spans="1:2" x14ac:dyDescent="0.2">
      <c r="A4" s="28" t="s">
        <v>256</v>
      </c>
      <c r="B4" s="29" t="s">
        <v>257</v>
      </c>
    </row>
    <row r="5" spans="1:2" x14ac:dyDescent="0.2">
      <c r="A5" s="28" t="s">
        <v>258</v>
      </c>
      <c r="B5" s="29" t="s">
        <v>259</v>
      </c>
    </row>
    <row r="6" spans="1:2" x14ac:dyDescent="0.2">
      <c r="A6" s="28" t="s">
        <v>260</v>
      </c>
      <c r="B6" s="29" t="s">
        <v>261</v>
      </c>
    </row>
    <row r="7" spans="1:2" x14ac:dyDescent="0.2">
      <c r="A7" s="28" t="s">
        <v>262</v>
      </c>
      <c r="B7" s="29" t="s">
        <v>263</v>
      </c>
    </row>
    <row r="8" spans="1:2" x14ac:dyDescent="0.2">
      <c r="A8" s="28" t="s">
        <v>264</v>
      </c>
      <c r="B8" s="29" t="s">
        <v>265</v>
      </c>
    </row>
    <row r="9" spans="1:2" x14ac:dyDescent="0.2">
      <c r="A9" s="28" t="s">
        <v>266</v>
      </c>
      <c r="B9" s="29" t="s">
        <v>267</v>
      </c>
    </row>
    <row r="10" spans="1:2" x14ac:dyDescent="0.2">
      <c r="A10" s="28" t="s">
        <v>268</v>
      </c>
      <c r="B10" s="29" t="s">
        <v>269</v>
      </c>
    </row>
    <row r="11" spans="1:2" x14ac:dyDescent="0.2">
      <c r="A11" s="28" t="s">
        <v>270</v>
      </c>
      <c r="B11" s="29" t="s">
        <v>271</v>
      </c>
    </row>
    <row r="12" spans="1:2" x14ac:dyDescent="0.2">
      <c r="A12" s="28" t="s">
        <v>272</v>
      </c>
      <c r="B12" s="29" t="s">
        <v>273</v>
      </c>
    </row>
    <row r="13" spans="1:2" x14ac:dyDescent="0.2">
      <c r="A13" s="28" t="s">
        <v>274</v>
      </c>
      <c r="B13" s="29" t="s">
        <v>275</v>
      </c>
    </row>
    <row r="14" spans="1:2" x14ac:dyDescent="0.2">
      <c r="A14" s="28" t="s">
        <v>276</v>
      </c>
      <c r="B14" s="29" t="s">
        <v>277</v>
      </c>
    </row>
    <row r="15" spans="1:2" x14ac:dyDescent="0.2">
      <c r="A15" s="28" t="s">
        <v>278</v>
      </c>
      <c r="B15" s="29" t="s">
        <v>279</v>
      </c>
    </row>
    <row r="16" spans="1:2" x14ac:dyDescent="0.2">
      <c r="A16" s="28" t="s">
        <v>280</v>
      </c>
      <c r="B16" s="29" t="s">
        <v>281</v>
      </c>
    </row>
    <row r="17" spans="1:2" x14ac:dyDescent="0.2">
      <c r="A17" s="28" t="s">
        <v>282</v>
      </c>
      <c r="B17" s="29" t="s">
        <v>283</v>
      </c>
    </row>
    <row r="18" spans="1:2" x14ac:dyDescent="0.2">
      <c r="A18" s="28" t="s">
        <v>284</v>
      </c>
      <c r="B18" s="29" t="s">
        <v>285</v>
      </c>
    </row>
    <row r="19" spans="1:2" x14ac:dyDescent="0.2">
      <c r="A19" s="28" t="s">
        <v>286</v>
      </c>
      <c r="B19" s="29" t="s">
        <v>287</v>
      </c>
    </row>
    <row r="20" spans="1:2" x14ac:dyDescent="0.2">
      <c r="A20" s="28" t="s">
        <v>288</v>
      </c>
      <c r="B20" s="29" t="s">
        <v>289</v>
      </c>
    </row>
    <row r="21" spans="1:2" x14ac:dyDescent="0.2">
      <c r="A21" s="28" t="s">
        <v>290</v>
      </c>
      <c r="B21" s="29" t="s">
        <v>291</v>
      </c>
    </row>
    <row r="22" spans="1:2" x14ac:dyDescent="0.2">
      <c r="A22" s="28" t="s">
        <v>292</v>
      </c>
      <c r="B22" s="29" t="s">
        <v>293</v>
      </c>
    </row>
    <row r="23" spans="1:2" x14ac:dyDescent="0.2">
      <c r="A23" s="28" t="s">
        <v>294</v>
      </c>
      <c r="B23" s="29" t="s">
        <v>295</v>
      </c>
    </row>
    <row r="24" spans="1:2" x14ac:dyDescent="0.2">
      <c r="A24" s="28" t="s">
        <v>296</v>
      </c>
      <c r="B24" s="29" t="s">
        <v>297</v>
      </c>
    </row>
    <row r="25" spans="1:2" x14ac:dyDescent="0.2">
      <c r="A25" s="28" t="s">
        <v>298</v>
      </c>
      <c r="B25" s="29" t="s">
        <v>299</v>
      </c>
    </row>
    <row r="26" spans="1:2" x14ac:dyDescent="0.2">
      <c r="A26" s="28" t="s">
        <v>300</v>
      </c>
      <c r="B26" s="29" t="s">
        <v>301</v>
      </c>
    </row>
    <row r="27" spans="1:2" x14ac:dyDescent="0.2">
      <c r="A27" s="28" t="s">
        <v>302</v>
      </c>
      <c r="B27" s="29" t="s">
        <v>303</v>
      </c>
    </row>
    <row r="28" spans="1:2" x14ac:dyDescent="0.2">
      <c r="A28" s="28" t="s">
        <v>304</v>
      </c>
      <c r="B28" s="29" t="s">
        <v>305</v>
      </c>
    </row>
    <row r="29" spans="1:2" x14ac:dyDescent="0.2">
      <c r="A29" s="28" t="s">
        <v>306</v>
      </c>
      <c r="B29" s="29" t="s">
        <v>307</v>
      </c>
    </row>
    <row r="30" spans="1:2" x14ac:dyDescent="0.2">
      <c r="A30" s="28" t="s">
        <v>308</v>
      </c>
      <c r="B30" s="29" t="s">
        <v>309</v>
      </c>
    </row>
    <row r="31" spans="1:2" x14ac:dyDescent="0.2">
      <c r="A31" s="28" t="s">
        <v>310</v>
      </c>
      <c r="B31" s="29" t="s">
        <v>311</v>
      </c>
    </row>
    <row r="32" spans="1:2" x14ac:dyDescent="0.2">
      <c r="A32" s="28" t="s">
        <v>312</v>
      </c>
      <c r="B32" s="29" t="s">
        <v>313</v>
      </c>
    </row>
    <row r="33" spans="1:2" x14ac:dyDescent="0.2">
      <c r="A33" s="28" t="s">
        <v>314</v>
      </c>
      <c r="B33" s="29" t="s">
        <v>315</v>
      </c>
    </row>
    <row r="34" spans="1:2" x14ac:dyDescent="0.2">
      <c r="A34" s="28" t="s">
        <v>316</v>
      </c>
      <c r="B34" s="29" t="s">
        <v>317</v>
      </c>
    </row>
    <row r="35" spans="1:2" x14ac:dyDescent="0.2">
      <c r="A35" s="28" t="s">
        <v>318</v>
      </c>
      <c r="B35" s="29" t="s">
        <v>319</v>
      </c>
    </row>
    <row r="36" spans="1:2" x14ac:dyDescent="0.2">
      <c r="A36" s="28" t="s">
        <v>320</v>
      </c>
      <c r="B36" s="29" t="s">
        <v>321</v>
      </c>
    </row>
    <row r="37" spans="1:2" x14ac:dyDescent="0.2">
      <c r="A37" s="28" t="s">
        <v>322</v>
      </c>
      <c r="B37" s="29" t="s">
        <v>323</v>
      </c>
    </row>
    <row r="38" spans="1:2" x14ac:dyDescent="0.2">
      <c r="A38" s="28" t="s">
        <v>324</v>
      </c>
      <c r="B38" s="29" t="s">
        <v>325</v>
      </c>
    </row>
    <row r="39" spans="1:2" x14ac:dyDescent="0.2">
      <c r="A39" s="28" t="s">
        <v>326</v>
      </c>
      <c r="B39" s="29" t="s">
        <v>327</v>
      </c>
    </row>
    <row r="40" spans="1:2" x14ac:dyDescent="0.2">
      <c r="A40" s="28" t="s">
        <v>328</v>
      </c>
      <c r="B40" s="29" t="s">
        <v>329</v>
      </c>
    </row>
    <row r="41" spans="1:2" x14ac:dyDescent="0.2">
      <c r="A41" s="28" t="s">
        <v>330</v>
      </c>
      <c r="B41" s="29" t="s">
        <v>331</v>
      </c>
    </row>
    <row r="42" spans="1:2" x14ac:dyDescent="0.2">
      <c r="A42" s="28" t="s">
        <v>332</v>
      </c>
      <c r="B42" s="29" t="s">
        <v>333</v>
      </c>
    </row>
    <row r="43" spans="1:2" x14ac:dyDescent="0.2">
      <c r="A43" s="28" t="s">
        <v>334</v>
      </c>
      <c r="B43" s="29" t="s">
        <v>335</v>
      </c>
    </row>
    <row r="44" spans="1:2" x14ac:dyDescent="0.2">
      <c r="A44" s="28" t="s">
        <v>336</v>
      </c>
      <c r="B44" s="29" t="s">
        <v>337</v>
      </c>
    </row>
    <row r="45" spans="1:2" x14ac:dyDescent="0.2">
      <c r="A45" s="28" t="s">
        <v>338</v>
      </c>
      <c r="B45" s="29" t="s">
        <v>339</v>
      </c>
    </row>
    <row r="46" spans="1:2" x14ac:dyDescent="0.2">
      <c r="A46" s="28" t="s">
        <v>340</v>
      </c>
      <c r="B46" s="29" t="s">
        <v>341</v>
      </c>
    </row>
    <row r="47" spans="1:2" x14ac:dyDescent="0.2">
      <c r="A47" s="28" t="s">
        <v>342</v>
      </c>
      <c r="B47" s="29" t="s">
        <v>343</v>
      </c>
    </row>
    <row r="48" spans="1:2" x14ac:dyDescent="0.2">
      <c r="A48" s="28" t="s">
        <v>344</v>
      </c>
      <c r="B48" s="29" t="s">
        <v>345</v>
      </c>
    </row>
    <row r="49" spans="1:2" x14ac:dyDescent="0.2">
      <c r="A49" s="28" t="s">
        <v>346</v>
      </c>
      <c r="B49" s="29" t="s">
        <v>347</v>
      </c>
    </row>
    <row r="50" spans="1:2" x14ac:dyDescent="0.2">
      <c r="A50" s="28" t="s">
        <v>348</v>
      </c>
      <c r="B50" s="29" t="s">
        <v>349</v>
      </c>
    </row>
    <row r="51" spans="1:2" x14ac:dyDescent="0.2">
      <c r="A51" s="28" t="s">
        <v>350</v>
      </c>
      <c r="B51" s="29" t="s">
        <v>351</v>
      </c>
    </row>
    <row r="52" spans="1:2" x14ac:dyDescent="0.2">
      <c r="A52" s="28" t="s">
        <v>352</v>
      </c>
      <c r="B52" s="29" t="s">
        <v>353</v>
      </c>
    </row>
    <row r="53" spans="1:2" x14ac:dyDescent="0.2">
      <c r="A53" s="28" t="s">
        <v>354</v>
      </c>
      <c r="B53" s="29" t="s">
        <v>355</v>
      </c>
    </row>
    <row r="54" spans="1:2" x14ac:dyDescent="0.2">
      <c r="A54" s="28" t="s">
        <v>356</v>
      </c>
      <c r="B54" s="29" t="s">
        <v>357</v>
      </c>
    </row>
    <row r="55" spans="1:2" x14ac:dyDescent="0.2">
      <c r="A55" s="28" t="s">
        <v>358</v>
      </c>
      <c r="B55" s="29" t="s">
        <v>359</v>
      </c>
    </row>
    <row r="56" spans="1:2" x14ac:dyDescent="0.2">
      <c r="A56" s="28" t="s">
        <v>360</v>
      </c>
      <c r="B56" s="29" t="s">
        <v>361</v>
      </c>
    </row>
    <row r="57" spans="1:2" x14ac:dyDescent="0.2">
      <c r="A57" s="28" t="s">
        <v>362</v>
      </c>
      <c r="B57" s="29" t="s">
        <v>363</v>
      </c>
    </row>
    <row r="58" spans="1:2" x14ac:dyDescent="0.2">
      <c r="A58" s="28" t="s">
        <v>364</v>
      </c>
      <c r="B58" s="29" t="s">
        <v>365</v>
      </c>
    </row>
    <row r="59" spans="1:2" x14ac:dyDescent="0.2">
      <c r="A59" s="28" t="s">
        <v>366</v>
      </c>
      <c r="B59" s="29" t="s">
        <v>367</v>
      </c>
    </row>
    <row r="60" spans="1:2" x14ac:dyDescent="0.2">
      <c r="A60" s="28" t="s">
        <v>368</v>
      </c>
      <c r="B60" s="29" t="s">
        <v>369</v>
      </c>
    </row>
    <row r="61" spans="1:2" x14ac:dyDescent="0.2">
      <c r="A61" s="28" t="s">
        <v>370</v>
      </c>
      <c r="B61" s="29" t="s">
        <v>371</v>
      </c>
    </row>
    <row r="62" spans="1:2" x14ac:dyDescent="0.2">
      <c r="A62" s="28" t="s">
        <v>372</v>
      </c>
      <c r="B62" s="29" t="s">
        <v>373</v>
      </c>
    </row>
    <row r="63" spans="1:2" x14ac:dyDescent="0.2">
      <c r="A63" s="28" t="s">
        <v>374</v>
      </c>
      <c r="B63" s="29" t="s">
        <v>375</v>
      </c>
    </row>
    <row r="64" spans="1:2" x14ac:dyDescent="0.2">
      <c r="A64" s="28" t="s">
        <v>376</v>
      </c>
      <c r="B64" s="29" t="s">
        <v>377</v>
      </c>
    </row>
    <row r="65" spans="1:2" x14ac:dyDescent="0.2">
      <c r="A65" s="28" t="s">
        <v>378</v>
      </c>
      <c r="B65" s="29" t="s">
        <v>379</v>
      </c>
    </row>
    <row r="66" spans="1:2" x14ac:dyDescent="0.2">
      <c r="A66" s="28" t="s">
        <v>380</v>
      </c>
      <c r="B66" s="29" t="s">
        <v>381</v>
      </c>
    </row>
    <row r="67" spans="1:2" x14ac:dyDescent="0.2">
      <c r="A67" s="28" t="s">
        <v>382</v>
      </c>
      <c r="B67" s="29" t="s">
        <v>383</v>
      </c>
    </row>
    <row r="68" spans="1:2" x14ac:dyDescent="0.2">
      <c r="A68" s="28" t="s">
        <v>384</v>
      </c>
      <c r="B68" s="29" t="s">
        <v>385</v>
      </c>
    </row>
    <row r="69" spans="1:2" x14ac:dyDescent="0.2">
      <c r="A69" s="28" t="s">
        <v>386</v>
      </c>
      <c r="B69" s="29" t="s">
        <v>387</v>
      </c>
    </row>
    <row r="70" spans="1:2" x14ac:dyDescent="0.2">
      <c r="A70" s="28" t="s">
        <v>388</v>
      </c>
      <c r="B70" s="29" t="s">
        <v>389</v>
      </c>
    </row>
    <row r="71" spans="1:2" x14ac:dyDescent="0.2">
      <c r="A71" s="28" t="s">
        <v>390</v>
      </c>
      <c r="B71" s="29" t="s">
        <v>391</v>
      </c>
    </row>
    <row r="72" spans="1:2" x14ac:dyDescent="0.2">
      <c r="A72" s="28" t="s">
        <v>392</v>
      </c>
      <c r="B72" s="29" t="s">
        <v>393</v>
      </c>
    </row>
    <row r="73" spans="1:2" x14ac:dyDescent="0.2">
      <c r="A73" s="28" t="s">
        <v>394</v>
      </c>
      <c r="B73" s="29" t="s">
        <v>395</v>
      </c>
    </row>
    <row r="74" spans="1:2" x14ac:dyDescent="0.2">
      <c r="A74" s="28" t="s">
        <v>396</v>
      </c>
      <c r="B74" s="29" t="s">
        <v>397</v>
      </c>
    </row>
    <row r="75" spans="1:2" ht="16" x14ac:dyDescent="0.2">
      <c r="A75" s="28" t="s">
        <v>398</v>
      </c>
      <c r="B75" s="30" t="s">
        <v>399</v>
      </c>
    </row>
    <row r="76" spans="1:2" ht="16" x14ac:dyDescent="0.2">
      <c r="A76" s="28" t="s">
        <v>400</v>
      </c>
      <c r="B76" s="30" t="s">
        <v>401</v>
      </c>
    </row>
    <row r="77" spans="1:2" ht="16" x14ac:dyDescent="0.2">
      <c r="A77" s="28" t="s">
        <v>402</v>
      </c>
      <c r="B77" s="30" t="s">
        <v>403</v>
      </c>
    </row>
    <row r="78" spans="1:2" ht="16" x14ac:dyDescent="0.2">
      <c r="A78" s="28" t="s">
        <v>404</v>
      </c>
      <c r="B78" s="30" t="s">
        <v>405</v>
      </c>
    </row>
    <row r="79" spans="1:2" ht="16" x14ac:dyDescent="0.2">
      <c r="A79" s="28" t="s">
        <v>406</v>
      </c>
      <c r="B79" s="30" t="s">
        <v>407</v>
      </c>
    </row>
    <row r="80" spans="1:2" ht="16" x14ac:dyDescent="0.2">
      <c r="A80" s="28" t="s">
        <v>408</v>
      </c>
      <c r="B80" s="30" t="s">
        <v>409</v>
      </c>
    </row>
    <row r="81" spans="1:2" ht="16" x14ac:dyDescent="0.2">
      <c r="A81" s="28" t="s">
        <v>410</v>
      </c>
      <c r="B81" s="30" t="s">
        <v>411</v>
      </c>
    </row>
    <row r="82" spans="1:2" ht="16" x14ac:dyDescent="0.2">
      <c r="A82" s="28" t="s">
        <v>412</v>
      </c>
      <c r="B82" s="30" t="s">
        <v>413</v>
      </c>
    </row>
    <row r="83" spans="1:2" ht="16" x14ac:dyDescent="0.2">
      <c r="A83" s="28" t="s">
        <v>414</v>
      </c>
      <c r="B83" s="30" t="s">
        <v>415</v>
      </c>
    </row>
    <row r="84" spans="1:2" ht="16" x14ac:dyDescent="0.2">
      <c r="A84" s="28" t="s">
        <v>416</v>
      </c>
      <c r="B84" s="30" t="s">
        <v>417</v>
      </c>
    </row>
    <row r="85" spans="1:2" ht="16" x14ac:dyDescent="0.2">
      <c r="A85" s="28" t="s">
        <v>418</v>
      </c>
      <c r="B85" s="30" t="s">
        <v>419</v>
      </c>
    </row>
    <row r="86" spans="1:2" ht="16" x14ac:dyDescent="0.2">
      <c r="A86" s="28" t="s">
        <v>420</v>
      </c>
      <c r="B86" s="30" t="s">
        <v>421</v>
      </c>
    </row>
    <row r="87" spans="1:2" ht="16" x14ac:dyDescent="0.2">
      <c r="A87" s="28" t="s">
        <v>422</v>
      </c>
      <c r="B87" s="30" t="s">
        <v>423</v>
      </c>
    </row>
    <row r="88" spans="1:2" ht="16" x14ac:dyDescent="0.2">
      <c r="A88" s="28" t="s">
        <v>424</v>
      </c>
      <c r="B88" s="30" t="s">
        <v>425</v>
      </c>
    </row>
    <row r="89" spans="1:2" ht="16" x14ac:dyDescent="0.2">
      <c r="A89" s="28" t="s">
        <v>426</v>
      </c>
      <c r="B89" s="30" t="s">
        <v>427</v>
      </c>
    </row>
    <row r="90" spans="1:2" ht="16" x14ac:dyDescent="0.2">
      <c r="A90" s="28" t="s">
        <v>428</v>
      </c>
      <c r="B90" s="30" t="s">
        <v>429</v>
      </c>
    </row>
    <row r="91" spans="1:2" ht="16" x14ac:dyDescent="0.2">
      <c r="A91" s="28" t="s">
        <v>430</v>
      </c>
      <c r="B91" s="30" t="s">
        <v>431</v>
      </c>
    </row>
    <row r="92" spans="1:2" ht="16" x14ac:dyDescent="0.2">
      <c r="A92" s="28" t="s">
        <v>432</v>
      </c>
      <c r="B92" s="30" t="s">
        <v>433</v>
      </c>
    </row>
    <row r="93" spans="1:2" ht="16" x14ac:dyDescent="0.2">
      <c r="A93" s="28" t="s">
        <v>434</v>
      </c>
      <c r="B93" s="30" t="s">
        <v>435</v>
      </c>
    </row>
    <row r="94" spans="1:2" ht="16" x14ac:dyDescent="0.2">
      <c r="A94" s="28" t="s">
        <v>436</v>
      </c>
      <c r="B94" s="30" t="s">
        <v>437</v>
      </c>
    </row>
    <row r="95" spans="1:2" ht="16" x14ac:dyDescent="0.2">
      <c r="A95" s="28" t="s">
        <v>438</v>
      </c>
      <c r="B95" s="30" t="s">
        <v>439</v>
      </c>
    </row>
    <row r="96" spans="1:2" ht="16" x14ac:dyDescent="0.2">
      <c r="A96" s="28" t="s">
        <v>440</v>
      </c>
      <c r="B96" s="30" t="s">
        <v>441</v>
      </c>
    </row>
    <row r="97" spans="1:2" ht="16" x14ac:dyDescent="0.2">
      <c r="A97" s="28" t="s">
        <v>442</v>
      </c>
      <c r="B97" s="30" t="s">
        <v>443</v>
      </c>
    </row>
    <row r="98" spans="1:2" ht="16" x14ac:dyDescent="0.2">
      <c r="A98" s="28" t="s">
        <v>444</v>
      </c>
      <c r="B98" s="30" t="s">
        <v>445</v>
      </c>
    </row>
    <row r="99" spans="1:2" ht="16" x14ac:dyDescent="0.2">
      <c r="A99" s="28" t="s">
        <v>446</v>
      </c>
      <c r="B99" s="30" t="s">
        <v>447</v>
      </c>
    </row>
    <row r="100" spans="1:2" ht="16" x14ac:dyDescent="0.2">
      <c r="A100" s="28" t="s">
        <v>448</v>
      </c>
      <c r="B100" s="30" t="s">
        <v>449</v>
      </c>
    </row>
    <row r="101" spans="1:2" ht="16" x14ac:dyDescent="0.2">
      <c r="A101" s="28" t="s">
        <v>450</v>
      </c>
      <c r="B101" s="30" t="s">
        <v>451</v>
      </c>
    </row>
    <row r="102" spans="1:2" ht="16" x14ac:dyDescent="0.2">
      <c r="A102" s="28" t="s">
        <v>452</v>
      </c>
      <c r="B102" s="30" t="s">
        <v>453</v>
      </c>
    </row>
    <row r="103" spans="1:2" ht="16" x14ac:dyDescent="0.2">
      <c r="A103" s="28" t="s">
        <v>454</v>
      </c>
      <c r="B103" s="30" t="s">
        <v>455</v>
      </c>
    </row>
    <row r="104" spans="1:2" ht="16" x14ac:dyDescent="0.2">
      <c r="A104" s="28" t="s">
        <v>456</v>
      </c>
      <c r="B104" s="30" t="s">
        <v>457</v>
      </c>
    </row>
    <row r="105" spans="1:2" ht="16" x14ac:dyDescent="0.2">
      <c r="A105" s="28" t="s">
        <v>458</v>
      </c>
      <c r="B105" s="30" t="s">
        <v>459</v>
      </c>
    </row>
    <row r="106" spans="1:2" ht="16" x14ac:dyDescent="0.2">
      <c r="A106" s="28" t="s">
        <v>460</v>
      </c>
      <c r="B106" s="30" t="s">
        <v>461</v>
      </c>
    </row>
    <row r="107" spans="1:2" ht="16" x14ac:dyDescent="0.2">
      <c r="A107" s="28" t="s">
        <v>462</v>
      </c>
      <c r="B107" s="30" t="s">
        <v>463</v>
      </c>
    </row>
    <row r="108" spans="1:2" ht="16" x14ac:dyDescent="0.2">
      <c r="A108" s="28" t="s">
        <v>464</v>
      </c>
      <c r="B108" s="30" t="s">
        <v>465</v>
      </c>
    </row>
    <row r="109" spans="1:2" ht="16" x14ac:dyDescent="0.2">
      <c r="A109" s="28" t="s">
        <v>466</v>
      </c>
      <c r="B109" s="30" t="s">
        <v>467</v>
      </c>
    </row>
    <row r="110" spans="1:2" ht="16" x14ac:dyDescent="0.2">
      <c r="A110" s="28" t="s">
        <v>468</v>
      </c>
      <c r="B110" s="30" t="s">
        <v>469</v>
      </c>
    </row>
    <row r="111" spans="1:2" ht="16" x14ac:dyDescent="0.2">
      <c r="A111" s="28" t="s">
        <v>470</v>
      </c>
      <c r="B111" s="30" t="s">
        <v>471</v>
      </c>
    </row>
    <row r="112" spans="1:2" ht="16" x14ac:dyDescent="0.2">
      <c r="A112" s="28" t="s">
        <v>472</v>
      </c>
      <c r="B112" s="30" t="s">
        <v>473</v>
      </c>
    </row>
    <row r="113" spans="1:2" ht="16" x14ac:dyDescent="0.2">
      <c r="A113" s="28" t="s">
        <v>474</v>
      </c>
      <c r="B113" s="30" t="s">
        <v>475</v>
      </c>
    </row>
    <row r="114" spans="1:2" ht="16" x14ac:dyDescent="0.2">
      <c r="A114" s="28" t="s">
        <v>476</v>
      </c>
      <c r="B114" s="30" t="s">
        <v>477</v>
      </c>
    </row>
    <row r="115" spans="1:2" ht="16" x14ac:dyDescent="0.2">
      <c r="A115" s="28" t="s">
        <v>478</v>
      </c>
      <c r="B115" s="30" t="s">
        <v>479</v>
      </c>
    </row>
    <row r="116" spans="1:2" ht="16" x14ac:dyDescent="0.2">
      <c r="A116" s="28" t="s">
        <v>480</v>
      </c>
      <c r="B116" s="30" t="s">
        <v>481</v>
      </c>
    </row>
    <row r="117" spans="1:2" ht="16" x14ac:dyDescent="0.2">
      <c r="A117" s="28" t="s">
        <v>482</v>
      </c>
      <c r="B117" s="30" t="s">
        <v>483</v>
      </c>
    </row>
    <row r="118" spans="1:2" ht="16" x14ac:dyDescent="0.2">
      <c r="A118" s="28" t="s">
        <v>484</v>
      </c>
      <c r="B118" s="30" t="s">
        <v>485</v>
      </c>
    </row>
    <row r="119" spans="1:2" ht="16" x14ac:dyDescent="0.2">
      <c r="A119" s="28" t="s">
        <v>486</v>
      </c>
      <c r="B119" s="30" t="s">
        <v>487</v>
      </c>
    </row>
    <row r="120" spans="1:2" ht="16" x14ac:dyDescent="0.2">
      <c r="A120" s="28" t="s">
        <v>488</v>
      </c>
      <c r="B120" s="30" t="s">
        <v>489</v>
      </c>
    </row>
    <row r="121" spans="1:2" ht="16" x14ac:dyDescent="0.2">
      <c r="A121" s="28" t="s">
        <v>490</v>
      </c>
      <c r="B121" s="30" t="s">
        <v>491</v>
      </c>
    </row>
    <row r="122" spans="1:2" ht="16" x14ac:dyDescent="0.2">
      <c r="A122" s="28" t="s">
        <v>492</v>
      </c>
      <c r="B122" s="30" t="s">
        <v>493</v>
      </c>
    </row>
    <row r="123" spans="1:2" ht="16" x14ac:dyDescent="0.2">
      <c r="A123" s="28" t="s">
        <v>494</v>
      </c>
      <c r="B123" s="30" t="s">
        <v>495</v>
      </c>
    </row>
    <row r="124" spans="1:2" ht="16" x14ac:dyDescent="0.2">
      <c r="A124" s="28" t="s">
        <v>496</v>
      </c>
      <c r="B124" s="30" t="s">
        <v>497</v>
      </c>
    </row>
    <row r="125" spans="1:2" ht="16" x14ac:dyDescent="0.2">
      <c r="A125" s="28" t="s">
        <v>498</v>
      </c>
      <c r="B125" s="30" t="s">
        <v>499</v>
      </c>
    </row>
    <row r="126" spans="1:2" ht="16" x14ac:dyDescent="0.2">
      <c r="A126" s="28" t="s">
        <v>500</v>
      </c>
      <c r="B126" s="30" t="s">
        <v>501</v>
      </c>
    </row>
    <row r="127" spans="1:2" ht="16" x14ac:dyDescent="0.2">
      <c r="A127" s="28" t="s">
        <v>502</v>
      </c>
      <c r="B127" s="30" t="s">
        <v>503</v>
      </c>
    </row>
    <row r="128" spans="1:2" ht="16" x14ac:dyDescent="0.2">
      <c r="A128" s="28" t="s">
        <v>504</v>
      </c>
      <c r="B128" s="30" t="s">
        <v>505</v>
      </c>
    </row>
    <row r="129" spans="1:2" ht="16" x14ac:dyDescent="0.2">
      <c r="A129" s="28" t="s">
        <v>506</v>
      </c>
      <c r="B129" s="30" t="s">
        <v>507</v>
      </c>
    </row>
    <row r="130" spans="1:2" ht="16" x14ac:dyDescent="0.2">
      <c r="A130" s="28" t="s">
        <v>508</v>
      </c>
      <c r="B130" s="30" t="s">
        <v>509</v>
      </c>
    </row>
    <row r="131" spans="1:2" ht="16" x14ac:dyDescent="0.2">
      <c r="A131" s="28" t="s">
        <v>510</v>
      </c>
      <c r="B131" s="30" t="s">
        <v>511</v>
      </c>
    </row>
    <row r="132" spans="1:2" ht="16" x14ac:dyDescent="0.2">
      <c r="A132" s="28" t="s">
        <v>512</v>
      </c>
      <c r="B132" s="30" t="s">
        <v>513</v>
      </c>
    </row>
    <row r="133" spans="1:2" ht="16" x14ac:dyDescent="0.2">
      <c r="A133" s="28" t="s">
        <v>514</v>
      </c>
      <c r="B133" s="30" t="s">
        <v>515</v>
      </c>
    </row>
    <row r="134" spans="1:2" ht="16" x14ac:dyDescent="0.2">
      <c r="A134" s="28" t="s">
        <v>516</v>
      </c>
      <c r="B134" s="30" t="s">
        <v>517</v>
      </c>
    </row>
    <row r="135" spans="1:2" ht="16" x14ac:dyDescent="0.2">
      <c r="A135" s="28" t="s">
        <v>518</v>
      </c>
      <c r="B135" s="30" t="s">
        <v>519</v>
      </c>
    </row>
    <row r="136" spans="1:2" ht="16" x14ac:dyDescent="0.2">
      <c r="A136" s="28" t="s">
        <v>520</v>
      </c>
      <c r="B136" s="30" t="s">
        <v>521</v>
      </c>
    </row>
    <row r="137" spans="1:2" ht="16" x14ac:dyDescent="0.2">
      <c r="A137" s="28" t="s">
        <v>522</v>
      </c>
      <c r="B137" s="30" t="s">
        <v>523</v>
      </c>
    </row>
    <row r="138" spans="1:2" ht="16" x14ac:dyDescent="0.2">
      <c r="A138" s="28" t="s">
        <v>524</v>
      </c>
      <c r="B138" s="30" t="s">
        <v>525</v>
      </c>
    </row>
    <row r="139" spans="1:2" ht="16" x14ac:dyDescent="0.2">
      <c r="A139" s="28" t="s">
        <v>526</v>
      </c>
      <c r="B139" s="30" t="s">
        <v>527</v>
      </c>
    </row>
    <row r="140" spans="1:2" ht="16" x14ac:dyDescent="0.2">
      <c r="A140" s="28" t="s">
        <v>528</v>
      </c>
      <c r="B140" s="30" t="s">
        <v>529</v>
      </c>
    </row>
    <row r="141" spans="1:2" ht="16" x14ac:dyDescent="0.2">
      <c r="A141" s="28" t="s">
        <v>530</v>
      </c>
      <c r="B141" s="30" t="s">
        <v>531</v>
      </c>
    </row>
    <row r="142" spans="1:2" ht="16" x14ac:dyDescent="0.2">
      <c r="A142" s="28" t="s">
        <v>532</v>
      </c>
      <c r="B142" s="30" t="s">
        <v>533</v>
      </c>
    </row>
    <row r="143" spans="1:2" ht="16" x14ac:dyDescent="0.2">
      <c r="A143" s="28" t="s">
        <v>534</v>
      </c>
      <c r="B143" s="30" t="s">
        <v>535</v>
      </c>
    </row>
    <row r="144" spans="1:2" ht="16" x14ac:dyDescent="0.2">
      <c r="A144" s="28" t="s">
        <v>536</v>
      </c>
      <c r="B144" s="30" t="s">
        <v>537</v>
      </c>
    </row>
    <row r="145" spans="1:2" ht="16" x14ac:dyDescent="0.2">
      <c r="A145" s="28" t="s">
        <v>538</v>
      </c>
      <c r="B145" s="30" t="s">
        <v>539</v>
      </c>
    </row>
    <row r="146" spans="1:2" ht="16" x14ac:dyDescent="0.2">
      <c r="A146" s="28" t="s">
        <v>540</v>
      </c>
      <c r="B146" s="30" t="s">
        <v>541</v>
      </c>
    </row>
    <row r="147" spans="1:2" ht="16" x14ac:dyDescent="0.2">
      <c r="A147" s="28" t="s">
        <v>542</v>
      </c>
      <c r="B147" s="30" t="s">
        <v>543</v>
      </c>
    </row>
    <row r="148" spans="1:2" ht="16" x14ac:dyDescent="0.2">
      <c r="A148" s="28" t="s">
        <v>544</v>
      </c>
      <c r="B148" s="30" t="s">
        <v>545</v>
      </c>
    </row>
    <row r="149" spans="1:2" ht="16" x14ac:dyDescent="0.2">
      <c r="A149" s="28" t="s">
        <v>546</v>
      </c>
      <c r="B149" s="30" t="s">
        <v>547</v>
      </c>
    </row>
    <row r="150" spans="1:2" ht="16" x14ac:dyDescent="0.2">
      <c r="A150" s="28" t="s">
        <v>548</v>
      </c>
      <c r="B150" s="30" t="s">
        <v>549</v>
      </c>
    </row>
    <row r="151" spans="1:2" ht="16" x14ac:dyDescent="0.2">
      <c r="A151" s="28" t="s">
        <v>550</v>
      </c>
      <c r="B151" s="30" t="s">
        <v>551</v>
      </c>
    </row>
    <row r="152" spans="1:2" ht="16" x14ac:dyDescent="0.2">
      <c r="A152" s="28" t="s">
        <v>552</v>
      </c>
      <c r="B152" s="30" t="s">
        <v>553</v>
      </c>
    </row>
    <row r="153" spans="1:2" ht="16" x14ac:dyDescent="0.2">
      <c r="A153" s="28" t="s">
        <v>554</v>
      </c>
      <c r="B153" s="30" t="s">
        <v>555</v>
      </c>
    </row>
    <row r="154" spans="1:2" ht="16" x14ac:dyDescent="0.2">
      <c r="A154" s="28" t="s">
        <v>556</v>
      </c>
      <c r="B154" s="30" t="s">
        <v>557</v>
      </c>
    </row>
    <row r="155" spans="1:2" ht="16" x14ac:dyDescent="0.2">
      <c r="A155" s="28" t="s">
        <v>558</v>
      </c>
      <c r="B155" s="30" t="s">
        <v>559</v>
      </c>
    </row>
    <row r="156" spans="1:2" ht="16" x14ac:dyDescent="0.2">
      <c r="A156" s="28" t="s">
        <v>560</v>
      </c>
      <c r="B156" s="30" t="s">
        <v>561</v>
      </c>
    </row>
    <row r="157" spans="1:2" ht="16" x14ac:dyDescent="0.2">
      <c r="A157" s="28" t="s">
        <v>562</v>
      </c>
      <c r="B157" s="30" t="s">
        <v>563</v>
      </c>
    </row>
    <row r="158" spans="1:2" ht="16" x14ac:dyDescent="0.2">
      <c r="A158" s="28" t="s">
        <v>564</v>
      </c>
      <c r="B158" s="30" t="s">
        <v>565</v>
      </c>
    </row>
    <row r="159" spans="1:2" ht="16" x14ac:dyDescent="0.2">
      <c r="A159" s="28" t="s">
        <v>566</v>
      </c>
      <c r="B159" s="30" t="s">
        <v>567</v>
      </c>
    </row>
    <row r="160" spans="1:2" ht="16" x14ac:dyDescent="0.2">
      <c r="A160" s="28" t="s">
        <v>568</v>
      </c>
      <c r="B160" s="30" t="s">
        <v>569</v>
      </c>
    </row>
    <row r="161" spans="1:2" ht="16" x14ac:dyDescent="0.2">
      <c r="A161" s="28" t="s">
        <v>570</v>
      </c>
      <c r="B161" s="30" t="s">
        <v>571</v>
      </c>
    </row>
    <row r="162" spans="1:2" ht="16" x14ac:dyDescent="0.2">
      <c r="A162" s="28" t="s">
        <v>572</v>
      </c>
      <c r="B162" s="30" t="s">
        <v>573</v>
      </c>
    </row>
    <row r="163" spans="1:2" ht="16" x14ac:dyDescent="0.2">
      <c r="A163" s="28" t="s">
        <v>574</v>
      </c>
      <c r="B163" s="30" t="s">
        <v>575</v>
      </c>
    </row>
    <row r="164" spans="1:2" ht="16" x14ac:dyDescent="0.2">
      <c r="A164" s="28" t="s">
        <v>576</v>
      </c>
      <c r="B164" s="30" t="s">
        <v>577</v>
      </c>
    </row>
    <row r="165" spans="1:2" ht="16" x14ac:dyDescent="0.2">
      <c r="A165" s="28" t="s">
        <v>578</v>
      </c>
      <c r="B165" s="30" t="s">
        <v>579</v>
      </c>
    </row>
    <row r="166" spans="1:2" ht="16" x14ac:dyDescent="0.2">
      <c r="A166" s="28" t="s">
        <v>580</v>
      </c>
      <c r="B166" s="30" t="s">
        <v>581</v>
      </c>
    </row>
    <row r="167" spans="1:2" ht="16" x14ac:dyDescent="0.2">
      <c r="A167" s="28" t="s">
        <v>582</v>
      </c>
      <c r="B167" s="30" t="s">
        <v>583</v>
      </c>
    </row>
    <row r="168" spans="1:2" ht="16" x14ac:dyDescent="0.2">
      <c r="A168" s="28" t="s">
        <v>584</v>
      </c>
      <c r="B168" s="30" t="s">
        <v>585</v>
      </c>
    </row>
    <row r="169" spans="1:2" ht="16" x14ac:dyDescent="0.2">
      <c r="A169" s="28" t="s">
        <v>586</v>
      </c>
      <c r="B169" s="30" t="s">
        <v>587</v>
      </c>
    </row>
    <row r="170" spans="1:2" ht="16" x14ac:dyDescent="0.2">
      <c r="A170" s="28" t="s">
        <v>588</v>
      </c>
      <c r="B170" s="30" t="s">
        <v>589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simonetta.rossi@undp.org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MPTF_00006_00922</ProjectId>
    <FundCode xmlns="f9695bc1-6109-4dcd-a27a-f8a0370b00e2">MPTF_00006</FundCode>
    <Comments xmlns="f9695bc1-6109-4dcd-a27a-f8a0370b00e2">2024 Annual Financial Report</Comments>
    <Active xmlns="f9695bc1-6109-4dcd-a27a-f8a0370b00e2">Yes</Active>
    <DocumentDate xmlns="b1528a4b-5ccb-40f7-a09e-43427183cd95">2024-11-15T08:00:00+00:00</DocumentDate>
    <Featured xmlns="b1528a4b-5ccb-40f7-a09e-43427183cd95">1</Featured>
    <FormTypeCode xmlns="b1528a4b-5ccb-40f7-a09e-43427183cd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DAEE3C1-BD7A-42D7-8A19-8EB49715067F}"/>
</file>

<file path=customXml/itemProps3.xml><?xml version="1.0" encoding="utf-8"?>
<ds:datastoreItem xmlns:ds="http://schemas.openxmlformats.org/officeDocument/2006/customXml" ds:itemID="{704D02A0-2D3A-4F8D-9A49-583B07354C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20241115- Financial Annual Report-.xlsx</dc:title>
  <dc:subject/>
  <dc:creator>Jelena Zelenovic</dc:creator>
  <cp:keywords/>
  <dc:description/>
  <cp:lastModifiedBy>PDA</cp:lastModifiedBy>
  <cp:revision/>
  <cp:lastPrinted>2024-07-08T14:15:41Z</cp:lastPrinted>
  <dcterms:created xsi:type="dcterms:W3CDTF">2017-11-15T21:17:43Z</dcterms:created>
  <dcterms:modified xsi:type="dcterms:W3CDTF">2024-11-19T23:35:28Z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