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simonettarossi/Documents/UN SIERRA LEONE/CRS/Reports/"/>
    </mc:Choice>
  </mc:AlternateContent>
  <xr:revisionPtr revIDLastSave="0" documentId="8_{BE439A36-56A6-874B-B264-DCB8A3818F6B}" xr6:coauthVersionLast="47" xr6:coauthVersionMax="47" xr10:uidLastSave="{00000000-0000-0000-0000-000000000000}"/>
  <bookViews>
    <workbookView xWindow="4980" yWindow="740" windowWidth="19420" windowHeight="11500" firstSheet="1" activeTab="1" xr2:uid="{00000000-000D-0000-FFFF-FFFF00000000}"/>
  </bookViews>
  <sheets>
    <sheet name="Instructions" sheetId="8" r:id="rId1"/>
    <sheet name="1) Budget Tables" sheetId="1" r:id="rId2"/>
    <sheet name="2) By Category" sheetId="5" r:id="rId3"/>
    <sheet name="3) Explanatory Notes" sheetId="3" r:id="rId4"/>
    <sheet name="4) For PBSO Use" sheetId="6" r:id="rId5"/>
    <sheet name="5) For MPTF Use" sheetId="4" r:id="rId6"/>
    <sheet name="Sheet2"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9" i="1" l="1"/>
  <c r="I176" i="1"/>
  <c r="I180" i="1" l="1"/>
  <c r="D180" i="1"/>
  <c r="G175" i="1"/>
  <c r="G176" i="1"/>
  <c r="G177" i="1"/>
  <c r="G178" i="1"/>
  <c r="C20" i="4"/>
  <c r="C6" i="4"/>
  <c r="D199" i="5"/>
  <c r="D6" i="5"/>
  <c r="D197" i="1"/>
  <c r="D189" i="1"/>
  <c r="D207" i="1"/>
  <c r="F24" i="4"/>
  <c r="F23" i="4"/>
  <c r="F22" i="4"/>
  <c r="I172" i="1"/>
  <c r="I162" i="1"/>
  <c r="I152" i="1"/>
  <c r="I142" i="1"/>
  <c r="I130" i="1"/>
  <c r="I120" i="1"/>
  <c r="I110" i="1"/>
  <c r="I100" i="1"/>
  <c r="I88" i="1"/>
  <c r="I78" i="1"/>
  <c r="I68" i="1"/>
  <c r="I58" i="1"/>
  <c r="I46" i="1"/>
  <c r="I36" i="1"/>
  <c r="I26" i="1"/>
  <c r="I16" i="1"/>
  <c r="G165" i="1"/>
  <c r="G166" i="1"/>
  <c r="G167" i="1"/>
  <c r="G168" i="1"/>
  <c r="G169" i="1"/>
  <c r="G170" i="1"/>
  <c r="G171" i="1"/>
  <c r="G164" i="1"/>
  <c r="G155" i="1"/>
  <c r="H162" i="1" s="1"/>
  <c r="G156" i="1"/>
  <c r="G157" i="1"/>
  <c r="G158" i="1"/>
  <c r="G159" i="1"/>
  <c r="G160" i="1"/>
  <c r="G161" i="1"/>
  <c r="G154" i="1"/>
  <c r="G145" i="1"/>
  <c r="G152" i="1" s="1"/>
  <c r="G146" i="1"/>
  <c r="G147" i="1"/>
  <c r="G148" i="1"/>
  <c r="G149" i="1"/>
  <c r="G150" i="1"/>
  <c r="G151" i="1"/>
  <c r="G144" i="1"/>
  <c r="G135" i="1"/>
  <c r="H142" i="1" s="1"/>
  <c r="G136" i="1"/>
  <c r="G137" i="1"/>
  <c r="G138" i="1"/>
  <c r="G139" i="1"/>
  <c r="G140" i="1"/>
  <c r="G141" i="1"/>
  <c r="G134" i="1"/>
  <c r="G123" i="1"/>
  <c r="G130" i="1" s="1"/>
  <c r="G124" i="1"/>
  <c r="G125" i="1"/>
  <c r="G126" i="1"/>
  <c r="G127" i="1"/>
  <c r="G128" i="1"/>
  <c r="G129" i="1"/>
  <c r="G122" i="1"/>
  <c r="G113" i="1"/>
  <c r="G114" i="1"/>
  <c r="G115" i="1"/>
  <c r="G116" i="1"/>
  <c r="G117" i="1"/>
  <c r="G118" i="1"/>
  <c r="G119" i="1"/>
  <c r="G112" i="1"/>
  <c r="G103" i="1"/>
  <c r="G104" i="1"/>
  <c r="G105" i="1"/>
  <c r="G106" i="1"/>
  <c r="G107" i="1"/>
  <c r="G108" i="1"/>
  <c r="G109" i="1"/>
  <c r="G102" i="1"/>
  <c r="G93" i="1"/>
  <c r="G94" i="1"/>
  <c r="G95" i="1"/>
  <c r="G96" i="1"/>
  <c r="G97" i="1"/>
  <c r="G98" i="1"/>
  <c r="G99" i="1"/>
  <c r="G92" i="1"/>
  <c r="G81" i="1"/>
  <c r="G82" i="1"/>
  <c r="G83" i="1"/>
  <c r="G84" i="1"/>
  <c r="G85" i="1"/>
  <c r="G86" i="1"/>
  <c r="G87" i="1"/>
  <c r="G80" i="1"/>
  <c r="G71" i="1"/>
  <c r="G72" i="1"/>
  <c r="G73" i="1"/>
  <c r="G74" i="1"/>
  <c r="G75" i="1"/>
  <c r="G76" i="1"/>
  <c r="G77" i="1"/>
  <c r="G70" i="1"/>
  <c r="G61" i="1"/>
  <c r="G62" i="1"/>
  <c r="G63" i="1"/>
  <c r="G64" i="1"/>
  <c r="G65" i="1"/>
  <c r="G66" i="1"/>
  <c r="G67" i="1"/>
  <c r="G60" i="1"/>
  <c r="G51" i="1"/>
  <c r="G58" i="1" s="1"/>
  <c r="G52" i="1"/>
  <c r="G53" i="1"/>
  <c r="G54" i="1"/>
  <c r="G55" i="1"/>
  <c r="G56" i="1"/>
  <c r="G57" i="1"/>
  <c r="G50" i="1"/>
  <c r="G39" i="1"/>
  <c r="H46" i="1" s="1"/>
  <c r="G40" i="1"/>
  <c r="G41" i="1"/>
  <c r="G42" i="1"/>
  <c r="G43" i="1"/>
  <c r="G44" i="1"/>
  <c r="G45" i="1"/>
  <c r="G38" i="1"/>
  <c r="G29" i="1"/>
  <c r="G30" i="1"/>
  <c r="G31" i="1"/>
  <c r="G32" i="1"/>
  <c r="G33" i="1"/>
  <c r="G34" i="1"/>
  <c r="G35" i="1"/>
  <c r="G28" i="1"/>
  <c r="G19" i="1"/>
  <c r="G20" i="1"/>
  <c r="G21" i="1"/>
  <c r="G22" i="1"/>
  <c r="G23" i="1"/>
  <c r="G24" i="1"/>
  <c r="G25" i="1"/>
  <c r="G18" i="1"/>
  <c r="G9" i="1"/>
  <c r="G10" i="1"/>
  <c r="G11" i="1"/>
  <c r="G12" i="1"/>
  <c r="G13" i="1"/>
  <c r="G14" i="1"/>
  <c r="G15" i="1"/>
  <c r="G8" i="1"/>
  <c r="D207" i="5"/>
  <c r="D202" i="5"/>
  <c r="D203" i="5"/>
  <c r="C10" i="4"/>
  <c r="D204" i="5"/>
  <c r="G204" i="5" s="1"/>
  <c r="D205" i="5"/>
  <c r="G205" i="5" s="1"/>
  <c r="D206" i="5"/>
  <c r="D201" i="5"/>
  <c r="D152" i="1"/>
  <c r="E152" i="1"/>
  <c r="E198" i="1"/>
  <c r="F198" i="1"/>
  <c r="E190" i="1"/>
  <c r="F190" i="1"/>
  <c r="F196" i="5"/>
  <c r="E196" i="5"/>
  <c r="D196" i="5"/>
  <c r="G195" i="5"/>
  <c r="G194" i="5"/>
  <c r="G193" i="5"/>
  <c r="G192" i="5"/>
  <c r="G191" i="5"/>
  <c r="G190" i="5"/>
  <c r="G189" i="5"/>
  <c r="E180" i="1"/>
  <c r="E188" i="5" s="1"/>
  <c r="F180" i="1"/>
  <c r="F188" i="5"/>
  <c r="G196" i="5"/>
  <c r="H172" i="1"/>
  <c r="G46" i="1"/>
  <c r="H152" i="1"/>
  <c r="G172" i="1"/>
  <c r="E207" i="5"/>
  <c r="D14" i="4"/>
  <c r="F207" i="5"/>
  <c r="E14" i="4"/>
  <c r="E206" i="5"/>
  <c r="F206" i="5"/>
  <c r="E13" i="4"/>
  <c r="E205" i="5"/>
  <c r="D12" i="4"/>
  <c r="F205" i="5"/>
  <c r="E12" i="4"/>
  <c r="E204" i="5"/>
  <c r="D11" i="4"/>
  <c r="F204" i="5"/>
  <c r="E11" i="4"/>
  <c r="E203" i="5"/>
  <c r="D10" i="4"/>
  <c r="F203" i="5"/>
  <c r="E10" i="4"/>
  <c r="E202" i="5"/>
  <c r="D9" i="4"/>
  <c r="F202" i="5"/>
  <c r="E9" i="4"/>
  <c r="C14" i="4"/>
  <c r="C11" i="4"/>
  <c r="E201" i="5"/>
  <c r="D8" i="4"/>
  <c r="F201" i="5"/>
  <c r="E8" i="4"/>
  <c r="C8" i="4"/>
  <c r="G156" i="5"/>
  <c r="G157" i="5"/>
  <c r="G158" i="5"/>
  <c r="G159" i="5"/>
  <c r="G160" i="5"/>
  <c r="G161" i="5"/>
  <c r="G162" i="5"/>
  <c r="D163" i="5"/>
  <c r="E163" i="5"/>
  <c r="F163" i="5"/>
  <c r="G167" i="5"/>
  <c r="G168" i="5"/>
  <c r="G169" i="5"/>
  <c r="G170" i="5"/>
  <c r="G171" i="5"/>
  <c r="G172" i="5"/>
  <c r="G173" i="5"/>
  <c r="D174" i="5"/>
  <c r="E174" i="5"/>
  <c r="F174" i="5"/>
  <c r="G178" i="5"/>
  <c r="G179" i="5"/>
  <c r="G180" i="5"/>
  <c r="G181" i="5"/>
  <c r="G182" i="5"/>
  <c r="G183" i="5"/>
  <c r="G184" i="5"/>
  <c r="D185" i="5"/>
  <c r="E185" i="5"/>
  <c r="F185" i="5"/>
  <c r="F152" i="5"/>
  <c r="E152" i="5"/>
  <c r="D152" i="5"/>
  <c r="G151" i="5"/>
  <c r="G150" i="5"/>
  <c r="G149" i="5"/>
  <c r="G148" i="5"/>
  <c r="G147" i="5"/>
  <c r="G146" i="5"/>
  <c r="G145" i="5"/>
  <c r="G111" i="5"/>
  <c r="G112" i="5"/>
  <c r="G113" i="5"/>
  <c r="G114" i="5"/>
  <c r="G115" i="5"/>
  <c r="G116" i="5"/>
  <c r="G117" i="5"/>
  <c r="D118" i="5"/>
  <c r="G118" i="5" s="1"/>
  <c r="E118" i="5"/>
  <c r="F118" i="5"/>
  <c r="G122" i="5"/>
  <c r="G123" i="5"/>
  <c r="G124" i="5"/>
  <c r="G125" i="5"/>
  <c r="G126" i="5"/>
  <c r="G127" i="5"/>
  <c r="G128" i="5"/>
  <c r="D129" i="5"/>
  <c r="G129" i="5" s="1"/>
  <c r="E129" i="5"/>
  <c r="F129" i="5"/>
  <c r="G133" i="5"/>
  <c r="G134" i="5"/>
  <c r="G135" i="5"/>
  <c r="G136" i="5"/>
  <c r="G137" i="5"/>
  <c r="G138" i="5"/>
  <c r="G139" i="5"/>
  <c r="D140" i="5"/>
  <c r="E140" i="5"/>
  <c r="F140" i="5"/>
  <c r="F107" i="5"/>
  <c r="E107" i="5"/>
  <c r="D107" i="5"/>
  <c r="G106" i="5"/>
  <c r="G105" i="5"/>
  <c r="G104" i="5"/>
  <c r="G103" i="5"/>
  <c r="G102" i="5"/>
  <c r="G101" i="5"/>
  <c r="G100" i="5"/>
  <c r="G66" i="5"/>
  <c r="G67" i="5"/>
  <c r="G68" i="5"/>
  <c r="G69" i="5"/>
  <c r="G70" i="5"/>
  <c r="G71" i="5"/>
  <c r="G72" i="5"/>
  <c r="D73" i="5"/>
  <c r="E73" i="5"/>
  <c r="F73" i="5"/>
  <c r="G77" i="5"/>
  <c r="G78" i="5"/>
  <c r="G79" i="5"/>
  <c r="G80" i="5"/>
  <c r="G81" i="5"/>
  <c r="G82" i="5"/>
  <c r="G83" i="5"/>
  <c r="D84" i="5"/>
  <c r="G84" i="5" s="1"/>
  <c r="E84" i="5"/>
  <c r="F84" i="5"/>
  <c r="G88" i="5"/>
  <c r="G89" i="5"/>
  <c r="G90" i="5"/>
  <c r="G91" i="5"/>
  <c r="G92" i="5"/>
  <c r="G93" i="5"/>
  <c r="G94" i="5"/>
  <c r="D95" i="5"/>
  <c r="E95" i="5"/>
  <c r="F95" i="5"/>
  <c r="G55" i="5"/>
  <c r="G56" i="5"/>
  <c r="G57" i="5"/>
  <c r="G58" i="5"/>
  <c r="G59" i="5"/>
  <c r="G60" i="5"/>
  <c r="G61" i="5"/>
  <c r="D62" i="5"/>
  <c r="G62" i="5" s="1"/>
  <c r="E62" i="5"/>
  <c r="F62" i="5"/>
  <c r="G21" i="5"/>
  <c r="G22" i="5"/>
  <c r="G23" i="5"/>
  <c r="G24" i="5"/>
  <c r="G25" i="5"/>
  <c r="G26" i="5"/>
  <c r="G27" i="5"/>
  <c r="D28" i="5"/>
  <c r="G28" i="5" s="1"/>
  <c r="E28" i="5"/>
  <c r="F28" i="5"/>
  <c r="G32" i="5"/>
  <c r="G33" i="5"/>
  <c r="G34" i="5"/>
  <c r="G35" i="5"/>
  <c r="G36" i="5"/>
  <c r="G37" i="5"/>
  <c r="G38" i="5"/>
  <c r="D39" i="5"/>
  <c r="G39" i="5" s="1"/>
  <c r="E39" i="5"/>
  <c r="F39" i="5"/>
  <c r="G43" i="5"/>
  <c r="G44" i="5"/>
  <c r="G45" i="5"/>
  <c r="G46" i="5"/>
  <c r="G47" i="5"/>
  <c r="G48" i="5"/>
  <c r="G49" i="5"/>
  <c r="D50" i="5"/>
  <c r="E50" i="5"/>
  <c r="F50" i="5"/>
  <c r="E17" i="5"/>
  <c r="F17" i="5"/>
  <c r="G10" i="5"/>
  <c r="G11" i="5"/>
  <c r="G12" i="5"/>
  <c r="G13" i="5"/>
  <c r="G14" i="5"/>
  <c r="G15" i="5"/>
  <c r="G16" i="5"/>
  <c r="D17" i="5"/>
  <c r="G17" i="5" s="1"/>
  <c r="C9" i="4"/>
  <c r="G174" i="5"/>
  <c r="G201" i="5"/>
  <c r="D13" i="4"/>
  <c r="G202" i="5"/>
  <c r="E15" i="4"/>
  <c r="G207" i="5"/>
  <c r="G203" i="5"/>
  <c r="F208" i="5"/>
  <c r="E208" i="5"/>
  <c r="G152" i="5"/>
  <c r="G163" i="5"/>
  <c r="G140" i="5"/>
  <c r="G185" i="5"/>
  <c r="G73" i="5"/>
  <c r="G107" i="5"/>
  <c r="G95" i="5"/>
  <c r="G50" i="5"/>
  <c r="E172" i="1"/>
  <c r="E177" i="5"/>
  <c r="F172" i="1"/>
  <c r="F177" i="5"/>
  <c r="E162" i="1"/>
  <c r="E166" i="5"/>
  <c r="F162" i="1"/>
  <c r="F166" i="5"/>
  <c r="E155" i="5"/>
  <c r="F152" i="1"/>
  <c r="F155" i="5" s="1"/>
  <c r="E142" i="1"/>
  <c r="E144" i="5" s="1"/>
  <c r="F142" i="1"/>
  <c r="F144" i="5"/>
  <c r="E130" i="1"/>
  <c r="E132" i="5" s="1"/>
  <c r="F130" i="1"/>
  <c r="F132" i="5" s="1"/>
  <c r="E120" i="1"/>
  <c r="E121" i="5" s="1"/>
  <c r="F120" i="1"/>
  <c r="F121" i="5"/>
  <c r="E110" i="1"/>
  <c r="E110" i="5" s="1"/>
  <c r="F110" i="1"/>
  <c r="F110" i="5" s="1"/>
  <c r="E100" i="1"/>
  <c r="F100" i="1"/>
  <c r="F99" i="5"/>
  <c r="E88" i="1"/>
  <c r="E87" i="5"/>
  <c r="F88" i="1"/>
  <c r="E78" i="1"/>
  <c r="E76" i="5" s="1"/>
  <c r="F78" i="1"/>
  <c r="F76" i="5"/>
  <c r="E68" i="1"/>
  <c r="E65" i="5"/>
  <c r="F68" i="1"/>
  <c r="F65" i="5" s="1"/>
  <c r="E58" i="1"/>
  <c r="E54" i="5" s="1"/>
  <c r="F58" i="1"/>
  <c r="F54" i="5"/>
  <c r="E46" i="1"/>
  <c r="E42" i="5"/>
  <c r="F46" i="1"/>
  <c r="F42" i="5" s="1"/>
  <c r="E36" i="1"/>
  <c r="E31" i="5" s="1"/>
  <c r="F36" i="1"/>
  <c r="F31" i="5"/>
  <c r="E26" i="1"/>
  <c r="E20" i="5"/>
  <c r="F26" i="1"/>
  <c r="F20" i="5"/>
  <c r="D26" i="1"/>
  <c r="F16" i="1"/>
  <c r="F9" i="5" s="1"/>
  <c r="E16" i="1"/>
  <c r="E9" i="5" s="1"/>
  <c r="D15" i="4"/>
  <c r="E99" i="5"/>
  <c r="F87" i="5"/>
  <c r="F191" i="1"/>
  <c r="F192" i="1" s="1"/>
  <c r="D172" i="1"/>
  <c r="D162" i="1"/>
  <c r="D166" i="5" s="1"/>
  <c r="G166" i="5" s="1"/>
  <c r="D155" i="5"/>
  <c r="D142" i="1"/>
  <c r="D130" i="1"/>
  <c r="D132" i="5"/>
  <c r="D120" i="1"/>
  <c r="D121" i="5" s="1"/>
  <c r="G121" i="5" s="1"/>
  <c r="D110" i="1"/>
  <c r="D110" i="5" s="1"/>
  <c r="D100" i="1"/>
  <c r="D88" i="1"/>
  <c r="D87" i="5"/>
  <c r="D78" i="1"/>
  <c r="D76" i="5" s="1"/>
  <c r="D68" i="1"/>
  <c r="D65" i="5" s="1"/>
  <c r="D58" i="1"/>
  <c r="D54" i="5" s="1"/>
  <c r="D46" i="1"/>
  <c r="D42" i="5"/>
  <c r="G42" i="5" s="1"/>
  <c r="D36" i="1"/>
  <c r="D31" i="5" s="1"/>
  <c r="D16" i="1"/>
  <c r="D9" i="5" s="1"/>
  <c r="D177" i="5"/>
  <c r="G177" i="5"/>
  <c r="D144" i="5"/>
  <c r="G144" i="5" l="1"/>
  <c r="G155" i="5"/>
  <c r="G132" i="5"/>
  <c r="F193" i="1"/>
  <c r="C40" i="6"/>
  <c r="F200" i="1"/>
  <c r="E23" i="4" s="1"/>
  <c r="G162" i="1"/>
  <c r="E191" i="1"/>
  <c r="G142" i="1"/>
  <c r="H88" i="1"/>
  <c r="G65" i="5"/>
  <c r="G9" i="5"/>
  <c r="I204" i="1"/>
  <c r="G76" i="5"/>
  <c r="G31" i="5"/>
  <c r="H26" i="1"/>
  <c r="G36" i="1"/>
  <c r="H58" i="1"/>
  <c r="H68" i="1"/>
  <c r="G87" i="5"/>
  <c r="F199" i="1"/>
  <c r="H130" i="1"/>
  <c r="G54" i="5"/>
  <c r="G110" i="5"/>
  <c r="C12" i="4"/>
  <c r="D208" i="5"/>
  <c r="G208" i="5" s="1"/>
  <c r="C13" i="4"/>
  <c r="G206" i="5"/>
  <c r="G120" i="1"/>
  <c r="H110" i="1"/>
  <c r="G88" i="1"/>
  <c r="D188" i="5"/>
  <c r="G188" i="5" s="1"/>
  <c r="H100" i="1"/>
  <c r="G78" i="1"/>
  <c r="G68" i="1"/>
  <c r="C18" i="6"/>
  <c r="D21" i="6" s="1"/>
  <c r="H36" i="1"/>
  <c r="G26" i="1"/>
  <c r="H180" i="1"/>
  <c r="G180" i="1"/>
  <c r="H120" i="1"/>
  <c r="G110" i="1"/>
  <c r="C29" i="6"/>
  <c r="D32" i="6" s="1"/>
  <c r="G100" i="1"/>
  <c r="D99" i="5"/>
  <c r="G99" i="5" s="1"/>
  <c r="H78" i="1"/>
  <c r="D191" i="1"/>
  <c r="D192" i="1" s="1"/>
  <c r="D193" i="1" s="1"/>
  <c r="D20" i="5"/>
  <c r="G20" i="5" s="1"/>
  <c r="C7" i="6"/>
  <c r="D10" i="6" s="1"/>
  <c r="H16" i="1"/>
  <c r="G16" i="1"/>
  <c r="J204" i="1" l="1"/>
  <c r="J205" i="1" s="1"/>
  <c r="D47" i="6"/>
  <c r="D45" i="6"/>
  <c r="D43" i="6"/>
  <c r="D46" i="6"/>
  <c r="D44" i="6"/>
  <c r="E192" i="1"/>
  <c r="E193" i="1" s="1"/>
  <c r="E22" i="4"/>
  <c r="F202" i="1"/>
  <c r="C15" i="4"/>
  <c r="C16" i="4" s="1"/>
  <c r="D209" i="5"/>
  <c r="D210" i="5" s="1"/>
  <c r="D204" i="1"/>
  <c r="D205" i="1" s="1"/>
  <c r="D23" i="6"/>
  <c r="D24" i="6"/>
  <c r="D25" i="6"/>
  <c r="D22" i="6"/>
  <c r="D34" i="6"/>
  <c r="D35" i="6"/>
  <c r="D33" i="6"/>
  <c r="D36" i="6"/>
  <c r="D12" i="6"/>
  <c r="D11" i="6"/>
  <c r="D14" i="6"/>
  <c r="D13" i="6"/>
  <c r="I205" i="1"/>
  <c r="G191" i="1"/>
  <c r="G192" i="1" s="1"/>
  <c r="G193" i="1" s="1"/>
  <c r="D201" i="1"/>
  <c r="C24" i="4" s="1"/>
  <c r="D200" i="1"/>
  <c r="C23" i="4" s="1"/>
  <c r="D199" i="1"/>
  <c r="D208" i="1"/>
  <c r="C41" i="6" l="1"/>
  <c r="E200" i="1"/>
  <c r="D23" i="4" s="1"/>
  <c r="E199" i="1"/>
  <c r="K204" i="1"/>
  <c r="C17" i="4"/>
  <c r="C8" i="6"/>
  <c r="C19" i="6"/>
  <c r="C30" i="6"/>
  <c r="C22" i="4"/>
  <c r="D202" i="1"/>
  <c r="C25" i="4" s="1"/>
  <c r="K205" i="1" l="1"/>
  <c r="E202" i="1"/>
  <c r="D22" i="4"/>
</calcChain>
</file>

<file path=xl/sharedStrings.xml><?xml version="1.0" encoding="utf-8"?>
<sst xmlns="http://schemas.openxmlformats.org/spreadsheetml/2006/main" count="912" uniqueCount="670">
  <si>
    <t>Annex D - PBF Project Budget</t>
  </si>
  <si>
    <t>CSO Version</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</si>
  <si>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</si>
  <si>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 xml:space="preserve">Annex D - PBF Project Budget </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</si>
  <si>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</si>
  <si>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</si>
  <si>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</si>
  <si>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Catholic Relief Services (CRS)</t>
  </si>
  <si>
    <t>Recipient Organization 2 Budget</t>
  </si>
  <si>
    <t>Recipient Organization 3 Budget</t>
  </si>
  <si>
    <t>Total</t>
  </si>
  <si>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</si>
  <si>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t xml:space="preserve">Current level of </t>
    </r>
    <r>
      <rPr>
        <b/>
        <sz val="12"/>
        <color theme="1"/>
        <rFont val="Calibri"/>
        <family val="2"/>
        <scheme val="minor"/>
      </rPr>
      <t>expenditure/ commitment</t>
    </r>
    <r>
      <rPr>
        <sz val="12"/>
        <color theme="1"/>
        <rFont val="Calibri"/>
        <family val="2"/>
        <scheme val="minor"/>
      </rPr>
      <t xml:space="preserve"> (to be completed at time of project progress reporting)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</si>
  <si>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</si>
  <si>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</si>
  <si>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</si>
  <si>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Enhanced participation and representation of youth (including women and PWDs) in  decision-making processes.. This outcome will seek to improve on the participation of women, people living with disability and young people in decision-making processes in the targeted districts and chiefdoms around the country. To achieved this outcome, project staff will identify groups and strengthen them so they may engage in thorough awareness raising campaigns. These categories of people have a right to engage in decision-making for their communities, vote and be voted for in elections, be awarded symbols, be part of a management board, and make their voices heard in any process that will ultimately affect them, their families, and their communities. Enabling their right to political participation and representation is a necessary step to achieving nationwide gender equality and democratic governance.</t>
  </si>
  <si>
    <t>Output 1.1:</t>
  </si>
  <si>
    <t>Youths (including women and PDWs) are aware of their civic rights and responsibilities in decision-making processes at community, chiefdom and district levelsTThis output aims to raise the awareness of youth's civic rights and responsibilities, through organizing and facilitating peer to peer awareness raising and sensitization sessions. To achieve this, the project will adopt various strategies and platforms that are friendly and adaptive to the target beneficiaries. These include local popular radio stations for discussion programmes, street parades using PA system and IEC materials to communicate civic education messages. Radio Maria is owned by Caritas Sierra Leone and it has one of the largest listening audience and a national coverage. The project will leverage the service of this radio station for information dissemination. Broadcast from radio Maria will be simulcast across districts and community stations.   Also, drama role plays will be organized at strategic points in the various intervention areas (including Ataya bases) for beneficiaries to understand their civic rights and responsibilities and understand the benefits of participating in decision-making processes. This will allow youths to dialogue on issues they face relating to conflict and peacebuilding through non adversarial approaches to conflict resolution. CRS will hire the services of a local drama group to develop a 2-hour radio series that will be broken down into ten episodes that will be broadcast twice a month for five months. These series will dramatize these groups’ journey through the electoral process and touch on key themes such as political manipulation, instigators of violence, and ways to positively participate in the election process and decision-making. The project will work with the disability commission to mobilize, train and provide technical accompaniment support to PWDs to influence their representation in governance processes at local and district levels. Town hall meetings will be organized to raise awareness on the civic rights and responsibilities of PWDs.</t>
  </si>
  <si>
    <t>Activity 1.1.1:</t>
  </si>
  <si>
    <t>1.Train youth groups as Peer-to-peer educators on peace-building awareness approach and civic education in schools, local coffee shop (attaya base), and marketplaces targeting first-time voters and opportunity youths.</t>
  </si>
  <si>
    <t xml:space="preserve"> </t>
  </si>
  <si>
    <t>Activity 1.1.2:</t>
  </si>
  <si>
    <t xml:space="preserve">2.Organize awareness raising session through static parades, drama and open space </t>
  </si>
  <si>
    <t>Activity 1.1.3:</t>
  </si>
  <si>
    <t xml:space="preserve">3.Radio panel discussion on civic rights and responsibilities </t>
  </si>
  <si>
    <t>Activity 1.1.4</t>
  </si>
  <si>
    <t>4.Awareness raising and dialogue sessions among political parties for support and inclusion of young people in political and governance processes.</t>
  </si>
  <si>
    <t>Activity 1.1.5</t>
  </si>
  <si>
    <t>5.Conduct simulcast discussion program on youths' civic rights, responsibilities and involvement in peace building and decision-making processes at districts and national levels.</t>
  </si>
  <si>
    <t>Activity 1.1.6</t>
  </si>
  <si>
    <t>Activity 1.1.7</t>
  </si>
  <si>
    <t>Activity 1.1.8</t>
  </si>
  <si>
    <t>Output Total</t>
  </si>
  <si>
    <t>Output 1.2:</t>
  </si>
  <si>
    <t xml:space="preserve">Increased stakeholders' engagement with youth on equal rights and representation. </t>
  </si>
  <si>
    <t>Activity 1.2.1</t>
  </si>
  <si>
    <t>1.Project Start up Workshop</t>
  </si>
  <si>
    <t>.</t>
  </si>
  <si>
    <t>Activity 1.2.2</t>
  </si>
  <si>
    <t>2.Hold town hall and community dialogue discussion targeting first-time voters, women’s groups, and attaya base groups on their meaningful involvement in politics and promoting peace in Sierra Leone.</t>
  </si>
  <si>
    <t>Activity 1.2.3</t>
  </si>
  <si>
    <t>3.Development of an inclusive community action plan on conflict prevention and management with youths and diverse stakeholders.</t>
  </si>
  <si>
    <t>Activity 1.2.4</t>
  </si>
  <si>
    <t xml:space="preserve">4.Refresher Training for Volunteer Peer Educators </t>
  </si>
  <si>
    <t>3days Refresher Training at district level for peer educators_10 peer educators per district</t>
  </si>
  <si>
    <t>Activity 1.2.5</t>
  </si>
  <si>
    <t xml:space="preserve">5.Certification of Volunteer Peer Educators </t>
  </si>
  <si>
    <t xml:space="preserve">1 day certification ceremony for peer educators </t>
  </si>
  <si>
    <t>Activity 1.2.6</t>
  </si>
  <si>
    <t>Activity 1.2.7</t>
  </si>
  <si>
    <t>Activity 1.2.8</t>
  </si>
  <si>
    <t>Output 1.3:</t>
  </si>
  <si>
    <t xml:space="preserve">Increased participation of young women, PWDs and Youth in local governanc decision-making processes at household, community, chiefdom and district levels    : The project will organize leadership trainings for young women focusing on skills that will support their participation in local and national leadership. The leadership skill training will include public speaking, mobilization, advocacy, and fund-raising skills. Forums will be organized for successful women in politics and entrepreneurship coach and mentor aspiring young female leaders. Dialogues forums will be organized with traditional leaders and religious leaders to amplify the benefits of the involvement of young women in governance and decision making. We will train men and boys to advocate against GBV and other harmful practices that limits young women’s socio-economic development.  </t>
  </si>
  <si>
    <t>Activity 1.3.1</t>
  </si>
  <si>
    <t>1.Establishment of civic education school clubs. CRS is currently working with a network.</t>
  </si>
  <si>
    <t xml:space="preserve">Formation of Civic Education School Clubs_15 Members,1day training per month, 12 meetings. Cost here includes the following: Refreshment, Branded Materials, Training Transportationm Trannsport for UYC members  awareness raising. Estimates are based on current applicable rates for similar trainings at district levels. </t>
  </si>
  <si>
    <t>Activity 1.3.2</t>
  </si>
  <si>
    <t xml:space="preserve">2.Form and strengthen 40 young women’s groups across the 5 target districts. </t>
  </si>
  <si>
    <t>Activity 1.3.3</t>
  </si>
  <si>
    <t>3.Training of Trainer workshop on civic education and leadership skills for youth</t>
  </si>
  <si>
    <t>Training includes 15 persons @ 5 districts + 5 CRS + 5 Caritas. Cost here includes the following: Refreshment, Training Transportation, hall rental and training materials .Estimates are based on current applicable rates for similar trainings at district levels</t>
  </si>
  <si>
    <t>Activity 1.3.4</t>
  </si>
  <si>
    <t>4.Conduct awareness raising sessions  on existing laws and policies that protect the rights  of women.</t>
  </si>
  <si>
    <t>Activity 1.3.5</t>
  </si>
  <si>
    <t>5.Training youths (male) on CRS positive masculinity concept to advocate against GBV and advance women’s leadership</t>
  </si>
  <si>
    <t>3 days Youth Training on Positive masculinity</t>
  </si>
  <si>
    <t>Activity 1.3.6</t>
  </si>
  <si>
    <t>6.Conduct basic social skills training such as public speaking, mobilization, lobbying, and advocacy skills for rural young women aspirants.</t>
  </si>
  <si>
    <t xml:space="preserve">Basic Training for young women-20 Participants_5 districts_5 CRS_5 Caritas </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</si>
  <si>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</si>
  <si>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</si>
  <si>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</si>
  <si>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</si>
  <si>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</si>
  <si>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</si>
  <si>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</si>
  <si>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</si>
  <si>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</si>
  <si>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</si>
  <si>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</si>
  <si>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</si>
  <si>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Youths are capacitated to mitigate conflict and promote social cohesion. This outcome focuses on mitigating conflict and promoting social cohesion at national, district and community levels. The project will use the CRS’ innovative social cohesion framework which encompasses three spheres of society: socio-cultural, economic, and political to strengthen the social cohesion intervention areas. </t>
  </si>
  <si>
    <t>Outcome 2.1</t>
  </si>
  <si>
    <t xml:space="preserve">Youths and duty bearers dialogue  for improved governance:This output focuses on mitigating conflict and promoting Social Cohesion through constructive dialogue with community stakeholders, traditional leaders, inter-religious councils, Police, Office of National Security, City councils, district councils, Chiefdom Youth Councils, and political party structures. This will be achieved through facilitating dialogue sessions to develop actions plans which will be further integrated into district and chiefdom plans. Stakeholders (Paramount Chiefs and Youths) will be supported to develop communiques to mitigate community social and cultural conflicts as commitments to promoting peacebuilding and social cohesion within their localities and follow ups will be conducted to monitor progress on how the community dialogue sessions and communiques are contributing to conflict prevention and management. 
</t>
  </si>
  <si>
    <t>Activity 2.1.1</t>
  </si>
  <si>
    <t>1.Stakeholders’ engagement sessions with politicians, paramount chiefs, security apparatuses, National Electoral Commission.</t>
  </si>
  <si>
    <t xml:space="preserve">4 radio discussion programmes per district per year, 1 per quarter </t>
  </si>
  <si>
    <t>Activity 2.1.2</t>
  </si>
  <si>
    <t>2.Dialogue sessions with the Inter-Religious Councils to promote and influence the positive involvement of young women in leadership.</t>
  </si>
  <si>
    <t xml:space="preserve">3 Youth group,3 womens group, 40 per group, 2 days training. 2 training </t>
  </si>
  <si>
    <t>Activity 2.1.3</t>
  </si>
  <si>
    <t>3.Regional dialogue sessions with political party structures, traditional and religious leaders, women’s groups, youth groups, and the person with disability organizations (PWD).</t>
  </si>
  <si>
    <t>Activity 2.1.4</t>
  </si>
  <si>
    <t>Activity 2.1.5</t>
  </si>
  <si>
    <t>Activity 2.1.6</t>
  </si>
  <si>
    <t>Activity 2.1.7</t>
  </si>
  <si>
    <t>Activity 2.1.8</t>
  </si>
  <si>
    <t>Output 2.2</t>
  </si>
  <si>
    <t>Youths are engaged in promoting social cohesion: This output seeks to reduce the risk of violence and promote social cohesion at district and chiefdom levels. The project will identify and train youths in each district and chiefdom to serve as champions for change and promote social cohesion. They will be trained to serve as peer educators and to conduct community outreach, raise awareness and sensitization on violence prevention and social cohesion. Media programs will be broadcast through radio simulcast discussions on issues of conflict mitigation and social cohesion for a just and peaceful society. In addition, regionally customized jingles will be developed in all languages focusing on various peace promotion messages. Messages will be designed in collaboration with the program targets to ensure issues affecting their various categories are captured. IEC materials on conflict mitigation and social cohesion will be produced and distributed.</t>
  </si>
  <si>
    <t>Activity 2.2.1</t>
  </si>
  <si>
    <t>1.Organize awareness-raising sessions on the importance of peace and youths' involvement in political processes through media engagements and production of IEC materials</t>
  </si>
  <si>
    <t xml:space="preserve">Trainings of Youths as PEACE champions_5 per district X 8 district </t>
  </si>
  <si>
    <t>Activity 2.2.2</t>
  </si>
  <si>
    <t>2.Organise inter-community sport activities</t>
  </si>
  <si>
    <t>3 PPRC staff per district, 1 day training</t>
  </si>
  <si>
    <t>Activity 2.2.3</t>
  </si>
  <si>
    <t xml:space="preserve">3.Organise inter political party and inter community football matches  </t>
  </si>
  <si>
    <t>Activity 2.2.4</t>
  </si>
  <si>
    <t>4.Radio panel discussion on conflict prevention and management</t>
  </si>
  <si>
    <t>Activity 2.2.5</t>
  </si>
  <si>
    <t>5.Organise inter-district learning cycle  youth  conference</t>
  </si>
  <si>
    <t xml:space="preserve">Procurement of tablets </t>
  </si>
  <si>
    <t>Activity 2.2.6</t>
  </si>
  <si>
    <t>Activity 2.2.7</t>
  </si>
  <si>
    <t>Activity 2.2.8</t>
  </si>
  <si>
    <t>Output 2.3</t>
  </si>
  <si>
    <t xml:space="preserve">Youths trained   on Social Cohesion methods and practices: Under this output, trainings will be organized for a network of Catholic Youth Organization (CYO), District Youth Councils, Caritas paralegals and young journalists on conflict mitigation and social cohesion using the CRS innovative social cohesion framework and non-violence reporting. This training will be organized at the regional, district, and chiefdom/Ward levels and the CRS ICT4D tools will be used to track and report politically motivated violence to the Political Party Registration Commission particularly during elections. Existing new peace-building structures in the district and communities will be strengthened on their roles and responsibilities in peacebuilding, and social and cultural change. Youth groups would be trained in ways to positively engage and dialogue with their peers and senior leaders to promote youth political participation. 
</t>
  </si>
  <si>
    <t>Activity 2.3.1</t>
  </si>
  <si>
    <t xml:space="preserve">1.Train youth-led groups on peacebuilding methods (education for peace, non-violent communication, conflict management. The training will include civic education for mitigating political conflict and increasing social cohesion
</t>
  </si>
  <si>
    <t>Activity 2.3.2</t>
  </si>
  <si>
    <t>2.Strengthen the community’s existing structures through training, mentorship, meetings.</t>
  </si>
  <si>
    <t>Activity 2.3.3</t>
  </si>
  <si>
    <t xml:space="preserve">3.ICT4D training for paralegals as violence incidence reporters. </t>
  </si>
  <si>
    <t>Training of  psralegals 15 per distric + 7 staff_2 days training_2</t>
  </si>
  <si>
    <t>Activity 2.3.4</t>
  </si>
  <si>
    <t xml:space="preserve">4.Procure ICT4D devices and develop incident monitoring tools. </t>
  </si>
  <si>
    <t xml:space="preserve">Tablets Devices 5 per district </t>
  </si>
  <si>
    <t>Activity 2.3.5</t>
  </si>
  <si>
    <t xml:space="preserve">5.Training of district PPRC staff on the use of violence incident monitoring tools. </t>
  </si>
  <si>
    <t xml:space="preserve">Trainings for 5 PPRC staff per district </t>
  </si>
  <si>
    <t>Activity 2.3.6</t>
  </si>
  <si>
    <t>3.Safeguarding ` to ensure their engagement and advocacy activities do no harm and protect communities and beneficiaries.</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</si>
  <si>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</si>
  <si>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</si>
  <si>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</si>
  <si>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</si>
  <si>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</si>
  <si>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</si>
  <si>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</si>
  <si>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</si>
  <si>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</si>
  <si>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</si>
  <si>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</si>
  <si>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</si>
  <si>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Youths including young women and youths with disability engaged in diversified livelihoods. .This outcome seeks to increase the economic well-being of youths through diversified and sustainable livelihood approaches. This includes adopting empowerment approaches to deliver market driven skills through training. Coaching and mentorship to catalyze employment (formal and non-formal) and to invest in income generating activities. To achieve this, the project team will identify various youth groups and assess their livelihood options for further improvement through working with competent institutions and individuals to design and provide customized skills training, coaching and mentorship packages over the life of the project. </t>
  </si>
  <si>
    <t>Output 3.1</t>
  </si>
  <si>
    <t xml:space="preserve">Youths are trained  in  entrepreneurship methods and practices (including agribusiness  (including agribusiness ): This output focuses on capacity building for unemployed youths to identify and invest in diverse income generating activities in their local communities based on their areas of interest. The project will identify youth groups, and train them in business skills to invest in specific incoming generation activities of interest in partnership with National Commission for Social Action (NACSA), Mankind Accreditation Development Activity Movement (MADAM), MUNAFA and SLADEA organizations. CRS and Caritas will use their business and income generating models to enhance the livelihoods skills of target beneficiaries. Further to that, the project will map out market driven income generation activities in each of the project locations to measure and determine the market size for investment. Project participants will be supported with a business plan to guide investment and market the plans to microfinance institution for access to finance Considering the life of the project, the project will negotiate with training institutions to develop accelerated training manuals for various trainings and mode of delivery.
</t>
  </si>
  <si>
    <t>Activity 3.1.1</t>
  </si>
  <si>
    <t xml:space="preserve">1.Identification of existing youths' groups to be trained or linked to vocational training. </t>
  </si>
  <si>
    <t>Activity 3.1.2</t>
  </si>
  <si>
    <t>2.Identify and strengthen the capacity of youths' cooperatives on climate smart agriculture.</t>
  </si>
  <si>
    <t>Activity 3.1.3</t>
  </si>
  <si>
    <t>Activity 3.1.4</t>
  </si>
  <si>
    <t>Activity 3.1.5</t>
  </si>
  <si>
    <t>Activity 3.1.6</t>
  </si>
  <si>
    <t>Activity 3.1.7</t>
  </si>
  <si>
    <t>Activity 3.1.8</t>
  </si>
  <si>
    <t>Output 3.2:</t>
  </si>
  <si>
    <t xml:space="preserve">Youths are linked and deployed in internship and mentorship to acquire  alternative livelihood skills p (Formal/informal).  This output seeks to support ensure that youth trained in various  market driven vocational skills are linked and  deployed for internship and mentorship.. The project will coordinate with master trainers and vocational institutions in the project locations to provide internship and mentorship support to project targets that are interested in skills development. A skills map exercise will be conducted in all the project locations to determine the existing market for the various skills. Target participants will be guided to identify skills that are demanded in the market for mentorship and internship placement.  
 </t>
  </si>
  <si>
    <t>Activity 3.2.1</t>
  </si>
  <si>
    <t>1.CRS will leverage its existing relationship with vocational and financial institutions.</t>
  </si>
  <si>
    <t>Activity 3.2.2</t>
  </si>
  <si>
    <t xml:space="preserve">Project clouseout </t>
  </si>
  <si>
    <t>Activity 3.2.3</t>
  </si>
  <si>
    <t>Activity 3.2.4</t>
  </si>
  <si>
    <t>Activity 3.2.5</t>
  </si>
  <si>
    <t>Activity 3.2.6</t>
  </si>
  <si>
    <t>Activity 3.2.7</t>
  </si>
  <si>
    <t>Activity 3.2.8</t>
  </si>
  <si>
    <t>Output 3.3</t>
  </si>
  <si>
    <t xml:space="preserve">Youths are linked to access finance opportunities and mentorship. This output provides linkages for access to finance from both the formal and informal financial sectors. Considering that access to finance is critical to invest in income generating activities, and to a large extent sustainable livelihoods, youths, especially young women, and youths with disability will be supported through linking them up with Microfinance Institutions (MFIs) and facilitating Saving and Internal Lending Communities (SILC). or Village Savings and Loans Associations (VSLA) in the targeted communities. The project will map MFIs and financial services associations at local levels to inform the support needed for the project participants to meet their criteria to access their services. Also, the project will promote small scale savings to participate in SILC. Youths, particularly young women will be trained in the principles of SILC and provided with the tools to facilitate their savings. 
 </t>
  </si>
  <si>
    <t>Activity 3.3.1</t>
  </si>
  <si>
    <t xml:space="preserve">1.Establishment of saving and internal lending communities (SILC) at chiefdom levels targeting young women. </t>
  </si>
  <si>
    <t>Activity 3.3.2</t>
  </si>
  <si>
    <t>2.Provide agricultural input materials to youths' Agric cooperatives</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</si>
  <si>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</si>
  <si>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</si>
  <si>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</si>
  <si>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</si>
  <si>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</si>
  <si>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</si>
  <si>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</si>
  <si>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</si>
  <si>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</si>
  <si>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</si>
  <si>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</si>
  <si>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</si>
  <si>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</si>
  <si>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</si>
  <si>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</si>
  <si>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</si>
  <si>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</si>
  <si>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</si>
  <si>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</si>
  <si>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</si>
  <si>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</si>
  <si>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</si>
  <si>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</si>
  <si>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</si>
  <si>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</si>
  <si>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</si>
  <si>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</si>
  <si>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</si>
  <si>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</si>
  <si>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</si>
  <si>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</si>
  <si>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</si>
  <si>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</si>
  <si>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</si>
  <si>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</si>
  <si>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</si>
  <si>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</si>
  <si>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</si>
  <si>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</si>
  <si>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</si>
  <si>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</si>
  <si>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</si>
  <si>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</si>
  <si>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</si>
  <si>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</si>
  <si>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</si>
  <si>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</si>
  <si>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</si>
  <si>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</si>
  <si>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</si>
  <si>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</si>
  <si>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</si>
  <si>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</si>
  <si>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 xml:space="preserve">Personnel cost for CRS and Caritas </t>
  </si>
  <si>
    <t>The following staff and LOE will work for the grant, the salary cost are based on current salary scale for CRS and the Partners including allocated benefits in line with applicable policies and local legislation:                
CRS staffing 
Program Manager – LOE 100%
Project officer with Gender and Youths expertise  – LOE 100%
Advocacy and Communications Officer  – LOE 100%
MEAL Manager – LOE 20%
Partnership Advisor and Safeguarding Focal Point  – LOE 5%
Grant Accountant  – LOE 100%
Gender Focal Point   – LOE 15%
Caritas Staffing 
Caritas National office program manager – LOE 30%
Project Coordinators – LOE 100%
Caritas Finance Officers  X 4 – LOE 30%
Caritas MEAL officers X 4 – LOE 30%
Caritas Directors X 5 – LOE 30%</t>
  </si>
  <si>
    <t>Additional operational costs</t>
  </si>
  <si>
    <t xml:space="preserve">Operational cost including equipment </t>
  </si>
  <si>
    <t xml:space="preserve">Espenses under this category includes cost for running/operations costs for the sub recipients (Caritas) and CRS. These costs include fair share allocations for vehicles, facilities and project supports.
</t>
  </si>
  <si>
    <t>Monitoring budget</t>
  </si>
  <si>
    <t>Monitoring budg for CRS and Caritas</t>
  </si>
  <si>
    <t>Expenses here represents the following Acivities 
- Baseline survey 
- MEAL Workshop</t>
  </si>
  <si>
    <t>Budget for independent final evaluation</t>
  </si>
  <si>
    <t xml:space="preserve">Final evalaluation </t>
  </si>
  <si>
    <t>Budget for independent audit</t>
  </si>
  <si>
    <t>Independent audit</t>
  </si>
  <si>
    <t>Total Additional Costs</t>
  </si>
  <si>
    <t>Totals</t>
  </si>
  <si>
    <t>Recipient Organization 2</t>
  </si>
  <si>
    <t>Recipient Organization 3</t>
  </si>
  <si>
    <t>Sub-Total Project Budget</t>
  </si>
  <si>
    <t>Indirect support costs (7%):</t>
  </si>
  <si>
    <t>Performance-Based Tranche Breakdown</t>
  </si>
  <si>
    <t>Tranche %</t>
  </si>
  <si>
    <t>First Tranche:</t>
  </si>
  <si>
    <t>Second Tranche:</t>
  </si>
  <si>
    <t>Third Tranche</t>
  </si>
  <si>
    <t>Total:</t>
  </si>
  <si>
    <t>7% ICR</t>
  </si>
  <si>
    <t>Total Expenditure Including ICR</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</si>
  <si>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</si>
  <si>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</si>
  <si>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</si>
  <si>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</si>
  <si>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</si>
  <si>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</si>
  <si>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</si>
  <si>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</si>
  <si>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Recipient Agency 2</t>
  </si>
  <si>
    <t>Recipient Agency 3</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</si>
  <si>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</si>
  <si>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</si>
  <si>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</si>
  <si>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</si>
  <si>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</si>
  <si>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</si>
  <si>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</si>
  <si>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</si>
  <si>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</si>
  <si>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</si>
  <si>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</si>
  <si>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</si>
  <si>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</si>
  <si>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</si>
  <si>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</si>
  <si>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</si>
  <si>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</si>
  <si>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</si>
  <si>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</si>
  <si>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</si>
  <si>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</si>
  <si>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Subtotal</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</si>
  <si>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</si>
  <si>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</si>
  <si>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</si>
  <si>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</si>
  <si>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</si>
  <si>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</si>
  <si>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</si>
  <si>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</si>
  <si>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</si>
  <si>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</si>
  <si>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</si>
  <si>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</si>
  <si>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</si>
  <si>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</si>
  <si>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</si>
  <si>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</si>
  <si>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</si>
  <si>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</si>
  <si>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</si>
  <si>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</si>
  <si>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</si>
  <si>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</si>
  <si>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</si>
  <si>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</si>
  <si>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</si>
  <si>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</si>
  <si>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</si>
  <si>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</si>
  <si>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</si>
  <si>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</si>
  <si>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</si>
  <si>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</si>
  <si>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</si>
  <si>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</si>
  <si>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</si>
  <si>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</si>
  <si>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</si>
  <si>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</si>
  <si>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</si>
  <si>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</si>
  <si>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</si>
  <si>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</si>
  <si>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</si>
  <si>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</si>
  <si>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</si>
  <si>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</si>
  <si>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</si>
  <si>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</si>
  <si>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</si>
  <si>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</si>
  <si>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</si>
  <si>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</si>
  <si>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</si>
  <si>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</si>
  <si>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</si>
  <si>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</si>
  <si>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</si>
  <si>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</si>
  <si>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</si>
  <si>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</si>
  <si>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</si>
  <si>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</si>
  <si>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</si>
  <si>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</si>
  <si>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</si>
  <si>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</si>
  <si>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</si>
  <si>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</si>
  <si>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</si>
  <si>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</si>
  <si>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</si>
  <si>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</si>
  <si>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</si>
  <si>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</si>
  <si>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</si>
  <si>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</si>
  <si>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</si>
  <si>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</si>
  <si>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</si>
  <si>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</si>
  <si>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</si>
  <si>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</si>
  <si>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</si>
  <si>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</si>
  <si>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</si>
  <si>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</si>
  <si>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</si>
  <si>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</si>
  <si>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</si>
  <si>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</si>
  <si>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</si>
  <si>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</si>
  <si>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</si>
  <si>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</si>
  <si>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</si>
  <si>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</si>
  <si>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</si>
  <si>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</si>
  <si>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</si>
  <si>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</si>
  <si>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</si>
  <si>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</si>
  <si>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</si>
  <si>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</si>
  <si>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</si>
  <si>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</si>
  <si>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</si>
  <si>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</si>
  <si>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</si>
  <si>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</si>
  <si>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</si>
  <si>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</si>
  <si>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</si>
  <si>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</si>
  <si>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</si>
  <si>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</si>
  <si>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</si>
  <si>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</si>
  <si>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</si>
  <si>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</si>
  <si>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</si>
  <si>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</si>
  <si>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</si>
  <si>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</si>
  <si>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</si>
  <si>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</si>
  <si>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</si>
  <si>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</si>
  <si>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</si>
  <si>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</si>
  <si>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</si>
  <si>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</si>
  <si>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</si>
  <si>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</si>
  <si>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</si>
  <si>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</si>
  <si>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</si>
  <si>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</si>
  <si>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</si>
  <si>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</si>
  <si>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</si>
  <si>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</si>
  <si>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</si>
  <si>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</si>
  <si>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</si>
  <si>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</si>
  <si>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</si>
  <si>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</si>
  <si>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</si>
  <si>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</si>
  <si>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</si>
  <si>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</si>
  <si>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</si>
  <si>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</si>
  <si>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</si>
  <si>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</si>
  <si>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</si>
  <si>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</si>
  <si>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</si>
  <si>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</si>
  <si>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</si>
  <si>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</si>
  <si>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</si>
  <si>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</si>
  <si>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</si>
  <si>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</si>
  <si>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</si>
  <si>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</si>
  <si>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</si>
  <si>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</si>
  <si>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</si>
  <si>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</si>
  <si>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</si>
  <si>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</si>
  <si>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</si>
  <si>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</si>
  <si>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</si>
  <si>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</si>
  <si>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</si>
  <si>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</si>
  <si>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</si>
  <si>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</si>
  <si>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</si>
  <si>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</si>
  <si>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</si>
  <si>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</si>
  <si>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</si>
  <si>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</si>
  <si>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</si>
  <si>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</si>
  <si>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</si>
  <si>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</si>
  <si>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</si>
  <si>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</si>
  <si>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</si>
  <si>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</si>
  <si>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</si>
  <si>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</si>
  <si>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</si>
  <si>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</si>
  <si>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</si>
  <si>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</si>
  <si>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</si>
  <si>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</si>
  <si>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</si>
  <si>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</si>
  <si>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</si>
  <si>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</si>
  <si>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</si>
  <si>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</si>
  <si>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</si>
  <si>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</si>
  <si>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</si>
  <si>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</si>
  <si>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</si>
  <si>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</si>
  <si>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</si>
  <si>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</si>
  <si>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</si>
  <si>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</si>
  <si>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</si>
  <si>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</si>
  <si>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</si>
  <si>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</si>
  <si>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</si>
  <si>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</si>
  <si>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</si>
  <si>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</si>
  <si>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</si>
  <si>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</si>
  <si>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</si>
  <si>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</si>
  <si>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</si>
  <si>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</si>
  <si>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</si>
  <si>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</si>
  <si>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</si>
  <si>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</si>
  <si>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</si>
  <si>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</si>
  <si>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</si>
  <si>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</si>
  <si>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</si>
  <si>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</si>
  <si>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</si>
  <si>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</si>
  <si>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</si>
  <si>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</si>
  <si>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</si>
  <si>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</si>
  <si>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</si>
  <si>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</si>
  <si>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</si>
  <si>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</si>
  <si>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</si>
  <si>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</si>
  <si>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</si>
  <si>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</si>
  <si>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</si>
  <si>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</si>
  <si>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</si>
  <si>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</si>
  <si>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</si>
  <si>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</si>
  <si>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</si>
  <si>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</si>
  <si>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</si>
  <si>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</si>
  <si>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</si>
  <si>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</si>
  <si>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</si>
  <si>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</si>
  <si>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</si>
  <si>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</si>
  <si>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</si>
  <si>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</si>
  <si>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</si>
  <si>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</si>
  <si>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</si>
  <si>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</si>
  <si>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</si>
  <si>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</si>
  <si>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</si>
  <si>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</si>
  <si>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</si>
  <si>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</si>
  <si>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</si>
  <si>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</si>
  <si>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</si>
  <si>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</si>
  <si>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</si>
  <si>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</si>
  <si>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</si>
  <si>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</si>
  <si>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</si>
  <si>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</si>
  <si>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</si>
  <si>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</si>
  <si>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</si>
  <si>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</si>
  <si>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</si>
  <si>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</si>
  <si>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</si>
  <si>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</si>
  <si>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</si>
  <si>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</si>
  <si>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</si>
  <si>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</si>
  <si>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</si>
  <si>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</si>
  <si>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</si>
  <si>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</si>
  <si>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</si>
  <si>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</si>
  <si>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</si>
  <si>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</si>
  <si>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</si>
  <si>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</si>
  <si>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</si>
  <si>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</si>
  <si>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</si>
  <si>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</si>
  <si>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</si>
  <si>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</si>
  <si>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</si>
  <si>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</si>
  <si>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</si>
  <si>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</si>
  <si>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</si>
  <si>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</si>
  <si>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</si>
  <si>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</si>
  <si>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</si>
  <si>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</si>
  <si>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</si>
  <si>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</si>
  <si>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</si>
  <si>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</si>
  <si>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</si>
  <si>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</si>
  <si>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</si>
  <si>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</si>
  <si>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</si>
  <si>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</si>
  <si>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</si>
  <si>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</si>
  <si>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</si>
  <si>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</si>
  <si>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</si>
  <si>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</si>
  <si>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</si>
  <si>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</si>
  <si>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</si>
  <si>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</si>
  <si>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</si>
  <si>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</si>
  <si>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</si>
  <si>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</si>
  <si>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</si>
  <si>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</si>
  <si>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</si>
  <si>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</si>
  <si>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</si>
  <si>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</si>
  <si>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</si>
  <si>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50% of the total number of participants for this activity are young women. Topics covered includes the participation of women in elections, issues faced as women before, during and after the election such as electoral violence, itimedation, over securitiazation , limited access to electorial information. The support young women received during the elections such as  and the role of women in peacebuilding processes. </t>
  </si>
  <si>
    <t xml:space="preserve">The simulcast radio discussion program created the plaform for women to amplify their voices on issues affecting women. The composition in all the discussion program had a minimum of 4 women, which mean ,more representation than men. During phone-in programs, more women contributed through calls and text messages. </t>
  </si>
  <si>
    <t>Over 50% of the participants selected for this training were young women. Topis discussed during the training focus on topics like Gender Equality and Equity noting the difference between equality and equity, and why both are important in creating a fair society. The importance of women’s rights and the need for their empowerment in all spheres of life, including political and governance processes. The different forms of GBV, its impact on individuals and communities, and ways to prevent and address GBV. Promote positive models of masculinity that support gender equality and challenge harmful gender norms. Exploring practical solution on how gender dynamics influence conflict and peacebuilding, and the importance of including women in peace processes. The role of women in promoting peace and cohesion. The training ended with action plans on how young women can actively engage in political and governance processes</t>
  </si>
  <si>
    <t xml:space="preserve">This activity gave young women across the project districts to the opportunity after the elections to have a dialogue to discuss the role young women will play in sustaining peace at their community levels. Discussion points were the causes of conflict which are inequality, gender-based violence, political divide, political violence, discrimination ect. The action plans developed outlined ways on how to address inclusion and inequality in the community such as the involvement of women in all community decision making processes, have meaningful women representation in the community committee where conflict are resolved.   </t>
  </si>
  <si>
    <t>This activity was planned with active involvement of young women. This helps in addressing specific barriers women might face and ensures the agenda is relevant to their concerns. We consider the timing and location of the sessions to accommodate women’s schedules, especially those with caregiving responsibilities. During the dialogue meetings, panelist spoke about the barriers limiting the inclusion and participating of women in the party governance strictures showcasing successful women in politics and governance as role models to inspire and motivate other women to participate. Over 60% of the participants who were selected to participate in the dialogue sessions were market women, school pupils, nurses, female PWDs, and members of the All-Political Parties Women Association (APPWA). The dialogue sessions we facilitated by both women and men who served as panelist to moderate the discussions. 
Stakeholder present made commitments to adopting internal partner processes that will support the representation of women local party structures, and they agreed to Implement mechanisms to gather feedback from women participants to continuously improve the inclusivity of the sessions. Stakeholder present made commitments to adopting internal partner processes that will support the representation of women local party structures, and they agreed to Implement mechanisms to gather feedback from women participants to continuously improve the inclusivity of the sessions</t>
  </si>
  <si>
    <t xml:space="preserve">Young women were registered and formed into groups. Each district has 8 young women's groups totaling 40 young women's groups across the 5 project district. </t>
  </si>
  <si>
    <t xml:space="preserve">Women took the lead in discussing civic rights and responsibilities. The topics discussed included how women can be effective change makers and serve as role models in ensuring civis rights and responsibilities are maintained. Feedback from the discussion diring the phone-in programs consisted mostly of women. </t>
  </si>
  <si>
    <t xml:space="preserve">The women during these discussion programs articulated the issues of conflict prevenetion within their communities. The topics included, what conflict means, the causes of conflict, how conflivt can be managed, and how to maintain sustaible peace. The women effectively articulated the issues of conflict and how conflict can be prevented within their communities. The calls and messages during the discussion programs also had many female voices. </t>
  </si>
  <si>
    <t xml:space="preserve">Most of the participants from the 40 women groups received agricultural support. The training on agriculture and agronomic practices were tailored to women on how to use the agricultural inputs effectively. This can include workshops on modern farming techniques, financial literacy, and business management. Female agriculture extension officers provided mentorship programs that pair experienced female farmers with younger women. This is resulting to guidance, support, and inspiration. Community meetings are organised to raise awareness about the importance of women’s participation in agriculture. </t>
  </si>
  <si>
    <t xml:space="preserve">Female headed vocational institutions are targeted to provided vocational skills support. Priority is given to female participants to benefit from vocation skills training as livelihood option. Over 80% of  participants who re receiving skils traing suport are women </t>
  </si>
  <si>
    <t xml:space="preserve">All the women in the 40 women groups have benifitted from the  the bissiens management trainign and mentorship support. Knowledge and support  gaiend from the training is utilised by the participants to revive their bisiness and also to venture into new business opportunities </t>
  </si>
  <si>
    <t>Participants from the 40 women groups received agricultural support. The training on agriculture and agronomic practices were tailored to women on how to use the agricultural inputs effectively. This can include workshops on modern farming techniques, financial literacy, and business management. Female agriculture extension officers provided mentorship programs that pair experienced female farmers with younger women. This is resulting to guidance, support, and inspiration. Community meetings are organised to raise awareness about the importance of women’s participation in agriculture.</t>
  </si>
  <si>
    <t xml:space="preserve">This activity was done in collaboration with the Inter-Religious Council of Sierra Leone (IRCSL) addressing some barrier faced by young women before, during and after elections. Some of the discussions includes the importance and inclusion of young women in fostering national cohesion. The dialogue provided young women the space to share experiences, success stories, and challenges in promoting peace and harmony in their communities. </t>
  </si>
  <si>
    <t xml:space="preserve">Female youth groups were given the pririty to be selected vocational skills support. Over 50% of  participants who receievd the skils training  suport are women </t>
  </si>
  <si>
    <t xml:space="preserve">This activity bring together all the 40 young women groups across the 5 project district representating the different political parties in their communities and conducted community and inter-communities female football matches. Awareness-raising was done during half time on messages that promote young women participation and inconclusiveness.  </t>
  </si>
  <si>
    <t xml:space="preserve">All the 40 women grouo supported by the proejct in the five project districts have received safeguding training. The training focused on topics like sexual and gender based violence, complaint and feedback mechanisms,  referal pathways for sevice providers. Prevention of sexual explaitation and violnece. Communtiy sensitisation meetings were held focusing on women accross project communities </t>
  </si>
  <si>
    <t>The project target female community groups through trainings to raise awareness and responsibilities. The project created safe and welcoming environments where women feel comfortable expressing their views by having women-only sessions or ensuring a balanced gender representation in mixed sessions. Tailore made trainings were provided to women to enhance their participation including topic like leadership, public speaking, and information on political processes.</t>
  </si>
  <si>
    <t xml:space="preserve"> The training of all the 40 women's groups across the 5 project districts. The training focused on non-violence, communication, and conflict management and how women should co-exist. The women were also introduced to aspects of civic responsibility peace building, leadership, female political participation, and how to be competitive in politics with their male counterparts.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</si>
</sst>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quot;$&quot;* #,##0.00_);_(&quot;$&quot;* \(#,##0.00\);_(&quot;$&quot;* &quot;-&quot;??_);_(@_)"/>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i/>
      <sz val="14"/>
      <color theme="1"/>
      <name val="Calibri"/>
      <family val="2"/>
      <scheme val="minor"/>
    </font>
    <font>
      <sz val="12"/>
      <name val="Calibri"/>
      <family val="2"/>
      <scheme val="minor"/>
    </font>
    <font>
      <b/>
      <sz val="12"/>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94">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4" fillId="0" borderId="6" xfId="0" applyFont="1" applyBorder="1"/>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3" xfId="0" applyFont="1" applyFill="1" applyBorder="1" applyAlignment="1">
      <alignment vertical="center" wrapText="1"/>
    </xf>
    <xf numFmtId="0" fontId="3" fillId="3" borderId="0" xfId="0" applyFont="1" applyFill="1" applyAlignment="1" applyProtection="1">
      <alignment vertical="center" wrapText="1"/>
      <protection locked="0"/>
    </xf>
    <xf numFmtId="164" fontId="11" fillId="0" borderId="0" xfId="1" applyFont="1" applyFill="1" applyBorder="1" applyAlignment="1" applyProtection="1">
      <alignment vertical="center" wrapText="1"/>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13" xfId="0"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10" fillId="0" borderId="0" xfId="0" applyFont="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4" fontId="3" fillId="2" borderId="3" xfId="0" applyNumberFormat="1" applyFont="1" applyFill="1" applyBorder="1" applyAlignment="1">
      <alignment horizontal="center" wrapText="1"/>
    </xf>
    <xf numFmtId="0" fontId="6" fillId="3" borderId="0" xfId="0" applyFont="1" applyFill="1" applyAlignment="1">
      <alignment wrapText="1"/>
    </xf>
    <xf numFmtId="164" fontId="3" fillId="4" borderId="3" xfId="1" applyFont="1" applyFill="1" applyBorder="1" applyAlignment="1" applyProtection="1">
      <alignment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0" fontId="3" fillId="2" borderId="40" xfId="0" applyFont="1" applyFill="1" applyBorder="1" applyAlignment="1">
      <alignment horizontal="center" wrapText="1"/>
    </xf>
    <xf numFmtId="164" fontId="3" fillId="2" borderId="3" xfId="0" applyNumberFormat="1" applyFont="1" applyFill="1" applyBorder="1" applyAlignment="1">
      <alignment wrapText="1"/>
    </xf>
    <xf numFmtId="0" fontId="7" fillId="2" borderId="40" xfId="0" applyFont="1" applyFill="1" applyBorder="1" applyAlignment="1">
      <alignment vertical="center" wrapText="1"/>
    </xf>
    <xf numFmtId="164" fontId="3" fillId="2" borderId="40" xfId="0" applyNumberFormat="1" applyFont="1" applyFill="1" applyBorder="1" applyAlignment="1">
      <alignment wrapText="1"/>
    </xf>
    <xf numFmtId="0" fontId="3" fillId="2" borderId="14" xfId="0" applyFont="1" applyFill="1" applyBorder="1" applyAlignment="1">
      <alignment horizontal="left" wrapText="1"/>
    </xf>
    <xf numFmtId="164" fontId="3" fillId="2" borderId="14" xfId="0" applyNumberFormat="1" applyFont="1" applyFill="1" applyBorder="1" applyAlignment="1">
      <alignment horizontal="center" wrapText="1"/>
    </xf>
    <xf numFmtId="164" fontId="3" fillId="2" borderId="14" xfId="0" applyNumberFormat="1" applyFont="1" applyFill="1" applyBorder="1" applyAlignment="1">
      <alignment wrapText="1"/>
    </xf>
    <xf numFmtId="164" fontId="3" fillId="4" borderId="3" xfId="1" applyFont="1" applyFill="1" applyBorder="1" applyAlignment="1">
      <alignmen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164" fontId="3" fillId="2" borderId="39" xfId="0" applyNumberFormat="1" applyFont="1" applyFill="1" applyBorder="1" applyAlignment="1">
      <alignment wrapText="1"/>
    </xf>
    <xf numFmtId="164" fontId="3" fillId="2" borderId="9" xfId="0" applyNumberFormat="1" applyFont="1" applyFill="1" applyBorder="1" applyAlignment="1">
      <alignment wrapText="1"/>
    </xf>
    <xf numFmtId="164" fontId="3" fillId="2" borderId="15" xfId="0" applyNumberFormat="1" applyFont="1" applyFill="1" applyBorder="1" applyAlignment="1">
      <alignment wrapText="1"/>
    </xf>
    <xf numFmtId="0" fontId="3" fillId="2" borderId="11" xfId="0" applyFont="1" applyFill="1" applyBorder="1" applyAlignment="1">
      <alignment horizontal="center" wrapText="1"/>
    </xf>
    <xf numFmtId="164" fontId="3" fillId="2" borderId="33" xfId="1" applyFont="1" applyFill="1" applyBorder="1" applyAlignment="1">
      <alignment wrapText="1"/>
    </xf>
    <xf numFmtId="164" fontId="3" fillId="2" borderId="34" xfId="0" applyNumberFormat="1" applyFont="1" applyFill="1" applyBorder="1" applyAlignment="1">
      <alignment wrapText="1"/>
    </xf>
    <xf numFmtId="0" fontId="6"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0" fontId="3" fillId="2" borderId="3" xfId="0" applyFont="1" applyFill="1" applyBorder="1" applyAlignment="1">
      <alignment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4" xfId="1" applyFont="1" applyFill="1" applyBorder="1" applyAlignment="1" applyProtection="1">
      <alignment vertical="center" wrapText="1"/>
    </xf>
    <xf numFmtId="164" fontId="3" fillId="2" borderId="38" xfId="1" applyFont="1" applyFill="1" applyBorder="1" applyAlignment="1" applyProtection="1">
      <alignment vertical="center" wrapText="1"/>
    </xf>
    <xf numFmtId="9" fontId="3" fillId="2" borderId="15" xfId="2" applyFont="1" applyFill="1" applyBorder="1" applyAlignment="1" applyProtection="1">
      <alignment vertical="center" wrapText="1"/>
    </xf>
    <xf numFmtId="0" fontId="4" fillId="2" borderId="29" xfId="0" applyFont="1" applyFill="1" applyBorder="1" applyAlignment="1">
      <alignment horizontal="left" vertical="center" wrapText="1"/>
    </xf>
    <xf numFmtId="164" fontId="3" fillId="2" borderId="17" xfId="0" applyNumberFormat="1" applyFont="1" applyFill="1" applyBorder="1" applyAlignment="1">
      <alignmen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164" fontId="3" fillId="2" borderId="15" xfId="1" applyFont="1" applyFill="1" applyBorder="1" applyAlignment="1" applyProtection="1">
      <alignment vertical="center" wrapText="1"/>
    </xf>
    <xf numFmtId="0" fontId="3" fillId="2" borderId="40"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4" fontId="3" fillId="2" borderId="5" xfId="1" applyFont="1" applyFill="1" applyBorder="1" applyAlignment="1" applyProtection="1">
      <alignment vertical="center" wrapText="1"/>
    </xf>
    <xf numFmtId="164" fontId="3" fillId="2" borderId="41" xfId="1" applyFont="1" applyFill="1" applyBorder="1" applyAlignment="1" applyProtection="1">
      <alignment vertical="center" wrapText="1"/>
    </xf>
    <xf numFmtId="164" fontId="3" fillId="4" borderId="3" xfId="1" applyFont="1" applyFill="1" applyBorder="1" applyAlignment="1" applyProtection="1">
      <alignment vertical="center" wrapText="1"/>
    </xf>
    <xf numFmtId="0" fontId="3" fillId="2" borderId="3" xfId="1" applyNumberFormat="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4" borderId="43" xfId="0" applyFont="1" applyFill="1" applyBorder="1" applyAlignment="1">
      <alignment vertical="center" wrapText="1"/>
    </xf>
    <xf numFmtId="164" fontId="3" fillId="2" borderId="2" xfId="1" applyFont="1" applyFill="1" applyBorder="1" applyAlignment="1" applyProtection="1">
      <alignment horizontal="center" vertical="center" wrapText="1"/>
    </xf>
    <xf numFmtId="0" fontId="3" fillId="2" borderId="2" xfId="1" applyNumberFormat="1" applyFont="1" applyFill="1" applyBorder="1" applyAlignment="1" applyProtection="1">
      <alignment vertical="center" wrapText="1"/>
    </xf>
    <xf numFmtId="164" fontId="3" fillId="2" borderId="50" xfId="1" applyFont="1" applyFill="1" applyBorder="1" applyAlignment="1" applyProtection="1">
      <alignment vertical="center" wrapText="1"/>
    </xf>
    <xf numFmtId="164" fontId="3" fillId="2" borderId="0" xfId="1" applyFont="1" applyFill="1" applyBorder="1" applyAlignment="1">
      <alignment wrapText="1"/>
    </xf>
    <xf numFmtId="164" fontId="3" fillId="2" borderId="53" xfId="1" applyFont="1" applyFill="1" applyBorder="1" applyAlignment="1">
      <alignment wrapText="1"/>
    </xf>
    <xf numFmtId="0" fontId="8" fillId="2" borderId="35" xfId="0" applyFont="1" applyFill="1" applyBorder="1" applyAlignment="1">
      <alignment vertical="center" wrapText="1"/>
    </xf>
    <xf numFmtId="164" fontId="3" fillId="2" borderId="12" xfId="0" applyNumberFormat="1" applyFont="1" applyFill="1" applyBorder="1" applyAlignment="1">
      <alignment wrapText="1"/>
    </xf>
    <xf numFmtId="164" fontId="3" fillId="2" borderId="13" xfId="1" applyFont="1" applyFill="1" applyBorder="1" applyAlignment="1" applyProtection="1">
      <alignment wrapText="1"/>
    </xf>
    <xf numFmtId="164" fontId="3" fillId="2" borderId="14" xfId="1" applyFont="1" applyFill="1" applyBorder="1" applyAlignment="1">
      <alignment wrapText="1"/>
    </xf>
    <xf numFmtId="164" fontId="3" fillId="2" borderId="26" xfId="1" applyFont="1" applyFill="1" applyBorder="1" applyAlignment="1">
      <alignment wrapText="1"/>
    </xf>
    <xf numFmtId="164" fontId="3" fillId="2" borderId="21" xfId="0" applyNumberFormat="1" applyFont="1" applyFill="1" applyBorder="1" applyAlignment="1">
      <alignment wrapText="1"/>
    </xf>
    <xf numFmtId="0" fontId="3" fillId="2" borderId="28" xfId="0" applyFont="1" applyFill="1" applyBorder="1" applyAlignment="1">
      <alignment wrapText="1"/>
    </xf>
    <xf numFmtId="0" fontId="3" fillId="2" borderId="52" xfId="0" applyFont="1" applyFill="1" applyBorder="1" applyAlignment="1">
      <alignment horizontal="center" wrapText="1"/>
    </xf>
    <xf numFmtId="164" fontId="3" fillId="2" borderId="2" xfId="0" applyNumberFormat="1" applyFont="1" applyFill="1" applyBorder="1" applyAlignment="1">
      <alignment horizontal="center" wrapText="1"/>
    </xf>
    <xf numFmtId="0" fontId="17" fillId="0" borderId="0" xfId="0" applyFont="1" applyAlignment="1">
      <alignment wrapText="1"/>
    </xf>
    <xf numFmtId="9" fontId="3" fillId="3" borderId="9" xfId="2" applyFont="1" applyFill="1" applyBorder="1" applyAlignment="1" applyProtection="1">
      <alignment vertical="center" wrapText="1"/>
      <protection locked="0"/>
    </xf>
    <xf numFmtId="9" fontId="3" fillId="3" borderId="32" xfId="2" applyFont="1" applyFill="1" applyBorder="1" applyAlignment="1" applyProtection="1">
      <alignment vertical="center" wrapText="1"/>
      <protection locked="0"/>
    </xf>
    <xf numFmtId="164" fontId="3" fillId="2" borderId="15" xfId="1" applyFont="1" applyFill="1" applyBorder="1" applyAlignment="1">
      <alignment wrapText="1"/>
    </xf>
    <xf numFmtId="10" fontId="3" fillId="2" borderId="9" xfId="2" applyNumberFormat="1" applyFont="1" applyFill="1" applyBorder="1" applyAlignment="1" applyProtection="1">
      <alignment wrapText="1"/>
    </xf>
    <xf numFmtId="164" fontId="3"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3" fillId="3" borderId="0" xfId="1" applyFont="1" applyFill="1" applyBorder="1" applyAlignment="1">
      <alignment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3"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3" fillId="2" borderId="29" xfId="0" applyNumberFormat="1" applyFont="1" applyFill="1" applyBorder="1" applyAlignment="1">
      <alignment vertical="center" wrapText="1"/>
    </xf>
    <xf numFmtId="164" fontId="0" fillId="2" borderId="17" xfId="1" applyFont="1" applyFill="1" applyBorder="1" applyAlignment="1">
      <alignment vertical="center" wrapText="1"/>
    </xf>
    <xf numFmtId="0" fontId="4" fillId="2" borderId="13" xfId="0" applyFont="1" applyFill="1" applyBorder="1" applyAlignment="1">
      <alignment wrapText="1"/>
    </xf>
    <xf numFmtId="164" fontId="0" fillId="2" borderId="14" xfId="0" applyNumberFormat="1" applyFill="1" applyBorder="1"/>
    <xf numFmtId="0" fontId="0" fillId="2" borderId="14" xfId="0" applyFill="1" applyBorder="1"/>
    <xf numFmtId="0" fontId="0" fillId="2" borderId="15" xfId="0" applyFill="1" applyBorder="1"/>
    <xf numFmtId="0" fontId="3"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6" borderId="6" xfId="0" applyFont="1" applyFill="1" applyBorder="1" applyAlignment="1">
      <alignment vertical="top" wrapText="1"/>
    </xf>
    <xf numFmtId="0" fontId="20" fillId="0" borderId="57" xfId="0" applyFont="1" applyBorder="1" applyAlignment="1">
      <alignment horizontal="left" wrapText="1"/>
    </xf>
    <xf numFmtId="0" fontId="18" fillId="0" borderId="0" xfId="0" applyFont="1" applyAlignment="1">
      <alignment horizontal="left" vertical="top" wrapText="1"/>
    </xf>
    <xf numFmtId="0" fontId="3" fillId="0" borderId="3" xfId="0" applyFont="1" applyBorder="1" applyAlignment="1" applyProtection="1">
      <alignment horizontal="center" vertical="center" wrapText="1"/>
      <protection locked="0"/>
    </xf>
    <xf numFmtId="164" fontId="2" fillId="0" borderId="3" xfId="1" applyFont="1" applyBorder="1" applyAlignment="1" applyProtection="1">
      <alignment horizontal="center" vertical="center" wrapText="1"/>
      <protection locked="0"/>
    </xf>
    <xf numFmtId="164" fontId="2" fillId="0" borderId="3" xfId="1" applyFont="1" applyBorder="1" applyAlignment="1" applyProtection="1">
      <alignment vertical="center" wrapText="1"/>
      <protection locked="0"/>
    </xf>
    <xf numFmtId="9" fontId="2" fillId="0" borderId="3" xfId="2" applyFont="1" applyBorder="1" applyAlignment="1" applyProtection="1">
      <alignment vertical="center" wrapText="1"/>
      <protection locked="0"/>
    </xf>
    <xf numFmtId="0" fontId="2" fillId="2" borderId="3" xfId="0" applyFont="1" applyFill="1" applyBorder="1" applyAlignment="1">
      <alignment vertical="center" wrapText="1"/>
    </xf>
    <xf numFmtId="0" fontId="2" fillId="0" borderId="3" xfId="0" applyFont="1" applyBorder="1" applyAlignment="1" applyProtection="1">
      <alignment horizontal="left" vertical="top"/>
      <protection locked="0"/>
    </xf>
    <xf numFmtId="164"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49" fontId="2" fillId="0" borderId="3" xfId="1" applyNumberFormat="1" applyFont="1" applyBorder="1" applyAlignment="1" applyProtection="1">
      <alignment horizontal="left" wrapText="1"/>
      <protection locked="0"/>
    </xf>
    <xf numFmtId="164" fontId="2" fillId="0" borderId="0" xfId="1" applyFont="1" applyFill="1" applyBorder="1" applyAlignment="1" applyProtection="1">
      <alignment horizontal="center" vertical="center" wrapText="1"/>
    </xf>
    <xf numFmtId="0" fontId="2" fillId="0" borderId="3" xfId="0" applyFont="1" applyBorder="1" applyAlignment="1" applyProtection="1">
      <alignment horizontal="left" vertical="top" wrapText="1"/>
      <protection locked="0"/>
    </xf>
    <xf numFmtId="164" fontId="2" fillId="3" borderId="3" xfId="1" applyFont="1" applyFill="1" applyBorder="1" applyAlignment="1" applyProtection="1">
      <alignment horizontal="center" vertical="center" wrapText="1"/>
      <protection locked="0"/>
    </xf>
    <xf numFmtId="0" fontId="2" fillId="3" borderId="3" xfId="0" applyFont="1" applyFill="1" applyBorder="1" applyAlignment="1" applyProtection="1">
      <alignment horizontal="left" vertical="top" wrapText="1"/>
      <protection locked="0"/>
    </xf>
    <xf numFmtId="9" fontId="2" fillId="3" borderId="3" xfId="2"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left" wrapText="1"/>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top" wrapText="1"/>
      <protection locked="0"/>
    </xf>
    <xf numFmtId="164" fontId="2" fillId="3" borderId="0"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164" fontId="2" fillId="2" borderId="3" xfId="1" applyFont="1" applyFill="1" applyBorder="1" applyAlignment="1" applyProtection="1">
      <alignment vertical="center" wrapText="1"/>
    </xf>
    <xf numFmtId="49" fontId="2" fillId="0" borderId="3" xfId="0" applyNumberFormat="1" applyFont="1" applyBorder="1" applyAlignment="1" applyProtection="1">
      <alignment horizontal="left" wrapText="1"/>
      <protection locked="0"/>
    </xf>
    <xf numFmtId="0" fontId="2" fillId="3" borderId="2" xfId="0" applyFont="1" applyFill="1" applyBorder="1" applyAlignment="1" applyProtection="1">
      <alignment vertical="center" wrapText="1"/>
      <protection locked="0"/>
    </xf>
    <xf numFmtId="0" fontId="2" fillId="3" borderId="0" xfId="0" applyFont="1" applyFill="1" applyAlignment="1">
      <alignment vertical="center" wrapText="1"/>
    </xf>
    <xf numFmtId="0" fontId="2" fillId="2" borderId="8" xfId="0" applyFont="1" applyFill="1" applyBorder="1" applyAlignment="1">
      <alignment vertical="center" wrapText="1"/>
    </xf>
    <xf numFmtId="164" fontId="2" fillId="2" borderId="9" xfId="0" applyNumberFormat="1" applyFont="1" applyFill="1" applyBorder="1" applyAlignment="1">
      <alignment vertical="center" wrapText="1"/>
    </xf>
    <xf numFmtId="164" fontId="2" fillId="2" borderId="2" xfId="0" applyNumberFormat="1" applyFont="1" applyFill="1" applyBorder="1" applyAlignment="1">
      <alignment vertical="center" wrapText="1"/>
    </xf>
    <xf numFmtId="164" fontId="2" fillId="2" borderId="3" xfId="0" applyNumberFormat="1" applyFont="1" applyFill="1" applyBorder="1" applyAlignment="1">
      <alignment vertical="center" wrapText="1"/>
    </xf>
    <xf numFmtId="164" fontId="2" fillId="2" borderId="4" xfId="0" applyNumberFormat="1" applyFont="1" applyFill="1" applyBorder="1" applyAlignment="1">
      <alignment vertical="center" wrapText="1"/>
    </xf>
    <xf numFmtId="0" fontId="2" fillId="0" borderId="0" xfId="0" applyFont="1" applyAlignment="1" applyProtection="1">
      <alignment vertical="center" wrapText="1"/>
      <protection locked="0"/>
    </xf>
    <xf numFmtId="164" fontId="2" fillId="0" borderId="0" xfId="1" applyFont="1" applyFill="1" applyBorder="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0" fontId="2" fillId="3" borderId="0" xfId="0" applyFont="1" applyFill="1" applyAlignment="1">
      <alignment wrapText="1"/>
    </xf>
    <xf numFmtId="164" fontId="2" fillId="0" borderId="40" xfId="0" applyNumberFormat="1" applyFont="1" applyBorder="1" applyAlignment="1" applyProtection="1">
      <alignment wrapText="1"/>
      <protection locked="0"/>
    </xf>
    <xf numFmtId="164" fontId="2" fillId="3" borderId="40" xfId="1" applyFont="1" applyFill="1" applyBorder="1" applyAlignment="1" applyProtection="1">
      <alignment horizontal="center" vertical="center" wrapText="1"/>
      <protection locked="0"/>
    </xf>
    <xf numFmtId="164" fontId="2" fillId="0" borderId="3" xfId="0" applyNumberFormat="1" applyFont="1" applyBorder="1" applyAlignment="1" applyProtection="1">
      <alignment wrapText="1"/>
      <protection locked="0"/>
    </xf>
    <xf numFmtId="164" fontId="2" fillId="2" borderId="40" xfId="0" applyNumberFormat="1" applyFont="1" applyFill="1" applyBorder="1" applyAlignment="1">
      <alignment wrapText="1"/>
    </xf>
    <xf numFmtId="164" fontId="2" fillId="2" borderId="51" xfId="0" applyNumberFormat="1" applyFont="1" applyFill="1" applyBorder="1" applyAlignment="1">
      <alignment wrapText="1"/>
    </xf>
    <xf numFmtId="164" fontId="2" fillId="3" borderId="0" xfId="1" applyFont="1" applyFill="1" applyBorder="1" applyAlignment="1" applyProtection="1">
      <alignment vertical="center" wrapText="1"/>
    </xf>
    <xf numFmtId="164" fontId="2" fillId="2" borderId="3" xfId="0" applyNumberFormat="1" applyFont="1" applyFill="1" applyBorder="1" applyAlignment="1">
      <alignment wrapText="1"/>
    </xf>
    <xf numFmtId="164" fontId="2" fillId="2" borderId="52" xfId="0" applyNumberFormat="1" applyFont="1" applyFill="1" applyBorder="1" applyAlignment="1">
      <alignment wrapText="1"/>
    </xf>
    <xf numFmtId="164" fontId="2" fillId="2" borderId="50" xfId="0" applyNumberFormat="1" applyFont="1" applyFill="1" applyBorder="1" applyAlignment="1">
      <alignment wrapText="1"/>
    </xf>
    <xf numFmtId="164" fontId="2" fillId="2" borderId="14" xfId="0" applyNumberFormat="1" applyFont="1" applyFill="1" applyBorder="1" applyAlignment="1">
      <alignment wrapText="1"/>
    </xf>
    <xf numFmtId="164" fontId="2" fillId="2" borderId="8" xfId="1" applyFont="1" applyFill="1" applyBorder="1" applyAlignment="1" applyProtection="1">
      <alignment wrapText="1"/>
    </xf>
    <xf numFmtId="164" fontId="2" fillId="2" borderId="3" xfId="1" applyFont="1" applyFill="1" applyBorder="1" applyAlignment="1">
      <alignment wrapText="1"/>
    </xf>
    <xf numFmtId="164"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164" fontId="2" fillId="2" borderId="39" xfId="0" applyNumberFormat="1" applyFont="1" applyFill="1" applyBorder="1" applyAlignment="1">
      <alignment wrapText="1"/>
    </xf>
    <xf numFmtId="164" fontId="2" fillId="2" borderId="15" xfId="0" applyNumberFormat="1" applyFont="1" applyFill="1" applyBorder="1" applyAlignment="1">
      <alignment wrapText="1"/>
    </xf>
    <xf numFmtId="164" fontId="2" fillId="2" borderId="54" xfId="1" applyFont="1" applyFill="1" applyBorder="1" applyAlignment="1" applyProtection="1">
      <alignment wrapText="1"/>
    </xf>
    <xf numFmtId="164" fontId="2" fillId="2" borderId="30" xfId="1" applyFont="1" applyFill="1" applyBorder="1" applyAlignment="1">
      <alignment wrapText="1"/>
    </xf>
    <xf numFmtId="164" fontId="2" fillId="2" borderId="9" xfId="1" applyFont="1" applyFill="1" applyBorder="1" applyAlignment="1">
      <alignment wrapText="1"/>
    </xf>
    <xf numFmtId="164" fontId="2" fillId="2" borderId="3" xfId="1" applyFont="1" applyFill="1" applyBorder="1" applyAlignment="1">
      <alignment vertical="center" wrapText="1"/>
    </xf>
    <xf numFmtId="49" fontId="2" fillId="3" borderId="3" xfId="0" applyNumberFormat="1" applyFont="1" applyFill="1" applyBorder="1" applyAlignment="1" applyProtection="1">
      <alignment horizontal="left" vertical="top" wrapText="1"/>
      <protection locked="0"/>
    </xf>
    <xf numFmtId="49" fontId="2" fillId="0" borderId="3" xfId="1" applyNumberFormat="1" applyFont="1" applyBorder="1" applyAlignment="1" applyProtection="1">
      <alignment wrapText="1"/>
      <protection locked="0"/>
    </xf>
    <xf numFmtId="0" fontId="2" fillId="0" borderId="3" xfId="1" applyNumberFormat="1" applyFont="1" applyBorder="1" applyAlignment="1" applyProtection="1">
      <alignment horizontal="left" vertical="center" wrapText="1"/>
      <protection locked="0"/>
    </xf>
    <xf numFmtId="164" fontId="11" fillId="0" borderId="0" xfId="1" applyFont="1" applyFill="1" applyBorder="1" applyAlignment="1" applyProtection="1">
      <alignment vertical="center" wrapText="1"/>
      <protection locked="0"/>
    </xf>
    <xf numFmtId="164" fontId="23" fillId="0" borderId="3" xfId="1" applyFont="1" applyBorder="1" applyAlignment="1" applyProtection="1">
      <alignment horizontal="center" vertical="center" wrapText="1"/>
      <protection locked="0"/>
    </xf>
    <xf numFmtId="164" fontId="24" fillId="2" borderId="3" xfId="1" applyFont="1" applyFill="1" applyBorder="1" applyAlignment="1" applyProtection="1">
      <alignment horizontal="center" vertical="center" wrapText="1"/>
    </xf>
    <xf numFmtId="10" fontId="4" fillId="2" borderId="15" xfId="2" applyNumberFormat="1" applyFont="1" applyFill="1" applyBorder="1" applyAlignment="1">
      <alignment wrapText="1"/>
    </xf>
    <xf numFmtId="164" fontId="0" fillId="6" borderId="17" xfId="1" applyFont="1" applyFill="1" applyBorder="1" applyAlignment="1">
      <alignment vertical="center" wrapText="1"/>
    </xf>
    <xf numFmtId="10" fontId="4" fillId="6" borderId="15" xfId="2" applyNumberFormat="1" applyFont="1" applyFill="1" applyBorder="1" applyAlignment="1">
      <alignment wrapText="1"/>
    </xf>
    <xf numFmtId="49" fontId="2" fillId="3" borderId="2" xfId="0" applyNumberFormat="1" applyFont="1" applyFill="1" applyBorder="1" applyAlignment="1" applyProtection="1">
      <alignment vertical="top"/>
      <protection locked="0"/>
    </xf>
    <xf numFmtId="0" fontId="2" fillId="3" borderId="3" xfId="1" applyNumberFormat="1" applyFont="1" applyFill="1" applyBorder="1" applyAlignment="1" applyProtection="1">
      <alignment horizontal="left" vertical="center" wrapText="1"/>
      <protection locked="0"/>
    </xf>
    <xf numFmtId="0" fontId="14" fillId="0" borderId="0" xfId="1" applyNumberFormat="1" applyFont="1" applyBorder="1" applyAlignment="1">
      <alignment horizontal="left" wrapText="1"/>
    </xf>
    <xf numFmtId="0" fontId="0" fillId="0" borderId="0" xfId="1" applyNumberFormat="1" applyFont="1" applyBorder="1" applyAlignment="1">
      <alignment horizontal="left" wrapText="1"/>
    </xf>
    <xf numFmtId="0" fontId="2" fillId="2" borderId="3" xfId="0" applyFont="1" applyFill="1" applyBorder="1" applyAlignment="1">
      <alignment horizontal="left" vertical="center" wrapText="1"/>
    </xf>
    <xf numFmtId="0" fontId="2" fillId="3" borderId="4" xfId="1" applyNumberFormat="1" applyFont="1" applyFill="1" applyBorder="1" applyAlignment="1" applyProtection="1">
      <alignment horizontal="left" vertical="center" wrapText="1"/>
      <protection locked="0"/>
    </xf>
    <xf numFmtId="0" fontId="3" fillId="3" borderId="3" xfId="1" applyNumberFormat="1" applyFont="1" applyFill="1" applyBorder="1" applyAlignment="1" applyProtection="1">
      <alignment horizontal="left" vertical="center" wrapText="1"/>
    </xf>
    <xf numFmtId="0" fontId="2" fillId="3" borderId="3" xfId="0" applyFont="1" applyFill="1" applyBorder="1" applyAlignment="1" applyProtection="1">
      <alignment vertical="top" wrapText="1"/>
      <protection locked="0"/>
    </xf>
    <xf numFmtId="0" fontId="2" fillId="3" borderId="0" xfId="1" applyNumberFormat="1" applyFont="1" applyFill="1" applyBorder="1" applyAlignment="1" applyProtection="1">
      <alignment horizontal="left" vertical="center" wrapText="1"/>
      <protection locked="0"/>
    </xf>
    <xf numFmtId="0" fontId="3" fillId="3" borderId="0" xfId="1" applyNumberFormat="1" applyFont="1" applyFill="1" applyBorder="1" applyAlignment="1" applyProtection="1">
      <alignment horizontal="left" vertical="center" wrapText="1"/>
      <protection locked="0"/>
    </xf>
    <xf numFmtId="0" fontId="2" fillId="0" borderId="0" xfId="1" applyNumberFormat="1" applyFont="1" applyFill="1" applyBorder="1" applyAlignment="1" applyProtection="1">
      <alignment horizontal="left" vertical="center" wrapText="1"/>
      <protection locked="0"/>
    </xf>
    <xf numFmtId="0" fontId="3" fillId="3" borderId="0" xfId="1" applyNumberFormat="1" applyFont="1" applyFill="1" applyBorder="1" applyAlignment="1">
      <alignment horizontal="left" vertical="center" wrapText="1"/>
    </xf>
    <xf numFmtId="0" fontId="3" fillId="3" borderId="0" xfId="1" applyNumberFormat="1" applyFont="1" applyFill="1" applyBorder="1" applyAlignment="1" applyProtection="1">
      <alignment horizontal="left" vertical="center" wrapText="1"/>
    </xf>
    <xf numFmtId="0" fontId="3" fillId="0" borderId="0" xfId="1" applyNumberFormat="1" applyFont="1" applyFill="1" applyBorder="1" applyAlignment="1">
      <alignment horizontal="left" vertical="center" wrapText="1"/>
    </xf>
    <xf numFmtId="0" fontId="0" fillId="6" borderId="17" xfId="1" applyNumberFormat="1" applyFont="1" applyFill="1" applyBorder="1" applyAlignment="1">
      <alignment vertical="center" wrapText="1"/>
    </xf>
    <xf numFmtId="0" fontId="4" fillId="6" borderId="15" xfId="2" applyNumberFormat="1" applyFont="1" applyFill="1" applyBorder="1" applyAlignment="1">
      <alignment wrapText="1"/>
    </xf>
    <xf numFmtId="0" fontId="0" fillId="0" borderId="0" xfId="1" applyNumberFormat="1" applyFont="1" applyFill="1" applyBorder="1" applyAlignment="1">
      <alignment horizontal="left" wrapText="1"/>
    </xf>
    <xf numFmtId="0" fontId="2" fillId="0" borderId="3" xfId="1" applyNumberFormat="1" applyFont="1" applyBorder="1" applyAlignment="1" applyProtection="1">
      <alignment horizontal="center" vertical="center" wrapText="1"/>
      <protection locked="0"/>
    </xf>
    <xf numFmtId="0" fontId="18" fillId="0" borderId="0" xfId="0" applyFont="1" applyAlignment="1">
      <alignment horizontal="left" vertical="top" wrapText="1"/>
    </xf>
    <xf numFmtId="0" fontId="3" fillId="2" borderId="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0" borderId="0" xfId="0" applyFont="1" applyAlignment="1">
      <alignment horizontal="center" vertical="center" wrapText="1"/>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3" fillId="2" borderId="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49" fontId="3" fillId="3" borderId="3" xfId="0" applyNumberFormat="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0" fillId="0" borderId="57" xfId="0" applyFont="1" applyBorder="1" applyAlignment="1">
      <alignment horizontal="left"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xf>
    <xf numFmtId="164" fontId="3" fillId="2" borderId="40" xfId="1" applyFont="1" applyFill="1" applyBorder="1" applyAlignment="1" applyProtection="1">
      <alignment horizontal="center" vertical="center" wrapText="1"/>
    </xf>
    <xf numFmtId="0" fontId="3" fillId="4" borderId="42" xfId="0" applyFont="1" applyFill="1" applyBorder="1" applyAlignment="1">
      <alignment horizontal="center" vertical="center" wrapText="1"/>
    </xf>
    <xf numFmtId="0" fontId="3" fillId="4" borderId="44" xfId="0" applyFont="1" applyFill="1" applyBorder="1" applyAlignment="1">
      <alignment horizontal="center" vertical="center" wrapText="1"/>
    </xf>
    <xf numFmtId="164" fontId="3" fillId="2" borderId="32"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0" fontId="3" fillId="2" borderId="22" xfId="0" applyFont="1" applyFill="1" applyBorder="1" applyAlignment="1">
      <alignment horizontal="center" wrapText="1"/>
    </xf>
    <xf numFmtId="0" fontId="3" fillId="2" borderId="55" xfId="0" applyFont="1" applyFill="1" applyBorder="1" applyAlignment="1">
      <alignment horizontal="center" vertical="center" wrapText="1"/>
    </xf>
    <xf numFmtId="0" fontId="3" fillId="2" borderId="3" xfId="0" applyFont="1" applyFill="1" applyBorder="1" applyAlignment="1">
      <alignment horizontal="left" wrapText="1"/>
    </xf>
    <xf numFmtId="0" fontId="3" fillId="2" borderId="30" xfId="0" applyFont="1" applyFill="1" applyBorder="1" applyAlignment="1">
      <alignment horizontal="center" vertical="center" wrapText="1"/>
    </xf>
    <xf numFmtId="0" fontId="4" fillId="6" borderId="18"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1" xfId="0" applyFont="1" applyFill="1" applyBorder="1" applyAlignment="1">
      <alignment horizontal="center" vertical="center"/>
    </xf>
    <xf numFmtId="164" fontId="4" fillId="2" borderId="45" xfId="0" applyNumberFormat="1" applyFont="1" applyFill="1" applyBorder="1" applyAlignment="1">
      <alignment horizontal="center"/>
    </xf>
    <xf numFmtId="164" fontId="4" fillId="2" borderId="46" xfId="0" applyNumberFormat="1" applyFont="1" applyFill="1" applyBorder="1" applyAlignment="1">
      <alignment horizontal="center"/>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4" fillId="2" borderId="42"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0" fontId="0" fillId="2" borderId="47" xfId="0"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1" xfId="0" applyFont="1" applyFill="1" applyBorder="1" applyAlignment="1">
      <alignment horizontal="center" vertical="center"/>
    </xf>
    <xf numFmtId="0" fontId="3" fillId="2" borderId="56" xfId="0" applyFont="1" applyFill="1" applyBorder="1" applyAlignment="1">
      <alignment horizontal="center" vertical="center" wrapText="1"/>
    </xf>
  </cellXfs>
  <cellStyles count="3">
    <cellStyle name="Currency" xfId="1" builtinId="4"/>
    <cellStyle name="Normal" xfId="0" builtinId="0"/>
    <cellStyle name="Per cent" xfId="2" builtinId="5"/>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20B627CE-C6A7-4FA8-88BF-C24F4B316F55}"/>
  </tableStyles>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BB1C4-3C1B-4BDE-8361-A0D1018C0553}">
  <sheetPr>
    <tabColor theme="4" tint="0.79998168889431442"/>
  </sheetPr>
  <dimension ref="B2:E4"/>
  <sheetViews>
    <sheetView showGridLines="0" zoomScale="80" zoomScaleNormal="80" workbookViewId="0"/>
  </sheetViews>
  <sheetFormatPr baseColWidth="10" defaultColWidth="8.83203125" defaultRowHeight="15" x14ac:dyDescent="0.2"/>
  <cols>
    <col min="2" max="2" width="127.1640625" customWidth="1"/>
  </cols>
  <sheetData>
    <row r="2" spans="2:5" ht="36.75" customHeight="1" x14ac:dyDescent="0.2">
      <c r="B2" s="228" t="s">
        <v>0</v>
      </c>
      <c r="C2" s="228"/>
      <c r="D2" s="228"/>
      <c r="E2" s="228"/>
    </row>
    <row r="3" spans="2:5" ht="21.75" customHeight="1" thickBot="1" x14ac:dyDescent="0.25">
      <c r="B3" s="121" t="s">
        <v>1</v>
      </c>
      <c r="C3" s="144"/>
      <c r="D3" s="144"/>
      <c r="E3" s="144"/>
    </row>
    <row r="4" spans="2:5" ht="300" customHeight="1" thickBot="1" x14ac:dyDescent="0.25">
      <c r="B4" s="142" t="s">
        <v>2</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3"/>
  <sheetViews>
    <sheetView showGridLines="0" showZeros="0" tabSelected="1" zoomScaleNormal="100" workbookViewId="0">
      <pane ySplit="5" topLeftCell="A198" activePane="bottomLeft" state="frozen"/>
      <selection pane="bottomLeft" activeCell="I199" sqref="I199"/>
    </sheetView>
  </sheetViews>
  <sheetFormatPr baseColWidth="10" defaultColWidth="9.1640625" defaultRowHeight="15" x14ac:dyDescent="0.2"/>
  <cols>
    <col min="1" max="1" width="9.1640625" style="29"/>
    <col min="2" max="2" width="30.83203125" style="29" customWidth="1"/>
    <col min="3" max="3" width="32.5" style="29" customWidth="1"/>
    <col min="4" max="4" width="24.1640625" style="29" customWidth="1"/>
    <col min="5" max="6" width="23.1640625" style="29" hidden="1" customWidth="1"/>
    <col min="7" max="7" width="18.5" style="29" hidden="1" customWidth="1"/>
    <col min="8" max="8" width="31.5" style="29" customWidth="1"/>
    <col min="9" max="9" width="22.33203125" style="127" customWidth="1"/>
    <col min="10" max="10" width="48.6640625" style="213" customWidth="1"/>
    <col min="11" max="11" width="31.5" style="29" customWidth="1"/>
    <col min="12" max="12" width="18.83203125" style="29" customWidth="1"/>
    <col min="13" max="13" width="25.1640625" style="29" customWidth="1"/>
    <col min="14" max="16384" width="9.1640625" style="29"/>
  </cols>
  <sheetData>
    <row r="1" spans="1:12" ht="30" customHeight="1" x14ac:dyDescent="0.55000000000000004">
      <c r="B1" s="228" t="s">
        <v>3</v>
      </c>
      <c r="C1" s="228"/>
      <c r="D1" s="228"/>
      <c r="E1" s="228"/>
      <c r="F1" s="27"/>
      <c r="G1" s="27"/>
      <c r="H1" s="28"/>
      <c r="I1" s="133"/>
      <c r="J1" s="212"/>
      <c r="K1" s="28"/>
    </row>
    <row r="2" spans="1:12" ht="17" x14ac:dyDescent="0.2">
      <c r="B2" s="121" t="s">
        <v>1</v>
      </c>
    </row>
    <row r="3" spans="1:12" ht="19" x14ac:dyDescent="0.25">
      <c r="B3" s="250" t="s">
        <v>4</v>
      </c>
      <c r="C3" s="250"/>
      <c r="D3" s="250"/>
      <c r="E3" s="250"/>
    </row>
    <row r="4" spans="1:12" ht="19" x14ac:dyDescent="0.25">
      <c r="B4" s="143"/>
      <c r="C4" s="143"/>
      <c r="D4" s="143"/>
      <c r="E4" s="143"/>
    </row>
    <row r="5" spans="1:12" ht="99.75" customHeight="1" x14ac:dyDescent="0.2">
      <c r="B5" s="141" t="s">
        <v>5</v>
      </c>
      <c r="C5" s="141" t="s">
        <v>6</v>
      </c>
      <c r="D5" s="145" t="s">
        <v>7</v>
      </c>
      <c r="E5" s="141" t="s">
        <v>8</v>
      </c>
      <c r="F5" s="141" t="s">
        <v>9</v>
      </c>
      <c r="G5" s="141" t="s">
        <v>10</v>
      </c>
      <c r="H5" s="141" t="s">
        <v>11</v>
      </c>
      <c r="I5" s="141" t="s">
        <v>12</v>
      </c>
      <c r="J5" s="214" t="s">
        <v>13</v>
      </c>
      <c r="K5" s="141" t="s">
        <v>14</v>
      </c>
      <c r="L5" s="35"/>
    </row>
    <row r="6" spans="1:12" ht="51" customHeight="1" x14ac:dyDescent="0.2">
      <c r="B6" s="83" t="s">
        <v>15</v>
      </c>
      <c r="C6" s="248" t="s">
        <v>16</v>
      </c>
      <c r="D6" s="248"/>
      <c r="E6" s="248"/>
      <c r="F6" s="248"/>
      <c r="G6" s="248"/>
      <c r="H6" s="248"/>
      <c r="I6" s="245"/>
      <c r="J6" s="245"/>
      <c r="K6" s="248"/>
      <c r="L6" s="13"/>
    </row>
    <row r="7" spans="1:12" ht="51" customHeight="1" x14ac:dyDescent="0.2">
      <c r="B7" s="83" t="s">
        <v>17</v>
      </c>
      <c r="C7" s="249" t="s">
        <v>18</v>
      </c>
      <c r="D7" s="249"/>
      <c r="E7" s="249"/>
      <c r="F7" s="249"/>
      <c r="G7" s="249"/>
      <c r="H7" s="249"/>
      <c r="I7" s="247"/>
      <c r="J7" s="247"/>
      <c r="K7" s="249"/>
      <c r="L7" s="13"/>
    </row>
    <row r="8" spans="1:12" ht="306" x14ac:dyDescent="0.2">
      <c r="B8" s="149" t="s">
        <v>19</v>
      </c>
      <c r="C8" s="150" t="s">
        <v>20</v>
      </c>
      <c r="D8" s="146">
        <v>20166.824035087717</v>
      </c>
      <c r="E8" s="146"/>
      <c r="F8" s="146"/>
      <c r="G8" s="151">
        <f>D8</f>
        <v>20166.824035087717</v>
      </c>
      <c r="H8" s="152">
        <v>0.5</v>
      </c>
      <c r="I8" s="146">
        <v>52596.58</v>
      </c>
      <c r="J8" s="157" t="s">
        <v>654</v>
      </c>
      <c r="K8" s="210" t="s">
        <v>21</v>
      </c>
      <c r="L8" s="13"/>
    </row>
    <row r="9" spans="1:12" ht="17" x14ac:dyDescent="0.2">
      <c r="B9" s="149" t="s">
        <v>22</v>
      </c>
      <c r="C9" s="150" t="s">
        <v>23</v>
      </c>
      <c r="D9" s="146">
        <v>12526.412930130969</v>
      </c>
      <c r="E9" s="146"/>
      <c r="F9" s="146"/>
      <c r="G9" s="151">
        <f t="shared" ref="G9:G15" si="0">D9</f>
        <v>12526.412930130969</v>
      </c>
      <c r="H9" s="152"/>
      <c r="I9" s="146">
        <v>23826.22</v>
      </c>
      <c r="J9" s="215"/>
      <c r="K9" s="210" t="s">
        <v>21</v>
      </c>
      <c r="L9" s="13"/>
    </row>
    <row r="10" spans="1:12" ht="102" x14ac:dyDescent="0.2">
      <c r="B10" s="149" t="s">
        <v>24</v>
      </c>
      <c r="C10" s="150" t="s">
        <v>25</v>
      </c>
      <c r="D10" s="146">
        <v>9303.8780701754386</v>
      </c>
      <c r="E10" s="146"/>
      <c r="F10" s="146"/>
      <c r="G10" s="151">
        <f t="shared" si="0"/>
        <v>9303.8780701754386</v>
      </c>
      <c r="H10" s="152"/>
      <c r="I10" s="146">
        <v>9189.6999999999989</v>
      </c>
      <c r="J10" s="211" t="s">
        <v>658</v>
      </c>
      <c r="K10" s="210" t="s">
        <v>21</v>
      </c>
      <c r="L10" s="13"/>
    </row>
    <row r="11" spans="1:12" ht="15.75" customHeight="1" x14ac:dyDescent="0.2">
      <c r="B11" s="149" t="s">
        <v>26</v>
      </c>
      <c r="C11" s="150" t="s">
        <v>27</v>
      </c>
      <c r="D11" s="146">
        <v>5820.322631578947</v>
      </c>
      <c r="E11" s="146"/>
      <c r="F11" s="146"/>
      <c r="G11" s="151">
        <f t="shared" si="0"/>
        <v>5820.322631578947</v>
      </c>
      <c r="H11" s="152">
        <v>0.5</v>
      </c>
      <c r="I11" s="146">
        <v>20604.289999999997</v>
      </c>
      <c r="J11" s="157" t="s">
        <v>656</v>
      </c>
      <c r="K11" s="210" t="s">
        <v>21</v>
      </c>
      <c r="L11" s="13"/>
    </row>
    <row r="12" spans="1:12" ht="119" x14ac:dyDescent="0.2">
      <c r="B12" s="149" t="s">
        <v>28</v>
      </c>
      <c r="C12" s="150" t="s">
        <v>29</v>
      </c>
      <c r="D12" s="146">
        <v>1535.0877192982455</v>
      </c>
      <c r="E12" s="146"/>
      <c r="F12" s="146"/>
      <c r="G12" s="151">
        <f t="shared" si="0"/>
        <v>1535.0877192982455</v>
      </c>
      <c r="H12" s="152">
        <v>0.5</v>
      </c>
      <c r="I12" s="146">
        <v>2675.59</v>
      </c>
      <c r="J12" s="211" t="s">
        <v>653</v>
      </c>
      <c r="K12" s="210" t="s">
        <v>21</v>
      </c>
      <c r="L12" s="13"/>
    </row>
    <row r="13" spans="1:12" ht="17" x14ac:dyDescent="0.2">
      <c r="B13" s="149" t="s">
        <v>30</v>
      </c>
      <c r="C13" s="155"/>
      <c r="D13" s="146"/>
      <c r="E13" s="146"/>
      <c r="F13" s="146"/>
      <c r="G13" s="151">
        <f t="shared" si="0"/>
        <v>0</v>
      </c>
      <c r="H13" s="152"/>
      <c r="I13" s="146"/>
      <c r="J13" s="211"/>
      <c r="K13" s="210"/>
      <c r="L13" s="13"/>
    </row>
    <row r="14" spans="1:12" ht="17" x14ac:dyDescent="0.2">
      <c r="B14" s="149" t="s">
        <v>31</v>
      </c>
      <c r="C14" s="157"/>
      <c r="D14" s="156"/>
      <c r="E14" s="156"/>
      <c r="F14" s="156"/>
      <c r="G14" s="151">
        <f t="shared" si="0"/>
        <v>0</v>
      </c>
      <c r="H14" s="158"/>
      <c r="I14" s="156"/>
      <c r="J14" s="211"/>
      <c r="K14" s="159"/>
      <c r="L14" s="13"/>
    </row>
    <row r="15" spans="1:12" ht="17" x14ac:dyDescent="0.2">
      <c r="A15" s="30"/>
      <c r="B15" s="149" t="s">
        <v>32</v>
      </c>
      <c r="C15" s="157"/>
      <c r="D15" s="156"/>
      <c r="E15" s="156"/>
      <c r="F15" s="156"/>
      <c r="G15" s="151">
        <f t="shared" si="0"/>
        <v>0</v>
      </c>
      <c r="H15" s="158"/>
      <c r="I15" s="156"/>
      <c r="J15" s="211"/>
      <c r="K15" s="159"/>
      <c r="L15" s="13"/>
    </row>
    <row r="16" spans="1:12" ht="17" x14ac:dyDescent="0.2">
      <c r="A16" s="30"/>
      <c r="C16" s="83" t="s">
        <v>33</v>
      </c>
      <c r="D16" s="14">
        <f>SUM(D8:D15)</f>
        <v>49352.525386271314</v>
      </c>
      <c r="E16" s="14">
        <f>SUM(E8:E15)</f>
        <v>0</v>
      </c>
      <c r="F16" s="14">
        <f>SUM(F8:F15)</f>
        <v>0</v>
      </c>
      <c r="G16" s="14">
        <f>SUM(G8:G15)</f>
        <v>49352.525386271314</v>
      </c>
      <c r="H16" s="14">
        <f>(H8*G8)+(H9*G9)+(H10*G10)+(H11*G11)+(H12*G12)+(H13*G13)+(H14*G14)+(H15*G15)</f>
        <v>13761.117192982454</v>
      </c>
      <c r="I16" s="206">
        <f>SUM(I8:I15)</f>
        <v>108892.37999999999</v>
      </c>
      <c r="J16" s="216"/>
      <c r="K16" s="159"/>
      <c r="L16" s="13"/>
    </row>
    <row r="17" spans="1:12" ht="51" customHeight="1" x14ac:dyDescent="0.2">
      <c r="A17" s="30"/>
      <c r="B17" s="83" t="s">
        <v>34</v>
      </c>
      <c r="C17" s="244" t="s">
        <v>35</v>
      </c>
      <c r="D17" s="244"/>
      <c r="E17" s="244"/>
      <c r="F17" s="244"/>
      <c r="G17" s="244"/>
      <c r="H17" s="244"/>
      <c r="I17" s="245"/>
      <c r="J17" s="245"/>
      <c r="K17" s="244"/>
      <c r="L17" s="13"/>
    </row>
    <row r="18" spans="1:12" ht="17" x14ac:dyDescent="0.2">
      <c r="A18" s="30"/>
      <c r="B18" s="149" t="s">
        <v>36</v>
      </c>
      <c r="C18" s="150" t="s">
        <v>37</v>
      </c>
      <c r="D18" s="146">
        <v>5279.6089661085589</v>
      </c>
      <c r="E18" s="146"/>
      <c r="F18" s="146"/>
      <c r="G18" s="151">
        <f>D18</f>
        <v>5279.6089661085589</v>
      </c>
      <c r="H18" s="152"/>
      <c r="I18" s="146">
        <v>5286.3489661085587</v>
      </c>
      <c r="J18" s="227"/>
      <c r="K18" s="202" t="s">
        <v>38</v>
      </c>
      <c r="L18" s="13"/>
    </row>
    <row r="19" spans="1:12" ht="15.75" customHeight="1" x14ac:dyDescent="0.2">
      <c r="A19" s="30"/>
      <c r="B19" s="149" t="s">
        <v>39</v>
      </c>
      <c r="C19" s="150" t="s">
        <v>40</v>
      </c>
      <c r="D19" s="146">
        <v>5361.77</v>
      </c>
      <c r="E19" s="146"/>
      <c r="F19" s="146"/>
      <c r="G19" s="151">
        <f t="shared" ref="G19:G25" si="1">D19</f>
        <v>5361.77</v>
      </c>
      <c r="H19" s="152">
        <v>0.5</v>
      </c>
      <c r="I19" s="146">
        <v>6859.2900000000009</v>
      </c>
      <c r="J19" s="217" t="s">
        <v>652</v>
      </c>
      <c r="K19" s="202"/>
      <c r="L19" s="13"/>
    </row>
    <row r="20" spans="1:12" ht="204" x14ac:dyDescent="0.2">
      <c r="A20" s="30"/>
      <c r="B20" s="149" t="s">
        <v>41</v>
      </c>
      <c r="C20" s="150" t="s">
        <v>42</v>
      </c>
      <c r="D20" s="146">
        <v>5199.2042105263154</v>
      </c>
      <c r="E20" s="146"/>
      <c r="F20" s="146"/>
      <c r="G20" s="151">
        <f t="shared" si="1"/>
        <v>5199.2042105263154</v>
      </c>
      <c r="H20" s="152">
        <v>0.5</v>
      </c>
      <c r="I20" s="146">
        <v>4748.16</v>
      </c>
      <c r="J20" s="203" t="s">
        <v>655</v>
      </c>
      <c r="K20" s="202" t="s">
        <v>38</v>
      </c>
      <c r="L20" s="13"/>
    </row>
    <row r="21" spans="1:12" ht="34" x14ac:dyDescent="0.2">
      <c r="A21" s="30"/>
      <c r="B21" s="149" t="s">
        <v>43</v>
      </c>
      <c r="C21" s="150" t="s">
        <v>44</v>
      </c>
      <c r="D21" s="146">
        <v>15997.807017543859</v>
      </c>
      <c r="E21" s="146"/>
      <c r="F21" s="146"/>
      <c r="G21" s="151">
        <f t="shared" si="1"/>
        <v>15997.807017543859</v>
      </c>
      <c r="H21" s="152"/>
      <c r="I21" s="146">
        <v>8908.93</v>
      </c>
      <c r="J21" s="203" t="s">
        <v>45</v>
      </c>
      <c r="K21" s="202" t="s">
        <v>38</v>
      </c>
      <c r="L21" s="13"/>
    </row>
    <row r="22" spans="1:12" ht="17" x14ac:dyDescent="0.2">
      <c r="A22" s="30"/>
      <c r="B22" s="149" t="s">
        <v>46</v>
      </c>
      <c r="C22" s="150" t="s">
        <v>47</v>
      </c>
      <c r="D22" s="146">
        <v>0</v>
      </c>
      <c r="E22" s="146"/>
      <c r="F22" s="146"/>
      <c r="G22" s="151">
        <f t="shared" si="1"/>
        <v>0</v>
      </c>
      <c r="H22" s="152"/>
      <c r="I22" s="146">
        <v>0</v>
      </c>
      <c r="J22" s="203" t="s">
        <v>48</v>
      </c>
      <c r="K22" s="202" t="s">
        <v>38</v>
      </c>
      <c r="L22" s="13"/>
    </row>
    <row r="23" spans="1:12" ht="17" x14ac:dyDescent="0.2">
      <c r="A23" s="30"/>
      <c r="B23" s="149" t="s">
        <v>49</v>
      </c>
      <c r="C23" s="155"/>
      <c r="D23" s="146"/>
      <c r="E23" s="146"/>
      <c r="F23" s="146"/>
      <c r="G23" s="151">
        <f t="shared" si="1"/>
        <v>0</v>
      </c>
      <c r="H23" s="152"/>
      <c r="I23" s="146"/>
      <c r="J23" s="203"/>
      <c r="K23" s="202"/>
      <c r="L23" s="13"/>
    </row>
    <row r="24" spans="1:12" ht="17" x14ac:dyDescent="0.2">
      <c r="A24" s="30"/>
      <c r="B24" s="149" t="s">
        <v>50</v>
      </c>
      <c r="C24" s="157"/>
      <c r="D24" s="156"/>
      <c r="E24" s="156"/>
      <c r="F24" s="156"/>
      <c r="G24" s="151">
        <f t="shared" si="1"/>
        <v>0</v>
      </c>
      <c r="H24" s="158"/>
      <c r="I24" s="156"/>
      <c r="J24" s="211"/>
      <c r="K24" s="159"/>
      <c r="L24" s="13"/>
    </row>
    <row r="25" spans="1:12" ht="17" x14ac:dyDescent="0.2">
      <c r="A25" s="30"/>
      <c r="B25" s="149" t="s">
        <v>51</v>
      </c>
      <c r="C25" s="157"/>
      <c r="D25" s="156"/>
      <c r="E25" s="156"/>
      <c r="F25" s="156"/>
      <c r="G25" s="151">
        <f t="shared" si="1"/>
        <v>0</v>
      </c>
      <c r="H25" s="158"/>
      <c r="I25" s="156"/>
      <c r="J25" s="211"/>
      <c r="K25" s="159"/>
      <c r="L25" s="13"/>
    </row>
    <row r="26" spans="1:12" ht="17" x14ac:dyDescent="0.2">
      <c r="A26" s="30"/>
      <c r="C26" s="83" t="s">
        <v>33</v>
      </c>
      <c r="D26" s="17">
        <f>SUM(D18:D25)</f>
        <v>31838.390194178734</v>
      </c>
      <c r="E26" s="17">
        <f t="shared" ref="E26:G26" si="2">SUM(E18:E25)</f>
        <v>0</v>
      </c>
      <c r="F26" s="17">
        <f t="shared" si="2"/>
        <v>0</v>
      </c>
      <c r="G26" s="17">
        <f t="shared" si="2"/>
        <v>31838.390194178734</v>
      </c>
      <c r="H26" s="14">
        <f>(H18*G18)+(H19*G19)+(H20*G20)+(H21*G21)+(H22*G22)+(H23*G23)+(H24*G24)+(H25*G25)</f>
        <v>5280.4871052631579</v>
      </c>
      <c r="I26" s="14">
        <f>SUM(I18:I25)</f>
        <v>25802.72896610856</v>
      </c>
      <c r="J26" s="216"/>
      <c r="K26" s="159"/>
      <c r="L26" s="13"/>
    </row>
    <row r="27" spans="1:12" ht="51" customHeight="1" x14ac:dyDescent="0.2">
      <c r="A27" s="30"/>
      <c r="B27" s="83" t="s">
        <v>52</v>
      </c>
      <c r="C27" s="244" t="s">
        <v>53</v>
      </c>
      <c r="D27" s="244"/>
      <c r="E27" s="244"/>
      <c r="F27" s="244"/>
      <c r="G27" s="244"/>
      <c r="H27" s="244"/>
      <c r="I27" s="245"/>
      <c r="J27" s="245"/>
      <c r="K27" s="244"/>
      <c r="L27" s="13"/>
    </row>
    <row r="28" spans="1:12" ht="15.75" customHeight="1" x14ac:dyDescent="0.2">
      <c r="A28" s="30"/>
      <c r="B28" s="149" t="s">
        <v>54</v>
      </c>
      <c r="C28" s="150" t="s">
        <v>55</v>
      </c>
      <c r="D28" s="146">
        <v>5054.5705263157888</v>
      </c>
      <c r="E28" s="146"/>
      <c r="F28" s="146"/>
      <c r="G28" s="151">
        <f>D28</f>
        <v>5054.5705263157888</v>
      </c>
      <c r="H28" s="152"/>
      <c r="I28" s="146">
        <v>6336.3710025985401</v>
      </c>
      <c r="J28" s="157" t="s">
        <v>56</v>
      </c>
      <c r="K28" s="201"/>
      <c r="L28" s="13"/>
    </row>
    <row r="29" spans="1:12" ht="51" x14ac:dyDescent="0.2">
      <c r="A29" s="30"/>
      <c r="B29" s="149" t="s">
        <v>57</v>
      </c>
      <c r="C29" s="150" t="s">
        <v>58</v>
      </c>
      <c r="D29" s="146">
        <v>41936.60263157895</v>
      </c>
      <c r="E29" s="146"/>
      <c r="F29" s="146"/>
      <c r="G29" s="151">
        <f t="shared" ref="G29:G35" si="3">D29</f>
        <v>41936.60263157895</v>
      </c>
      <c r="H29" s="152">
        <v>1</v>
      </c>
      <c r="I29" s="146">
        <v>22662.73</v>
      </c>
      <c r="J29" s="157" t="s">
        <v>657</v>
      </c>
      <c r="K29" s="201"/>
      <c r="L29" s="13"/>
    </row>
    <row r="30" spans="1:12" ht="85" x14ac:dyDescent="0.2">
      <c r="A30" s="30"/>
      <c r="B30" s="149" t="s">
        <v>59</v>
      </c>
      <c r="C30" s="150" t="s">
        <v>60</v>
      </c>
      <c r="D30" s="146">
        <v>25009.481228070177</v>
      </c>
      <c r="E30" s="146"/>
      <c r="F30" s="146"/>
      <c r="G30" s="151">
        <f t="shared" si="3"/>
        <v>25009.481228070177</v>
      </c>
      <c r="H30" s="152">
        <v>0.5</v>
      </c>
      <c r="I30" s="146">
        <v>25275.640000000003</v>
      </c>
      <c r="J30" s="157" t="s">
        <v>61</v>
      </c>
      <c r="K30" s="201"/>
      <c r="L30" s="13"/>
    </row>
    <row r="31" spans="1:12" ht="85" x14ac:dyDescent="0.2">
      <c r="A31" s="30"/>
      <c r="B31" s="149" t="s">
        <v>62</v>
      </c>
      <c r="C31" s="150" t="s">
        <v>63</v>
      </c>
      <c r="D31" s="146">
        <v>44418.721052631583</v>
      </c>
      <c r="E31" s="146"/>
      <c r="F31" s="146"/>
      <c r="G31" s="151">
        <f t="shared" si="3"/>
        <v>44418.721052631583</v>
      </c>
      <c r="H31" s="152">
        <v>1</v>
      </c>
      <c r="I31" s="146">
        <v>23569.556215371442</v>
      </c>
      <c r="J31" s="157" t="s">
        <v>61</v>
      </c>
      <c r="K31" s="153"/>
      <c r="L31" s="154"/>
    </row>
    <row r="32" spans="1:12" s="30" customFormat="1" ht="17" x14ac:dyDescent="0.2">
      <c r="B32" s="149" t="s">
        <v>64</v>
      </c>
      <c r="C32" s="150" t="s">
        <v>65</v>
      </c>
      <c r="D32" s="146">
        <v>27870.526324469094</v>
      </c>
      <c r="E32" s="146"/>
      <c r="F32" s="146"/>
      <c r="G32" s="151">
        <f t="shared" si="3"/>
        <v>27870.526324469094</v>
      </c>
      <c r="H32" s="152"/>
      <c r="I32" s="146">
        <v>6047.0926634459638</v>
      </c>
      <c r="J32" s="157" t="s">
        <v>66</v>
      </c>
      <c r="K32" s="153"/>
      <c r="L32" s="154"/>
    </row>
    <row r="33" spans="1:12" s="30" customFormat="1" ht="34" x14ac:dyDescent="0.2">
      <c r="B33" s="149" t="s">
        <v>67</v>
      </c>
      <c r="C33" s="150" t="s">
        <v>68</v>
      </c>
      <c r="D33" s="146">
        <v>4838.3461403508772</v>
      </c>
      <c r="E33" s="146"/>
      <c r="F33" s="146"/>
      <c r="G33" s="151">
        <f t="shared" si="3"/>
        <v>4838.3461403508772</v>
      </c>
      <c r="H33" s="152"/>
      <c r="I33" s="146">
        <v>17540.329999999998</v>
      </c>
      <c r="J33" s="157" t="s">
        <v>69</v>
      </c>
      <c r="K33" s="153"/>
      <c r="L33" s="154"/>
    </row>
    <row r="34" spans="1:12" s="30" customFormat="1" ht="17" x14ac:dyDescent="0.2">
      <c r="A34" s="29"/>
      <c r="B34" s="149" t="s">
        <v>70</v>
      </c>
      <c r="C34" s="157"/>
      <c r="D34" s="156"/>
      <c r="E34" s="156"/>
      <c r="F34" s="156"/>
      <c r="G34" s="151">
        <f t="shared" si="3"/>
        <v>0</v>
      </c>
      <c r="H34" s="158"/>
      <c r="I34" s="156"/>
      <c r="J34" s="211"/>
      <c r="K34" s="159"/>
      <c r="L34" s="154"/>
    </row>
    <row r="35" spans="1:12" ht="17" x14ac:dyDescent="0.2">
      <c r="B35" s="149" t="s">
        <v>71</v>
      </c>
      <c r="C35" s="157"/>
      <c r="D35" s="156"/>
      <c r="E35" s="156"/>
      <c r="F35" s="156"/>
      <c r="G35" s="151">
        <f t="shared" si="3"/>
        <v>0</v>
      </c>
      <c r="H35" s="158"/>
      <c r="I35" s="156"/>
      <c r="J35" s="211"/>
      <c r="K35" s="159"/>
      <c r="L35" s="154"/>
    </row>
    <row r="36" spans="1:12" ht="17" x14ac:dyDescent="0.2">
      <c r="C36" s="83" t="s">
        <v>33</v>
      </c>
      <c r="D36" s="17">
        <f>SUM(D28:D35)</f>
        <v>149128.24790341649</v>
      </c>
      <c r="E36" s="17">
        <f t="shared" ref="E36:G36" si="4">SUM(E28:E35)</f>
        <v>0</v>
      </c>
      <c r="F36" s="17">
        <f t="shared" si="4"/>
        <v>0</v>
      </c>
      <c r="G36" s="17">
        <f t="shared" si="4"/>
        <v>149128.24790341649</v>
      </c>
      <c r="H36" s="14">
        <f>(H28*G28)+(H29*G29)+(H30*G30)+(H31*G31)+(H32*G32)+(H33*G33)+(H34*G34)+(H35*G35)</f>
        <v>98860.064298245619</v>
      </c>
      <c r="I36" s="14">
        <f>SUM(I28:I35)</f>
        <v>101431.71988141595</v>
      </c>
      <c r="J36" s="216"/>
      <c r="K36" s="159"/>
      <c r="L36" s="38"/>
    </row>
    <row r="37" spans="1:12" ht="51" customHeight="1" x14ac:dyDescent="0.2">
      <c r="B37" s="83" t="s">
        <v>72</v>
      </c>
      <c r="C37" s="246"/>
      <c r="D37" s="246"/>
      <c r="E37" s="246"/>
      <c r="F37" s="246"/>
      <c r="G37" s="246"/>
      <c r="H37" s="246"/>
      <c r="I37" s="247"/>
      <c r="J37" s="247"/>
      <c r="K37" s="246"/>
      <c r="L37" s="37"/>
    </row>
    <row r="38" spans="1:12" ht="17" x14ac:dyDescent="0.2">
      <c r="B38" s="149" t="s">
        <v>73</v>
      </c>
      <c r="C38" s="155"/>
      <c r="D38" s="146"/>
      <c r="E38" s="146"/>
      <c r="F38" s="146"/>
      <c r="G38" s="151">
        <f>D38</f>
        <v>0</v>
      </c>
      <c r="H38" s="152"/>
      <c r="I38" s="146"/>
      <c r="J38" s="203"/>
      <c r="K38" s="153"/>
      <c r="L38" s="154"/>
    </row>
    <row r="39" spans="1:12" ht="17" x14ac:dyDescent="0.2">
      <c r="B39" s="149" t="s">
        <v>74</v>
      </c>
      <c r="C39" s="155"/>
      <c r="D39" s="146"/>
      <c r="E39" s="146"/>
      <c r="F39" s="146"/>
      <c r="G39" s="151">
        <f t="shared" ref="G39:G45" si="5">D39</f>
        <v>0</v>
      </c>
      <c r="H39" s="152"/>
      <c r="I39" s="146"/>
      <c r="J39" s="203"/>
      <c r="K39" s="153"/>
      <c r="L39" s="154"/>
    </row>
    <row r="40" spans="1:12" ht="17" x14ac:dyDescent="0.2">
      <c r="B40" s="149" t="s">
        <v>75</v>
      </c>
      <c r="C40" s="155"/>
      <c r="D40" s="146"/>
      <c r="E40" s="146"/>
      <c r="F40" s="146"/>
      <c r="G40" s="151">
        <f t="shared" si="5"/>
        <v>0</v>
      </c>
      <c r="H40" s="152"/>
      <c r="I40" s="146"/>
      <c r="J40" s="203"/>
      <c r="K40" s="153"/>
      <c r="L40" s="154"/>
    </row>
    <row r="41" spans="1:12" ht="17" x14ac:dyDescent="0.2">
      <c r="B41" s="149" t="s">
        <v>76</v>
      </c>
      <c r="C41" s="155"/>
      <c r="D41" s="146"/>
      <c r="E41" s="146"/>
      <c r="F41" s="146"/>
      <c r="G41" s="151">
        <f t="shared" si="5"/>
        <v>0</v>
      </c>
      <c r="H41" s="152"/>
      <c r="I41" s="146"/>
      <c r="J41" s="203"/>
      <c r="K41" s="153"/>
      <c r="L41" s="154"/>
    </row>
    <row r="42" spans="1:12" ht="17" x14ac:dyDescent="0.2">
      <c r="B42" s="149" t="s">
        <v>77</v>
      </c>
      <c r="C42" s="155"/>
      <c r="D42" s="146"/>
      <c r="E42" s="146"/>
      <c r="F42" s="146"/>
      <c r="G42" s="151">
        <f t="shared" si="5"/>
        <v>0</v>
      </c>
      <c r="H42" s="152"/>
      <c r="I42" s="146"/>
      <c r="J42" s="203"/>
      <c r="K42" s="153"/>
      <c r="L42" s="154"/>
    </row>
    <row r="43" spans="1:12" ht="17" x14ac:dyDescent="0.2">
      <c r="A43" s="30"/>
      <c r="B43" s="149" t="s">
        <v>78</v>
      </c>
      <c r="C43" s="155"/>
      <c r="D43" s="146"/>
      <c r="E43" s="146"/>
      <c r="F43" s="146"/>
      <c r="G43" s="151">
        <f t="shared" si="5"/>
        <v>0</v>
      </c>
      <c r="H43" s="152"/>
      <c r="I43" s="146"/>
      <c r="J43" s="203"/>
      <c r="K43" s="153"/>
      <c r="L43" s="154"/>
    </row>
    <row r="44" spans="1:12" s="30" customFormat="1" ht="17" x14ac:dyDescent="0.2">
      <c r="A44" s="29"/>
      <c r="B44" s="149" t="s">
        <v>79</v>
      </c>
      <c r="C44" s="157"/>
      <c r="D44" s="156"/>
      <c r="E44" s="156"/>
      <c r="F44" s="156"/>
      <c r="G44" s="151">
        <f t="shared" si="5"/>
        <v>0</v>
      </c>
      <c r="H44" s="158"/>
      <c r="I44" s="156"/>
      <c r="J44" s="211"/>
      <c r="K44" s="159"/>
      <c r="L44" s="154"/>
    </row>
    <row r="45" spans="1:12" ht="17" x14ac:dyDescent="0.2">
      <c r="B45" s="149" t="s">
        <v>80</v>
      </c>
      <c r="C45" s="157"/>
      <c r="D45" s="156"/>
      <c r="E45" s="156"/>
      <c r="F45" s="156"/>
      <c r="G45" s="151">
        <f t="shared" si="5"/>
        <v>0</v>
      </c>
      <c r="H45" s="158"/>
      <c r="I45" s="156"/>
      <c r="J45" s="211"/>
      <c r="K45" s="159"/>
      <c r="L45" s="154"/>
    </row>
    <row r="46" spans="1:12" ht="17" x14ac:dyDescent="0.2">
      <c r="C46" s="83" t="s">
        <v>33</v>
      </c>
      <c r="D46" s="14">
        <f>SUM(D38:D45)</f>
        <v>0</v>
      </c>
      <c r="E46" s="14">
        <f t="shared" ref="E46:G46" si="6">SUM(E38:E45)</f>
        <v>0</v>
      </c>
      <c r="F46" s="14">
        <f t="shared" si="6"/>
        <v>0</v>
      </c>
      <c r="G46" s="14">
        <f t="shared" si="6"/>
        <v>0</v>
      </c>
      <c r="H46" s="14">
        <f>(H38*G38)+(H39*G39)+(H40*G40)+(H41*G41)+(H42*G42)+(H43*G43)+(H44*G44)+(H45*G45)</f>
        <v>0</v>
      </c>
      <c r="I46" s="14">
        <f>SUM(I38:I45)</f>
        <v>0</v>
      </c>
      <c r="J46" s="216"/>
      <c r="K46" s="159"/>
      <c r="L46" s="38"/>
    </row>
    <row r="47" spans="1:12" ht="16" x14ac:dyDescent="0.2">
      <c r="B47" s="160"/>
      <c r="C47" s="161"/>
      <c r="D47" s="162"/>
      <c r="E47" s="162"/>
      <c r="F47" s="162"/>
      <c r="G47" s="162"/>
      <c r="H47" s="162"/>
      <c r="I47" s="162"/>
      <c r="J47" s="218"/>
      <c r="K47" s="162"/>
      <c r="L47" s="154"/>
    </row>
    <row r="48" spans="1:12" ht="51" customHeight="1" x14ac:dyDescent="0.2">
      <c r="B48" s="83" t="s">
        <v>81</v>
      </c>
      <c r="C48" s="244" t="s">
        <v>82</v>
      </c>
      <c r="D48" s="244"/>
      <c r="E48" s="244"/>
      <c r="F48" s="244"/>
      <c r="G48" s="244"/>
      <c r="H48" s="244"/>
      <c r="I48" s="245"/>
      <c r="J48" s="245"/>
      <c r="K48" s="244"/>
      <c r="L48" s="13"/>
    </row>
    <row r="49" spans="1:12" ht="51" customHeight="1" x14ac:dyDescent="0.2">
      <c r="B49" s="83" t="s">
        <v>83</v>
      </c>
      <c r="C49" s="246" t="s">
        <v>84</v>
      </c>
      <c r="D49" s="246"/>
      <c r="E49" s="246"/>
      <c r="F49" s="246"/>
      <c r="G49" s="246"/>
      <c r="H49" s="246"/>
      <c r="I49" s="247"/>
      <c r="J49" s="247"/>
      <c r="K49" s="246"/>
      <c r="L49" s="37"/>
    </row>
    <row r="50" spans="1:12" ht="34" x14ac:dyDescent="0.2">
      <c r="B50" s="149" t="s">
        <v>85</v>
      </c>
      <c r="C50" s="150" t="s">
        <v>86</v>
      </c>
      <c r="D50" s="146">
        <v>30953.356062974843</v>
      </c>
      <c r="E50" s="146"/>
      <c r="F50" s="146"/>
      <c r="G50" s="151">
        <f>D50</f>
        <v>30953.356062974843</v>
      </c>
      <c r="H50" s="152"/>
      <c r="I50" s="146">
        <v>26543.53</v>
      </c>
      <c r="J50" s="203" t="s">
        <v>87</v>
      </c>
      <c r="K50" s="153" t="s">
        <v>21</v>
      </c>
      <c r="L50" s="154"/>
    </row>
    <row r="51" spans="1:12" ht="34" x14ac:dyDescent="0.2">
      <c r="B51" s="149" t="s">
        <v>88</v>
      </c>
      <c r="C51" s="150" t="s">
        <v>89</v>
      </c>
      <c r="D51" s="146">
        <v>45987.261146496799</v>
      </c>
      <c r="E51" s="146"/>
      <c r="F51" s="146"/>
      <c r="G51" s="151">
        <f t="shared" ref="G51:G57" si="7">D51</f>
        <v>45987.261146496799</v>
      </c>
      <c r="H51" s="152"/>
      <c r="I51" s="146">
        <v>26832.94</v>
      </c>
      <c r="J51" s="203" t="s">
        <v>90</v>
      </c>
      <c r="K51" s="153" t="s">
        <v>21</v>
      </c>
      <c r="L51" s="154"/>
    </row>
    <row r="52" spans="1:12" ht="153" x14ac:dyDescent="0.2">
      <c r="B52" s="149" t="s">
        <v>91</v>
      </c>
      <c r="C52" s="150" t="s">
        <v>92</v>
      </c>
      <c r="D52" s="146">
        <v>25402.060526315785</v>
      </c>
      <c r="E52" s="146"/>
      <c r="F52" s="146"/>
      <c r="G52" s="151">
        <f t="shared" si="7"/>
        <v>25402.060526315785</v>
      </c>
      <c r="H52" s="152">
        <v>1</v>
      </c>
      <c r="I52" s="146">
        <v>6894.7199999999993</v>
      </c>
      <c r="J52" s="203" t="s">
        <v>664</v>
      </c>
      <c r="K52" s="153" t="s">
        <v>21</v>
      </c>
      <c r="L52" s="154"/>
    </row>
    <row r="53" spans="1:12" ht="17" x14ac:dyDescent="0.2">
      <c r="B53" s="149" t="s">
        <v>93</v>
      </c>
      <c r="C53" s="155"/>
      <c r="D53" s="146"/>
      <c r="E53" s="146"/>
      <c r="F53" s="146"/>
      <c r="G53" s="151">
        <f t="shared" si="7"/>
        <v>0</v>
      </c>
      <c r="H53" s="152"/>
      <c r="I53" s="146">
        <v>0</v>
      </c>
      <c r="J53" s="203"/>
      <c r="K53" s="153"/>
      <c r="L53" s="154"/>
    </row>
    <row r="54" spans="1:12" ht="17" x14ac:dyDescent="0.2">
      <c r="B54" s="149" t="s">
        <v>94</v>
      </c>
      <c r="C54" s="155"/>
      <c r="D54" s="146"/>
      <c r="E54" s="146"/>
      <c r="F54" s="146"/>
      <c r="G54" s="151">
        <f t="shared" si="7"/>
        <v>0</v>
      </c>
      <c r="H54" s="152"/>
      <c r="I54" s="146"/>
      <c r="J54" s="203"/>
      <c r="K54" s="153"/>
      <c r="L54" s="154"/>
    </row>
    <row r="55" spans="1:12" ht="17" x14ac:dyDescent="0.2">
      <c r="B55" s="149" t="s">
        <v>95</v>
      </c>
      <c r="C55" s="155"/>
      <c r="D55" s="146"/>
      <c r="E55" s="146"/>
      <c r="F55" s="146"/>
      <c r="G55" s="151">
        <f t="shared" si="7"/>
        <v>0</v>
      </c>
      <c r="H55" s="152"/>
      <c r="I55" s="146"/>
      <c r="J55" s="203"/>
      <c r="K55" s="153"/>
      <c r="L55" s="154"/>
    </row>
    <row r="56" spans="1:12" ht="17" x14ac:dyDescent="0.2">
      <c r="A56" s="30"/>
      <c r="B56" s="149" t="s">
        <v>96</v>
      </c>
      <c r="C56" s="157"/>
      <c r="D56" s="156"/>
      <c r="E56" s="156"/>
      <c r="F56" s="156"/>
      <c r="G56" s="151">
        <f t="shared" si="7"/>
        <v>0</v>
      </c>
      <c r="H56" s="158"/>
      <c r="I56" s="156"/>
      <c r="J56" s="211"/>
      <c r="K56" s="159"/>
      <c r="L56" s="154"/>
    </row>
    <row r="57" spans="1:12" s="30" customFormat="1" ht="17" x14ac:dyDescent="0.2">
      <c r="B57" s="149" t="s">
        <v>97</v>
      </c>
      <c r="C57" s="157"/>
      <c r="D57" s="156"/>
      <c r="E57" s="156"/>
      <c r="F57" s="156"/>
      <c r="G57" s="151">
        <f t="shared" si="7"/>
        <v>0</v>
      </c>
      <c r="H57" s="158"/>
      <c r="I57" s="156"/>
      <c r="J57" s="211"/>
      <c r="K57" s="159"/>
      <c r="L57" s="154"/>
    </row>
    <row r="58" spans="1:12" s="30" customFormat="1" ht="17" x14ac:dyDescent="0.2">
      <c r="A58" s="29"/>
      <c r="B58" s="29"/>
      <c r="C58" s="83" t="s">
        <v>33</v>
      </c>
      <c r="D58" s="14">
        <f>SUM(D50:D57)</f>
        <v>102342.67773578744</v>
      </c>
      <c r="E58" s="14">
        <f t="shared" ref="E58:G58" si="8">SUM(E50:E57)</f>
        <v>0</v>
      </c>
      <c r="F58" s="14">
        <f t="shared" si="8"/>
        <v>0</v>
      </c>
      <c r="G58" s="17">
        <f t="shared" si="8"/>
        <v>102342.67773578744</v>
      </c>
      <c r="H58" s="14">
        <f>(H50*G50)+(H51*G51)+(H52*G52)+(H53*G53)+(H54*G54)+(H55*G55)+(H56*G56)+(H57*G57)</f>
        <v>25402.060526315785</v>
      </c>
      <c r="I58" s="14">
        <f>SUM(I50:I57)</f>
        <v>60271.19</v>
      </c>
      <c r="J58" s="216"/>
      <c r="K58" s="159"/>
      <c r="L58" s="38"/>
    </row>
    <row r="59" spans="1:12" ht="51" customHeight="1" x14ac:dyDescent="0.2">
      <c r="B59" s="83" t="s">
        <v>98</v>
      </c>
      <c r="C59" s="246" t="s">
        <v>99</v>
      </c>
      <c r="D59" s="246"/>
      <c r="E59" s="246"/>
      <c r="F59" s="246"/>
      <c r="G59" s="246"/>
      <c r="H59" s="246"/>
      <c r="I59" s="247"/>
      <c r="J59" s="247"/>
      <c r="K59" s="246"/>
      <c r="L59" s="37"/>
    </row>
    <row r="60" spans="1:12" ht="34" x14ac:dyDescent="0.2">
      <c r="B60" s="149" t="s">
        <v>100</v>
      </c>
      <c r="C60" s="150" t="s">
        <v>101</v>
      </c>
      <c r="D60" s="146">
        <v>10350.318471337579</v>
      </c>
      <c r="E60" s="146"/>
      <c r="F60" s="146"/>
      <c r="G60" s="151">
        <f>D60</f>
        <v>10350.318471337579</v>
      </c>
      <c r="H60" s="152"/>
      <c r="I60" s="146">
        <v>5744.78</v>
      </c>
      <c r="J60" s="203" t="s">
        <v>102</v>
      </c>
      <c r="K60" s="153" t="s">
        <v>21</v>
      </c>
      <c r="L60" s="154"/>
    </row>
    <row r="61" spans="1:12" ht="17" x14ac:dyDescent="0.2">
      <c r="B61" s="149" t="s">
        <v>103</v>
      </c>
      <c r="C61" s="150" t="s">
        <v>104</v>
      </c>
      <c r="D61" s="146">
        <v>11552.631578947368</v>
      </c>
      <c r="E61" s="146"/>
      <c r="F61" s="146"/>
      <c r="G61" s="151">
        <f t="shared" ref="G61:G67" si="9">D61</f>
        <v>11552.631578947368</v>
      </c>
      <c r="H61" s="152"/>
      <c r="I61" s="146">
        <v>3113.65</v>
      </c>
      <c r="J61" s="203" t="s">
        <v>105</v>
      </c>
      <c r="K61" s="153" t="s">
        <v>21</v>
      </c>
      <c r="L61" s="154"/>
    </row>
    <row r="62" spans="1:12" ht="119" x14ac:dyDescent="0.2">
      <c r="B62" s="149" t="s">
        <v>106</v>
      </c>
      <c r="C62" s="150" t="s">
        <v>107</v>
      </c>
      <c r="D62" s="146">
        <v>15169.997017543858</v>
      </c>
      <c r="E62" s="146"/>
      <c r="F62" s="146"/>
      <c r="G62" s="151">
        <f t="shared" si="9"/>
        <v>15169.997017543858</v>
      </c>
      <c r="H62" s="152">
        <v>1</v>
      </c>
      <c r="I62" s="146">
        <v>3547.1899999999996</v>
      </c>
      <c r="J62" s="203" t="s">
        <v>666</v>
      </c>
      <c r="K62" s="153" t="s">
        <v>21</v>
      </c>
      <c r="L62" s="154"/>
    </row>
    <row r="63" spans="1:12" ht="153" x14ac:dyDescent="0.2">
      <c r="B63" s="149" t="s">
        <v>108</v>
      </c>
      <c r="C63" s="150" t="s">
        <v>109</v>
      </c>
      <c r="D63" s="146">
        <v>6514.2026315789481</v>
      </c>
      <c r="E63" s="146"/>
      <c r="F63" s="146"/>
      <c r="G63" s="151">
        <f t="shared" si="9"/>
        <v>6514.2026315789481</v>
      </c>
      <c r="H63" s="152">
        <v>1</v>
      </c>
      <c r="I63" s="146">
        <v>3944.1600000000012</v>
      </c>
      <c r="J63" s="203" t="s">
        <v>659</v>
      </c>
      <c r="K63" s="153"/>
      <c r="L63" s="154"/>
    </row>
    <row r="64" spans="1:12" ht="17" x14ac:dyDescent="0.2">
      <c r="B64" s="149" t="s">
        <v>110</v>
      </c>
      <c r="C64" s="150" t="s">
        <v>111</v>
      </c>
      <c r="D64" s="146">
        <v>50000</v>
      </c>
      <c r="E64" s="146"/>
      <c r="F64" s="146"/>
      <c r="G64" s="151">
        <f t="shared" si="9"/>
        <v>50000</v>
      </c>
      <c r="H64" s="152"/>
      <c r="I64" s="146">
        <v>0</v>
      </c>
      <c r="J64" s="203" t="s">
        <v>112</v>
      </c>
      <c r="K64" s="153"/>
      <c r="L64" s="154"/>
    </row>
    <row r="65" spans="1:12" ht="17" x14ac:dyDescent="0.2">
      <c r="B65" s="149" t="s">
        <v>113</v>
      </c>
      <c r="C65" s="155"/>
      <c r="D65" s="146"/>
      <c r="E65" s="146"/>
      <c r="F65" s="146"/>
      <c r="G65" s="151">
        <f t="shared" si="9"/>
        <v>0</v>
      </c>
      <c r="H65" s="152"/>
      <c r="I65" s="146"/>
      <c r="J65" s="203"/>
      <c r="K65" s="153"/>
      <c r="L65" s="154"/>
    </row>
    <row r="66" spans="1:12" ht="17" x14ac:dyDescent="0.2">
      <c r="B66" s="149" t="s">
        <v>114</v>
      </c>
      <c r="C66" s="157"/>
      <c r="D66" s="156"/>
      <c r="E66" s="156"/>
      <c r="F66" s="156"/>
      <c r="G66" s="151">
        <f t="shared" si="9"/>
        <v>0</v>
      </c>
      <c r="H66" s="158"/>
      <c r="I66" s="156"/>
      <c r="J66" s="211"/>
      <c r="K66" s="159"/>
      <c r="L66" s="154"/>
    </row>
    <row r="67" spans="1:12" ht="17" x14ac:dyDescent="0.2">
      <c r="B67" s="149" t="s">
        <v>115</v>
      </c>
      <c r="C67" s="157"/>
      <c r="D67" s="156"/>
      <c r="E67" s="156"/>
      <c r="F67" s="156"/>
      <c r="G67" s="151">
        <f t="shared" si="9"/>
        <v>0</v>
      </c>
      <c r="H67" s="158"/>
      <c r="I67" s="156"/>
      <c r="J67" s="211"/>
      <c r="K67" s="159"/>
      <c r="L67" s="154"/>
    </row>
    <row r="68" spans="1:12" ht="17" x14ac:dyDescent="0.2">
      <c r="C68" s="83" t="s">
        <v>33</v>
      </c>
      <c r="D68" s="17">
        <f>SUM(D60:D67)</f>
        <v>93587.149699407746</v>
      </c>
      <c r="E68" s="17">
        <f t="shared" ref="E68:G68" si="10">SUM(E60:E67)</f>
        <v>0</v>
      </c>
      <c r="F68" s="17">
        <f t="shared" si="10"/>
        <v>0</v>
      </c>
      <c r="G68" s="17">
        <f t="shared" si="10"/>
        <v>93587.149699407746</v>
      </c>
      <c r="H68" s="14">
        <f>(H60*G60)+(H61*G61)+(H62*G62)+(H63*G63)+(H64*G64)+(H65*G65)+(H66*G66)+(H67*G67)</f>
        <v>21684.199649122806</v>
      </c>
      <c r="I68" s="14">
        <f>SUM(I60:I67)</f>
        <v>16349.78</v>
      </c>
      <c r="J68" s="216"/>
      <c r="K68" s="159"/>
      <c r="L68" s="38"/>
    </row>
    <row r="69" spans="1:12" ht="51" customHeight="1" x14ac:dyDescent="0.2">
      <c r="B69" s="83" t="s">
        <v>116</v>
      </c>
      <c r="C69" s="246" t="s">
        <v>117</v>
      </c>
      <c r="D69" s="246"/>
      <c r="E69" s="246"/>
      <c r="F69" s="246"/>
      <c r="G69" s="246"/>
      <c r="H69" s="246"/>
      <c r="I69" s="247"/>
      <c r="J69" s="247"/>
      <c r="K69" s="246"/>
      <c r="L69" s="37"/>
    </row>
    <row r="70" spans="1:12" ht="153" x14ac:dyDescent="0.2">
      <c r="B70" s="149" t="s">
        <v>118</v>
      </c>
      <c r="C70" s="155" t="s">
        <v>119</v>
      </c>
      <c r="D70" s="146">
        <v>32532.894736842103</v>
      </c>
      <c r="E70" s="146"/>
      <c r="F70" s="146"/>
      <c r="G70" s="151">
        <f>D70</f>
        <v>32532.894736842103</v>
      </c>
      <c r="H70" s="152">
        <v>0.5</v>
      </c>
      <c r="I70" s="146">
        <v>10455.060000000001</v>
      </c>
      <c r="J70" s="203" t="s">
        <v>669</v>
      </c>
      <c r="K70" s="153" t="s">
        <v>21</v>
      </c>
      <c r="L70" s="154"/>
    </row>
    <row r="71" spans="1:12" ht="153" x14ac:dyDescent="0.2">
      <c r="B71" s="149" t="s">
        <v>120</v>
      </c>
      <c r="C71" s="150" t="s">
        <v>121</v>
      </c>
      <c r="D71" s="146">
        <v>86345.13416148402</v>
      </c>
      <c r="E71" s="146"/>
      <c r="F71" s="146"/>
      <c r="G71" s="151">
        <f t="shared" ref="G71:G77" si="11">D71</f>
        <v>86345.13416148402</v>
      </c>
      <c r="H71" s="152">
        <v>0.5</v>
      </c>
      <c r="I71" s="146">
        <v>90677.779999999984</v>
      </c>
      <c r="J71" s="203" t="s">
        <v>668</v>
      </c>
      <c r="K71" s="153" t="s">
        <v>21</v>
      </c>
      <c r="L71" s="154"/>
    </row>
    <row r="72" spans="1:12" ht="34" x14ac:dyDescent="0.2">
      <c r="B72" s="149" t="s">
        <v>122</v>
      </c>
      <c r="C72" s="150" t="s">
        <v>123</v>
      </c>
      <c r="D72" s="146">
        <v>20661.484290792007</v>
      </c>
      <c r="E72" s="146"/>
      <c r="F72" s="146"/>
      <c r="G72" s="151">
        <f t="shared" si="11"/>
        <v>20661.484290792007</v>
      </c>
      <c r="H72" s="152"/>
      <c r="I72" s="146">
        <v>20873.391325677469</v>
      </c>
      <c r="J72" s="203" t="s">
        <v>124</v>
      </c>
      <c r="K72" s="153" t="s">
        <v>21</v>
      </c>
      <c r="L72" s="154"/>
    </row>
    <row r="73" spans="1:12" ht="17" x14ac:dyDescent="0.2">
      <c r="A73" s="30"/>
      <c r="B73" s="149" t="s">
        <v>125</v>
      </c>
      <c r="C73" s="150" t="s">
        <v>126</v>
      </c>
      <c r="D73" s="146">
        <v>8138.6500000000005</v>
      </c>
      <c r="E73" s="146"/>
      <c r="F73" s="146"/>
      <c r="G73" s="151">
        <f t="shared" si="11"/>
        <v>8138.6500000000005</v>
      </c>
      <c r="H73" s="152"/>
      <c r="I73" s="146">
        <v>8729.2100000000009</v>
      </c>
      <c r="J73" s="203" t="s">
        <v>127</v>
      </c>
      <c r="K73" s="153" t="s">
        <v>21</v>
      </c>
      <c r="L73" s="154"/>
    </row>
    <row r="74" spans="1:12" s="30" customFormat="1" ht="17" x14ac:dyDescent="0.2">
      <c r="A74" s="29"/>
      <c r="B74" s="149" t="s">
        <v>128</v>
      </c>
      <c r="C74" s="150" t="s">
        <v>129</v>
      </c>
      <c r="D74" s="146">
        <v>2866.2420382165606</v>
      </c>
      <c r="E74" s="146"/>
      <c r="F74" s="146"/>
      <c r="G74" s="151">
        <f t="shared" si="11"/>
        <v>2866.2420382165606</v>
      </c>
      <c r="H74" s="152"/>
      <c r="I74" s="146">
        <v>0</v>
      </c>
      <c r="J74" s="203" t="s">
        <v>130</v>
      </c>
      <c r="K74" s="153" t="s">
        <v>21</v>
      </c>
      <c r="L74" s="154"/>
    </row>
    <row r="75" spans="1:12" ht="136" x14ac:dyDescent="0.2">
      <c r="B75" s="149" t="s">
        <v>131</v>
      </c>
      <c r="C75" s="150" t="s">
        <v>132</v>
      </c>
      <c r="D75" s="146">
        <v>8407.6433121019109</v>
      </c>
      <c r="E75" s="146"/>
      <c r="F75" s="146"/>
      <c r="G75" s="151">
        <f t="shared" si="11"/>
        <v>8407.6433121019109</v>
      </c>
      <c r="H75" s="152">
        <v>1</v>
      </c>
      <c r="I75" s="146">
        <v>4518.8374887892405</v>
      </c>
      <c r="J75" s="203" t="s">
        <v>667</v>
      </c>
      <c r="K75" s="153" t="s">
        <v>21</v>
      </c>
      <c r="L75" s="154"/>
    </row>
    <row r="76" spans="1:12" ht="17" x14ac:dyDescent="0.2">
      <c r="B76" s="149" t="s">
        <v>133</v>
      </c>
      <c r="C76" s="157"/>
      <c r="D76" s="156"/>
      <c r="E76" s="156"/>
      <c r="F76" s="156"/>
      <c r="G76" s="151">
        <f t="shared" si="11"/>
        <v>0</v>
      </c>
      <c r="H76" s="158"/>
      <c r="I76" s="146"/>
      <c r="J76" s="211"/>
      <c r="K76" s="159" t="s">
        <v>21</v>
      </c>
      <c r="L76" s="154"/>
    </row>
    <row r="77" spans="1:12" ht="17" x14ac:dyDescent="0.2">
      <c r="B77" s="149" t="s">
        <v>134</v>
      </c>
      <c r="C77" s="157"/>
      <c r="D77" s="156"/>
      <c r="E77" s="156"/>
      <c r="F77" s="156"/>
      <c r="G77" s="151">
        <f t="shared" si="11"/>
        <v>0</v>
      </c>
      <c r="H77" s="158"/>
      <c r="I77" s="156"/>
      <c r="J77" s="211"/>
      <c r="K77" s="159" t="s">
        <v>21</v>
      </c>
      <c r="L77" s="154"/>
    </row>
    <row r="78" spans="1:12" ht="17" x14ac:dyDescent="0.2">
      <c r="C78" s="83" t="s">
        <v>33</v>
      </c>
      <c r="D78" s="17">
        <f>SUM(D70:D77)</f>
        <v>158952.0485394366</v>
      </c>
      <c r="E78" s="17">
        <f t="shared" ref="E78:G78" si="12">SUM(E70:E77)</f>
        <v>0</v>
      </c>
      <c r="F78" s="17">
        <f t="shared" si="12"/>
        <v>0</v>
      </c>
      <c r="G78" s="17">
        <f t="shared" si="12"/>
        <v>158952.0485394366</v>
      </c>
      <c r="H78" s="14">
        <f>(H70*G70)+(H71*G71)+(H72*G72)+(H73*G73)+(H74*G74)+(H75*G75)+(H76*G76)+(H77*G77)</f>
        <v>67846.657761264971</v>
      </c>
      <c r="I78" s="14">
        <f>SUM(I70:I77)</f>
        <v>135254.2788144667</v>
      </c>
      <c r="J78" s="216"/>
      <c r="K78" s="159"/>
      <c r="L78" s="38"/>
    </row>
    <row r="79" spans="1:12" ht="51" customHeight="1" x14ac:dyDescent="0.2">
      <c r="B79" s="83" t="s">
        <v>135</v>
      </c>
      <c r="C79" s="246"/>
      <c r="D79" s="246"/>
      <c r="E79" s="246"/>
      <c r="F79" s="246"/>
      <c r="G79" s="246"/>
      <c r="H79" s="246"/>
      <c r="I79" s="247"/>
      <c r="J79" s="247"/>
      <c r="K79" s="246"/>
      <c r="L79" s="37"/>
    </row>
    <row r="80" spans="1:12" ht="17" x14ac:dyDescent="0.2">
      <c r="B80" s="149" t="s">
        <v>136</v>
      </c>
      <c r="C80" s="155"/>
      <c r="D80" s="146"/>
      <c r="E80" s="146"/>
      <c r="F80" s="146"/>
      <c r="G80" s="151">
        <f>D80</f>
        <v>0</v>
      </c>
      <c r="H80" s="152"/>
      <c r="I80" s="146"/>
      <c r="J80" s="203"/>
      <c r="K80" s="153"/>
      <c r="L80" s="154"/>
    </row>
    <row r="81" spans="2:12" ht="17" x14ac:dyDescent="0.2">
      <c r="B81" s="149" t="s">
        <v>137</v>
      </c>
      <c r="C81" s="155"/>
      <c r="D81" s="146"/>
      <c r="E81" s="146"/>
      <c r="F81" s="146"/>
      <c r="G81" s="151">
        <f t="shared" ref="G81:G87" si="13">D81</f>
        <v>0</v>
      </c>
      <c r="H81" s="152"/>
      <c r="I81" s="146"/>
      <c r="J81" s="203"/>
      <c r="K81" s="153"/>
      <c r="L81" s="154"/>
    </row>
    <row r="82" spans="2:12" ht="17" x14ac:dyDescent="0.2">
      <c r="B82" s="149" t="s">
        <v>138</v>
      </c>
      <c r="C82" s="155"/>
      <c r="D82" s="146"/>
      <c r="E82" s="146"/>
      <c r="F82" s="146"/>
      <c r="G82" s="151">
        <f t="shared" si="13"/>
        <v>0</v>
      </c>
      <c r="H82" s="152"/>
      <c r="I82" s="146"/>
      <c r="J82" s="203"/>
      <c r="K82" s="153"/>
      <c r="L82" s="154"/>
    </row>
    <row r="83" spans="2:12" ht="17" x14ac:dyDescent="0.2">
      <c r="B83" s="149" t="s">
        <v>139</v>
      </c>
      <c r="C83" s="155"/>
      <c r="D83" s="146"/>
      <c r="E83" s="146"/>
      <c r="F83" s="146"/>
      <c r="G83" s="151">
        <f t="shared" si="13"/>
        <v>0</v>
      </c>
      <c r="H83" s="152"/>
      <c r="I83" s="146"/>
      <c r="J83" s="203"/>
      <c r="K83" s="153"/>
      <c r="L83" s="154"/>
    </row>
    <row r="84" spans="2:12" ht="17" x14ac:dyDescent="0.2">
      <c r="B84" s="149" t="s">
        <v>140</v>
      </c>
      <c r="C84" s="155"/>
      <c r="D84" s="146"/>
      <c r="E84" s="146"/>
      <c r="F84" s="146"/>
      <c r="G84" s="151">
        <f t="shared" si="13"/>
        <v>0</v>
      </c>
      <c r="H84" s="152"/>
      <c r="I84" s="146"/>
      <c r="J84" s="203"/>
      <c r="K84" s="153"/>
      <c r="L84" s="154"/>
    </row>
    <row r="85" spans="2:12" ht="17" x14ac:dyDescent="0.2">
      <c r="B85" s="149" t="s">
        <v>141</v>
      </c>
      <c r="C85" s="155"/>
      <c r="D85" s="146"/>
      <c r="E85" s="146"/>
      <c r="F85" s="146"/>
      <c r="G85" s="151">
        <f t="shared" si="13"/>
        <v>0</v>
      </c>
      <c r="H85" s="152"/>
      <c r="I85" s="146"/>
      <c r="J85" s="203"/>
      <c r="K85" s="153"/>
      <c r="L85" s="154"/>
    </row>
    <row r="86" spans="2:12" ht="17" x14ac:dyDescent="0.2">
      <c r="B86" s="149" t="s">
        <v>142</v>
      </c>
      <c r="C86" s="157"/>
      <c r="D86" s="156"/>
      <c r="E86" s="156"/>
      <c r="F86" s="156"/>
      <c r="G86" s="151">
        <f t="shared" si="13"/>
        <v>0</v>
      </c>
      <c r="H86" s="158"/>
      <c r="I86" s="156"/>
      <c r="J86" s="211"/>
      <c r="K86" s="159"/>
      <c r="L86" s="154"/>
    </row>
    <row r="87" spans="2:12" ht="17" x14ac:dyDescent="0.2">
      <c r="B87" s="149" t="s">
        <v>143</v>
      </c>
      <c r="C87" s="157"/>
      <c r="D87" s="156"/>
      <c r="E87" s="156"/>
      <c r="F87" s="156"/>
      <c r="G87" s="151">
        <f t="shared" si="13"/>
        <v>0</v>
      </c>
      <c r="H87" s="158"/>
      <c r="I87" s="156"/>
      <c r="J87" s="211"/>
      <c r="K87" s="159"/>
      <c r="L87" s="154"/>
    </row>
    <row r="88" spans="2:12" ht="17" x14ac:dyDescent="0.2">
      <c r="C88" s="83" t="s">
        <v>33</v>
      </c>
      <c r="D88" s="14">
        <f>SUM(D80:D87)</f>
        <v>0</v>
      </c>
      <c r="E88" s="14">
        <f t="shared" ref="E88:G88" si="14">SUM(E80:E87)</f>
        <v>0</v>
      </c>
      <c r="F88" s="14">
        <f t="shared" si="14"/>
        <v>0</v>
      </c>
      <c r="G88" s="14">
        <f t="shared" si="14"/>
        <v>0</v>
      </c>
      <c r="H88" s="14">
        <f>(H80*G80)+(H81*G81)+(H82*G82)+(H83*G83)+(H84*G84)+(H85*G85)+(H86*G86)+(H87*G87)</f>
        <v>0</v>
      </c>
      <c r="I88" s="14">
        <f>SUM(I80:I87)</f>
        <v>0</v>
      </c>
      <c r="J88" s="216"/>
      <c r="K88" s="159"/>
      <c r="L88" s="38"/>
    </row>
    <row r="89" spans="2:12" ht="15.75" customHeight="1" x14ac:dyDescent="0.2">
      <c r="B89" s="4"/>
      <c r="C89" s="160"/>
      <c r="D89" s="163"/>
      <c r="E89" s="163"/>
      <c r="F89" s="163"/>
      <c r="G89" s="163"/>
      <c r="H89" s="163"/>
      <c r="I89" s="163"/>
      <c r="J89" s="218"/>
      <c r="K89" s="160"/>
      <c r="L89" s="2"/>
    </row>
    <row r="90" spans="2:12" ht="51" customHeight="1" x14ac:dyDescent="0.2">
      <c r="B90" s="83" t="s">
        <v>144</v>
      </c>
      <c r="C90" s="244" t="s">
        <v>145</v>
      </c>
      <c r="D90" s="244"/>
      <c r="E90" s="244"/>
      <c r="F90" s="244"/>
      <c r="G90" s="244"/>
      <c r="H90" s="244"/>
      <c r="I90" s="245"/>
      <c r="J90" s="245"/>
      <c r="K90" s="244"/>
      <c r="L90" s="13"/>
    </row>
    <row r="91" spans="2:12" ht="51" customHeight="1" x14ac:dyDescent="0.2">
      <c r="B91" s="83" t="s">
        <v>146</v>
      </c>
      <c r="C91" s="246" t="s">
        <v>147</v>
      </c>
      <c r="D91" s="246"/>
      <c r="E91" s="246"/>
      <c r="F91" s="246"/>
      <c r="G91" s="246"/>
      <c r="H91" s="246"/>
      <c r="I91" s="247"/>
      <c r="J91" s="247"/>
      <c r="K91" s="246"/>
      <c r="L91" s="37"/>
    </row>
    <row r="92" spans="2:12" ht="68" x14ac:dyDescent="0.2">
      <c r="B92" s="149" t="s">
        <v>148</v>
      </c>
      <c r="C92" s="150" t="s">
        <v>149</v>
      </c>
      <c r="D92" s="146">
        <v>39605.263157894733</v>
      </c>
      <c r="E92" s="146"/>
      <c r="F92" s="146"/>
      <c r="G92" s="151">
        <f>D92</f>
        <v>39605.263157894733</v>
      </c>
      <c r="H92" s="152">
        <v>0.5</v>
      </c>
      <c r="I92" s="146">
        <v>0</v>
      </c>
      <c r="J92" s="203" t="s">
        <v>665</v>
      </c>
      <c r="K92" s="153"/>
      <c r="L92" s="154"/>
    </row>
    <row r="93" spans="2:12" ht="204" x14ac:dyDescent="0.2">
      <c r="B93" s="149" t="s">
        <v>150</v>
      </c>
      <c r="C93" s="150" t="s">
        <v>151</v>
      </c>
      <c r="D93" s="146">
        <v>240717.89251341758</v>
      </c>
      <c r="E93" s="146"/>
      <c r="F93" s="146"/>
      <c r="G93" s="151">
        <f t="shared" ref="G93:G99" si="15">D93</f>
        <v>240717.89251341758</v>
      </c>
      <c r="H93" s="152">
        <v>1</v>
      </c>
      <c r="I93" s="146">
        <v>0</v>
      </c>
      <c r="J93" s="203" t="s">
        <v>663</v>
      </c>
      <c r="K93" s="153"/>
      <c r="L93" s="154"/>
    </row>
    <row r="94" spans="2:12" ht="17" x14ac:dyDescent="0.2">
      <c r="B94" s="149" t="s">
        <v>152</v>
      </c>
      <c r="C94" s="150"/>
      <c r="D94" s="146"/>
      <c r="E94" s="146"/>
      <c r="F94" s="146"/>
      <c r="G94" s="151">
        <f t="shared" si="15"/>
        <v>0</v>
      </c>
      <c r="H94" s="152"/>
      <c r="I94" s="146"/>
      <c r="J94" s="203"/>
      <c r="K94" s="153"/>
      <c r="L94" s="154"/>
    </row>
    <row r="95" spans="2:12" ht="17" x14ac:dyDescent="0.2">
      <c r="B95" s="149" t="s">
        <v>153</v>
      </c>
      <c r="C95" s="155"/>
      <c r="D95" s="146"/>
      <c r="E95" s="146"/>
      <c r="F95" s="146"/>
      <c r="G95" s="151">
        <f t="shared" si="15"/>
        <v>0</v>
      </c>
      <c r="H95" s="152"/>
      <c r="I95" s="146"/>
      <c r="J95" s="203"/>
      <c r="K95" s="153"/>
      <c r="L95" s="154"/>
    </row>
    <row r="96" spans="2:12" ht="17" x14ac:dyDescent="0.2">
      <c r="B96" s="149" t="s">
        <v>154</v>
      </c>
      <c r="C96" s="155"/>
      <c r="D96" s="146"/>
      <c r="E96" s="146"/>
      <c r="F96" s="146"/>
      <c r="G96" s="151">
        <f t="shared" si="15"/>
        <v>0</v>
      </c>
      <c r="H96" s="152"/>
      <c r="I96" s="146"/>
      <c r="J96" s="203"/>
      <c r="K96" s="153"/>
      <c r="L96" s="154"/>
    </row>
    <row r="97" spans="2:12" ht="17" x14ac:dyDescent="0.2">
      <c r="B97" s="149" t="s">
        <v>155</v>
      </c>
      <c r="C97" s="155"/>
      <c r="D97" s="146"/>
      <c r="E97" s="146"/>
      <c r="F97" s="146"/>
      <c r="G97" s="151">
        <f t="shared" si="15"/>
        <v>0</v>
      </c>
      <c r="H97" s="152"/>
      <c r="I97" s="146"/>
      <c r="J97" s="203"/>
      <c r="K97" s="153"/>
      <c r="L97" s="154"/>
    </row>
    <row r="98" spans="2:12" ht="17" x14ac:dyDescent="0.2">
      <c r="B98" s="149" t="s">
        <v>156</v>
      </c>
      <c r="C98" s="157"/>
      <c r="D98" s="156"/>
      <c r="E98" s="156"/>
      <c r="F98" s="156"/>
      <c r="G98" s="151">
        <f t="shared" si="15"/>
        <v>0</v>
      </c>
      <c r="H98" s="158"/>
      <c r="I98" s="156"/>
      <c r="J98" s="211"/>
      <c r="K98" s="159"/>
      <c r="L98" s="154"/>
    </row>
    <row r="99" spans="2:12" ht="17" x14ac:dyDescent="0.2">
      <c r="B99" s="149" t="s">
        <v>157</v>
      </c>
      <c r="C99" s="157"/>
      <c r="D99" s="156"/>
      <c r="E99" s="156"/>
      <c r="F99" s="156"/>
      <c r="G99" s="151">
        <f t="shared" si="15"/>
        <v>0</v>
      </c>
      <c r="H99" s="158"/>
      <c r="I99" s="156"/>
      <c r="J99" s="211"/>
      <c r="K99" s="159"/>
      <c r="L99" s="154"/>
    </row>
    <row r="100" spans="2:12" ht="17" x14ac:dyDescent="0.2">
      <c r="C100" s="83" t="s">
        <v>33</v>
      </c>
      <c r="D100" s="14">
        <f>SUM(D92:D99)</f>
        <v>280323.1556713123</v>
      </c>
      <c r="E100" s="14">
        <f t="shared" ref="E100:G100" si="16">SUM(E92:E99)</f>
        <v>0</v>
      </c>
      <c r="F100" s="14">
        <f t="shared" si="16"/>
        <v>0</v>
      </c>
      <c r="G100" s="17">
        <f t="shared" si="16"/>
        <v>280323.1556713123</v>
      </c>
      <c r="H100" s="14">
        <f>(H92*G92)+(H93*G93)+(H94*G94)+(H95*G95)+(H96*G96)+(H97*G97)+(H98*G98)+(H99*G99)</f>
        <v>260520.52409236494</v>
      </c>
      <c r="I100" s="14">
        <f>SUM(I92:I99)</f>
        <v>0</v>
      </c>
      <c r="J100" s="216"/>
      <c r="K100" s="159"/>
      <c r="L100" s="38"/>
    </row>
    <row r="101" spans="2:12" ht="51" customHeight="1" x14ac:dyDescent="0.2">
      <c r="B101" s="83" t="s">
        <v>158</v>
      </c>
      <c r="C101" s="246" t="s">
        <v>159</v>
      </c>
      <c r="D101" s="246"/>
      <c r="E101" s="246"/>
      <c r="F101" s="246"/>
      <c r="G101" s="246"/>
      <c r="H101" s="246"/>
      <c r="I101" s="247"/>
      <c r="J101" s="247"/>
      <c r="K101" s="246"/>
      <c r="L101" s="37"/>
    </row>
    <row r="102" spans="2:12" ht="85" x14ac:dyDescent="0.2">
      <c r="B102" s="149" t="s">
        <v>160</v>
      </c>
      <c r="C102" s="150" t="s">
        <v>161</v>
      </c>
      <c r="D102" s="146">
        <v>0</v>
      </c>
      <c r="E102" s="146"/>
      <c r="F102" s="146"/>
      <c r="G102" s="151">
        <f>D102</f>
        <v>0</v>
      </c>
      <c r="H102" s="152">
        <v>1</v>
      </c>
      <c r="I102" s="146">
        <v>0</v>
      </c>
      <c r="J102" s="203" t="s">
        <v>661</v>
      </c>
      <c r="K102" s="153"/>
      <c r="L102" s="154"/>
    </row>
    <row r="103" spans="2:12" ht="17" x14ac:dyDescent="0.2">
      <c r="B103" s="149" t="s">
        <v>162</v>
      </c>
      <c r="C103" s="150" t="s">
        <v>163</v>
      </c>
      <c r="D103" s="146">
        <v>23050.880298746699</v>
      </c>
      <c r="E103" s="146"/>
      <c r="F103" s="146"/>
      <c r="G103" s="151">
        <f t="shared" ref="G103:G109" si="17">D103</f>
        <v>23050.880298746699</v>
      </c>
      <c r="H103" s="152"/>
      <c r="I103" s="146">
        <v>0</v>
      </c>
      <c r="J103" s="203"/>
      <c r="K103" s="153"/>
      <c r="L103" s="154"/>
    </row>
    <row r="104" spans="2:12" ht="17" x14ac:dyDescent="0.2">
      <c r="B104" s="149" t="s">
        <v>164</v>
      </c>
      <c r="C104" s="155"/>
      <c r="D104" s="146"/>
      <c r="E104" s="146"/>
      <c r="F104" s="146"/>
      <c r="G104" s="151">
        <f t="shared" si="17"/>
        <v>0</v>
      </c>
      <c r="H104" s="152"/>
      <c r="I104" s="146"/>
      <c r="J104" s="203"/>
      <c r="K104" s="153"/>
      <c r="L104" s="154"/>
    </row>
    <row r="105" spans="2:12" ht="17" x14ac:dyDescent="0.2">
      <c r="B105" s="149" t="s">
        <v>165</v>
      </c>
      <c r="C105" s="155"/>
      <c r="D105" s="146"/>
      <c r="E105" s="146"/>
      <c r="F105" s="146"/>
      <c r="G105" s="151">
        <f t="shared" si="17"/>
        <v>0</v>
      </c>
      <c r="H105" s="152"/>
      <c r="I105" s="146"/>
      <c r="J105" s="203"/>
      <c r="K105" s="153"/>
      <c r="L105" s="154"/>
    </row>
    <row r="106" spans="2:12" ht="17" x14ac:dyDescent="0.2">
      <c r="B106" s="149" t="s">
        <v>166</v>
      </c>
      <c r="C106" s="155"/>
      <c r="D106" s="146"/>
      <c r="E106" s="146"/>
      <c r="F106" s="146"/>
      <c r="G106" s="151">
        <f t="shared" si="17"/>
        <v>0</v>
      </c>
      <c r="H106" s="152"/>
      <c r="I106" s="146"/>
      <c r="J106" s="203"/>
      <c r="K106" s="153"/>
      <c r="L106" s="154"/>
    </row>
    <row r="107" spans="2:12" ht="17" x14ac:dyDescent="0.2">
      <c r="B107" s="149" t="s">
        <v>167</v>
      </c>
      <c r="C107" s="155"/>
      <c r="D107" s="146"/>
      <c r="E107" s="146"/>
      <c r="F107" s="146"/>
      <c r="G107" s="151">
        <f t="shared" si="17"/>
        <v>0</v>
      </c>
      <c r="H107" s="152"/>
      <c r="I107" s="146"/>
      <c r="J107" s="203"/>
      <c r="K107" s="153"/>
      <c r="L107" s="154"/>
    </row>
    <row r="108" spans="2:12" ht="17" x14ac:dyDescent="0.2">
      <c r="B108" s="149" t="s">
        <v>168</v>
      </c>
      <c r="C108" s="157"/>
      <c r="D108" s="156"/>
      <c r="E108" s="156"/>
      <c r="F108" s="156"/>
      <c r="G108" s="151">
        <f t="shared" si="17"/>
        <v>0</v>
      </c>
      <c r="H108" s="158"/>
      <c r="I108" s="156"/>
      <c r="J108" s="211"/>
      <c r="K108" s="159"/>
      <c r="L108" s="154"/>
    </row>
    <row r="109" spans="2:12" ht="17" x14ac:dyDescent="0.2">
      <c r="B109" s="149" t="s">
        <v>169</v>
      </c>
      <c r="C109" s="157"/>
      <c r="D109" s="156"/>
      <c r="E109" s="156"/>
      <c r="F109" s="156"/>
      <c r="G109" s="151">
        <f t="shared" si="17"/>
        <v>0</v>
      </c>
      <c r="H109" s="158"/>
      <c r="I109" s="156"/>
      <c r="J109" s="211"/>
      <c r="K109" s="159"/>
      <c r="L109" s="154"/>
    </row>
    <row r="110" spans="2:12" ht="17" x14ac:dyDescent="0.2">
      <c r="C110" s="83" t="s">
        <v>33</v>
      </c>
      <c r="D110" s="17">
        <f>SUM(D102:D109)</f>
        <v>23050.880298746699</v>
      </c>
      <c r="E110" s="17">
        <f t="shared" ref="E110:G110" si="18">SUM(E102:E109)</f>
        <v>0</v>
      </c>
      <c r="F110" s="17">
        <f t="shared" si="18"/>
        <v>0</v>
      </c>
      <c r="G110" s="17">
        <f t="shared" si="18"/>
        <v>23050.880298746699</v>
      </c>
      <c r="H110" s="14">
        <f>(H102*G102)+(H103*G103)+(H104*G104)+(H105*G105)+(H106*G106)+(H107*G107)+(H108*G108)+(H109*G109)</f>
        <v>0</v>
      </c>
      <c r="I110" s="14">
        <f>SUM(I102:I109)</f>
        <v>0</v>
      </c>
      <c r="J110" s="216"/>
      <c r="K110" s="159"/>
      <c r="L110" s="38"/>
    </row>
    <row r="111" spans="2:12" ht="51" customHeight="1" x14ac:dyDescent="0.2">
      <c r="B111" s="83" t="s">
        <v>170</v>
      </c>
      <c r="C111" s="246" t="s">
        <v>171</v>
      </c>
      <c r="D111" s="246"/>
      <c r="E111" s="246"/>
      <c r="F111" s="246"/>
      <c r="G111" s="246"/>
      <c r="H111" s="246"/>
      <c r="I111" s="247"/>
      <c r="J111" s="247"/>
      <c r="K111" s="246"/>
      <c r="L111" s="37"/>
    </row>
    <row r="112" spans="2:12" ht="102" x14ac:dyDescent="0.2">
      <c r="B112" s="149" t="s">
        <v>172</v>
      </c>
      <c r="C112" s="150" t="s">
        <v>173</v>
      </c>
      <c r="D112" s="146">
        <v>35000</v>
      </c>
      <c r="E112" s="146"/>
      <c r="F112" s="146"/>
      <c r="G112" s="151">
        <f>D112</f>
        <v>35000</v>
      </c>
      <c r="H112" s="152">
        <v>1</v>
      </c>
      <c r="I112" s="146">
        <v>0</v>
      </c>
      <c r="J112" s="203" t="s">
        <v>662</v>
      </c>
      <c r="K112" s="153"/>
      <c r="L112" s="154"/>
    </row>
    <row r="113" spans="2:12" ht="204" x14ac:dyDescent="0.2">
      <c r="B113" s="149" t="s">
        <v>174</v>
      </c>
      <c r="C113" s="150" t="s">
        <v>175</v>
      </c>
      <c r="D113" s="146">
        <v>0</v>
      </c>
      <c r="E113" s="146"/>
      <c r="F113" s="146"/>
      <c r="G113" s="151">
        <f t="shared" ref="G113:G119" si="19">D113</f>
        <v>0</v>
      </c>
      <c r="H113" s="152">
        <v>0.5</v>
      </c>
      <c r="I113" s="146">
        <v>0</v>
      </c>
      <c r="J113" s="203" t="s">
        <v>660</v>
      </c>
      <c r="K113" s="153"/>
      <c r="L113" s="154"/>
    </row>
    <row r="114" spans="2:12" ht="17" x14ac:dyDescent="0.2">
      <c r="B114" s="149" t="s">
        <v>176</v>
      </c>
      <c r="C114" s="155"/>
      <c r="D114" s="146"/>
      <c r="E114" s="146"/>
      <c r="F114" s="146"/>
      <c r="G114" s="151">
        <f t="shared" si="19"/>
        <v>0</v>
      </c>
      <c r="H114" s="152"/>
      <c r="I114" s="146"/>
      <c r="J114" s="203"/>
      <c r="K114" s="153"/>
      <c r="L114" s="154"/>
    </row>
    <row r="115" spans="2:12" ht="17" x14ac:dyDescent="0.2">
      <c r="B115" s="149" t="s">
        <v>177</v>
      </c>
      <c r="C115" s="155"/>
      <c r="D115" s="146"/>
      <c r="E115" s="146"/>
      <c r="F115" s="146"/>
      <c r="G115" s="151">
        <f t="shared" si="19"/>
        <v>0</v>
      </c>
      <c r="H115" s="152"/>
      <c r="I115" s="146"/>
      <c r="J115" s="203"/>
      <c r="K115" s="153"/>
      <c r="L115" s="154"/>
    </row>
    <row r="116" spans="2:12" ht="17" x14ac:dyDescent="0.2">
      <c r="B116" s="149" t="s">
        <v>178</v>
      </c>
      <c r="C116" s="155"/>
      <c r="D116" s="146"/>
      <c r="E116" s="146"/>
      <c r="F116" s="146"/>
      <c r="G116" s="151">
        <f t="shared" si="19"/>
        <v>0</v>
      </c>
      <c r="H116" s="152"/>
      <c r="I116" s="146"/>
      <c r="J116" s="203"/>
      <c r="K116" s="153"/>
      <c r="L116" s="154"/>
    </row>
    <row r="117" spans="2:12" ht="17" x14ac:dyDescent="0.2">
      <c r="B117" s="149" t="s">
        <v>179</v>
      </c>
      <c r="C117" s="155"/>
      <c r="D117" s="146"/>
      <c r="E117" s="146"/>
      <c r="F117" s="146"/>
      <c r="G117" s="151">
        <f t="shared" si="19"/>
        <v>0</v>
      </c>
      <c r="H117" s="152"/>
      <c r="I117" s="146"/>
      <c r="J117" s="203"/>
      <c r="K117" s="153"/>
      <c r="L117" s="154"/>
    </row>
    <row r="118" spans="2:12" ht="17" x14ac:dyDescent="0.2">
      <c r="B118" s="149" t="s">
        <v>180</v>
      </c>
      <c r="C118" s="157"/>
      <c r="D118" s="156"/>
      <c r="E118" s="156"/>
      <c r="F118" s="156"/>
      <c r="G118" s="151">
        <f t="shared" si="19"/>
        <v>0</v>
      </c>
      <c r="H118" s="158"/>
      <c r="I118" s="156"/>
      <c r="J118" s="211"/>
      <c r="K118" s="159"/>
      <c r="L118" s="154"/>
    </row>
    <row r="119" spans="2:12" ht="17" x14ac:dyDescent="0.2">
      <c r="B119" s="149" t="s">
        <v>181</v>
      </c>
      <c r="C119" s="157"/>
      <c r="D119" s="156"/>
      <c r="E119" s="156"/>
      <c r="F119" s="156"/>
      <c r="G119" s="151">
        <f t="shared" si="19"/>
        <v>0</v>
      </c>
      <c r="H119" s="158"/>
      <c r="I119" s="156"/>
      <c r="J119" s="211"/>
      <c r="K119" s="159"/>
      <c r="L119" s="154"/>
    </row>
    <row r="120" spans="2:12" ht="17" x14ac:dyDescent="0.2">
      <c r="C120" s="83" t="s">
        <v>33</v>
      </c>
      <c r="D120" s="17">
        <f>SUM(D112:D119)</f>
        <v>35000</v>
      </c>
      <c r="E120" s="17">
        <f t="shared" ref="E120:G120" si="20">SUM(E112:E119)</f>
        <v>0</v>
      </c>
      <c r="F120" s="17">
        <f t="shared" si="20"/>
        <v>0</v>
      </c>
      <c r="G120" s="17">
        <f t="shared" si="20"/>
        <v>35000</v>
      </c>
      <c r="H120" s="14">
        <f>(H112*G112)+(H113*G113)+(H114*G114)+(H115*G115)+(H116*G116)+(H117*G117)+(H118*G118)+(H119*G119)</f>
        <v>35000</v>
      </c>
      <c r="I120" s="14">
        <f>SUM(I112:I119)</f>
        <v>0</v>
      </c>
      <c r="J120" s="216"/>
      <c r="K120" s="159"/>
      <c r="L120" s="38"/>
    </row>
    <row r="121" spans="2:12" ht="51" customHeight="1" x14ac:dyDescent="0.2">
      <c r="B121" s="83" t="s">
        <v>182</v>
      </c>
      <c r="C121" s="246"/>
      <c r="D121" s="246"/>
      <c r="E121" s="246"/>
      <c r="F121" s="246"/>
      <c r="G121" s="246"/>
      <c r="H121" s="246"/>
      <c r="I121" s="247"/>
      <c r="J121" s="247"/>
      <c r="K121" s="246"/>
      <c r="L121" s="37"/>
    </row>
    <row r="122" spans="2:12" ht="17" x14ac:dyDescent="0.2">
      <c r="B122" s="149" t="s">
        <v>183</v>
      </c>
      <c r="C122" s="155"/>
      <c r="D122" s="146"/>
      <c r="E122" s="146"/>
      <c r="F122" s="146"/>
      <c r="G122" s="151">
        <f>D122</f>
        <v>0</v>
      </c>
      <c r="H122" s="152"/>
      <c r="I122" s="146"/>
      <c r="J122" s="203"/>
      <c r="K122" s="153"/>
      <c r="L122" s="154"/>
    </row>
    <row r="123" spans="2:12" ht="17" x14ac:dyDescent="0.2">
      <c r="B123" s="149" t="s">
        <v>184</v>
      </c>
      <c r="C123" s="155"/>
      <c r="D123" s="146"/>
      <c r="E123" s="146"/>
      <c r="F123" s="146"/>
      <c r="G123" s="151">
        <f t="shared" ref="G123:G129" si="21">D123</f>
        <v>0</v>
      </c>
      <c r="H123" s="152"/>
      <c r="I123" s="146"/>
      <c r="J123" s="203"/>
      <c r="K123" s="153"/>
      <c r="L123" s="154"/>
    </row>
    <row r="124" spans="2:12" ht="17" x14ac:dyDescent="0.2">
      <c r="B124" s="149" t="s">
        <v>185</v>
      </c>
      <c r="C124" s="155"/>
      <c r="D124" s="146"/>
      <c r="E124" s="146"/>
      <c r="F124" s="146"/>
      <c r="G124" s="151">
        <f t="shared" si="21"/>
        <v>0</v>
      </c>
      <c r="H124" s="152"/>
      <c r="I124" s="146"/>
      <c r="J124" s="203"/>
      <c r="K124" s="153"/>
      <c r="L124" s="154"/>
    </row>
    <row r="125" spans="2:12" ht="17" x14ac:dyDescent="0.2">
      <c r="B125" s="149" t="s">
        <v>186</v>
      </c>
      <c r="C125" s="155"/>
      <c r="D125" s="146"/>
      <c r="E125" s="146"/>
      <c r="F125" s="146"/>
      <c r="G125" s="151">
        <f t="shared" si="21"/>
        <v>0</v>
      </c>
      <c r="H125" s="152"/>
      <c r="I125" s="146"/>
      <c r="J125" s="203"/>
      <c r="K125" s="153"/>
      <c r="L125" s="154"/>
    </row>
    <row r="126" spans="2:12" ht="17" x14ac:dyDescent="0.2">
      <c r="B126" s="149" t="s">
        <v>187</v>
      </c>
      <c r="C126" s="155"/>
      <c r="D126" s="146"/>
      <c r="E126" s="146"/>
      <c r="F126" s="146"/>
      <c r="G126" s="151">
        <f t="shared" si="21"/>
        <v>0</v>
      </c>
      <c r="H126" s="152"/>
      <c r="I126" s="146"/>
      <c r="J126" s="203"/>
      <c r="K126" s="153"/>
      <c r="L126" s="154"/>
    </row>
    <row r="127" spans="2:12" ht="17" x14ac:dyDescent="0.2">
      <c r="B127" s="149" t="s">
        <v>188</v>
      </c>
      <c r="C127" s="155"/>
      <c r="D127" s="146"/>
      <c r="E127" s="146"/>
      <c r="F127" s="146"/>
      <c r="G127" s="151">
        <f t="shared" si="21"/>
        <v>0</v>
      </c>
      <c r="H127" s="152"/>
      <c r="I127" s="146"/>
      <c r="J127" s="203"/>
      <c r="K127" s="153"/>
      <c r="L127" s="154"/>
    </row>
    <row r="128" spans="2:12" ht="17" x14ac:dyDescent="0.2">
      <c r="B128" s="149" t="s">
        <v>189</v>
      </c>
      <c r="C128" s="157"/>
      <c r="D128" s="156"/>
      <c r="E128" s="156"/>
      <c r="F128" s="156"/>
      <c r="G128" s="151">
        <f t="shared" si="21"/>
        <v>0</v>
      </c>
      <c r="H128" s="158"/>
      <c r="I128" s="156"/>
      <c r="J128" s="211"/>
      <c r="K128" s="159"/>
      <c r="L128" s="154"/>
    </row>
    <row r="129" spans="2:12" ht="17" x14ac:dyDescent="0.2">
      <c r="B129" s="149" t="s">
        <v>190</v>
      </c>
      <c r="C129" s="157"/>
      <c r="D129" s="156"/>
      <c r="E129" s="156"/>
      <c r="F129" s="156"/>
      <c r="G129" s="151">
        <f t="shared" si="21"/>
        <v>0</v>
      </c>
      <c r="H129" s="158"/>
      <c r="I129" s="156"/>
      <c r="J129" s="211"/>
      <c r="K129" s="159"/>
      <c r="L129" s="154"/>
    </row>
    <row r="130" spans="2:12" ht="17" x14ac:dyDescent="0.2">
      <c r="C130" s="83" t="s">
        <v>33</v>
      </c>
      <c r="D130" s="14">
        <f>SUM(D122:D129)</f>
        <v>0</v>
      </c>
      <c r="E130" s="14">
        <f t="shared" ref="E130:G130" si="22">SUM(E122:E129)</f>
        <v>0</v>
      </c>
      <c r="F130" s="14">
        <f t="shared" si="22"/>
        <v>0</v>
      </c>
      <c r="G130" s="14">
        <f t="shared" si="22"/>
        <v>0</v>
      </c>
      <c r="H130" s="14">
        <f>(H122*G122)+(H123*G123)+(H124*G124)+(H125*G125)+(H126*G126)+(H127*G127)+(H128*G128)+(H129*G129)</f>
        <v>0</v>
      </c>
      <c r="I130" s="14">
        <f>SUM(I122:I129)</f>
        <v>0</v>
      </c>
      <c r="J130" s="216"/>
      <c r="K130" s="159"/>
      <c r="L130" s="38"/>
    </row>
    <row r="131" spans="2:12" ht="15.75" customHeight="1" x14ac:dyDescent="0.2">
      <c r="B131" s="4"/>
      <c r="C131" s="160"/>
      <c r="D131" s="163"/>
      <c r="E131" s="163"/>
      <c r="F131" s="163"/>
      <c r="G131" s="163"/>
      <c r="H131" s="163"/>
      <c r="I131" s="163"/>
      <c r="J131" s="218"/>
      <c r="K131" s="164"/>
      <c r="L131" s="2"/>
    </row>
    <row r="132" spans="2:12" ht="51" customHeight="1" x14ac:dyDescent="0.2">
      <c r="B132" s="83" t="s">
        <v>191</v>
      </c>
      <c r="C132" s="244"/>
      <c r="D132" s="244"/>
      <c r="E132" s="244"/>
      <c r="F132" s="244"/>
      <c r="G132" s="244"/>
      <c r="H132" s="244"/>
      <c r="I132" s="245"/>
      <c r="J132" s="245"/>
      <c r="K132" s="244"/>
      <c r="L132" s="13"/>
    </row>
    <row r="133" spans="2:12" ht="51" customHeight="1" x14ac:dyDescent="0.2">
      <c r="B133" s="83" t="s">
        <v>192</v>
      </c>
      <c r="C133" s="246"/>
      <c r="D133" s="246"/>
      <c r="E133" s="246"/>
      <c r="F133" s="246"/>
      <c r="G133" s="246"/>
      <c r="H133" s="246"/>
      <c r="I133" s="247"/>
      <c r="J133" s="247"/>
      <c r="K133" s="246"/>
      <c r="L133" s="37"/>
    </row>
    <row r="134" spans="2:12" ht="17" x14ac:dyDescent="0.2">
      <c r="B134" s="149" t="s">
        <v>193</v>
      </c>
      <c r="C134" s="155"/>
      <c r="D134" s="146"/>
      <c r="E134" s="146"/>
      <c r="F134" s="146"/>
      <c r="G134" s="151">
        <f>D134</f>
        <v>0</v>
      </c>
      <c r="H134" s="152"/>
      <c r="I134" s="146"/>
      <c r="J134" s="203"/>
      <c r="K134" s="153"/>
      <c r="L134" s="154"/>
    </row>
    <row r="135" spans="2:12" ht="17" x14ac:dyDescent="0.2">
      <c r="B135" s="149" t="s">
        <v>194</v>
      </c>
      <c r="C135" s="155"/>
      <c r="D135" s="146"/>
      <c r="E135" s="146"/>
      <c r="F135" s="146"/>
      <c r="G135" s="151">
        <f t="shared" ref="G135:G141" si="23">D135</f>
        <v>0</v>
      </c>
      <c r="H135" s="152"/>
      <c r="I135" s="146"/>
      <c r="J135" s="203"/>
      <c r="K135" s="153"/>
      <c r="L135" s="154"/>
    </row>
    <row r="136" spans="2:12" ht="17" x14ac:dyDescent="0.2">
      <c r="B136" s="149" t="s">
        <v>195</v>
      </c>
      <c r="C136" s="155"/>
      <c r="D136" s="146"/>
      <c r="E136" s="146"/>
      <c r="F136" s="146"/>
      <c r="G136" s="151">
        <f t="shared" si="23"/>
        <v>0</v>
      </c>
      <c r="H136" s="152"/>
      <c r="I136" s="146"/>
      <c r="J136" s="203"/>
      <c r="K136" s="153"/>
      <c r="L136" s="154"/>
    </row>
    <row r="137" spans="2:12" ht="17" x14ac:dyDescent="0.2">
      <c r="B137" s="149" t="s">
        <v>196</v>
      </c>
      <c r="C137" s="155"/>
      <c r="D137" s="146"/>
      <c r="E137" s="146"/>
      <c r="F137" s="146"/>
      <c r="G137" s="151">
        <f t="shared" si="23"/>
        <v>0</v>
      </c>
      <c r="H137" s="152"/>
      <c r="I137" s="146"/>
      <c r="J137" s="203"/>
      <c r="K137" s="153"/>
      <c r="L137" s="154"/>
    </row>
    <row r="138" spans="2:12" ht="17" x14ac:dyDescent="0.2">
      <c r="B138" s="149" t="s">
        <v>197</v>
      </c>
      <c r="C138" s="155"/>
      <c r="D138" s="146"/>
      <c r="E138" s="146"/>
      <c r="F138" s="146"/>
      <c r="G138" s="151">
        <f t="shared" si="23"/>
        <v>0</v>
      </c>
      <c r="H138" s="152"/>
      <c r="I138" s="146"/>
      <c r="J138" s="203"/>
      <c r="K138" s="153"/>
      <c r="L138" s="154"/>
    </row>
    <row r="139" spans="2:12" ht="17" x14ac:dyDescent="0.2">
      <c r="B139" s="149" t="s">
        <v>198</v>
      </c>
      <c r="C139" s="155"/>
      <c r="D139" s="146"/>
      <c r="E139" s="146"/>
      <c r="F139" s="146"/>
      <c r="G139" s="151">
        <f t="shared" si="23"/>
        <v>0</v>
      </c>
      <c r="H139" s="152"/>
      <c r="I139" s="146"/>
      <c r="J139" s="203"/>
      <c r="K139" s="153"/>
      <c r="L139" s="154"/>
    </row>
    <row r="140" spans="2:12" ht="17" x14ac:dyDescent="0.2">
      <c r="B140" s="149" t="s">
        <v>199</v>
      </c>
      <c r="C140" s="157"/>
      <c r="D140" s="156"/>
      <c r="E140" s="156"/>
      <c r="F140" s="156"/>
      <c r="G140" s="151">
        <f t="shared" si="23"/>
        <v>0</v>
      </c>
      <c r="H140" s="158"/>
      <c r="I140" s="156"/>
      <c r="J140" s="211"/>
      <c r="K140" s="159"/>
      <c r="L140" s="154"/>
    </row>
    <row r="141" spans="2:12" ht="17" x14ac:dyDescent="0.2">
      <c r="B141" s="149" t="s">
        <v>200</v>
      </c>
      <c r="C141" s="157"/>
      <c r="D141" s="156"/>
      <c r="E141" s="156"/>
      <c r="F141" s="156"/>
      <c r="G141" s="151">
        <f t="shared" si="23"/>
        <v>0</v>
      </c>
      <c r="H141" s="158"/>
      <c r="I141" s="156"/>
      <c r="J141" s="211"/>
      <c r="K141" s="159"/>
      <c r="L141" s="154"/>
    </row>
    <row r="142" spans="2:12" ht="17" x14ac:dyDescent="0.2">
      <c r="C142" s="83" t="s">
        <v>33</v>
      </c>
      <c r="D142" s="14">
        <f>SUM(D134:D141)</f>
        <v>0</v>
      </c>
      <c r="E142" s="14">
        <f t="shared" ref="E142:G142" si="24">SUM(E134:E141)</f>
        <v>0</v>
      </c>
      <c r="F142" s="14">
        <f t="shared" si="24"/>
        <v>0</v>
      </c>
      <c r="G142" s="17">
        <f t="shared" si="24"/>
        <v>0</v>
      </c>
      <c r="H142" s="14">
        <f>(H134*G134)+(H135*G135)+(H136*G136)+(H137*G137)+(H138*G138)+(H139*G139)+(H140*G140)+(H141*G141)</f>
        <v>0</v>
      </c>
      <c r="I142" s="14">
        <f>SUM(I134:I141)</f>
        <v>0</v>
      </c>
      <c r="J142" s="216"/>
      <c r="K142" s="159"/>
      <c r="L142" s="38"/>
    </row>
    <row r="143" spans="2:12" ht="51" customHeight="1" x14ac:dyDescent="0.2">
      <c r="B143" s="83" t="s">
        <v>201</v>
      </c>
      <c r="C143" s="246"/>
      <c r="D143" s="246"/>
      <c r="E143" s="246"/>
      <c r="F143" s="246"/>
      <c r="G143" s="246"/>
      <c r="H143" s="246"/>
      <c r="I143" s="247"/>
      <c r="J143" s="247"/>
      <c r="K143" s="246"/>
      <c r="L143" s="37"/>
    </row>
    <row r="144" spans="2:12" ht="17" x14ac:dyDescent="0.2">
      <c r="B144" s="149" t="s">
        <v>202</v>
      </c>
      <c r="C144" s="155"/>
      <c r="D144" s="146"/>
      <c r="E144" s="146"/>
      <c r="F144" s="146"/>
      <c r="G144" s="151">
        <f>D144</f>
        <v>0</v>
      </c>
      <c r="H144" s="152"/>
      <c r="I144" s="146"/>
      <c r="J144" s="203"/>
      <c r="K144" s="153"/>
      <c r="L144" s="154"/>
    </row>
    <row r="145" spans="2:12" ht="17" x14ac:dyDescent="0.2">
      <c r="B145" s="149" t="s">
        <v>203</v>
      </c>
      <c r="C145" s="155"/>
      <c r="D145" s="146"/>
      <c r="E145" s="146"/>
      <c r="F145" s="146"/>
      <c r="G145" s="151">
        <f t="shared" ref="G145:G151" si="25">D145</f>
        <v>0</v>
      </c>
      <c r="H145" s="152"/>
      <c r="I145" s="146"/>
      <c r="J145" s="203"/>
      <c r="K145" s="153"/>
      <c r="L145" s="154"/>
    </row>
    <row r="146" spans="2:12" ht="17" x14ac:dyDescent="0.2">
      <c r="B146" s="149" t="s">
        <v>204</v>
      </c>
      <c r="C146" s="155"/>
      <c r="D146" s="146"/>
      <c r="E146" s="146"/>
      <c r="F146" s="146"/>
      <c r="G146" s="151">
        <f t="shared" si="25"/>
        <v>0</v>
      </c>
      <c r="H146" s="152"/>
      <c r="I146" s="146"/>
      <c r="J146" s="203"/>
      <c r="K146" s="153"/>
      <c r="L146" s="154"/>
    </row>
    <row r="147" spans="2:12" ht="17" x14ac:dyDescent="0.2">
      <c r="B147" s="149" t="s">
        <v>205</v>
      </c>
      <c r="C147" s="155"/>
      <c r="D147" s="146"/>
      <c r="E147" s="146"/>
      <c r="F147" s="146"/>
      <c r="G147" s="151">
        <f t="shared" si="25"/>
        <v>0</v>
      </c>
      <c r="H147" s="152"/>
      <c r="I147" s="146"/>
      <c r="J147" s="203"/>
      <c r="K147" s="153"/>
      <c r="L147" s="154"/>
    </row>
    <row r="148" spans="2:12" ht="17" x14ac:dyDescent="0.2">
      <c r="B148" s="149" t="s">
        <v>206</v>
      </c>
      <c r="C148" s="155"/>
      <c r="D148" s="146"/>
      <c r="E148" s="146"/>
      <c r="F148" s="146"/>
      <c r="G148" s="151">
        <f t="shared" si="25"/>
        <v>0</v>
      </c>
      <c r="H148" s="152"/>
      <c r="I148" s="146"/>
      <c r="J148" s="203"/>
      <c r="K148" s="153"/>
      <c r="L148" s="154"/>
    </row>
    <row r="149" spans="2:12" ht="17" x14ac:dyDescent="0.2">
      <c r="B149" s="149" t="s">
        <v>207</v>
      </c>
      <c r="C149" s="155"/>
      <c r="D149" s="146"/>
      <c r="E149" s="146"/>
      <c r="F149" s="146"/>
      <c r="G149" s="151">
        <f t="shared" si="25"/>
        <v>0</v>
      </c>
      <c r="H149" s="152"/>
      <c r="I149" s="146"/>
      <c r="J149" s="203"/>
      <c r="K149" s="153"/>
      <c r="L149" s="154"/>
    </row>
    <row r="150" spans="2:12" ht="17" x14ac:dyDescent="0.2">
      <c r="B150" s="149" t="s">
        <v>208</v>
      </c>
      <c r="C150" s="157"/>
      <c r="D150" s="156"/>
      <c r="E150" s="156"/>
      <c r="F150" s="156"/>
      <c r="G150" s="151">
        <f t="shared" si="25"/>
        <v>0</v>
      </c>
      <c r="H150" s="158"/>
      <c r="I150" s="156"/>
      <c r="J150" s="211"/>
      <c r="K150" s="159"/>
      <c r="L150" s="154"/>
    </row>
    <row r="151" spans="2:12" ht="17" x14ac:dyDescent="0.2">
      <c r="B151" s="149" t="s">
        <v>209</v>
      </c>
      <c r="C151" s="157"/>
      <c r="D151" s="156"/>
      <c r="E151" s="156"/>
      <c r="F151" s="156"/>
      <c r="G151" s="151">
        <f t="shared" si="25"/>
        <v>0</v>
      </c>
      <c r="H151" s="158"/>
      <c r="I151" s="156"/>
      <c r="J151" s="211"/>
      <c r="K151" s="159"/>
      <c r="L151" s="154"/>
    </row>
    <row r="152" spans="2:12" ht="17" x14ac:dyDescent="0.2">
      <c r="C152" s="83" t="s">
        <v>33</v>
      </c>
      <c r="D152" s="17">
        <f>SUM(D144:D151)</f>
        <v>0</v>
      </c>
      <c r="E152" s="17">
        <f t="shared" ref="E152:G152" si="26">SUM(E144:E151)</f>
        <v>0</v>
      </c>
      <c r="F152" s="17">
        <f t="shared" si="26"/>
        <v>0</v>
      </c>
      <c r="G152" s="17">
        <f t="shared" si="26"/>
        <v>0</v>
      </c>
      <c r="H152" s="14">
        <f>(H144*G144)+(H145*G145)+(H146*G146)+(H147*G147)+(H148*G148)+(H149*G149)+(H150*G150)+(H151*G151)</f>
        <v>0</v>
      </c>
      <c r="I152" s="14">
        <f>SUM(I144:I151)</f>
        <v>0</v>
      </c>
      <c r="J152" s="216"/>
      <c r="K152" s="159"/>
      <c r="L152" s="38"/>
    </row>
    <row r="153" spans="2:12" ht="51" customHeight="1" x14ac:dyDescent="0.2">
      <c r="B153" s="83" t="s">
        <v>210</v>
      </c>
      <c r="C153" s="246"/>
      <c r="D153" s="246"/>
      <c r="E153" s="246"/>
      <c r="F153" s="246"/>
      <c r="G153" s="246"/>
      <c r="H153" s="246"/>
      <c r="I153" s="247"/>
      <c r="J153" s="247"/>
      <c r="K153" s="246"/>
      <c r="L153" s="37"/>
    </row>
    <row r="154" spans="2:12" ht="17" x14ac:dyDescent="0.2">
      <c r="B154" s="149" t="s">
        <v>211</v>
      </c>
      <c r="C154" s="155"/>
      <c r="D154" s="146"/>
      <c r="E154" s="146"/>
      <c r="F154" s="146"/>
      <c r="G154" s="151">
        <f>D154</f>
        <v>0</v>
      </c>
      <c r="H154" s="152"/>
      <c r="I154" s="146"/>
      <c r="J154" s="203"/>
      <c r="K154" s="153"/>
      <c r="L154" s="154"/>
    </row>
    <row r="155" spans="2:12" ht="17" x14ac:dyDescent="0.2">
      <c r="B155" s="149" t="s">
        <v>212</v>
      </c>
      <c r="C155" s="155"/>
      <c r="D155" s="146"/>
      <c r="E155" s="146"/>
      <c r="F155" s="146"/>
      <c r="G155" s="151">
        <f t="shared" ref="G155:G161" si="27">D155</f>
        <v>0</v>
      </c>
      <c r="H155" s="152"/>
      <c r="I155" s="146"/>
      <c r="J155" s="203"/>
      <c r="K155" s="153"/>
      <c r="L155" s="154"/>
    </row>
    <row r="156" spans="2:12" ht="17" x14ac:dyDescent="0.2">
      <c r="B156" s="149" t="s">
        <v>213</v>
      </c>
      <c r="C156" s="155"/>
      <c r="D156" s="146"/>
      <c r="E156" s="146"/>
      <c r="F156" s="146"/>
      <c r="G156" s="151">
        <f t="shared" si="27"/>
        <v>0</v>
      </c>
      <c r="H156" s="152"/>
      <c r="I156" s="146"/>
      <c r="J156" s="203"/>
      <c r="K156" s="153"/>
      <c r="L156" s="154"/>
    </row>
    <row r="157" spans="2:12" ht="17" x14ac:dyDescent="0.2">
      <c r="B157" s="149" t="s">
        <v>214</v>
      </c>
      <c r="C157" s="155"/>
      <c r="D157" s="146"/>
      <c r="E157" s="146"/>
      <c r="F157" s="146"/>
      <c r="G157" s="151">
        <f t="shared" si="27"/>
        <v>0</v>
      </c>
      <c r="H157" s="152"/>
      <c r="I157" s="146"/>
      <c r="J157" s="203"/>
      <c r="K157" s="153"/>
      <c r="L157" s="154"/>
    </row>
    <row r="158" spans="2:12" ht="17" x14ac:dyDescent="0.2">
      <c r="B158" s="149" t="s">
        <v>215</v>
      </c>
      <c r="C158" s="155"/>
      <c r="D158" s="146"/>
      <c r="E158" s="146"/>
      <c r="F158" s="146"/>
      <c r="G158" s="151">
        <f t="shared" si="27"/>
        <v>0</v>
      </c>
      <c r="H158" s="152"/>
      <c r="I158" s="146"/>
      <c r="J158" s="203"/>
      <c r="K158" s="153"/>
      <c r="L158" s="154"/>
    </row>
    <row r="159" spans="2:12" ht="17" x14ac:dyDescent="0.2">
      <c r="B159" s="149" t="s">
        <v>216</v>
      </c>
      <c r="C159" s="155"/>
      <c r="D159" s="146"/>
      <c r="E159" s="146"/>
      <c r="F159" s="146"/>
      <c r="G159" s="151">
        <f t="shared" si="27"/>
        <v>0</v>
      </c>
      <c r="H159" s="152"/>
      <c r="I159" s="146"/>
      <c r="J159" s="203"/>
      <c r="K159" s="153"/>
      <c r="L159" s="154"/>
    </row>
    <row r="160" spans="2:12" ht="17" x14ac:dyDescent="0.2">
      <c r="B160" s="149" t="s">
        <v>217</v>
      </c>
      <c r="C160" s="157"/>
      <c r="D160" s="156"/>
      <c r="E160" s="156"/>
      <c r="F160" s="156"/>
      <c r="G160" s="151">
        <f t="shared" si="27"/>
        <v>0</v>
      </c>
      <c r="H160" s="158"/>
      <c r="I160" s="156"/>
      <c r="J160" s="211"/>
      <c r="K160" s="159"/>
      <c r="L160" s="154"/>
    </row>
    <row r="161" spans="2:12" ht="17" x14ac:dyDescent="0.2">
      <c r="B161" s="149" t="s">
        <v>218</v>
      </c>
      <c r="C161" s="157"/>
      <c r="D161" s="156"/>
      <c r="E161" s="156"/>
      <c r="F161" s="156"/>
      <c r="G161" s="151">
        <f t="shared" si="27"/>
        <v>0</v>
      </c>
      <c r="H161" s="158"/>
      <c r="I161" s="156"/>
      <c r="J161" s="211"/>
      <c r="K161" s="159"/>
      <c r="L161" s="154"/>
    </row>
    <row r="162" spans="2:12" ht="17" x14ac:dyDescent="0.2">
      <c r="C162" s="83" t="s">
        <v>33</v>
      </c>
      <c r="D162" s="17">
        <f>SUM(D154:D161)</f>
        <v>0</v>
      </c>
      <c r="E162" s="17">
        <f t="shared" ref="E162:G162" si="28">SUM(E154:E161)</f>
        <v>0</v>
      </c>
      <c r="F162" s="17">
        <f t="shared" si="28"/>
        <v>0</v>
      </c>
      <c r="G162" s="17">
        <f t="shared" si="28"/>
        <v>0</v>
      </c>
      <c r="H162" s="14">
        <f>(H154*G154)+(H155*G155)+(H156*G156)+(H157*G157)+(H158*G158)+(H159*G159)+(H160*G160)+(H161*G161)</f>
        <v>0</v>
      </c>
      <c r="I162" s="14">
        <f>SUM(I154:I161)</f>
        <v>0</v>
      </c>
      <c r="J162" s="216"/>
      <c r="K162" s="159"/>
      <c r="L162" s="38"/>
    </row>
    <row r="163" spans="2:12" ht="51" customHeight="1" x14ac:dyDescent="0.2">
      <c r="B163" s="83" t="s">
        <v>219</v>
      </c>
      <c r="C163" s="246"/>
      <c r="D163" s="246"/>
      <c r="E163" s="246"/>
      <c r="F163" s="246"/>
      <c r="G163" s="246"/>
      <c r="H163" s="246"/>
      <c r="I163" s="247"/>
      <c r="J163" s="247"/>
      <c r="K163" s="246"/>
      <c r="L163" s="37"/>
    </row>
    <row r="164" spans="2:12" ht="17" x14ac:dyDescent="0.2">
      <c r="B164" s="149" t="s">
        <v>220</v>
      </c>
      <c r="C164" s="155"/>
      <c r="D164" s="146"/>
      <c r="E164" s="146"/>
      <c r="F164" s="146"/>
      <c r="G164" s="151">
        <f>D164</f>
        <v>0</v>
      </c>
      <c r="H164" s="152"/>
      <c r="I164" s="146"/>
      <c r="J164" s="203"/>
      <c r="K164" s="153"/>
      <c r="L164" s="154"/>
    </row>
    <row r="165" spans="2:12" ht="17" x14ac:dyDescent="0.2">
      <c r="B165" s="149" t="s">
        <v>221</v>
      </c>
      <c r="C165" s="155"/>
      <c r="D165" s="146"/>
      <c r="E165" s="146"/>
      <c r="F165" s="146"/>
      <c r="G165" s="151">
        <f t="shared" ref="G165:G171" si="29">D165</f>
        <v>0</v>
      </c>
      <c r="H165" s="152"/>
      <c r="I165" s="146"/>
      <c r="J165" s="203"/>
      <c r="K165" s="153"/>
      <c r="L165" s="154"/>
    </row>
    <row r="166" spans="2:12" ht="17" x14ac:dyDescent="0.2">
      <c r="B166" s="149" t="s">
        <v>222</v>
      </c>
      <c r="C166" s="155"/>
      <c r="D166" s="146"/>
      <c r="E166" s="146"/>
      <c r="F166" s="146"/>
      <c r="G166" s="151">
        <f t="shared" si="29"/>
        <v>0</v>
      </c>
      <c r="H166" s="152"/>
      <c r="I166" s="146"/>
      <c r="J166" s="203"/>
      <c r="K166" s="153"/>
      <c r="L166" s="154"/>
    </row>
    <row r="167" spans="2:12" ht="17" x14ac:dyDescent="0.2">
      <c r="B167" s="149" t="s">
        <v>223</v>
      </c>
      <c r="C167" s="155"/>
      <c r="D167" s="146"/>
      <c r="E167" s="146"/>
      <c r="F167" s="146"/>
      <c r="G167" s="151">
        <f t="shared" si="29"/>
        <v>0</v>
      </c>
      <c r="H167" s="152"/>
      <c r="I167" s="146"/>
      <c r="J167" s="203"/>
      <c r="K167" s="153"/>
      <c r="L167" s="154"/>
    </row>
    <row r="168" spans="2:12" ht="17" x14ac:dyDescent="0.2">
      <c r="B168" s="149" t="s">
        <v>224</v>
      </c>
      <c r="C168" s="155"/>
      <c r="D168" s="146"/>
      <c r="E168" s="146"/>
      <c r="F168" s="146"/>
      <c r="G168" s="151">
        <f t="shared" si="29"/>
        <v>0</v>
      </c>
      <c r="H168" s="152"/>
      <c r="I168" s="146"/>
      <c r="J168" s="203"/>
      <c r="K168" s="153"/>
      <c r="L168" s="154"/>
    </row>
    <row r="169" spans="2:12" ht="17" x14ac:dyDescent="0.2">
      <c r="B169" s="149" t="s">
        <v>225</v>
      </c>
      <c r="C169" s="155"/>
      <c r="D169" s="146"/>
      <c r="E169" s="146"/>
      <c r="F169" s="146"/>
      <c r="G169" s="151">
        <f t="shared" si="29"/>
        <v>0</v>
      </c>
      <c r="H169" s="152"/>
      <c r="I169" s="146"/>
      <c r="J169" s="203"/>
      <c r="K169" s="153"/>
      <c r="L169" s="154"/>
    </row>
    <row r="170" spans="2:12" ht="17" x14ac:dyDescent="0.2">
      <c r="B170" s="149" t="s">
        <v>226</v>
      </c>
      <c r="C170" s="157"/>
      <c r="D170" s="156"/>
      <c r="E170" s="156"/>
      <c r="F170" s="156"/>
      <c r="G170" s="151">
        <f t="shared" si="29"/>
        <v>0</v>
      </c>
      <c r="H170" s="158"/>
      <c r="I170" s="156"/>
      <c r="J170" s="211"/>
      <c r="K170" s="159"/>
      <c r="L170" s="154"/>
    </row>
    <row r="171" spans="2:12" ht="17" x14ac:dyDescent="0.2">
      <c r="B171" s="149" t="s">
        <v>227</v>
      </c>
      <c r="C171" s="157"/>
      <c r="D171" s="156"/>
      <c r="E171" s="156"/>
      <c r="F171" s="156"/>
      <c r="G171" s="151">
        <f t="shared" si="29"/>
        <v>0</v>
      </c>
      <c r="H171" s="158"/>
      <c r="I171" s="156"/>
      <c r="J171" s="211"/>
      <c r="K171" s="159"/>
      <c r="L171" s="154"/>
    </row>
    <row r="172" spans="2:12" ht="17" x14ac:dyDescent="0.2">
      <c r="C172" s="83" t="s">
        <v>33</v>
      </c>
      <c r="D172" s="14">
        <f>SUM(D164:D171)</f>
        <v>0</v>
      </c>
      <c r="E172" s="14">
        <f t="shared" ref="E172:G172" si="30">SUM(E164:E171)</f>
        <v>0</v>
      </c>
      <c r="F172" s="14">
        <f t="shared" si="30"/>
        <v>0</v>
      </c>
      <c r="G172" s="14">
        <f t="shared" si="30"/>
        <v>0</v>
      </c>
      <c r="H172" s="14">
        <f>(H164*G164)+(H165*G165)+(H166*G166)+(H167*G167)+(H168*G168)+(H169*G169)+(H170*G170)+(H171*G171)</f>
        <v>0</v>
      </c>
      <c r="I172" s="14">
        <f>SUM(I164:I171)</f>
        <v>0</v>
      </c>
      <c r="J172" s="216"/>
      <c r="K172" s="159"/>
      <c r="L172" s="38"/>
    </row>
    <row r="173" spans="2:12" ht="15.75" customHeight="1" x14ac:dyDescent="0.2">
      <c r="B173" s="4"/>
      <c r="C173" s="160"/>
      <c r="D173" s="163"/>
      <c r="E173" s="163"/>
      <c r="F173" s="163"/>
      <c r="G173" s="163"/>
      <c r="H173" s="163"/>
      <c r="I173" s="163"/>
      <c r="J173" s="218"/>
      <c r="K173" s="160"/>
      <c r="L173" s="2"/>
    </row>
    <row r="174" spans="2:12" ht="15.75" customHeight="1" x14ac:dyDescent="0.2">
      <c r="B174" s="4"/>
      <c r="C174" s="160"/>
      <c r="D174" s="163"/>
      <c r="E174" s="163"/>
      <c r="F174" s="163"/>
      <c r="G174" s="163"/>
      <c r="H174" s="163"/>
      <c r="I174" s="163"/>
      <c r="J174" s="218"/>
      <c r="K174" s="160"/>
      <c r="L174" s="2"/>
    </row>
    <row r="175" spans="2:12" ht="63.75" customHeight="1" x14ac:dyDescent="0.2">
      <c r="B175" s="83" t="s">
        <v>228</v>
      </c>
      <c r="C175" s="165" t="s">
        <v>229</v>
      </c>
      <c r="D175" s="205">
        <v>322577.29578602099</v>
      </c>
      <c r="E175" s="147"/>
      <c r="F175" s="147"/>
      <c r="G175" s="166">
        <f>D175</f>
        <v>322577.29578602099</v>
      </c>
      <c r="H175" s="148"/>
      <c r="I175" s="146">
        <v>207313.22370142402</v>
      </c>
      <c r="J175" s="203" t="s">
        <v>230</v>
      </c>
      <c r="K175" s="167"/>
      <c r="L175" s="38"/>
    </row>
    <row r="176" spans="2:12" ht="69.75" customHeight="1" x14ac:dyDescent="0.2">
      <c r="B176" s="83" t="s">
        <v>231</v>
      </c>
      <c r="C176" s="165" t="s">
        <v>232</v>
      </c>
      <c r="D176" s="205">
        <v>456854.27836287202</v>
      </c>
      <c r="E176" s="147"/>
      <c r="F176" s="147"/>
      <c r="G176" s="166">
        <f t="shared" ref="G176:G178" si="31">D176</f>
        <v>456854.27836287202</v>
      </c>
      <c r="H176" s="148"/>
      <c r="I176" s="146">
        <f>234218.315471744+368.93</f>
        <v>234587.24547174398</v>
      </c>
      <c r="J176" s="203" t="s">
        <v>233</v>
      </c>
      <c r="K176" s="167"/>
      <c r="L176" s="38"/>
    </row>
    <row r="177" spans="2:12" ht="57" customHeight="1" x14ac:dyDescent="0.2">
      <c r="B177" s="83" t="s">
        <v>234</v>
      </c>
      <c r="C177" s="168" t="s">
        <v>235</v>
      </c>
      <c r="D177" s="146">
        <v>40000</v>
      </c>
      <c r="E177" s="147"/>
      <c r="F177" s="147"/>
      <c r="G177" s="166">
        <f t="shared" si="31"/>
        <v>40000</v>
      </c>
      <c r="H177" s="148"/>
      <c r="I177" s="146">
        <v>28181.944322156269</v>
      </c>
      <c r="J177" s="203" t="s">
        <v>236</v>
      </c>
      <c r="K177" s="167"/>
      <c r="L177" s="38"/>
    </row>
    <row r="178" spans="2:12" ht="65.25" customHeight="1" x14ac:dyDescent="0.2">
      <c r="B178" s="97" t="s">
        <v>237</v>
      </c>
      <c r="C178" s="165" t="s">
        <v>238</v>
      </c>
      <c r="D178" s="146">
        <v>25000</v>
      </c>
      <c r="E178" s="147"/>
      <c r="F178" s="147"/>
      <c r="G178" s="166">
        <f t="shared" si="31"/>
        <v>25000</v>
      </c>
      <c r="H178" s="148"/>
      <c r="I178" s="146">
        <v>0</v>
      </c>
      <c r="J178" s="203"/>
      <c r="K178" s="167"/>
      <c r="L178" s="38"/>
    </row>
    <row r="179" spans="2:12" ht="65.25" customHeight="1" x14ac:dyDescent="0.2">
      <c r="B179" s="83" t="s">
        <v>239</v>
      </c>
      <c r="C179" s="165" t="s">
        <v>240</v>
      </c>
      <c r="D179" s="146">
        <v>25000</v>
      </c>
      <c r="E179" s="147"/>
      <c r="F179" s="147"/>
      <c r="G179" s="166"/>
      <c r="H179" s="148"/>
      <c r="I179" s="146">
        <v>0</v>
      </c>
      <c r="J179" s="203"/>
      <c r="K179" s="167"/>
      <c r="L179" s="38"/>
    </row>
    <row r="180" spans="2:12" ht="21.75" customHeight="1" x14ac:dyDescent="0.2">
      <c r="B180" s="4"/>
      <c r="C180" s="98" t="s">
        <v>241</v>
      </c>
      <c r="D180" s="102">
        <f>SUM(D175:D179)</f>
        <v>869431.57414889301</v>
      </c>
      <c r="E180" s="102">
        <f>SUM(E175:E178)</f>
        <v>0</v>
      </c>
      <c r="F180" s="102">
        <f>SUM(F175:F178)</f>
        <v>0</v>
      </c>
      <c r="G180" s="102">
        <f>SUM(G175:G178)</f>
        <v>844431.57414889301</v>
      </c>
      <c r="H180" s="14">
        <f>(H175*G175)+(H176*G176)+(H177*G177)+(H178*G178)+(H179*G179)</f>
        <v>0</v>
      </c>
      <c r="I180" s="14">
        <f>SUM(I175:I179)</f>
        <v>470082.41349532426</v>
      </c>
      <c r="J180" s="216"/>
      <c r="K180" s="165"/>
      <c r="L180" s="12"/>
    </row>
    <row r="181" spans="2:12" ht="15.75" customHeight="1" x14ac:dyDescent="0.2">
      <c r="B181" s="4"/>
      <c r="C181" s="160"/>
      <c r="D181" s="163"/>
      <c r="E181" s="163"/>
      <c r="F181" s="163"/>
      <c r="G181" s="163"/>
      <c r="H181" s="163"/>
      <c r="I181" s="163"/>
      <c r="J181" s="218"/>
      <c r="K181" s="160"/>
      <c r="L181" s="12"/>
    </row>
    <row r="182" spans="2:12" ht="15.75" customHeight="1" x14ac:dyDescent="0.2">
      <c r="B182" s="4"/>
      <c r="C182" s="160"/>
      <c r="D182" s="163"/>
      <c r="E182" s="163"/>
      <c r="F182" s="163"/>
      <c r="G182" s="163"/>
      <c r="H182" s="163"/>
      <c r="I182" s="163"/>
      <c r="J182" s="218"/>
      <c r="K182" s="160"/>
      <c r="L182" s="12"/>
    </row>
    <row r="183" spans="2:12" ht="15.75" customHeight="1" x14ac:dyDescent="0.2">
      <c r="B183" s="4"/>
      <c r="C183" s="160"/>
      <c r="D183" s="163"/>
      <c r="E183" s="163"/>
      <c r="F183" s="163"/>
      <c r="G183" s="163"/>
      <c r="H183" s="163"/>
      <c r="I183" s="163"/>
      <c r="J183" s="218"/>
      <c r="K183" s="160"/>
      <c r="L183" s="12"/>
    </row>
    <row r="184" spans="2:12" ht="15.75" customHeight="1" x14ac:dyDescent="0.2">
      <c r="B184" s="4"/>
      <c r="C184" s="160"/>
      <c r="D184" s="163"/>
      <c r="E184" s="163"/>
      <c r="F184" s="163"/>
      <c r="G184" s="163"/>
      <c r="H184" s="163"/>
      <c r="I184" s="163"/>
      <c r="J184" s="218"/>
      <c r="K184" s="160"/>
      <c r="L184" s="12"/>
    </row>
    <row r="185" spans="2:12" ht="15.75" customHeight="1" x14ac:dyDescent="0.2">
      <c r="B185" s="4"/>
      <c r="C185" s="160"/>
      <c r="D185" s="163"/>
      <c r="E185" s="163"/>
      <c r="F185" s="163"/>
      <c r="G185" s="163"/>
      <c r="H185" s="163"/>
      <c r="I185" s="163"/>
      <c r="J185" s="218"/>
      <c r="K185" s="160"/>
      <c r="L185" s="12"/>
    </row>
    <row r="186" spans="2:12" ht="15.75" customHeight="1" x14ac:dyDescent="0.2">
      <c r="B186" s="4"/>
      <c r="C186" s="160"/>
      <c r="D186" s="163"/>
      <c r="E186" s="163"/>
      <c r="F186" s="163"/>
      <c r="G186" s="163"/>
      <c r="H186" s="163"/>
      <c r="I186" s="163"/>
      <c r="J186" s="218"/>
      <c r="K186" s="160"/>
      <c r="L186" s="12"/>
    </row>
    <row r="187" spans="2:12" ht="15.75" customHeight="1" thickBot="1" x14ac:dyDescent="0.25">
      <c r="B187" s="4"/>
      <c r="C187" s="160"/>
      <c r="D187" s="163"/>
      <c r="E187" s="163"/>
      <c r="F187" s="163"/>
      <c r="G187" s="163"/>
      <c r="H187" s="163"/>
      <c r="I187" s="163"/>
      <c r="J187" s="218"/>
      <c r="K187" s="160"/>
      <c r="L187" s="12"/>
    </row>
    <row r="188" spans="2:12" ht="16" x14ac:dyDescent="0.2">
      <c r="B188" s="4"/>
      <c r="C188" s="255" t="s">
        <v>242</v>
      </c>
      <c r="D188" s="256"/>
      <c r="E188" s="106"/>
      <c r="F188" s="106"/>
      <c r="G188" s="106"/>
      <c r="H188" s="12"/>
      <c r="I188" s="126"/>
      <c r="J188" s="219"/>
      <c r="K188" s="12"/>
    </row>
    <row r="189" spans="2:12" ht="40.5" customHeight="1" x14ac:dyDescent="0.2">
      <c r="B189" s="4"/>
      <c r="C189" s="251"/>
      <c r="D189" s="257" t="str">
        <f>D5</f>
        <v>Recipient Organization
Catholic Relief Services (CRS)</v>
      </c>
      <c r="E189" s="107" t="s">
        <v>243</v>
      </c>
      <c r="F189" s="14" t="s">
        <v>244</v>
      </c>
      <c r="G189" s="253" t="s">
        <v>10</v>
      </c>
      <c r="H189" s="160"/>
      <c r="I189" s="163"/>
      <c r="J189" s="218"/>
      <c r="K189" s="12"/>
    </row>
    <row r="190" spans="2:12" ht="24.75" customHeight="1" x14ac:dyDescent="0.2">
      <c r="B190" s="4"/>
      <c r="C190" s="252"/>
      <c r="D190" s="258"/>
      <c r="E190" s="108" t="e">
        <f>#REF!</f>
        <v>#REF!</v>
      </c>
      <c r="F190" s="103" t="e">
        <f>#REF!</f>
        <v>#REF!</v>
      </c>
      <c r="G190" s="254"/>
      <c r="H190" s="160"/>
      <c r="I190" s="163"/>
      <c r="J190" s="218"/>
      <c r="K190" s="12"/>
    </row>
    <row r="191" spans="2:12" ht="41.25" customHeight="1" x14ac:dyDescent="0.2">
      <c r="B191" s="169"/>
      <c r="C191" s="170" t="s">
        <v>245</v>
      </c>
      <c r="D191" s="171">
        <f>SUM(D16,D26,D36,D46,D58,D68,D78,D88,D100,D110,D120,D130,D142,D152,D162,D172,D175,D176,D177,D178,D179)</f>
        <v>1793006.6495774505</v>
      </c>
      <c r="E191" s="172">
        <f>SUM(E16,E26,E36,E46,E58,E68,E78,E88,E100,E110,E120,E130,E142,E152,E162,E172,E175,E176,E177)</f>
        <v>0</v>
      </c>
      <c r="F191" s="173">
        <f>SUM(F16,F26,F36,F46,F58,F68,F78,F88,F100,F110,F120,F130,F142,F152,F162,F172,F175,F176,F177)</f>
        <v>0</v>
      </c>
      <c r="G191" s="174">
        <f>SUM(D191:F191)</f>
        <v>1793006.6495774505</v>
      </c>
      <c r="H191" s="160"/>
      <c r="I191" s="163"/>
      <c r="J191" s="218"/>
      <c r="K191" s="169"/>
    </row>
    <row r="192" spans="2:12" ht="51.75" customHeight="1" x14ac:dyDescent="0.2">
      <c r="B192" s="175"/>
      <c r="C192" s="170" t="s">
        <v>246</v>
      </c>
      <c r="D192" s="171">
        <f>D191*0.07</f>
        <v>125510.46547042155</v>
      </c>
      <c r="E192" s="172">
        <f t="shared" ref="E192:F192" si="32">E191*0.07</f>
        <v>0</v>
      </c>
      <c r="F192" s="173">
        <f t="shared" si="32"/>
        <v>0</v>
      </c>
      <c r="G192" s="174">
        <f>G191*0.07</f>
        <v>125510.46547042155</v>
      </c>
      <c r="H192" s="175"/>
      <c r="I192" s="176"/>
      <c r="J192" s="220"/>
      <c r="K192" s="177"/>
    </row>
    <row r="193" spans="2:12" ht="51.75" customHeight="1" thickBot="1" x14ac:dyDescent="0.25">
      <c r="B193" s="175"/>
      <c r="C193" s="11" t="s">
        <v>10</v>
      </c>
      <c r="D193" s="96">
        <f>SUM(D191:D192)</f>
        <v>1918517.1150478721</v>
      </c>
      <c r="E193" s="109">
        <f t="shared" ref="E193:F193" si="33">SUM(E191:E192)</f>
        <v>0</v>
      </c>
      <c r="F193" s="86">
        <f t="shared" si="33"/>
        <v>0</v>
      </c>
      <c r="G193" s="86">
        <f>SUM(G191:G192)</f>
        <v>1918517.1150478721</v>
      </c>
      <c r="H193" s="175"/>
      <c r="I193" s="204"/>
      <c r="J193" s="220"/>
      <c r="K193" s="177"/>
    </row>
    <row r="194" spans="2:12" ht="42" customHeight="1" x14ac:dyDescent="0.2">
      <c r="B194" s="175"/>
      <c r="K194" s="2"/>
      <c r="L194" s="177"/>
    </row>
    <row r="195" spans="2:12" s="30" customFormat="1" ht="29.25" customHeight="1" thickBot="1" x14ac:dyDescent="0.25">
      <c r="B195" s="160"/>
      <c r="C195" s="4"/>
      <c r="D195" s="25"/>
      <c r="E195" s="25"/>
      <c r="F195" s="25"/>
      <c r="G195" s="25"/>
      <c r="H195" s="25"/>
      <c r="I195" s="128"/>
      <c r="J195" s="221"/>
      <c r="K195" s="12"/>
      <c r="L195" s="169"/>
    </row>
    <row r="196" spans="2:12" ht="23.25" customHeight="1" x14ac:dyDescent="0.2">
      <c r="B196" s="177"/>
      <c r="C196" s="236" t="s">
        <v>247</v>
      </c>
      <c r="D196" s="237"/>
      <c r="E196" s="238"/>
      <c r="F196" s="238"/>
      <c r="G196" s="238"/>
      <c r="H196" s="239"/>
      <c r="I196" s="129"/>
      <c r="J196" s="222"/>
      <c r="K196" s="177"/>
    </row>
    <row r="197" spans="2:12" ht="41.25" customHeight="1" x14ac:dyDescent="0.2">
      <c r="B197" s="177"/>
      <c r="C197" s="21"/>
      <c r="D197" s="242" t="str">
        <f>D5</f>
        <v>Recipient Organization
Catholic Relief Services (CRS)</v>
      </c>
      <c r="E197" s="19" t="s">
        <v>243</v>
      </c>
      <c r="F197" s="19" t="s">
        <v>244</v>
      </c>
      <c r="G197" s="229" t="s">
        <v>10</v>
      </c>
      <c r="H197" s="231" t="s">
        <v>248</v>
      </c>
      <c r="I197" s="129"/>
      <c r="J197" s="222"/>
      <c r="K197" s="177"/>
    </row>
    <row r="198" spans="2:12" ht="27.75" customHeight="1" x14ac:dyDescent="0.2">
      <c r="B198" s="177"/>
      <c r="C198" s="21"/>
      <c r="D198" s="243"/>
      <c r="E198" s="19" t="e">
        <f>#REF!</f>
        <v>#REF!</v>
      </c>
      <c r="F198" s="19" t="e">
        <f>#REF!</f>
        <v>#REF!</v>
      </c>
      <c r="G198" s="230"/>
      <c r="H198" s="232"/>
      <c r="I198" s="129"/>
      <c r="J198" s="222"/>
      <c r="K198" s="177"/>
    </row>
    <row r="199" spans="2:12" ht="55.5" customHeight="1" x14ac:dyDescent="0.2">
      <c r="B199" s="177"/>
      <c r="C199" s="20" t="s">
        <v>249</v>
      </c>
      <c r="D199" s="84">
        <f>D193*H199</f>
        <v>671480.99026675522</v>
      </c>
      <c r="E199" s="85">
        <f>SUM(E191:E192)*0.7</f>
        <v>0</v>
      </c>
      <c r="F199" s="85">
        <f>SUM(F191:F192)*0.7</f>
        <v>0</v>
      </c>
      <c r="G199" s="85"/>
      <c r="H199" s="122">
        <v>0.35</v>
      </c>
      <c r="I199" s="126">
        <f>D199+D200</f>
        <v>1342961.9805335104</v>
      </c>
      <c r="J199" s="219"/>
      <c r="K199" s="177"/>
    </row>
    <row r="200" spans="2:12" ht="57.75" customHeight="1" x14ac:dyDescent="0.2">
      <c r="B200" s="235"/>
      <c r="C200" s="99" t="s">
        <v>250</v>
      </c>
      <c r="D200" s="100">
        <f>D193*H200</f>
        <v>671480.99026675522</v>
      </c>
      <c r="E200" s="101">
        <f>SUM(E191:E192)*0.3</f>
        <v>0</v>
      </c>
      <c r="F200" s="101">
        <f>SUM(F191:F192)*0.3</f>
        <v>0</v>
      </c>
      <c r="G200" s="101"/>
      <c r="H200" s="123">
        <v>0.35</v>
      </c>
      <c r="I200" s="126"/>
      <c r="J200" s="219"/>
    </row>
    <row r="201" spans="2:12" ht="57.75" customHeight="1" x14ac:dyDescent="0.2">
      <c r="B201" s="235"/>
      <c r="C201" s="99" t="s">
        <v>251</v>
      </c>
      <c r="D201" s="100">
        <f>D193*H201</f>
        <v>575555.13451436162</v>
      </c>
      <c r="E201" s="101"/>
      <c r="F201" s="101"/>
      <c r="G201" s="101"/>
      <c r="H201" s="123">
        <v>0.3</v>
      </c>
      <c r="I201" s="126"/>
      <c r="J201" s="219"/>
    </row>
    <row r="202" spans="2:12" ht="38.25" customHeight="1" thickBot="1" x14ac:dyDescent="0.25">
      <c r="B202" s="235"/>
      <c r="C202" s="11" t="s">
        <v>252</v>
      </c>
      <c r="D202" s="86">
        <f>SUM(D199:D201)</f>
        <v>1918517.1150478721</v>
      </c>
      <c r="E202" s="86">
        <f t="shared" ref="E202:F202" si="34">SUM(E199:E200)</f>
        <v>0</v>
      </c>
      <c r="F202" s="86">
        <f t="shared" si="34"/>
        <v>0</v>
      </c>
      <c r="G202" s="87"/>
      <c r="H202" s="88"/>
      <c r="I202" s="130"/>
      <c r="J202" s="222"/>
    </row>
    <row r="203" spans="2:12" ht="21.75" customHeight="1" thickBot="1" x14ac:dyDescent="0.25">
      <c r="B203" s="235"/>
      <c r="C203" s="1"/>
      <c r="D203" s="9"/>
      <c r="E203" s="9"/>
      <c r="F203" s="9"/>
      <c r="G203" s="9"/>
      <c r="H203" s="9"/>
      <c r="I203" s="131"/>
      <c r="J203" s="223" t="s">
        <v>253</v>
      </c>
      <c r="K203" s="29" t="s">
        <v>254</v>
      </c>
    </row>
    <row r="204" spans="2:12" ht="49.5" customHeight="1" x14ac:dyDescent="0.2">
      <c r="B204" s="235"/>
      <c r="C204" s="89" t="s">
        <v>255</v>
      </c>
      <c r="D204" s="90">
        <f>SUM(H16,H26,H36,H46,H58,H68,H78,H88,H100,H110,H120,H130,H142,H152,H162,H172,H180)*1.07</f>
        <v>565339.96836934891</v>
      </c>
      <c r="E204" s="25"/>
      <c r="F204" s="25"/>
      <c r="G204" s="25"/>
      <c r="H204" s="134" t="s">
        <v>256</v>
      </c>
      <c r="I204" s="135">
        <f>SUM(I180,I172,I162,I152,I142,I130,I120,I110,I100,I88,I78,I68,I58,I46,I36,I26,I16)</f>
        <v>918084.49115731544</v>
      </c>
      <c r="J204" s="224">
        <f>I204*0.0694739652116296</f>
        <v>63782.969999999994</v>
      </c>
      <c r="K204" s="208">
        <f>I204+J204</f>
        <v>981867.46115731541</v>
      </c>
    </row>
    <row r="205" spans="2:12" ht="28.5" customHeight="1" thickBot="1" x14ac:dyDescent="0.25">
      <c r="B205" s="235"/>
      <c r="C205" s="91" t="s">
        <v>257</v>
      </c>
      <c r="D205" s="125">
        <f>D204/D193</f>
        <v>0.29467548865481047</v>
      </c>
      <c r="E205" s="32"/>
      <c r="F205" s="32"/>
      <c r="G205" s="32"/>
      <c r="H205" s="136" t="s">
        <v>258</v>
      </c>
      <c r="I205" s="207">
        <f>I204/D191</f>
        <v>0.51203630024109292</v>
      </c>
      <c r="J205" s="225">
        <f>J204/I204</f>
        <v>6.9473965211629601E-2</v>
      </c>
      <c r="K205" s="209">
        <f>K204/D202</f>
        <v>0.51178457229077945</v>
      </c>
    </row>
    <row r="206" spans="2:12" ht="28.5" customHeight="1" x14ac:dyDescent="0.2">
      <c r="B206" s="235"/>
      <c r="C206" s="233"/>
      <c r="D206" s="234"/>
      <c r="E206" s="33"/>
      <c r="F206" s="33"/>
      <c r="G206" s="33"/>
    </row>
    <row r="207" spans="2:12" ht="28.5" customHeight="1" x14ac:dyDescent="0.2">
      <c r="B207" s="235"/>
      <c r="C207" s="91" t="s">
        <v>259</v>
      </c>
      <c r="D207" s="92">
        <f>SUM(D177:F179)*1.07</f>
        <v>96300</v>
      </c>
      <c r="E207" s="34"/>
      <c r="F207" s="34"/>
      <c r="G207" s="34"/>
    </row>
    <row r="208" spans="2:12" ht="23.25" customHeight="1" x14ac:dyDescent="0.2">
      <c r="B208" s="235"/>
      <c r="C208" s="91" t="s">
        <v>260</v>
      </c>
      <c r="D208" s="125">
        <f>D207/D193</f>
        <v>5.019501741458119E-2</v>
      </c>
      <c r="E208" s="34"/>
      <c r="F208" s="34"/>
      <c r="G208" s="34"/>
    </row>
    <row r="209" spans="2:12" ht="68.25" customHeight="1" thickBot="1" x14ac:dyDescent="0.25">
      <c r="B209" s="235"/>
      <c r="C209" s="240" t="s">
        <v>261</v>
      </c>
      <c r="D209" s="241"/>
      <c r="E209" s="26"/>
      <c r="F209" s="26"/>
      <c r="G209" s="26"/>
      <c r="I209" s="132"/>
      <c r="J209" s="226"/>
    </row>
    <row r="210" spans="2:12" ht="55.5" customHeight="1" x14ac:dyDescent="0.2">
      <c r="B210" s="235"/>
      <c r="L210" s="30"/>
    </row>
    <row r="211" spans="2:12" ht="42.75" customHeight="1" x14ac:dyDescent="0.2">
      <c r="B211" s="235"/>
    </row>
    <row r="212" spans="2:12" ht="21.75" customHeight="1" x14ac:dyDescent="0.2">
      <c r="B212" s="235"/>
    </row>
    <row r="213" spans="2:12" ht="21.75" customHeight="1" x14ac:dyDescent="0.2">
      <c r="B213" s="235"/>
    </row>
    <row r="214" spans="2:12" ht="23.25" customHeight="1" x14ac:dyDescent="0.2">
      <c r="B214" s="235"/>
    </row>
    <row r="215" spans="2:12" ht="23.25" customHeight="1" x14ac:dyDescent="0.2"/>
    <row r="216" spans="2:12" ht="21.75" customHeight="1" x14ac:dyDescent="0.2"/>
    <row r="217" spans="2:12" ht="16.5" customHeight="1" x14ac:dyDescent="0.2"/>
    <row r="218" spans="2:12" ht="29.25" customHeight="1" x14ac:dyDescent="0.2"/>
    <row r="219" spans="2:12" ht="24.75" customHeight="1" x14ac:dyDescent="0.2"/>
    <row r="220" spans="2:12" ht="33" customHeight="1" x14ac:dyDescent="0.2"/>
    <row r="222" spans="2:12" ht="15" customHeight="1" x14ac:dyDescent="0.2"/>
    <row r="223" spans="2:12" ht="25.5" customHeight="1" x14ac:dyDescent="0.2"/>
  </sheetData>
  <sheetProtection formatCells="0" formatColumns="0" formatRows="0"/>
  <mergeCells count="33">
    <mergeCell ref="C189:C190"/>
    <mergeCell ref="G189:G190"/>
    <mergeCell ref="C132:K132"/>
    <mergeCell ref="C143:K143"/>
    <mergeCell ref="C133:K133"/>
    <mergeCell ref="C153:K153"/>
    <mergeCell ref="C188:D188"/>
    <mergeCell ref="C163:K163"/>
    <mergeCell ref="D189:D190"/>
    <mergeCell ref="C37:K37"/>
    <mergeCell ref="C6:K6"/>
    <mergeCell ref="B1:E1"/>
    <mergeCell ref="C17:K17"/>
    <mergeCell ref="C7:K7"/>
    <mergeCell ref="C27:K27"/>
    <mergeCell ref="B3:E3"/>
    <mergeCell ref="C90:K90"/>
    <mergeCell ref="C91:K91"/>
    <mergeCell ref="C101:K101"/>
    <mergeCell ref="C111:K111"/>
    <mergeCell ref="C121:K121"/>
    <mergeCell ref="C48:K48"/>
    <mergeCell ref="C49:K49"/>
    <mergeCell ref="C59:K59"/>
    <mergeCell ref="C69:K69"/>
    <mergeCell ref="C79:K79"/>
    <mergeCell ref="G197:G198"/>
    <mergeCell ref="H197:H198"/>
    <mergeCell ref="C206:D206"/>
    <mergeCell ref="B200:B214"/>
    <mergeCell ref="C196:H196"/>
    <mergeCell ref="C209:D209"/>
    <mergeCell ref="D197:D198"/>
  </mergeCells>
  <conditionalFormatting sqref="D205">
    <cfRule type="cellIs" dxfId="40" priority="47" operator="lessThan">
      <formula>0.15</formula>
    </cfRule>
  </conditionalFormatting>
  <conditionalFormatting sqref="D208">
    <cfRule type="cellIs" dxfId="39" priority="45" operator="lessThan">
      <formula>0.05</formula>
    </cfRule>
  </conditionalFormatting>
  <dataValidations xWindow="515" yWindow="446" count="6">
    <dataValidation allowBlank="1" showInputMessage="1" showErrorMessage="1" prompt="% Towards Gender Equality and Women's Empowerment Must be Higher than 15%_x000a_" sqref="D205:G205" xr:uid="{E72508C7-C8DD-46A5-878C-E4FA07CAB6AF}"/>
    <dataValidation allowBlank="1" showInputMessage="1" showErrorMessage="1" prompt="M&amp;E Budget Cannot be Less than 5%_x000a_" sqref="D208:G208"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7:G207"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9"/>
  <sheetViews>
    <sheetView showGridLines="0" showZeros="0" zoomScale="80" zoomScaleNormal="80" workbookViewId="0">
      <selection activeCell="I208" sqref="I208"/>
    </sheetView>
  </sheetViews>
  <sheetFormatPr baseColWidth="10" defaultColWidth="9.1640625" defaultRowHeight="16" x14ac:dyDescent="0.2"/>
  <cols>
    <col min="1" max="1" width="4.5" style="41" customWidth="1"/>
    <col min="2" max="2" width="3.1640625" style="41" customWidth="1"/>
    <col min="3" max="3" width="51.5" style="41" customWidth="1"/>
    <col min="4" max="4" width="34.1640625" style="43" customWidth="1"/>
    <col min="5" max="5" width="35" style="43" hidden="1" customWidth="1"/>
    <col min="6" max="6" width="34" style="43" hidden="1" customWidth="1"/>
    <col min="7" max="7" width="25.83203125" style="41" hidden="1" customWidth="1"/>
    <col min="8" max="8" width="21.5" style="41" customWidth="1"/>
    <col min="9" max="9" width="16.83203125" style="41" customWidth="1"/>
    <col min="10" max="10" width="19.5" style="41" customWidth="1"/>
    <col min="11" max="11" width="19" style="41" customWidth="1"/>
    <col min="12" max="12" width="26" style="41" customWidth="1"/>
    <col min="13" max="13" width="21.1640625" style="41" customWidth="1"/>
    <col min="14" max="14" width="7" style="41" customWidth="1"/>
    <col min="15" max="15" width="24.1640625" style="41" customWidth="1"/>
    <col min="16" max="16" width="26.5" style="41" customWidth="1"/>
    <col min="17" max="17" width="30.1640625" style="41" customWidth="1"/>
    <col min="18" max="18" width="33" style="41" customWidth="1"/>
    <col min="19" max="20" width="22.83203125" style="41" customWidth="1"/>
    <col min="21" max="21" width="23.5" style="41" customWidth="1"/>
    <col min="22" max="22" width="32.1640625" style="41" customWidth="1"/>
    <col min="23" max="23" width="9.1640625" style="41"/>
    <col min="24" max="24" width="17.83203125" style="41" customWidth="1"/>
    <col min="25" max="25" width="26.5" style="41" customWidth="1"/>
    <col min="26" max="26" width="22.5" style="41" customWidth="1"/>
    <col min="27" max="27" width="29.83203125" style="41" customWidth="1"/>
    <col min="28" max="28" width="23.5" style="41" customWidth="1"/>
    <col min="29" max="29" width="18.5" style="41" customWidth="1"/>
    <col min="30" max="30" width="17.5" style="41" customWidth="1"/>
    <col min="31" max="31" width="25.1640625" style="41" customWidth="1"/>
    <col min="32" max="16384" width="9.1640625" style="41"/>
  </cols>
  <sheetData>
    <row r="1" spans="2:13" ht="24" customHeight="1" x14ac:dyDescent="0.2">
      <c r="B1" s="178"/>
      <c r="C1" s="178"/>
      <c r="D1" s="179"/>
      <c r="E1" s="179"/>
      <c r="F1" s="179"/>
      <c r="G1" s="178"/>
      <c r="H1" s="178"/>
      <c r="I1" s="178"/>
      <c r="J1" s="178"/>
      <c r="K1" s="178"/>
      <c r="L1" s="16"/>
      <c r="M1" s="3"/>
    </row>
    <row r="2" spans="2:13" ht="26.25" customHeight="1" x14ac:dyDescent="0.55000000000000004">
      <c r="B2" s="178"/>
      <c r="C2" s="228" t="s">
        <v>0</v>
      </c>
      <c r="D2" s="228"/>
      <c r="E2" s="228"/>
      <c r="F2" s="228"/>
      <c r="G2" s="27"/>
      <c r="H2" s="28"/>
      <c r="I2" s="28"/>
      <c r="J2" s="178"/>
      <c r="K2" s="178"/>
      <c r="L2" s="16"/>
      <c r="M2" s="3"/>
    </row>
    <row r="3" spans="2:13" ht="15" customHeight="1" x14ac:dyDescent="0.2">
      <c r="B3" s="178"/>
      <c r="C3" s="121" t="s">
        <v>1</v>
      </c>
      <c r="D3" s="29"/>
      <c r="E3" s="29"/>
      <c r="F3" s="29"/>
      <c r="G3" s="29"/>
      <c r="H3" s="29"/>
      <c r="I3" s="29"/>
      <c r="J3" s="178"/>
      <c r="K3" s="178"/>
      <c r="L3" s="16"/>
      <c r="M3" s="3"/>
    </row>
    <row r="4" spans="2:13" ht="17.25" customHeight="1" x14ac:dyDescent="0.25">
      <c r="B4" s="178"/>
      <c r="C4" s="250" t="s">
        <v>262</v>
      </c>
      <c r="D4" s="250"/>
      <c r="E4" s="250"/>
      <c r="F4" s="29"/>
      <c r="G4" s="29"/>
      <c r="H4" s="29"/>
      <c r="I4" s="29"/>
      <c r="J4" s="178"/>
      <c r="K4" s="178"/>
      <c r="L4" s="16"/>
      <c r="M4" s="3"/>
    </row>
    <row r="5" spans="2:13" ht="13.5" customHeight="1" x14ac:dyDescent="0.2">
      <c r="B5" s="178"/>
      <c r="C5" s="36"/>
      <c r="D5" s="36"/>
      <c r="E5" s="36"/>
      <c r="F5" s="36"/>
      <c r="G5" s="178"/>
      <c r="H5" s="178"/>
      <c r="I5" s="178"/>
      <c r="J5" s="178"/>
      <c r="K5" s="178"/>
      <c r="L5" s="16"/>
      <c r="M5" s="3"/>
    </row>
    <row r="6" spans="2:13" ht="24" customHeight="1" x14ac:dyDescent="0.2">
      <c r="B6" s="178"/>
      <c r="C6" s="36"/>
      <c r="D6" s="17" t="str">
        <f>'1) Budget Tables'!D5</f>
        <v>Recipient Organization
Catholic Relief Services (CRS)</v>
      </c>
      <c r="E6" s="17" t="s">
        <v>263</v>
      </c>
      <c r="F6" s="17" t="s">
        <v>264</v>
      </c>
      <c r="G6" s="140" t="s">
        <v>10</v>
      </c>
      <c r="H6" s="178"/>
      <c r="I6" s="178"/>
      <c r="J6" s="178"/>
      <c r="K6" s="178"/>
      <c r="L6" s="16"/>
      <c r="M6" s="3"/>
    </row>
    <row r="7" spans="2:13" ht="24" customHeight="1" x14ac:dyDescent="0.2">
      <c r="B7" s="266" t="s">
        <v>265</v>
      </c>
      <c r="C7" s="266"/>
      <c r="D7" s="266"/>
      <c r="E7" s="266"/>
      <c r="F7" s="266"/>
      <c r="G7" s="266"/>
      <c r="H7" s="178"/>
      <c r="I7" s="178"/>
      <c r="J7" s="178"/>
      <c r="K7" s="178"/>
      <c r="L7" s="16"/>
      <c r="M7" s="3"/>
    </row>
    <row r="8" spans="2:13" ht="22.5" customHeight="1" x14ac:dyDescent="0.2">
      <c r="B8" s="178"/>
      <c r="C8" s="266" t="s">
        <v>266</v>
      </c>
      <c r="D8" s="266"/>
      <c r="E8" s="266"/>
      <c r="F8" s="266"/>
      <c r="G8" s="266"/>
      <c r="H8" s="178"/>
      <c r="I8" s="178"/>
      <c r="J8" s="178"/>
      <c r="K8" s="178"/>
      <c r="L8" s="16"/>
      <c r="M8" s="3"/>
    </row>
    <row r="9" spans="2:13" ht="24.75" customHeight="1" thickBot="1" x14ac:dyDescent="0.25">
      <c r="B9" s="178"/>
      <c r="C9" s="51" t="s">
        <v>267</v>
      </c>
      <c r="D9" s="52">
        <f>'1) Budget Tables'!D16</f>
        <v>49352.525386271314</v>
      </c>
      <c r="E9" s="52">
        <f>'1) Budget Tables'!E16</f>
        <v>0</v>
      </c>
      <c r="F9" s="52">
        <f>'1) Budget Tables'!F16</f>
        <v>0</v>
      </c>
      <c r="G9" s="53">
        <f>SUM(D9:F9)</f>
        <v>49352.525386271314</v>
      </c>
      <c r="H9" s="178"/>
      <c r="I9" s="178"/>
      <c r="J9" s="178"/>
      <c r="K9" s="178"/>
      <c r="L9" s="16"/>
      <c r="M9" s="3"/>
    </row>
    <row r="10" spans="2:13" ht="21.75" customHeight="1" x14ac:dyDescent="0.2">
      <c r="B10" s="178"/>
      <c r="C10" s="49" t="s">
        <v>268</v>
      </c>
      <c r="D10" s="180"/>
      <c r="E10" s="181"/>
      <c r="F10" s="181"/>
      <c r="G10" s="50">
        <f t="shared" ref="G10:G17" si="0">SUM(D10:F10)</f>
        <v>0</v>
      </c>
      <c r="H10" s="178"/>
      <c r="I10" s="178"/>
      <c r="J10" s="178"/>
      <c r="K10" s="178"/>
      <c r="L10" s="178"/>
      <c r="M10" s="178"/>
    </row>
    <row r="11" spans="2:13" ht="17" x14ac:dyDescent="0.2">
      <c r="B11" s="178"/>
      <c r="C11" s="39" t="s">
        <v>269</v>
      </c>
      <c r="D11" s="182"/>
      <c r="E11" s="156"/>
      <c r="F11" s="156"/>
      <c r="G11" s="48">
        <f t="shared" si="0"/>
        <v>0</v>
      </c>
      <c r="H11" s="178"/>
      <c r="I11" s="178"/>
      <c r="J11" s="178"/>
      <c r="K11" s="178"/>
      <c r="L11" s="178"/>
      <c r="M11" s="178"/>
    </row>
    <row r="12" spans="2:13" ht="15.75" customHeight="1" x14ac:dyDescent="0.2">
      <c r="B12" s="178"/>
      <c r="C12" s="39" t="s">
        <v>270</v>
      </c>
      <c r="D12" s="182"/>
      <c r="E12" s="182"/>
      <c r="F12" s="182"/>
      <c r="G12" s="48">
        <f t="shared" si="0"/>
        <v>0</v>
      </c>
      <c r="H12" s="178"/>
      <c r="I12" s="178"/>
      <c r="J12" s="178"/>
      <c r="K12" s="178"/>
      <c r="L12" s="178"/>
      <c r="M12" s="178"/>
    </row>
    <row r="13" spans="2:13" ht="17" x14ac:dyDescent="0.2">
      <c r="B13" s="178"/>
      <c r="C13" s="40" t="s">
        <v>271</v>
      </c>
      <c r="D13" s="182"/>
      <c r="E13" s="182"/>
      <c r="F13" s="182"/>
      <c r="G13" s="48">
        <f t="shared" si="0"/>
        <v>0</v>
      </c>
      <c r="H13" s="178"/>
      <c r="I13" s="178"/>
      <c r="J13" s="178"/>
      <c r="K13" s="178"/>
      <c r="L13" s="178"/>
      <c r="M13" s="178"/>
    </row>
    <row r="14" spans="2:13" ht="17" x14ac:dyDescent="0.2">
      <c r="B14" s="178"/>
      <c r="C14" s="39" t="s">
        <v>272</v>
      </c>
      <c r="D14" s="182"/>
      <c r="E14" s="182"/>
      <c r="F14" s="182"/>
      <c r="G14" s="48">
        <f t="shared" si="0"/>
        <v>0</v>
      </c>
      <c r="H14" s="178"/>
      <c r="I14" s="178"/>
      <c r="J14" s="178"/>
      <c r="K14" s="178"/>
      <c r="L14" s="178"/>
      <c r="M14" s="178"/>
    </row>
    <row r="15" spans="2:13" ht="21.75" customHeight="1" x14ac:dyDescent="0.2">
      <c r="B15" s="178"/>
      <c r="C15" s="39" t="s">
        <v>273</v>
      </c>
      <c r="D15" s="182">
        <v>49352.525386271314</v>
      </c>
      <c r="E15" s="182"/>
      <c r="F15" s="182"/>
      <c r="G15" s="48">
        <f t="shared" si="0"/>
        <v>49352.525386271314</v>
      </c>
      <c r="H15" s="178"/>
      <c r="I15" s="178"/>
      <c r="J15" s="178"/>
      <c r="K15" s="178"/>
      <c r="L15" s="178"/>
      <c r="M15" s="178"/>
    </row>
    <row r="16" spans="2:13" ht="21.75" customHeight="1" x14ac:dyDescent="0.2">
      <c r="B16" s="178"/>
      <c r="C16" s="39" t="s">
        <v>274</v>
      </c>
      <c r="D16" s="182"/>
      <c r="E16" s="182"/>
      <c r="F16" s="182"/>
      <c r="G16" s="48">
        <f t="shared" si="0"/>
        <v>0</v>
      </c>
      <c r="H16" s="178"/>
      <c r="I16" s="178"/>
      <c r="J16" s="178"/>
      <c r="K16" s="178"/>
      <c r="L16" s="178"/>
      <c r="M16" s="178"/>
    </row>
    <row r="17" spans="3:7" ht="15.75" customHeight="1" x14ac:dyDescent="0.2">
      <c r="C17" s="44" t="s">
        <v>275</v>
      </c>
      <c r="D17" s="54">
        <f>SUM(D10:D16)</f>
        <v>49352.525386271314</v>
      </c>
      <c r="E17" s="54">
        <f>SUM(E10:E16)</f>
        <v>0</v>
      </c>
      <c r="F17" s="54">
        <f t="shared" ref="F17" si="1">SUM(F10:F16)</f>
        <v>0</v>
      </c>
      <c r="G17" s="104">
        <f t="shared" si="0"/>
        <v>49352.525386271314</v>
      </c>
    </row>
    <row r="18" spans="3:7" s="43" customFormat="1" x14ac:dyDescent="0.2">
      <c r="C18" s="55"/>
      <c r="D18" s="56"/>
      <c r="E18" s="56"/>
      <c r="F18" s="56"/>
      <c r="G18" s="105"/>
    </row>
    <row r="19" spans="3:7" x14ac:dyDescent="0.2">
      <c r="C19" s="266" t="s">
        <v>276</v>
      </c>
      <c r="D19" s="266"/>
      <c r="E19" s="266"/>
      <c r="F19" s="266"/>
      <c r="G19" s="266"/>
    </row>
    <row r="20" spans="3:7" ht="27" customHeight="1" thickBot="1" x14ac:dyDescent="0.25">
      <c r="C20" s="51" t="s">
        <v>267</v>
      </c>
      <c r="D20" s="52">
        <f>'1) Budget Tables'!D26</f>
        <v>31838.390194178734</v>
      </c>
      <c r="E20" s="52">
        <f>'1) Budget Tables'!E26</f>
        <v>0</v>
      </c>
      <c r="F20" s="52">
        <f>'1) Budget Tables'!F26</f>
        <v>0</v>
      </c>
      <c r="G20" s="53">
        <f t="shared" ref="G20:G28" si="2">SUM(D20:F20)</f>
        <v>31838.390194178734</v>
      </c>
    </row>
    <row r="21" spans="3:7" ht="17" x14ac:dyDescent="0.2">
      <c r="C21" s="49" t="s">
        <v>268</v>
      </c>
      <c r="D21" s="180"/>
      <c r="E21" s="181"/>
      <c r="F21" s="181"/>
      <c r="G21" s="50">
        <f t="shared" si="2"/>
        <v>0</v>
      </c>
    </row>
    <row r="22" spans="3:7" ht="17" x14ac:dyDescent="0.2">
      <c r="C22" s="39" t="s">
        <v>269</v>
      </c>
      <c r="D22" s="182"/>
      <c r="E22" s="156"/>
      <c r="F22" s="156"/>
      <c r="G22" s="48">
        <f t="shared" si="2"/>
        <v>0</v>
      </c>
    </row>
    <row r="23" spans="3:7" ht="34" x14ac:dyDescent="0.2">
      <c r="C23" s="39" t="s">
        <v>270</v>
      </c>
      <c r="D23" s="182"/>
      <c r="E23" s="182"/>
      <c r="F23" s="182"/>
      <c r="G23" s="48">
        <f t="shared" si="2"/>
        <v>0</v>
      </c>
    </row>
    <row r="24" spans="3:7" ht="17" x14ac:dyDescent="0.2">
      <c r="C24" s="40" t="s">
        <v>271</v>
      </c>
      <c r="D24" s="182"/>
      <c r="E24" s="182"/>
      <c r="F24" s="182"/>
      <c r="G24" s="48">
        <f t="shared" si="2"/>
        <v>0</v>
      </c>
    </row>
    <row r="25" spans="3:7" ht="17" x14ac:dyDescent="0.2">
      <c r="C25" s="39" t="s">
        <v>272</v>
      </c>
      <c r="D25" s="182"/>
      <c r="E25" s="182"/>
      <c r="F25" s="182"/>
      <c r="G25" s="48">
        <f t="shared" si="2"/>
        <v>0</v>
      </c>
    </row>
    <row r="26" spans="3:7" ht="17" x14ac:dyDescent="0.2">
      <c r="C26" s="39" t="s">
        <v>273</v>
      </c>
      <c r="D26" s="182">
        <v>31838.390194178734</v>
      </c>
      <c r="E26" s="182"/>
      <c r="F26" s="182"/>
      <c r="G26" s="48">
        <f t="shared" si="2"/>
        <v>31838.390194178734</v>
      </c>
    </row>
    <row r="27" spans="3:7" ht="17" x14ac:dyDescent="0.2">
      <c r="C27" s="39" t="s">
        <v>274</v>
      </c>
      <c r="D27" s="182"/>
      <c r="E27" s="182"/>
      <c r="F27" s="182"/>
      <c r="G27" s="48">
        <f t="shared" si="2"/>
        <v>0</v>
      </c>
    </row>
    <row r="28" spans="3:7" ht="17" x14ac:dyDescent="0.2">
      <c r="C28" s="44" t="s">
        <v>275</v>
      </c>
      <c r="D28" s="54">
        <f t="shared" ref="D28:E28" si="3">SUM(D21:D27)</f>
        <v>31838.390194178734</v>
      </c>
      <c r="E28" s="54">
        <f t="shared" si="3"/>
        <v>0</v>
      </c>
      <c r="F28" s="54">
        <f t="shared" ref="F28" si="4">SUM(F21:F27)</f>
        <v>0</v>
      </c>
      <c r="G28" s="48">
        <f t="shared" si="2"/>
        <v>31838.390194178734</v>
      </c>
    </row>
    <row r="29" spans="3:7" s="43" customFormat="1" x14ac:dyDescent="0.2">
      <c r="C29" s="55"/>
      <c r="D29" s="56"/>
      <c r="E29" s="56"/>
      <c r="F29" s="56"/>
      <c r="G29" s="57"/>
    </row>
    <row r="30" spans="3:7" x14ac:dyDescent="0.2">
      <c r="C30" s="259" t="s">
        <v>277</v>
      </c>
      <c r="D30" s="260"/>
      <c r="E30" s="260"/>
      <c r="F30" s="260"/>
      <c r="G30" s="261"/>
    </row>
    <row r="31" spans="3:7" ht="21.75" customHeight="1" thickBot="1" x14ac:dyDescent="0.25">
      <c r="C31" s="51" t="s">
        <v>267</v>
      </c>
      <c r="D31" s="52">
        <f>'1) Budget Tables'!D36</f>
        <v>149128.24790341649</v>
      </c>
      <c r="E31" s="52">
        <f>'1) Budget Tables'!E36</f>
        <v>0</v>
      </c>
      <c r="F31" s="52">
        <f>'1) Budget Tables'!F36</f>
        <v>0</v>
      </c>
      <c r="G31" s="53">
        <f t="shared" ref="G31:G39" si="5">SUM(D31:F31)</f>
        <v>149128.24790341649</v>
      </c>
    </row>
    <row r="32" spans="3:7" ht="17" x14ac:dyDescent="0.2">
      <c r="C32" s="49" t="s">
        <v>268</v>
      </c>
      <c r="D32" s="180"/>
      <c r="E32" s="181"/>
      <c r="F32" s="181"/>
      <c r="G32" s="50">
        <f t="shared" si="5"/>
        <v>0</v>
      </c>
    </row>
    <row r="33" spans="3:7" s="43" customFormat="1" ht="15.75" customHeight="1" x14ac:dyDescent="0.2">
      <c r="C33" s="39" t="s">
        <v>269</v>
      </c>
      <c r="D33" s="182"/>
      <c r="E33" s="156"/>
      <c r="F33" s="156"/>
      <c r="G33" s="48">
        <f t="shared" si="5"/>
        <v>0</v>
      </c>
    </row>
    <row r="34" spans="3:7" s="43" customFormat="1" ht="34" x14ac:dyDescent="0.2">
      <c r="C34" s="39" t="s">
        <v>270</v>
      </c>
      <c r="D34" s="182"/>
      <c r="E34" s="182"/>
      <c r="F34" s="182"/>
      <c r="G34" s="48">
        <f t="shared" si="5"/>
        <v>0</v>
      </c>
    </row>
    <row r="35" spans="3:7" s="43" customFormat="1" ht="17" x14ac:dyDescent="0.2">
      <c r="C35" s="40" t="s">
        <v>271</v>
      </c>
      <c r="D35" s="182"/>
      <c r="E35" s="182"/>
      <c r="F35" s="182"/>
      <c r="G35" s="48">
        <f t="shared" si="5"/>
        <v>0</v>
      </c>
    </row>
    <row r="36" spans="3:7" ht="17" x14ac:dyDescent="0.2">
      <c r="C36" s="39" t="s">
        <v>272</v>
      </c>
      <c r="D36" s="182"/>
      <c r="E36" s="182"/>
      <c r="F36" s="182"/>
      <c r="G36" s="48">
        <f t="shared" si="5"/>
        <v>0</v>
      </c>
    </row>
    <row r="37" spans="3:7" ht="17" x14ac:dyDescent="0.2">
      <c r="C37" s="39" t="s">
        <v>273</v>
      </c>
      <c r="D37" s="182">
        <v>149128.24790341649</v>
      </c>
      <c r="E37" s="182"/>
      <c r="F37" s="182"/>
      <c r="G37" s="48">
        <f t="shared" si="5"/>
        <v>149128.24790341649</v>
      </c>
    </row>
    <row r="38" spans="3:7" ht="17" x14ac:dyDescent="0.2">
      <c r="C38" s="39" t="s">
        <v>274</v>
      </c>
      <c r="D38" s="182"/>
      <c r="E38" s="182"/>
      <c r="F38" s="182"/>
      <c r="G38" s="48">
        <f t="shared" si="5"/>
        <v>0</v>
      </c>
    </row>
    <row r="39" spans="3:7" ht="17" x14ac:dyDescent="0.2">
      <c r="C39" s="44" t="s">
        <v>275</v>
      </c>
      <c r="D39" s="54">
        <f t="shared" ref="D39:E39" si="6">SUM(D32:D38)</f>
        <v>149128.24790341649</v>
      </c>
      <c r="E39" s="54">
        <f t="shared" si="6"/>
        <v>0</v>
      </c>
      <c r="F39" s="54">
        <f t="shared" ref="F39" si="7">SUM(F32:F38)</f>
        <v>0</v>
      </c>
      <c r="G39" s="48">
        <f t="shared" si="5"/>
        <v>149128.24790341649</v>
      </c>
    </row>
    <row r="40" spans="3:7" s="43" customFormat="1" x14ac:dyDescent="0.2">
      <c r="C40" s="55"/>
      <c r="D40" s="56"/>
      <c r="E40" s="56"/>
      <c r="F40" s="56"/>
      <c r="G40" s="57"/>
    </row>
    <row r="41" spans="3:7" x14ac:dyDescent="0.2">
      <c r="C41" s="259" t="s">
        <v>278</v>
      </c>
      <c r="D41" s="260"/>
      <c r="E41" s="260"/>
      <c r="F41" s="260"/>
      <c r="G41" s="261"/>
    </row>
    <row r="42" spans="3:7" ht="20.25" customHeight="1" thickBot="1" x14ac:dyDescent="0.25">
      <c r="C42" s="51" t="s">
        <v>267</v>
      </c>
      <c r="D42" s="52">
        <f>'1) Budget Tables'!D46</f>
        <v>0</v>
      </c>
      <c r="E42" s="52">
        <f>'1) Budget Tables'!E46</f>
        <v>0</v>
      </c>
      <c r="F42" s="52">
        <f>'1) Budget Tables'!F46</f>
        <v>0</v>
      </c>
      <c r="G42" s="53">
        <f t="shared" ref="G42:G50" si="8">SUM(D42:F42)</f>
        <v>0</v>
      </c>
    </row>
    <row r="43" spans="3:7" ht="17" x14ac:dyDescent="0.2">
      <c r="C43" s="49" t="s">
        <v>268</v>
      </c>
      <c r="D43" s="180"/>
      <c r="E43" s="181"/>
      <c r="F43" s="181"/>
      <c r="G43" s="50">
        <f t="shared" si="8"/>
        <v>0</v>
      </c>
    </row>
    <row r="44" spans="3:7" ht="15.75" customHeight="1" x14ac:dyDescent="0.2">
      <c r="C44" s="39" t="s">
        <v>269</v>
      </c>
      <c r="D44" s="182"/>
      <c r="E44" s="156"/>
      <c r="F44" s="156"/>
      <c r="G44" s="48">
        <f t="shared" si="8"/>
        <v>0</v>
      </c>
    </row>
    <row r="45" spans="3:7" ht="32.25" customHeight="1" x14ac:dyDescent="0.2">
      <c r="C45" s="39" t="s">
        <v>270</v>
      </c>
      <c r="D45" s="182"/>
      <c r="E45" s="182"/>
      <c r="F45" s="182"/>
      <c r="G45" s="48">
        <f t="shared" si="8"/>
        <v>0</v>
      </c>
    </row>
    <row r="46" spans="3:7" s="43" customFormat="1" ht="17" x14ac:dyDescent="0.2">
      <c r="C46" s="40" t="s">
        <v>271</v>
      </c>
      <c r="D46" s="182"/>
      <c r="E46" s="182"/>
      <c r="F46" s="182"/>
      <c r="G46" s="48">
        <f t="shared" si="8"/>
        <v>0</v>
      </c>
    </row>
    <row r="47" spans="3:7" ht="17" x14ac:dyDescent="0.2">
      <c r="C47" s="39" t="s">
        <v>272</v>
      </c>
      <c r="D47" s="182"/>
      <c r="E47" s="182"/>
      <c r="F47" s="182"/>
      <c r="G47" s="48">
        <f t="shared" si="8"/>
        <v>0</v>
      </c>
    </row>
    <row r="48" spans="3:7" ht="17" x14ac:dyDescent="0.2">
      <c r="C48" s="39" t="s">
        <v>273</v>
      </c>
      <c r="D48" s="182"/>
      <c r="E48" s="182"/>
      <c r="F48" s="182"/>
      <c r="G48" s="48">
        <f t="shared" si="8"/>
        <v>0</v>
      </c>
    </row>
    <row r="49" spans="2:7" ht="17" x14ac:dyDescent="0.2">
      <c r="B49" s="178"/>
      <c r="C49" s="39" t="s">
        <v>274</v>
      </c>
      <c r="D49" s="182"/>
      <c r="E49" s="182"/>
      <c r="F49" s="182"/>
      <c r="G49" s="48">
        <f t="shared" si="8"/>
        <v>0</v>
      </c>
    </row>
    <row r="50" spans="2:7" ht="21" customHeight="1" x14ac:dyDescent="0.2">
      <c r="B50" s="178"/>
      <c r="C50" s="44" t="s">
        <v>275</v>
      </c>
      <c r="D50" s="54">
        <f t="shared" ref="D50:E50" si="9">SUM(D43:D49)</f>
        <v>0</v>
      </c>
      <c r="E50" s="54">
        <f t="shared" si="9"/>
        <v>0</v>
      </c>
      <c r="F50" s="54">
        <f t="shared" ref="F50" si="10">SUM(F43:F49)</f>
        <v>0</v>
      </c>
      <c r="G50" s="48">
        <f t="shared" si="8"/>
        <v>0</v>
      </c>
    </row>
    <row r="51" spans="2:7" s="43" customFormat="1" ht="22.5" customHeight="1" x14ac:dyDescent="0.2">
      <c r="B51" s="179"/>
      <c r="C51" s="58"/>
      <c r="D51" s="56"/>
      <c r="E51" s="56"/>
      <c r="F51" s="56"/>
      <c r="G51" s="57"/>
    </row>
    <row r="52" spans="2:7" x14ac:dyDescent="0.2">
      <c r="B52" s="259" t="s">
        <v>279</v>
      </c>
      <c r="C52" s="260"/>
      <c r="D52" s="260"/>
      <c r="E52" s="260"/>
      <c r="F52" s="260"/>
      <c r="G52" s="261"/>
    </row>
    <row r="53" spans="2:7" x14ac:dyDescent="0.2">
      <c r="B53" s="178"/>
      <c r="C53" s="259" t="s">
        <v>280</v>
      </c>
      <c r="D53" s="260"/>
      <c r="E53" s="260"/>
      <c r="F53" s="260"/>
      <c r="G53" s="261"/>
    </row>
    <row r="54" spans="2:7" ht="24" customHeight="1" thickBot="1" x14ac:dyDescent="0.25">
      <c r="B54" s="178"/>
      <c r="C54" s="51" t="s">
        <v>267</v>
      </c>
      <c r="D54" s="52">
        <f>'1) Budget Tables'!D58</f>
        <v>102342.67773578744</v>
      </c>
      <c r="E54" s="52">
        <f>'1) Budget Tables'!E58</f>
        <v>0</v>
      </c>
      <c r="F54" s="52">
        <f>'1) Budget Tables'!F58</f>
        <v>0</v>
      </c>
      <c r="G54" s="53">
        <f>SUM(D54:F54)</f>
        <v>102342.67773578744</v>
      </c>
    </row>
    <row r="55" spans="2:7" ht="15.75" customHeight="1" x14ac:dyDescent="0.2">
      <c r="B55" s="178"/>
      <c r="C55" s="49" t="s">
        <v>268</v>
      </c>
      <c r="D55" s="180"/>
      <c r="E55" s="181"/>
      <c r="F55" s="181"/>
      <c r="G55" s="50">
        <f t="shared" ref="G55:G62" si="11">SUM(D55:F55)</f>
        <v>0</v>
      </c>
    </row>
    <row r="56" spans="2:7" ht="15.75" customHeight="1" x14ac:dyDescent="0.2">
      <c r="B56" s="178"/>
      <c r="C56" s="39" t="s">
        <v>269</v>
      </c>
      <c r="D56" s="182"/>
      <c r="E56" s="156"/>
      <c r="F56" s="156"/>
      <c r="G56" s="48">
        <f t="shared" si="11"/>
        <v>0</v>
      </c>
    </row>
    <row r="57" spans="2:7" ht="15.75" customHeight="1" x14ac:dyDescent="0.2">
      <c r="B57" s="178"/>
      <c r="C57" s="39" t="s">
        <v>270</v>
      </c>
      <c r="D57" s="182"/>
      <c r="E57" s="182"/>
      <c r="F57" s="182"/>
      <c r="G57" s="48">
        <f t="shared" si="11"/>
        <v>0</v>
      </c>
    </row>
    <row r="58" spans="2:7" ht="18.75" customHeight="1" x14ac:dyDescent="0.2">
      <c r="B58" s="178"/>
      <c r="C58" s="40" t="s">
        <v>271</v>
      </c>
      <c r="D58" s="182"/>
      <c r="E58" s="182"/>
      <c r="F58" s="182"/>
      <c r="G58" s="48">
        <f t="shared" si="11"/>
        <v>0</v>
      </c>
    </row>
    <row r="59" spans="2:7" ht="17" x14ac:dyDescent="0.2">
      <c r="B59" s="178"/>
      <c r="C59" s="39" t="s">
        <v>272</v>
      </c>
      <c r="D59" s="182"/>
      <c r="E59" s="182"/>
      <c r="F59" s="182"/>
      <c r="G59" s="48">
        <f t="shared" si="11"/>
        <v>0</v>
      </c>
    </row>
    <row r="60" spans="2:7" s="43" customFormat="1" ht="21.75" customHeight="1" x14ac:dyDescent="0.2">
      <c r="B60" s="178"/>
      <c r="C60" s="39" t="s">
        <v>273</v>
      </c>
      <c r="D60" s="182">
        <v>102342.67773578744</v>
      </c>
      <c r="E60" s="182"/>
      <c r="F60" s="182"/>
      <c r="G60" s="48">
        <f t="shared" si="11"/>
        <v>102342.67773578744</v>
      </c>
    </row>
    <row r="61" spans="2:7" s="43" customFormat="1" ht="17" x14ac:dyDescent="0.2">
      <c r="B61" s="178"/>
      <c r="C61" s="39" t="s">
        <v>274</v>
      </c>
      <c r="D61" s="182"/>
      <c r="E61" s="182"/>
      <c r="F61" s="182"/>
      <c r="G61" s="48">
        <f t="shared" si="11"/>
        <v>0</v>
      </c>
    </row>
    <row r="62" spans="2:7" ht="17" x14ac:dyDescent="0.2">
      <c r="B62" s="178"/>
      <c r="C62" s="44" t="s">
        <v>275</v>
      </c>
      <c r="D62" s="54">
        <f>SUM(D55:D61)</f>
        <v>102342.67773578744</v>
      </c>
      <c r="E62" s="54">
        <f>SUM(E55:E61)</f>
        <v>0</v>
      </c>
      <c r="F62" s="54">
        <f t="shared" ref="F62" si="12">SUM(F55:F61)</f>
        <v>0</v>
      </c>
      <c r="G62" s="48">
        <f t="shared" si="11"/>
        <v>102342.67773578744</v>
      </c>
    </row>
    <row r="63" spans="2:7" s="43" customFormat="1" x14ac:dyDescent="0.2">
      <c r="B63" s="179"/>
      <c r="C63" s="55"/>
      <c r="D63" s="56"/>
      <c r="E63" s="56"/>
      <c r="F63" s="56"/>
      <c r="G63" s="57"/>
    </row>
    <row r="64" spans="2:7" x14ac:dyDescent="0.2">
      <c r="B64" s="179"/>
      <c r="C64" s="259" t="s">
        <v>98</v>
      </c>
      <c r="D64" s="260"/>
      <c r="E64" s="260"/>
      <c r="F64" s="260"/>
      <c r="G64" s="261"/>
    </row>
    <row r="65" spans="2:7" ht="21.75" customHeight="1" thickBot="1" x14ac:dyDescent="0.25">
      <c r="B65" s="178"/>
      <c r="C65" s="51" t="s">
        <v>267</v>
      </c>
      <c r="D65" s="52">
        <f>'1) Budget Tables'!D68</f>
        <v>93587.149699407746</v>
      </c>
      <c r="E65" s="52">
        <f>'1) Budget Tables'!E68</f>
        <v>0</v>
      </c>
      <c r="F65" s="52">
        <f>'1) Budget Tables'!F68</f>
        <v>0</v>
      </c>
      <c r="G65" s="53">
        <f t="shared" ref="G65:G73" si="13">SUM(D65:F65)</f>
        <v>93587.149699407746</v>
      </c>
    </row>
    <row r="66" spans="2:7" ht="15.75" customHeight="1" x14ac:dyDescent="0.2">
      <c r="B66" s="178"/>
      <c r="C66" s="49" t="s">
        <v>268</v>
      </c>
      <c r="D66" s="180"/>
      <c r="E66" s="181"/>
      <c r="F66" s="181"/>
      <c r="G66" s="50">
        <f t="shared" si="13"/>
        <v>0</v>
      </c>
    </row>
    <row r="67" spans="2:7" ht="15.75" customHeight="1" x14ac:dyDescent="0.2">
      <c r="B67" s="178"/>
      <c r="C67" s="39" t="s">
        <v>269</v>
      </c>
      <c r="D67" s="182"/>
      <c r="E67" s="156"/>
      <c r="F67" s="156"/>
      <c r="G67" s="48">
        <f t="shared" si="13"/>
        <v>0</v>
      </c>
    </row>
    <row r="68" spans="2:7" ht="15.75" customHeight="1" x14ac:dyDescent="0.2">
      <c r="B68" s="178"/>
      <c r="C68" s="39" t="s">
        <v>270</v>
      </c>
      <c r="D68" s="182"/>
      <c r="E68" s="182"/>
      <c r="F68" s="182"/>
      <c r="G68" s="48">
        <f t="shared" si="13"/>
        <v>0</v>
      </c>
    </row>
    <row r="69" spans="2:7" ht="17" x14ac:dyDescent="0.2">
      <c r="B69" s="178"/>
      <c r="C69" s="40" t="s">
        <v>271</v>
      </c>
      <c r="D69" s="182"/>
      <c r="E69" s="182"/>
      <c r="F69" s="182"/>
      <c r="G69" s="48">
        <f t="shared" si="13"/>
        <v>0</v>
      </c>
    </row>
    <row r="70" spans="2:7" ht="17" x14ac:dyDescent="0.2">
      <c r="B70" s="178"/>
      <c r="C70" s="39" t="s">
        <v>272</v>
      </c>
      <c r="D70" s="182"/>
      <c r="E70" s="182"/>
      <c r="F70" s="182"/>
      <c r="G70" s="48">
        <f t="shared" si="13"/>
        <v>0</v>
      </c>
    </row>
    <row r="71" spans="2:7" ht="17" x14ac:dyDescent="0.2">
      <c r="B71" s="178"/>
      <c r="C71" s="39" t="s">
        <v>273</v>
      </c>
      <c r="D71" s="182">
        <v>93587.149699407746</v>
      </c>
      <c r="E71" s="182"/>
      <c r="F71" s="182"/>
      <c r="G71" s="48">
        <f t="shared" si="13"/>
        <v>93587.149699407746</v>
      </c>
    </row>
    <row r="72" spans="2:7" ht="17" x14ac:dyDescent="0.2">
      <c r="B72" s="178"/>
      <c r="C72" s="39" t="s">
        <v>274</v>
      </c>
      <c r="D72" s="182"/>
      <c r="E72" s="182"/>
      <c r="F72" s="182"/>
      <c r="G72" s="48">
        <f t="shared" si="13"/>
        <v>0</v>
      </c>
    </row>
    <row r="73" spans="2:7" ht="17" x14ac:dyDescent="0.2">
      <c r="B73" s="178"/>
      <c r="C73" s="44" t="s">
        <v>275</v>
      </c>
      <c r="D73" s="54">
        <f t="shared" ref="D73:E73" si="14">SUM(D66:D72)</f>
        <v>93587.149699407746</v>
      </c>
      <c r="E73" s="54">
        <f t="shared" si="14"/>
        <v>0</v>
      </c>
      <c r="F73" s="54">
        <f t="shared" ref="F73" si="15">SUM(F66:F72)</f>
        <v>0</v>
      </c>
      <c r="G73" s="48">
        <f t="shared" si="13"/>
        <v>93587.149699407746</v>
      </c>
    </row>
    <row r="74" spans="2:7" s="43" customFormat="1" x14ac:dyDescent="0.2">
      <c r="B74" s="179"/>
      <c r="C74" s="55"/>
      <c r="D74" s="56"/>
      <c r="E74" s="56"/>
      <c r="F74" s="56"/>
      <c r="G74" s="57"/>
    </row>
    <row r="75" spans="2:7" x14ac:dyDescent="0.2">
      <c r="B75" s="178"/>
      <c r="C75" s="259" t="s">
        <v>116</v>
      </c>
      <c r="D75" s="260"/>
      <c r="E75" s="260"/>
      <c r="F75" s="260"/>
      <c r="G75" s="261"/>
    </row>
    <row r="76" spans="2:7" ht="21.75" customHeight="1" thickBot="1" x14ac:dyDescent="0.25">
      <c r="B76" s="179"/>
      <c r="C76" s="51" t="s">
        <v>267</v>
      </c>
      <c r="D76" s="52">
        <f>'1) Budget Tables'!D78</f>
        <v>158952.0485394366</v>
      </c>
      <c r="E76" s="52">
        <f>'1) Budget Tables'!E78</f>
        <v>0</v>
      </c>
      <c r="F76" s="52">
        <f>'1) Budget Tables'!F78</f>
        <v>0</v>
      </c>
      <c r="G76" s="53">
        <f t="shared" ref="G76:G84" si="16">SUM(D76:F76)</f>
        <v>158952.0485394366</v>
      </c>
    </row>
    <row r="77" spans="2:7" ht="18" customHeight="1" x14ac:dyDescent="0.2">
      <c r="B77" s="178"/>
      <c r="C77" s="49" t="s">
        <v>268</v>
      </c>
      <c r="D77" s="180"/>
      <c r="E77" s="181"/>
      <c r="F77" s="181"/>
      <c r="G77" s="50">
        <f t="shared" si="16"/>
        <v>0</v>
      </c>
    </row>
    <row r="78" spans="2:7" ht="15.75" customHeight="1" x14ac:dyDescent="0.2">
      <c r="B78" s="178"/>
      <c r="C78" s="39" t="s">
        <v>269</v>
      </c>
      <c r="D78" s="182"/>
      <c r="E78" s="156"/>
      <c r="F78" s="156"/>
      <c r="G78" s="48">
        <f t="shared" si="16"/>
        <v>0</v>
      </c>
    </row>
    <row r="79" spans="2:7" s="43" customFormat="1" ht="15.75" customHeight="1" x14ac:dyDescent="0.2">
      <c r="B79" s="178"/>
      <c r="C79" s="39" t="s">
        <v>270</v>
      </c>
      <c r="D79" s="182"/>
      <c r="E79" s="182"/>
      <c r="F79" s="182"/>
      <c r="G79" s="48">
        <f t="shared" si="16"/>
        <v>0</v>
      </c>
    </row>
    <row r="80" spans="2:7" ht="17" x14ac:dyDescent="0.2">
      <c r="B80" s="179"/>
      <c r="C80" s="40" t="s">
        <v>271</v>
      </c>
      <c r="D80" s="182"/>
      <c r="E80" s="182"/>
      <c r="F80" s="182"/>
      <c r="G80" s="48">
        <f t="shared" si="16"/>
        <v>0</v>
      </c>
    </row>
    <row r="81" spans="2:7" ht="17" x14ac:dyDescent="0.2">
      <c r="B81" s="179"/>
      <c r="C81" s="39" t="s">
        <v>272</v>
      </c>
      <c r="D81" s="182"/>
      <c r="E81" s="182"/>
      <c r="F81" s="182"/>
      <c r="G81" s="48">
        <f t="shared" si="16"/>
        <v>0</v>
      </c>
    </row>
    <row r="82" spans="2:7" ht="17" x14ac:dyDescent="0.2">
      <c r="B82" s="179"/>
      <c r="C82" s="39" t="s">
        <v>273</v>
      </c>
      <c r="D82" s="182">
        <v>158952.0485394366</v>
      </c>
      <c r="E82" s="182"/>
      <c r="F82" s="182"/>
      <c r="G82" s="48">
        <f t="shared" si="16"/>
        <v>158952.0485394366</v>
      </c>
    </row>
    <row r="83" spans="2:7" ht="17" x14ac:dyDescent="0.2">
      <c r="B83" s="178"/>
      <c r="C83" s="39" t="s">
        <v>274</v>
      </c>
      <c r="D83" s="182"/>
      <c r="E83" s="182"/>
      <c r="F83" s="182"/>
      <c r="G83" s="48">
        <f t="shared" si="16"/>
        <v>0</v>
      </c>
    </row>
    <row r="84" spans="2:7" ht="17" x14ac:dyDescent="0.2">
      <c r="B84" s="178"/>
      <c r="C84" s="44" t="s">
        <v>275</v>
      </c>
      <c r="D84" s="54">
        <f t="shared" ref="D84:E84" si="17">SUM(D77:D83)</f>
        <v>158952.0485394366</v>
      </c>
      <c r="E84" s="54">
        <f t="shared" si="17"/>
        <v>0</v>
      </c>
      <c r="F84" s="54">
        <f t="shared" ref="F84" si="18">SUM(F77:F83)</f>
        <v>0</v>
      </c>
      <c r="G84" s="48">
        <f t="shared" si="16"/>
        <v>158952.0485394366</v>
      </c>
    </row>
    <row r="85" spans="2:7" s="43" customFormat="1" x14ac:dyDescent="0.2">
      <c r="B85" s="179"/>
      <c r="C85" s="55"/>
      <c r="D85" s="56"/>
      <c r="E85" s="56"/>
      <c r="F85" s="56"/>
      <c r="G85" s="57"/>
    </row>
    <row r="86" spans="2:7" x14ac:dyDescent="0.2">
      <c r="B86" s="178"/>
      <c r="C86" s="259" t="s">
        <v>135</v>
      </c>
      <c r="D86" s="260"/>
      <c r="E86" s="260"/>
      <c r="F86" s="260"/>
      <c r="G86" s="261"/>
    </row>
    <row r="87" spans="2:7" ht="21.75" customHeight="1" thickBot="1" x14ac:dyDescent="0.25">
      <c r="B87" s="178"/>
      <c r="C87" s="51" t="s">
        <v>267</v>
      </c>
      <c r="D87" s="52">
        <f>'1) Budget Tables'!D88</f>
        <v>0</v>
      </c>
      <c r="E87" s="52">
        <f>'1) Budget Tables'!E88</f>
        <v>0</v>
      </c>
      <c r="F87" s="52">
        <f>'1) Budget Tables'!F88</f>
        <v>0</v>
      </c>
      <c r="G87" s="53">
        <f t="shared" ref="G87:G95" si="19">SUM(D87:F87)</f>
        <v>0</v>
      </c>
    </row>
    <row r="88" spans="2:7" ht="15.75" customHeight="1" x14ac:dyDescent="0.2">
      <c r="B88" s="178"/>
      <c r="C88" s="49" t="s">
        <v>268</v>
      </c>
      <c r="D88" s="180"/>
      <c r="E88" s="181"/>
      <c r="F88" s="181"/>
      <c r="G88" s="50">
        <f t="shared" si="19"/>
        <v>0</v>
      </c>
    </row>
    <row r="89" spans="2:7" ht="15.75" customHeight="1" x14ac:dyDescent="0.2">
      <c r="B89" s="179"/>
      <c r="C89" s="39" t="s">
        <v>269</v>
      </c>
      <c r="D89" s="182"/>
      <c r="E89" s="156"/>
      <c r="F89" s="156"/>
      <c r="G89" s="48">
        <f t="shared" si="19"/>
        <v>0</v>
      </c>
    </row>
    <row r="90" spans="2:7" ht="15.75" customHeight="1" x14ac:dyDescent="0.2">
      <c r="B90" s="178"/>
      <c r="C90" s="39" t="s">
        <v>270</v>
      </c>
      <c r="D90" s="182"/>
      <c r="E90" s="182"/>
      <c r="F90" s="182"/>
      <c r="G90" s="48">
        <f t="shared" si="19"/>
        <v>0</v>
      </c>
    </row>
    <row r="91" spans="2:7" ht="17" x14ac:dyDescent="0.2">
      <c r="B91" s="178"/>
      <c r="C91" s="40" t="s">
        <v>271</v>
      </c>
      <c r="D91" s="182"/>
      <c r="E91" s="182"/>
      <c r="F91" s="182"/>
      <c r="G91" s="48">
        <f t="shared" si="19"/>
        <v>0</v>
      </c>
    </row>
    <row r="92" spans="2:7" ht="17" x14ac:dyDescent="0.2">
      <c r="B92" s="178"/>
      <c r="C92" s="39" t="s">
        <v>272</v>
      </c>
      <c r="D92" s="182"/>
      <c r="E92" s="182"/>
      <c r="F92" s="182"/>
      <c r="G92" s="48">
        <f t="shared" si="19"/>
        <v>0</v>
      </c>
    </row>
    <row r="93" spans="2:7" ht="25.5" customHeight="1" x14ac:dyDescent="0.2">
      <c r="B93" s="178"/>
      <c r="C93" s="39" t="s">
        <v>273</v>
      </c>
      <c r="D93" s="182"/>
      <c r="E93" s="182"/>
      <c r="F93" s="182"/>
      <c r="G93" s="48">
        <f t="shared" si="19"/>
        <v>0</v>
      </c>
    </row>
    <row r="94" spans="2:7" ht="17" x14ac:dyDescent="0.2">
      <c r="B94" s="179"/>
      <c r="C94" s="39" t="s">
        <v>274</v>
      </c>
      <c r="D94" s="182"/>
      <c r="E94" s="182"/>
      <c r="F94" s="182"/>
      <c r="G94" s="48">
        <f t="shared" si="19"/>
        <v>0</v>
      </c>
    </row>
    <row r="95" spans="2:7" ht="15.75" customHeight="1" x14ac:dyDescent="0.2">
      <c r="B95" s="178"/>
      <c r="C95" s="44" t="s">
        <v>275</v>
      </c>
      <c r="D95" s="54">
        <f t="shared" ref="D95:E95" si="20">SUM(D88:D94)</f>
        <v>0</v>
      </c>
      <c r="E95" s="54">
        <f t="shared" si="20"/>
        <v>0</v>
      </c>
      <c r="F95" s="54">
        <f t="shared" ref="F95" si="21">SUM(F88:F94)</f>
        <v>0</v>
      </c>
      <c r="G95" s="48">
        <f t="shared" si="19"/>
        <v>0</v>
      </c>
    </row>
    <row r="96" spans="2:7" ht="25.5" customHeight="1" x14ac:dyDescent="0.2">
      <c r="B96" s="178"/>
      <c r="C96" s="178"/>
      <c r="D96" s="178"/>
      <c r="E96" s="178"/>
      <c r="F96" s="178"/>
      <c r="G96" s="178"/>
    </row>
    <row r="97" spans="2:7" x14ac:dyDescent="0.2">
      <c r="B97" s="259" t="s">
        <v>281</v>
      </c>
      <c r="C97" s="260"/>
      <c r="D97" s="260"/>
      <c r="E97" s="260"/>
      <c r="F97" s="260"/>
      <c r="G97" s="261"/>
    </row>
    <row r="98" spans="2:7" x14ac:dyDescent="0.2">
      <c r="B98" s="178"/>
      <c r="C98" s="259" t="s">
        <v>146</v>
      </c>
      <c r="D98" s="260"/>
      <c r="E98" s="260"/>
      <c r="F98" s="260"/>
      <c r="G98" s="261"/>
    </row>
    <row r="99" spans="2:7" ht="22.5" customHeight="1" thickBot="1" x14ac:dyDescent="0.25">
      <c r="B99" s="178"/>
      <c r="C99" s="51" t="s">
        <v>267</v>
      </c>
      <c r="D99" s="52">
        <f>'1) Budget Tables'!D100</f>
        <v>280323.1556713123</v>
      </c>
      <c r="E99" s="52">
        <f>'1) Budget Tables'!E100</f>
        <v>0</v>
      </c>
      <c r="F99" s="52">
        <f>'1) Budget Tables'!F100</f>
        <v>0</v>
      </c>
      <c r="G99" s="53">
        <f>SUM(D99:F99)</f>
        <v>280323.1556713123</v>
      </c>
    </row>
    <row r="100" spans="2:7" ht="17" x14ac:dyDescent="0.2">
      <c r="B100" s="178"/>
      <c r="C100" s="49" t="s">
        <v>268</v>
      </c>
      <c r="D100" s="180"/>
      <c r="E100" s="181"/>
      <c r="F100" s="181"/>
      <c r="G100" s="50">
        <f t="shared" ref="G100:G107" si="22">SUM(D100:F100)</f>
        <v>0</v>
      </c>
    </row>
    <row r="101" spans="2:7" ht="17" x14ac:dyDescent="0.2">
      <c r="B101" s="178"/>
      <c r="C101" s="39" t="s">
        <v>269</v>
      </c>
      <c r="D101" s="182"/>
      <c r="E101" s="156"/>
      <c r="F101" s="156"/>
      <c r="G101" s="48">
        <f t="shared" si="22"/>
        <v>0</v>
      </c>
    </row>
    <row r="102" spans="2:7" ht="15.75" customHeight="1" x14ac:dyDescent="0.2">
      <c r="B102" s="178"/>
      <c r="C102" s="39" t="s">
        <v>270</v>
      </c>
      <c r="D102" s="182"/>
      <c r="E102" s="182"/>
      <c r="F102" s="182"/>
      <c r="G102" s="48">
        <f t="shared" si="22"/>
        <v>0</v>
      </c>
    </row>
    <row r="103" spans="2:7" ht="17" x14ac:dyDescent="0.2">
      <c r="B103" s="178"/>
      <c r="C103" s="40" t="s">
        <v>271</v>
      </c>
      <c r="D103" s="182"/>
      <c r="E103" s="182"/>
      <c r="F103" s="182"/>
      <c r="G103" s="48">
        <f t="shared" si="22"/>
        <v>0</v>
      </c>
    </row>
    <row r="104" spans="2:7" ht="17" x14ac:dyDescent="0.2">
      <c r="B104" s="178"/>
      <c r="C104" s="39" t="s">
        <v>272</v>
      </c>
      <c r="D104" s="182"/>
      <c r="E104" s="182"/>
      <c r="F104" s="182"/>
      <c r="G104" s="48">
        <f t="shared" si="22"/>
        <v>0</v>
      </c>
    </row>
    <row r="105" spans="2:7" ht="17" x14ac:dyDescent="0.2">
      <c r="B105" s="178"/>
      <c r="C105" s="39" t="s">
        <v>273</v>
      </c>
      <c r="D105" s="182">
        <v>280323.1556713123</v>
      </c>
      <c r="E105" s="182"/>
      <c r="F105" s="182"/>
      <c r="G105" s="48">
        <f t="shared" si="22"/>
        <v>280323.1556713123</v>
      </c>
    </row>
    <row r="106" spans="2:7" ht="17" x14ac:dyDescent="0.2">
      <c r="B106" s="178"/>
      <c r="C106" s="39" t="s">
        <v>274</v>
      </c>
      <c r="D106" s="182"/>
      <c r="E106" s="182"/>
      <c r="F106" s="182"/>
      <c r="G106" s="48">
        <f t="shared" si="22"/>
        <v>0</v>
      </c>
    </row>
    <row r="107" spans="2:7" ht="17" x14ac:dyDescent="0.2">
      <c r="B107" s="178"/>
      <c r="C107" s="44" t="s">
        <v>275</v>
      </c>
      <c r="D107" s="54">
        <f>SUM(D100:D106)</f>
        <v>280323.1556713123</v>
      </c>
      <c r="E107" s="54">
        <f>SUM(E100:E106)</f>
        <v>0</v>
      </c>
      <c r="F107" s="54">
        <f t="shared" ref="F107" si="23">SUM(F100:F106)</f>
        <v>0</v>
      </c>
      <c r="G107" s="48">
        <f t="shared" si="22"/>
        <v>280323.1556713123</v>
      </c>
    </row>
    <row r="108" spans="2:7" s="43" customFormat="1" x14ac:dyDescent="0.2">
      <c r="B108" s="179"/>
      <c r="C108" s="55"/>
      <c r="D108" s="56"/>
      <c r="E108" s="56"/>
      <c r="F108" s="56"/>
      <c r="G108" s="57"/>
    </row>
    <row r="109" spans="2:7" ht="15.75" customHeight="1" x14ac:dyDescent="0.2">
      <c r="B109" s="178"/>
      <c r="C109" s="259" t="s">
        <v>282</v>
      </c>
      <c r="D109" s="260"/>
      <c r="E109" s="260"/>
      <c r="F109" s="260"/>
      <c r="G109" s="261"/>
    </row>
    <row r="110" spans="2:7" ht="21.75" customHeight="1" thickBot="1" x14ac:dyDescent="0.25">
      <c r="B110" s="178"/>
      <c r="C110" s="51" t="s">
        <v>267</v>
      </c>
      <c r="D110" s="52">
        <f>'1) Budget Tables'!D110</f>
        <v>23050.880298746699</v>
      </c>
      <c r="E110" s="52">
        <f>'1) Budget Tables'!E110</f>
        <v>0</v>
      </c>
      <c r="F110" s="52">
        <f>'1) Budget Tables'!F110</f>
        <v>0</v>
      </c>
      <c r="G110" s="53">
        <f t="shared" ref="G110:G118" si="24">SUM(D110:F110)</f>
        <v>23050.880298746699</v>
      </c>
    </row>
    <row r="111" spans="2:7" ht="17" x14ac:dyDescent="0.2">
      <c r="B111" s="178"/>
      <c r="C111" s="49" t="s">
        <v>268</v>
      </c>
      <c r="D111" s="180"/>
      <c r="E111" s="181"/>
      <c r="F111" s="181"/>
      <c r="G111" s="50">
        <f t="shared" si="24"/>
        <v>0</v>
      </c>
    </row>
    <row r="112" spans="2:7" ht="17" x14ac:dyDescent="0.2">
      <c r="B112" s="178"/>
      <c r="C112" s="39" t="s">
        <v>269</v>
      </c>
      <c r="D112" s="182"/>
      <c r="E112" s="156"/>
      <c r="F112" s="156"/>
      <c r="G112" s="48">
        <f t="shared" si="24"/>
        <v>0</v>
      </c>
    </row>
    <row r="113" spans="3:7" ht="34" x14ac:dyDescent="0.2">
      <c r="C113" s="39" t="s">
        <v>270</v>
      </c>
      <c r="D113" s="182"/>
      <c r="E113" s="182"/>
      <c r="F113" s="182"/>
      <c r="G113" s="48">
        <f t="shared" si="24"/>
        <v>0</v>
      </c>
    </row>
    <row r="114" spans="3:7" ht="17" x14ac:dyDescent="0.2">
      <c r="C114" s="40" t="s">
        <v>271</v>
      </c>
      <c r="D114" s="182"/>
      <c r="E114" s="182"/>
      <c r="F114" s="182"/>
      <c r="G114" s="48">
        <f t="shared" si="24"/>
        <v>0</v>
      </c>
    </row>
    <row r="115" spans="3:7" ht="17" x14ac:dyDescent="0.2">
      <c r="C115" s="39" t="s">
        <v>272</v>
      </c>
      <c r="D115" s="182"/>
      <c r="E115" s="182"/>
      <c r="F115" s="182"/>
      <c r="G115" s="48">
        <f t="shared" si="24"/>
        <v>0</v>
      </c>
    </row>
    <row r="116" spans="3:7" ht="17" x14ac:dyDescent="0.2">
      <c r="C116" s="39" t="s">
        <v>273</v>
      </c>
      <c r="D116" s="182">
        <v>23050.880298746699</v>
      </c>
      <c r="E116" s="182"/>
      <c r="F116" s="182"/>
      <c r="G116" s="48">
        <f t="shared" si="24"/>
        <v>23050.880298746699</v>
      </c>
    </row>
    <row r="117" spans="3:7" ht="17" x14ac:dyDescent="0.2">
      <c r="C117" s="39" t="s">
        <v>274</v>
      </c>
      <c r="D117" s="182"/>
      <c r="E117" s="182"/>
      <c r="F117" s="182"/>
      <c r="G117" s="48">
        <f t="shared" si="24"/>
        <v>0</v>
      </c>
    </row>
    <row r="118" spans="3:7" ht="17" x14ac:dyDescent="0.2">
      <c r="C118" s="44" t="s">
        <v>275</v>
      </c>
      <c r="D118" s="54">
        <f t="shared" ref="D118:E118" si="25">SUM(D111:D117)</f>
        <v>23050.880298746699</v>
      </c>
      <c r="E118" s="54">
        <f t="shared" si="25"/>
        <v>0</v>
      </c>
      <c r="F118" s="54">
        <f t="shared" ref="F118" si="26">SUM(F111:F117)</f>
        <v>0</v>
      </c>
      <c r="G118" s="48">
        <f t="shared" si="24"/>
        <v>23050.880298746699</v>
      </c>
    </row>
    <row r="119" spans="3:7" s="43" customFormat="1" x14ac:dyDescent="0.2">
      <c r="C119" s="55"/>
      <c r="D119" s="56"/>
      <c r="E119" s="56"/>
      <c r="F119" s="56"/>
      <c r="G119" s="57"/>
    </row>
    <row r="120" spans="3:7" x14ac:dyDescent="0.2">
      <c r="C120" s="259" t="s">
        <v>170</v>
      </c>
      <c r="D120" s="260"/>
      <c r="E120" s="260"/>
      <c r="F120" s="260"/>
      <c r="G120" s="261"/>
    </row>
    <row r="121" spans="3:7" ht="21" customHeight="1" thickBot="1" x14ac:dyDescent="0.25">
      <c r="C121" s="51" t="s">
        <v>267</v>
      </c>
      <c r="D121" s="52">
        <f>'1) Budget Tables'!D120</f>
        <v>35000</v>
      </c>
      <c r="E121" s="52">
        <f>'1) Budget Tables'!E120</f>
        <v>0</v>
      </c>
      <c r="F121" s="52">
        <f>'1) Budget Tables'!F120</f>
        <v>0</v>
      </c>
      <c r="G121" s="53">
        <f t="shared" ref="G121:G129" si="27">SUM(D121:F121)</f>
        <v>35000</v>
      </c>
    </row>
    <row r="122" spans="3:7" ht="17" x14ac:dyDescent="0.2">
      <c r="C122" s="49" t="s">
        <v>268</v>
      </c>
      <c r="D122" s="180"/>
      <c r="E122" s="181"/>
      <c r="F122" s="181"/>
      <c r="G122" s="50">
        <f t="shared" si="27"/>
        <v>0</v>
      </c>
    </row>
    <row r="123" spans="3:7" ht="17" x14ac:dyDescent="0.2">
      <c r="C123" s="39" t="s">
        <v>269</v>
      </c>
      <c r="D123" s="182"/>
      <c r="E123" s="156"/>
      <c r="F123" s="156"/>
      <c r="G123" s="48">
        <f t="shared" si="27"/>
        <v>0</v>
      </c>
    </row>
    <row r="124" spans="3:7" ht="34" x14ac:dyDescent="0.2">
      <c r="C124" s="39" t="s">
        <v>270</v>
      </c>
      <c r="D124" s="182"/>
      <c r="E124" s="182"/>
      <c r="F124" s="182"/>
      <c r="G124" s="48">
        <f t="shared" si="27"/>
        <v>0</v>
      </c>
    </row>
    <row r="125" spans="3:7" ht="17" x14ac:dyDescent="0.2">
      <c r="C125" s="40" t="s">
        <v>271</v>
      </c>
      <c r="D125" s="182"/>
      <c r="E125" s="182"/>
      <c r="F125" s="182"/>
      <c r="G125" s="48">
        <f t="shared" si="27"/>
        <v>0</v>
      </c>
    </row>
    <row r="126" spans="3:7" ht="17" x14ac:dyDescent="0.2">
      <c r="C126" s="39" t="s">
        <v>272</v>
      </c>
      <c r="D126" s="182"/>
      <c r="E126" s="182"/>
      <c r="F126" s="182"/>
      <c r="G126" s="48">
        <f t="shared" si="27"/>
        <v>0</v>
      </c>
    </row>
    <row r="127" spans="3:7" ht="17" x14ac:dyDescent="0.2">
      <c r="C127" s="39" t="s">
        <v>273</v>
      </c>
      <c r="D127" s="182">
        <v>35000</v>
      </c>
      <c r="E127" s="182"/>
      <c r="F127" s="182"/>
      <c r="G127" s="48">
        <f t="shared" si="27"/>
        <v>35000</v>
      </c>
    </row>
    <row r="128" spans="3:7" ht="17" x14ac:dyDescent="0.2">
      <c r="C128" s="39" t="s">
        <v>274</v>
      </c>
      <c r="D128" s="182"/>
      <c r="E128" s="182"/>
      <c r="F128" s="182"/>
      <c r="G128" s="48">
        <f t="shared" si="27"/>
        <v>0</v>
      </c>
    </row>
    <row r="129" spans="2:7" ht="17" x14ac:dyDescent="0.2">
      <c r="B129" s="178"/>
      <c r="C129" s="44" t="s">
        <v>275</v>
      </c>
      <c r="D129" s="54">
        <f t="shared" ref="D129:E129" si="28">SUM(D122:D128)</f>
        <v>35000</v>
      </c>
      <c r="E129" s="54">
        <f t="shared" si="28"/>
        <v>0</v>
      </c>
      <c r="F129" s="54">
        <f t="shared" ref="F129" si="29">SUM(F122:F128)</f>
        <v>0</v>
      </c>
      <c r="G129" s="48">
        <f t="shared" si="27"/>
        <v>35000</v>
      </c>
    </row>
    <row r="130" spans="2:7" s="43" customFormat="1" x14ac:dyDescent="0.2">
      <c r="B130" s="179"/>
      <c r="C130" s="55"/>
      <c r="D130" s="56"/>
      <c r="E130" s="56"/>
      <c r="F130" s="56"/>
      <c r="G130" s="57"/>
    </row>
    <row r="131" spans="2:7" x14ac:dyDescent="0.2">
      <c r="B131" s="178"/>
      <c r="C131" s="259" t="s">
        <v>182</v>
      </c>
      <c r="D131" s="260"/>
      <c r="E131" s="260"/>
      <c r="F131" s="260"/>
      <c r="G131" s="261"/>
    </row>
    <row r="132" spans="2:7" ht="24" customHeight="1" thickBot="1" x14ac:dyDescent="0.25">
      <c r="B132" s="178"/>
      <c r="C132" s="51" t="s">
        <v>267</v>
      </c>
      <c r="D132" s="52">
        <f>'1) Budget Tables'!D130</f>
        <v>0</v>
      </c>
      <c r="E132" s="52">
        <f>'1) Budget Tables'!E130</f>
        <v>0</v>
      </c>
      <c r="F132" s="52">
        <f>'1) Budget Tables'!F130</f>
        <v>0</v>
      </c>
      <c r="G132" s="53">
        <f t="shared" ref="G132:G140" si="30">SUM(D132:F132)</f>
        <v>0</v>
      </c>
    </row>
    <row r="133" spans="2:7" ht="15.75" customHeight="1" x14ac:dyDescent="0.2">
      <c r="B133" s="178"/>
      <c r="C133" s="49" t="s">
        <v>268</v>
      </c>
      <c r="D133" s="180"/>
      <c r="E133" s="181"/>
      <c r="F133" s="181"/>
      <c r="G133" s="50">
        <f t="shared" si="30"/>
        <v>0</v>
      </c>
    </row>
    <row r="134" spans="2:7" ht="17" x14ac:dyDescent="0.2">
      <c r="B134" s="178"/>
      <c r="C134" s="39" t="s">
        <v>269</v>
      </c>
      <c r="D134" s="182"/>
      <c r="E134" s="156"/>
      <c r="F134" s="156"/>
      <c r="G134" s="48">
        <f t="shared" si="30"/>
        <v>0</v>
      </c>
    </row>
    <row r="135" spans="2:7" ht="15.75" customHeight="1" x14ac:dyDescent="0.2">
      <c r="B135" s="178"/>
      <c r="C135" s="39" t="s">
        <v>270</v>
      </c>
      <c r="D135" s="182"/>
      <c r="E135" s="182"/>
      <c r="F135" s="182"/>
      <c r="G135" s="48">
        <f t="shared" si="30"/>
        <v>0</v>
      </c>
    </row>
    <row r="136" spans="2:7" ht="17" x14ac:dyDescent="0.2">
      <c r="B136" s="178"/>
      <c r="C136" s="40" t="s">
        <v>271</v>
      </c>
      <c r="D136" s="182"/>
      <c r="E136" s="182"/>
      <c r="F136" s="182"/>
      <c r="G136" s="48">
        <f t="shared" si="30"/>
        <v>0</v>
      </c>
    </row>
    <row r="137" spans="2:7" ht="17" x14ac:dyDescent="0.2">
      <c r="B137" s="178"/>
      <c r="C137" s="39" t="s">
        <v>272</v>
      </c>
      <c r="D137" s="182"/>
      <c r="E137" s="182"/>
      <c r="F137" s="182"/>
      <c r="G137" s="48">
        <f t="shared" si="30"/>
        <v>0</v>
      </c>
    </row>
    <row r="138" spans="2:7" ht="15.75" customHeight="1" x14ac:dyDescent="0.2">
      <c r="B138" s="178"/>
      <c r="C138" s="39" t="s">
        <v>273</v>
      </c>
      <c r="D138" s="182"/>
      <c r="E138" s="182"/>
      <c r="F138" s="182"/>
      <c r="G138" s="48">
        <f t="shared" si="30"/>
        <v>0</v>
      </c>
    </row>
    <row r="139" spans="2:7" ht="17" x14ac:dyDescent="0.2">
      <c r="B139" s="178"/>
      <c r="C139" s="39" t="s">
        <v>274</v>
      </c>
      <c r="D139" s="182"/>
      <c r="E139" s="182"/>
      <c r="F139" s="182"/>
      <c r="G139" s="48">
        <f t="shared" si="30"/>
        <v>0</v>
      </c>
    </row>
    <row r="140" spans="2:7" ht="17" x14ac:dyDescent="0.2">
      <c r="B140" s="178"/>
      <c r="C140" s="44" t="s">
        <v>275</v>
      </c>
      <c r="D140" s="54">
        <f t="shared" ref="D140:E140" si="31">SUM(D133:D139)</f>
        <v>0</v>
      </c>
      <c r="E140" s="54">
        <f t="shared" si="31"/>
        <v>0</v>
      </c>
      <c r="F140" s="54">
        <f t="shared" ref="F140" si="32">SUM(F133:F139)</f>
        <v>0</v>
      </c>
      <c r="G140" s="48">
        <f t="shared" si="30"/>
        <v>0</v>
      </c>
    </row>
    <row r="142" spans="2:7" x14ac:dyDescent="0.2">
      <c r="B142" s="259" t="s">
        <v>283</v>
      </c>
      <c r="C142" s="260"/>
      <c r="D142" s="260"/>
      <c r="E142" s="260"/>
      <c r="F142" s="260"/>
      <c r="G142" s="261"/>
    </row>
    <row r="143" spans="2:7" x14ac:dyDescent="0.2">
      <c r="B143" s="178"/>
      <c r="C143" s="259" t="s">
        <v>192</v>
      </c>
      <c r="D143" s="260"/>
      <c r="E143" s="260"/>
      <c r="F143" s="260"/>
      <c r="G143" s="261"/>
    </row>
    <row r="144" spans="2:7" ht="24" customHeight="1" thickBot="1" x14ac:dyDescent="0.25">
      <c r="B144" s="178"/>
      <c r="C144" s="51" t="s">
        <v>267</v>
      </c>
      <c r="D144" s="52">
        <f>'1) Budget Tables'!D142</f>
        <v>0</v>
      </c>
      <c r="E144" s="52">
        <f>'1) Budget Tables'!E142</f>
        <v>0</v>
      </c>
      <c r="F144" s="52">
        <f>'1) Budget Tables'!F142</f>
        <v>0</v>
      </c>
      <c r="G144" s="53">
        <f>SUM(D144:F144)</f>
        <v>0</v>
      </c>
    </row>
    <row r="145" spans="3:7" ht="24.75" customHeight="1" x14ac:dyDescent="0.2">
      <c r="C145" s="49" t="s">
        <v>268</v>
      </c>
      <c r="D145" s="180"/>
      <c r="E145" s="181"/>
      <c r="F145" s="181"/>
      <c r="G145" s="50">
        <f t="shared" ref="G145:G152" si="33">SUM(D145:F145)</f>
        <v>0</v>
      </c>
    </row>
    <row r="146" spans="3:7" ht="15.75" customHeight="1" x14ac:dyDescent="0.2">
      <c r="C146" s="39" t="s">
        <v>269</v>
      </c>
      <c r="D146" s="182"/>
      <c r="E146" s="156"/>
      <c r="F146" s="156"/>
      <c r="G146" s="48">
        <f t="shared" si="33"/>
        <v>0</v>
      </c>
    </row>
    <row r="147" spans="3:7" ht="15.75" customHeight="1" x14ac:dyDescent="0.2">
      <c r="C147" s="39" t="s">
        <v>270</v>
      </c>
      <c r="D147" s="182"/>
      <c r="E147" s="182"/>
      <c r="F147" s="182"/>
      <c r="G147" s="48">
        <f t="shared" si="33"/>
        <v>0</v>
      </c>
    </row>
    <row r="148" spans="3:7" ht="15.75" customHeight="1" x14ac:dyDescent="0.2">
      <c r="C148" s="40" t="s">
        <v>271</v>
      </c>
      <c r="D148" s="182"/>
      <c r="E148" s="182"/>
      <c r="F148" s="182"/>
      <c r="G148" s="48">
        <f t="shared" si="33"/>
        <v>0</v>
      </c>
    </row>
    <row r="149" spans="3:7" ht="15.75" customHeight="1" x14ac:dyDescent="0.2">
      <c r="C149" s="39" t="s">
        <v>272</v>
      </c>
      <c r="D149" s="182"/>
      <c r="E149" s="182"/>
      <c r="F149" s="182"/>
      <c r="G149" s="48">
        <f t="shared" si="33"/>
        <v>0</v>
      </c>
    </row>
    <row r="150" spans="3:7" ht="15.75" customHeight="1" x14ac:dyDescent="0.2">
      <c r="C150" s="39" t="s">
        <v>273</v>
      </c>
      <c r="D150" s="182"/>
      <c r="E150" s="182"/>
      <c r="F150" s="182"/>
      <c r="G150" s="48">
        <f t="shared" si="33"/>
        <v>0</v>
      </c>
    </row>
    <row r="151" spans="3:7" ht="15.75" customHeight="1" x14ac:dyDescent="0.2">
      <c r="C151" s="39" t="s">
        <v>274</v>
      </c>
      <c r="D151" s="182"/>
      <c r="E151" s="182"/>
      <c r="F151" s="182"/>
      <c r="G151" s="48">
        <f t="shared" si="33"/>
        <v>0</v>
      </c>
    </row>
    <row r="152" spans="3:7" ht="15.75" customHeight="1" x14ac:dyDescent="0.2">
      <c r="C152" s="44" t="s">
        <v>275</v>
      </c>
      <c r="D152" s="54">
        <f>SUM(D145:D151)</f>
        <v>0</v>
      </c>
      <c r="E152" s="54">
        <f>SUM(E145:E151)</f>
        <v>0</v>
      </c>
      <c r="F152" s="54">
        <f t="shared" ref="F152" si="34">SUM(F145:F151)</f>
        <v>0</v>
      </c>
      <c r="G152" s="48">
        <f t="shared" si="33"/>
        <v>0</v>
      </c>
    </row>
    <row r="153" spans="3:7" s="43" customFormat="1" ht="15.75" customHeight="1" x14ac:dyDescent="0.2">
      <c r="C153" s="55"/>
      <c r="D153" s="56"/>
      <c r="E153" s="56"/>
      <c r="F153" s="56"/>
      <c r="G153" s="57"/>
    </row>
    <row r="154" spans="3:7" ht="15.75" customHeight="1" x14ac:dyDescent="0.2">
      <c r="C154" s="259" t="s">
        <v>201</v>
      </c>
      <c r="D154" s="260"/>
      <c r="E154" s="260"/>
      <c r="F154" s="260"/>
      <c r="G154" s="261"/>
    </row>
    <row r="155" spans="3:7" ht="21" customHeight="1" thickBot="1" x14ac:dyDescent="0.25">
      <c r="C155" s="51" t="s">
        <v>267</v>
      </c>
      <c r="D155" s="52">
        <f>'1) Budget Tables'!D152</f>
        <v>0</v>
      </c>
      <c r="E155" s="52">
        <f>'1) Budget Tables'!E152</f>
        <v>0</v>
      </c>
      <c r="F155" s="52">
        <f>'1) Budget Tables'!F152</f>
        <v>0</v>
      </c>
      <c r="G155" s="53">
        <f t="shared" ref="G155:G163" si="35">SUM(D155:F155)</f>
        <v>0</v>
      </c>
    </row>
    <row r="156" spans="3:7" ht="15.75" customHeight="1" x14ac:dyDescent="0.2">
      <c r="C156" s="49" t="s">
        <v>268</v>
      </c>
      <c r="D156" s="180"/>
      <c r="E156" s="181"/>
      <c r="F156" s="181"/>
      <c r="G156" s="50">
        <f t="shared" si="35"/>
        <v>0</v>
      </c>
    </row>
    <row r="157" spans="3:7" ht="15.75" customHeight="1" x14ac:dyDescent="0.2">
      <c r="C157" s="39" t="s">
        <v>269</v>
      </c>
      <c r="D157" s="182"/>
      <c r="E157" s="156"/>
      <c r="F157" s="156"/>
      <c r="G157" s="48">
        <f t="shared" si="35"/>
        <v>0</v>
      </c>
    </row>
    <row r="158" spans="3:7" ht="15.75" customHeight="1" x14ac:dyDescent="0.2">
      <c r="C158" s="39" t="s">
        <v>270</v>
      </c>
      <c r="D158" s="182"/>
      <c r="E158" s="182"/>
      <c r="F158" s="182"/>
      <c r="G158" s="48">
        <f t="shared" si="35"/>
        <v>0</v>
      </c>
    </row>
    <row r="159" spans="3:7" ht="15.75" customHeight="1" x14ac:dyDescent="0.2">
      <c r="C159" s="40" t="s">
        <v>271</v>
      </c>
      <c r="D159" s="182"/>
      <c r="E159" s="182"/>
      <c r="F159" s="182"/>
      <c r="G159" s="48">
        <f t="shared" si="35"/>
        <v>0</v>
      </c>
    </row>
    <row r="160" spans="3:7" ht="15.75" customHeight="1" x14ac:dyDescent="0.2">
      <c r="C160" s="39" t="s">
        <v>272</v>
      </c>
      <c r="D160" s="182"/>
      <c r="E160" s="182"/>
      <c r="F160" s="182"/>
      <c r="G160" s="48">
        <f t="shared" si="35"/>
        <v>0</v>
      </c>
    </row>
    <row r="161" spans="3:7" ht="15.75" customHeight="1" x14ac:dyDescent="0.2">
      <c r="C161" s="39" t="s">
        <v>273</v>
      </c>
      <c r="D161" s="182"/>
      <c r="E161" s="182"/>
      <c r="F161" s="182"/>
      <c r="G161" s="48">
        <f t="shared" si="35"/>
        <v>0</v>
      </c>
    </row>
    <row r="162" spans="3:7" ht="15.75" customHeight="1" x14ac:dyDescent="0.2">
      <c r="C162" s="39" t="s">
        <v>274</v>
      </c>
      <c r="D162" s="182"/>
      <c r="E162" s="182"/>
      <c r="F162" s="182"/>
      <c r="G162" s="48">
        <f t="shared" si="35"/>
        <v>0</v>
      </c>
    </row>
    <row r="163" spans="3:7" ht="15.75" customHeight="1" x14ac:dyDescent="0.2">
      <c r="C163" s="44" t="s">
        <v>275</v>
      </c>
      <c r="D163" s="54">
        <f t="shared" ref="D163:E163" si="36">SUM(D156:D162)</f>
        <v>0</v>
      </c>
      <c r="E163" s="54">
        <f t="shared" si="36"/>
        <v>0</v>
      </c>
      <c r="F163" s="54">
        <f t="shared" ref="F163" si="37">SUM(F156:F162)</f>
        <v>0</v>
      </c>
      <c r="G163" s="48">
        <f t="shared" si="35"/>
        <v>0</v>
      </c>
    </row>
    <row r="164" spans="3:7" s="43" customFormat="1" ht="15.75" customHeight="1" x14ac:dyDescent="0.2">
      <c r="C164" s="55"/>
      <c r="D164" s="56"/>
      <c r="E164" s="56"/>
      <c r="F164" s="56"/>
      <c r="G164" s="57"/>
    </row>
    <row r="165" spans="3:7" ht="15.75" customHeight="1" x14ac:dyDescent="0.2">
      <c r="C165" s="259" t="s">
        <v>210</v>
      </c>
      <c r="D165" s="260"/>
      <c r="E165" s="260"/>
      <c r="F165" s="260"/>
      <c r="G165" s="261"/>
    </row>
    <row r="166" spans="3:7" ht="19.5" customHeight="1" thickBot="1" x14ac:dyDescent="0.25">
      <c r="C166" s="51" t="s">
        <v>267</v>
      </c>
      <c r="D166" s="52">
        <f>'1) Budget Tables'!D162</f>
        <v>0</v>
      </c>
      <c r="E166" s="52">
        <f>'1) Budget Tables'!E162</f>
        <v>0</v>
      </c>
      <c r="F166" s="52">
        <f>'1) Budget Tables'!F162</f>
        <v>0</v>
      </c>
      <c r="G166" s="53">
        <f t="shared" ref="G166:G174" si="38">SUM(D166:F166)</f>
        <v>0</v>
      </c>
    </row>
    <row r="167" spans="3:7" ht="15.75" customHeight="1" x14ac:dyDescent="0.2">
      <c r="C167" s="49" t="s">
        <v>268</v>
      </c>
      <c r="D167" s="180"/>
      <c r="E167" s="181"/>
      <c r="F167" s="181"/>
      <c r="G167" s="50">
        <f t="shared" si="38"/>
        <v>0</v>
      </c>
    </row>
    <row r="168" spans="3:7" ht="15.75" customHeight="1" x14ac:dyDescent="0.2">
      <c r="C168" s="39" t="s">
        <v>269</v>
      </c>
      <c r="D168" s="182"/>
      <c r="E168" s="156"/>
      <c r="F168" s="156"/>
      <c r="G168" s="48">
        <f t="shared" si="38"/>
        <v>0</v>
      </c>
    </row>
    <row r="169" spans="3:7" ht="15.75" customHeight="1" x14ac:dyDescent="0.2">
      <c r="C169" s="39" t="s">
        <v>270</v>
      </c>
      <c r="D169" s="182"/>
      <c r="E169" s="182"/>
      <c r="F169" s="182"/>
      <c r="G169" s="48">
        <f t="shared" si="38"/>
        <v>0</v>
      </c>
    </row>
    <row r="170" spans="3:7" ht="15.75" customHeight="1" x14ac:dyDescent="0.2">
      <c r="C170" s="40" t="s">
        <v>271</v>
      </c>
      <c r="D170" s="182"/>
      <c r="E170" s="182"/>
      <c r="F170" s="182"/>
      <c r="G170" s="48">
        <f t="shared" si="38"/>
        <v>0</v>
      </c>
    </row>
    <row r="171" spans="3:7" ht="15.75" customHeight="1" x14ac:dyDescent="0.2">
      <c r="C171" s="39" t="s">
        <v>272</v>
      </c>
      <c r="D171" s="182"/>
      <c r="E171" s="182"/>
      <c r="F171" s="182"/>
      <c r="G171" s="48">
        <f t="shared" si="38"/>
        <v>0</v>
      </c>
    </row>
    <row r="172" spans="3:7" ht="15.75" customHeight="1" x14ac:dyDescent="0.2">
      <c r="C172" s="39" t="s">
        <v>273</v>
      </c>
      <c r="D172" s="182"/>
      <c r="E172" s="182"/>
      <c r="F172" s="182"/>
      <c r="G172" s="48">
        <f t="shared" si="38"/>
        <v>0</v>
      </c>
    </row>
    <row r="173" spans="3:7" ht="15.75" customHeight="1" x14ac:dyDescent="0.2">
      <c r="C173" s="39" t="s">
        <v>274</v>
      </c>
      <c r="D173" s="182"/>
      <c r="E173" s="182"/>
      <c r="F173" s="182"/>
      <c r="G173" s="48">
        <f t="shared" si="38"/>
        <v>0</v>
      </c>
    </row>
    <row r="174" spans="3:7" ht="15.75" customHeight="1" x14ac:dyDescent="0.2">
      <c r="C174" s="44" t="s">
        <v>275</v>
      </c>
      <c r="D174" s="54">
        <f t="shared" ref="D174:E174" si="39">SUM(D167:D173)</f>
        <v>0</v>
      </c>
      <c r="E174" s="54">
        <f t="shared" si="39"/>
        <v>0</v>
      </c>
      <c r="F174" s="54">
        <f t="shared" ref="F174" si="40">SUM(F167:F173)</f>
        <v>0</v>
      </c>
      <c r="G174" s="48">
        <f t="shared" si="38"/>
        <v>0</v>
      </c>
    </row>
    <row r="175" spans="3:7" s="43" customFormat="1" ht="15.75" customHeight="1" x14ac:dyDescent="0.2">
      <c r="C175" s="55"/>
      <c r="D175" s="56"/>
      <c r="E175" s="56"/>
      <c r="F175" s="56"/>
      <c r="G175" s="57"/>
    </row>
    <row r="176" spans="3:7" ht="15.75" customHeight="1" x14ac:dyDescent="0.2">
      <c r="C176" s="259" t="s">
        <v>219</v>
      </c>
      <c r="D176" s="260"/>
      <c r="E176" s="260"/>
      <c r="F176" s="260"/>
      <c r="G176" s="261"/>
    </row>
    <row r="177" spans="3:7" ht="22.5" customHeight="1" thickBot="1" x14ac:dyDescent="0.25">
      <c r="C177" s="51" t="s">
        <v>267</v>
      </c>
      <c r="D177" s="52">
        <f>'1) Budget Tables'!D172</f>
        <v>0</v>
      </c>
      <c r="E177" s="52">
        <f>'1) Budget Tables'!E172</f>
        <v>0</v>
      </c>
      <c r="F177" s="52">
        <f>'1) Budget Tables'!F172</f>
        <v>0</v>
      </c>
      <c r="G177" s="53">
        <f t="shared" ref="G177:G185" si="41">SUM(D177:F177)</f>
        <v>0</v>
      </c>
    </row>
    <row r="178" spans="3:7" ht="15.75" customHeight="1" x14ac:dyDescent="0.2">
      <c r="C178" s="49" t="s">
        <v>268</v>
      </c>
      <c r="D178" s="180"/>
      <c r="E178" s="181"/>
      <c r="F178" s="181"/>
      <c r="G178" s="50">
        <f t="shared" si="41"/>
        <v>0</v>
      </c>
    </row>
    <row r="179" spans="3:7" ht="15.75" customHeight="1" x14ac:dyDescent="0.2">
      <c r="C179" s="39" t="s">
        <v>269</v>
      </c>
      <c r="D179" s="182"/>
      <c r="E179" s="156"/>
      <c r="F179" s="156"/>
      <c r="G179" s="48">
        <f t="shared" si="41"/>
        <v>0</v>
      </c>
    </row>
    <row r="180" spans="3:7" ht="15.75" customHeight="1" x14ac:dyDescent="0.2">
      <c r="C180" s="39" t="s">
        <v>270</v>
      </c>
      <c r="D180" s="182"/>
      <c r="E180" s="182"/>
      <c r="F180" s="182"/>
      <c r="G180" s="48">
        <f t="shared" si="41"/>
        <v>0</v>
      </c>
    </row>
    <row r="181" spans="3:7" ht="15.75" customHeight="1" x14ac:dyDescent="0.2">
      <c r="C181" s="40" t="s">
        <v>271</v>
      </c>
      <c r="D181" s="182"/>
      <c r="E181" s="182"/>
      <c r="F181" s="182"/>
      <c r="G181" s="48">
        <f t="shared" si="41"/>
        <v>0</v>
      </c>
    </row>
    <row r="182" spans="3:7" ht="15.75" customHeight="1" x14ac:dyDescent="0.2">
      <c r="C182" s="39" t="s">
        <v>272</v>
      </c>
      <c r="D182" s="182"/>
      <c r="E182" s="182"/>
      <c r="F182" s="182"/>
      <c r="G182" s="48">
        <f t="shared" si="41"/>
        <v>0</v>
      </c>
    </row>
    <row r="183" spans="3:7" ht="15.75" customHeight="1" x14ac:dyDescent="0.2">
      <c r="C183" s="39" t="s">
        <v>273</v>
      </c>
      <c r="D183" s="182"/>
      <c r="E183" s="182"/>
      <c r="F183" s="182"/>
      <c r="G183" s="48">
        <f t="shared" si="41"/>
        <v>0</v>
      </c>
    </row>
    <row r="184" spans="3:7" ht="15.75" customHeight="1" x14ac:dyDescent="0.2">
      <c r="C184" s="39" t="s">
        <v>274</v>
      </c>
      <c r="D184" s="182"/>
      <c r="E184" s="182"/>
      <c r="F184" s="182"/>
      <c r="G184" s="48">
        <f t="shared" si="41"/>
        <v>0</v>
      </c>
    </row>
    <row r="185" spans="3:7" ht="15.75" customHeight="1" x14ac:dyDescent="0.2">
      <c r="C185" s="44" t="s">
        <v>275</v>
      </c>
      <c r="D185" s="54">
        <f t="shared" ref="D185:E185" si="42">SUM(D178:D184)</f>
        <v>0</v>
      </c>
      <c r="E185" s="54">
        <f t="shared" si="42"/>
        <v>0</v>
      </c>
      <c r="F185" s="54">
        <f t="shared" ref="F185" si="43">SUM(F178:F184)</f>
        <v>0</v>
      </c>
      <c r="G185" s="48">
        <f t="shared" si="41"/>
        <v>0</v>
      </c>
    </row>
    <row r="186" spans="3:7" ht="15.75" customHeight="1" x14ac:dyDescent="0.2">
      <c r="C186" s="178"/>
      <c r="D186" s="179"/>
      <c r="E186" s="179"/>
      <c r="F186" s="179"/>
      <c r="G186" s="178"/>
    </row>
    <row r="187" spans="3:7" ht="15.75" customHeight="1" x14ac:dyDescent="0.2">
      <c r="C187" s="259" t="s">
        <v>284</v>
      </c>
      <c r="D187" s="260"/>
      <c r="E187" s="260"/>
      <c r="F187" s="260"/>
      <c r="G187" s="261"/>
    </row>
    <row r="188" spans="3:7" ht="19.5" customHeight="1" thickBot="1" x14ac:dyDescent="0.25">
      <c r="C188" s="51" t="s">
        <v>285</v>
      </c>
      <c r="D188" s="52">
        <f>'1) Budget Tables'!D180</f>
        <v>869431.57414889301</v>
      </c>
      <c r="E188" s="52">
        <f>'1) Budget Tables'!E180</f>
        <v>0</v>
      </c>
      <c r="F188" s="52">
        <f>'1) Budget Tables'!F180</f>
        <v>0</v>
      </c>
      <c r="G188" s="53">
        <f t="shared" ref="G188:G196" si="44">SUM(D188:F188)</f>
        <v>869431.57414889301</v>
      </c>
    </row>
    <row r="189" spans="3:7" ht="15.75" customHeight="1" x14ac:dyDescent="0.2">
      <c r="C189" s="49" t="s">
        <v>268</v>
      </c>
      <c r="D189" s="180">
        <v>322577.29578602099</v>
      </c>
      <c r="E189" s="181"/>
      <c r="F189" s="181"/>
      <c r="G189" s="50">
        <f t="shared" si="44"/>
        <v>322577.29578602099</v>
      </c>
    </row>
    <row r="190" spans="3:7" ht="15.75" customHeight="1" x14ac:dyDescent="0.2">
      <c r="C190" s="39" t="s">
        <v>269</v>
      </c>
      <c r="D190" s="182"/>
      <c r="E190" s="156"/>
      <c r="F190" s="156"/>
      <c r="G190" s="48">
        <f t="shared" si="44"/>
        <v>0</v>
      </c>
    </row>
    <row r="191" spans="3:7" ht="15.75" customHeight="1" x14ac:dyDescent="0.2">
      <c r="C191" s="39" t="s">
        <v>270</v>
      </c>
      <c r="D191" s="182">
        <v>26698.219999999998</v>
      </c>
      <c r="E191" s="182"/>
      <c r="F191" s="182"/>
      <c r="G191" s="48">
        <f t="shared" si="44"/>
        <v>26698.219999999998</v>
      </c>
    </row>
    <row r="192" spans="3:7" ht="15.75" customHeight="1" x14ac:dyDescent="0.2">
      <c r="C192" s="40" t="s">
        <v>271</v>
      </c>
      <c r="D192" s="182">
        <v>50000</v>
      </c>
      <c r="E192" s="182"/>
      <c r="F192" s="182"/>
      <c r="G192" s="48">
        <f t="shared" si="44"/>
        <v>50000</v>
      </c>
    </row>
    <row r="193" spans="3:13" ht="15.75" customHeight="1" x14ac:dyDescent="0.2">
      <c r="C193" s="39" t="s">
        <v>272</v>
      </c>
      <c r="D193" s="182">
        <v>40000</v>
      </c>
      <c r="E193" s="182"/>
      <c r="F193" s="182"/>
      <c r="G193" s="48">
        <f t="shared" si="44"/>
        <v>40000</v>
      </c>
      <c r="H193" s="178"/>
      <c r="I193" s="178"/>
      <c r="J193" s="178"/>
      <c r="K193" s="178"/>
      <c r="L193" s="178"/>
      <c r="M193" s="178"/>
    </row>
    <row r="194" spans="3:13" ht="15.75" customHeight="1" x14ac:dyDescent="0.2">
      <c r="C194" s="39" t="s">
        <v>273</v>
      </c>
      <c r="D194" s="182"/>
      <c r="E194" s="182"/>
      <c r="F194" s="182"/>
      <c r="G194" s="48">
        <f t="shared" si="44"/>
        <v>0</v>
      </c>
      <c r="H194" s="178"/>
      <c r="I194" s="178"/>
      <c r="J194" s="178"/>
      <c r="K194" s="178"/>
      <c r="L194" s="178"/>
      <c r="M194" s="178"/>
    </row>
    <row r="195" spans="3:13" ht="15.75" customHeight="1" x14ac:dyDescent="0.2">
      <c r="C195" s="39" t="s">
        <v>274</v>
      </c>
      <c r="D195" s="182">
        <v>430156.05836287205</v>
      </c>
      <c r="E195" s="182"/>
      <c r="F195" s="182"/>
      <c r="G195" s="48">
        <f t="shared" si="44"/>
        <v>430156.05836287205</v>
      </c>
      <c r="H195" s="178"/>
      <c r="I195" s="178"/>
      <c r="J195" s="178"/>
      <c r="K195" s="178"/>
      <c r="L195" s="178"/>
      <c r="M195" s="178"/>
    </row>
    <row r="196" spans="3:13" ht="15.75" customHeight="1" x14ac:dyDescent="0.2">
      <c r="C196" s="44" t="s">
        <v>275</v>
      </c>
      <c r="D196" s="54">
        <f t="shared" ref="D196:F196" si="45">SUM(D189:D195)</f>
        <v>869431.57414889301</v>
      </c>
      <c r="E196" s="54">
        <f t="shared" si="45"/>
        <v>0</v>
      </c>
      <c r="F196" s="54">
        <f t="shared" si="45"/>
        <v>0</v>
      </c>
      <c r="G196" s="48">
        <f t="shared" si="44"/>
        <v>869431.57414889301</v>
      </c>
      <c r="H196" s="178"/>
      <c r="I196" s="178"/>
      <c r="J196" s="178"/>
      <c r="K196" s="178"/>
      <c r="L196" s="178"/>
      <c r="M196" s="178"/>
    </row>
    <row r="197" spans="3:13" ht="15.75" customHeight="1" thickBot="1" x14ac:dyDescent="0.25">
      <c r="C197" s="178"/>
      <c r="D197" s="179"/>
      <c r="E197" s="179"/>
      <c r="F197" s="179"/>
      <c r="G197" s="178"/>
      <c r="H197" s="178"/>
      <c r="I197" s="178"/>
      <c r="J197" s="178"/>
      <c r="K197" s="178"/>
      <c r="L197" s="178"/>
      <c r="M197" s="178"/>
    </row>
    <row r="198" spans="3:13" ht="19.5" customHeight="1" thickBot="1" x14ac:dyDescent="0.25">
      <c r="C198" s="262" t="s">
        <v>242</v>
      </c>
      <c r="D198" s="263"/>
      <c r="E198" s="263"/>
      <c r="F198" s="263"/>
      <c r="G198" s="264"/>
      <c r="H198" s="178"/>
      <c r="I198" s="178"/>
      <c r="J198" s="178"/>
      <c r="K198" s="178"/>
      <c r="L198" s="178"/>
      <c r="M198" s="178"/>
    </row>
    <row r="199" spans="3:13" ht="19.5" customHeight="1" x14ac:dyDescent="0.2">
      <c r="C199" s="62"/>
      <c r="D199" s="265" t="str">
        <f>'1) Budget Tables'!D5</f>
        <v>Recipient Organization
Catholic Relief Services (CRS)</v>
      </c>
      <c r="E199" s="47" t="s">
        <v>243</v>
      </c>
      <c r="F199" s="47" t="s">
        <v>244</v>
      </c>
      <c r="G199" s="267" t="s">
        <v>242</v>
      </c>
      <c r="H199" s="178"/>
      <c r="I199" s="178"/>
      <c r="J199" s="178"/>
      <c r="K199" s="178"/>
      <c r="L199" s="178"/>
      <c r="M199" s="178"/>
    </row>
    <row r="200" spans="3:13" ht="19.5" customHeight="1" x14ac:dyDescent="0.2">
      <c r="C200" s="62"/>
      <c r="D200" s="230"/>
      <c r="E200" s="42"/>
      <c r="F200" s="42"/>
      <c r="G200" s="232"/>
      <c r="H200" s="178"/>
      <c r="I200" s="178"/>
      <c r="J200" s="178"/>
      <c r="K200" s="178"/>
      <c r="L200" s="178"/>
      <c r="M200" s="178"/>
    </row>
    <row r="201" spans="3:13" ht="19.5" customHeight="1" x14ac:dyDescent="0.2">
      <c r="C201" s="15" t="s">
        <v>268</v>
      </c>
      <c r="D201" s="183">
        <f>SUM(D178,D167,D156,D145,D133,D122,D111,D100,D88,D77,D66,D55,D43,D32,D21,D10,D189)</f>
        <v>322577.29578602099</v>
      </c>
      <c r="E201" s="183">
        <f t="shared" ref="E201:F207" si="46">SUM(E178,E167,E156,E145,E133,E122,E111,E100,E88,E77,E66,E55,E43,E32,E21,E10)</f>
        <v>0</v>
      </c>
      <c r="F201" s="183">
        <f t="shared" si="46"/>
        <v>0</v>
      </c>
      <c r="G201" s="59">
        <f>SUM(D201:F201)</f>
        <v>322577.29578602099</v>
      </c>
      <c r="H201" s="178"/>
      <c r="I201" s="178"/>
      <c r="J201" s="178"/>
      <c r="K201" s="178"/>
      <c r="L201" s="178"/>
      <c r="M201" s="178"/>
    </row>
    <row r="202" spans="3:13" ht="34.5" customHeight="1" x14ac:dyDescent="0.2">
      <c r="C202" s="15" t="s">
        <v>269</v>
      </c>
      <c r="D202" s="183">
        <f t="shared" ref="D202:D206" si="47">SUM(D179,D168,D157,D146,D134,D123,D112,D101,D89,D78,D67,D56,D44,D33,D22,D11,D190)</f>
        <v>0</v>
      </c>
      <c r="E202" s="183">
        <f t="shared" si="46"/>
        <v>0</v>
      </c>
      <c r="F202" s="183">
        <f t="shared" si="46"/>
        <v>0</v>
      </c>
      <c r="G202" s="60">
        <f>SUM(D202:F202)</f>
        <v>0</v>
      </c>
      <c r="H202" s="178"/>
      <c r="I202" s="178"/>
      <c r="J202" s="178"/>
      <c r="K202" s="178"/>
      <c r="L202" s="178"/>
      <c r="M202" s="178"/>
    </row>
    <row r="203" spans="3:13" ht="48" customHeight="1" x14ac:dyDescent="0.2">
      <c r="C203" s="15" t="s">
        <v>270</v>
      </c>
      <c r="D203" s="183">
        <f t="shared" si="47"/>
        <v>26698.219999999998</v>
      </c>
      <c r="E203" s="183">
        <f t="shared" si="46"/>
        <v>0</v>
      </c>
      <c r="F203" s="183">
        <f t="shared" si="46"/>
        <v>0</v>
      </c>
      <c r="G203" s="60">
        <f t="shared" ref="G203:G207" si="48">SUM(D203:F203)</f>
        <v>26698.219999999998</v>
      </c>
      <c r="H203" s="178"/>
      <c r="I203" s="178"/>
      <c r="J203" s="178"/>
      <c r="K203" s="178"/>
      <c r="L203" s="178"/>
      <c r="M203" s="178"/>
    </row>
    <row r="204" spans="3:13" ht="33" customHeight="1" x14ac:dyDescent="0.2">
      <c r="C204" s="24" t="s">
        <v>271</v>
      </c>
      <c r="D204" s="183">
        <f t="shared" si="47"/>
        <v>50000</v>
      </c>
      <c r="E204" s="183">
        <f t="shared" si="46"/>
        <v>0</v>
      </c>
      <c r="F204" s="183">
        <f t="shared" si="46"/>
        <v>0</v>
      </c>
      <c r="G204" s="60">
        <f t="shared" si="48"/>
        <v>50000</v>
      </c>
      <c r="H204" s="178"/>
      <c r="I204" s="178"/>
      <c r="J204" s="178"/>
      <c r="K204" s="178"/>
      <c r="L204" s="178"/>
      <c r="M204" s="178"/>
    </row>
    <row r="205" spans="3:13" ht="21" customHeight="1" x14ac:dyDescent="0.2">
      <c r="C205" s="112" t="s">
        <v>272</v>
      </c>
      <c r="D205" s="184">
        <f t="shared" si="47"/>
        <v>40000</v>
      </c>
      <c r="E205" s="183">
        <f t="shared" si="46"/>
        <v>0</v>
      </c>
      <c r="F205" s="183">
        <f t="shared" si="46"/>
        <v>0</v>
      </c>
      <c r="G205" s="60">
        <f t="shared" si="48"/>
        <v>40000</v>
      </c>
      <c r="H205" s="163"/>
      <c r="I205" s="163"/>
      <c r="J205" s="163"/>
      <c r="K205" s="163"/>
      <c r="L205" s="163"/>
      <c r="M205" s="185"/>
    </row>
    <row r="206" spans="3:13" ht="39.75" customHeight="1" x14ac:dyDescent="0.2">
      <c r="C206" s="15" t="s">
        <v>273</v>
      </c>
      <c r="D206" s="186">
        <f t="shared" si="47"/>
        <v>923575.07542855735</v>
      </c>
      <c r="E206" s="187">
        <f t="shared" si="46"/>
        <v>0</v>
      </c>
      <c r="F206" s="183">
        <f t="shared" si="46"/>
        <v>0</v>
      </c>
      <c r="G206" s="60">
        <f t="shared" si="48"/>
        <v>923575.07542855735</v>
      </c>
      <c r="H206" s="163"/>
      <c r="I206" s="163"/>
      <c r="J206" s="163"/>
      <c r="K206" s="163"/>
      <c r="L206" s="163"/>
      <c r="M206" s="185"/>
    </row>
    <row r="207" spans="3:13" ht="23.25" customHeight="1" thickBot="1" x14ac:dyDescent="0.25">
      <c r="C207" s="15" t="s">
        <v>274</v>
      </c>
      <c r="D207" s="186">
        <f>SUM(D184,D173,D162,D151,D139,D128,D117,D106,D94,D83,D72,D61,D49,D38,D27,D16,D195)</f>
        <v>430156.05836287205</v>
      </c>
      <c r="E207" s="188">
        <f t="shared" si="46"/>
        <v>0</v>
      </c>
      <c r="F207" s="189">
        <f t="shared" si="46"/>
        <v>0</v>
      </c>
      <c r="G207" s="61">
        <f t="shared" si="48"/>
        <v>430156.05836287205</v>
      </c>
      <c r="H207" s="163"/>
      <c r="I207" s="163"/>
      <c r="J207" s="163"/>
      <c r="K207" s="163"/>
      <c r="L207" s="163"/>
      <c r="M207" s="185"/>
    </row>
    <row r="208" spans="3:13" ht="22.5" customHeight="1" thickBot="1" x14ac:dyDescent="0.25">
      <c r="C208" s="190" t="s">
        <v>286</v>
      </c>
      <c r="D208" s="191">
        <f>SUM(D201:D207)</f>
        <v>1793006.6495774505</v>
      </c>
      <c r="E208" s="111">
        <f t="shared" ref="E208" si="49">SUM(E201:E207)</f>
        <v>0</v>
      </c>
      <c r="F208" s="63">
        <f t="shared" ref="F208" si="50">SUM(F201:F207)</f>
        <v>0</v>
      </c>
      <c r="G208" s="64">
        <f>SUM(D208:F208)</f>
        <v>1793006.6495774505</v>
      </c>
      <c r="H208" s="163"/>
      <c r="I208" s="163"/>
      <c r="J208" s="163"/>
      <c r="K208" s="163"/>
      <c r="L208" s="163"/>
      <c r="M208" s="185"/>
    </row>
    <row r="209" spans="3:13" ht="22.5" customHeight="1" x14ac:dyDescent="0.2">
      <c r="C209" s="190" t="s">
        <v>287</v>
      </c>
      <c r="D209" s="191">
        <f>D208*0.07</f>
        <v>125510.46547042155</v>
      </c>
      <c r="E209" s="110"/>
      <c r="F209" s="110"/>
      <c r="G209" s="113"/>
      <c r="H209" s="163"/>
      <c r="I209" s="163"/>
      <c r="J209" s="163"/>
      <c r="K209" s="163"/>
      <c r="L209" s="163"/>
      <c r="M209" s="185"/>
    </row>
    <row r="210" spans="3:13" ht="22.5" customHeight="1" thickBot="1" x14ac:dyDescent="0.25">
      <c r="C210" s="114" t="s">
        <v>288</v>
      </c>
      <c r="D210" s="115">
        <f>SUM(D208:D209)</f>
        <v>1918517.1150478721</v>
      </c>
      <c r="E210" s="116"/>
      <c r="F210" s="116"/>
      <c r="G210" s="117"/>
      <c r="H210" s="163"/>
      <c r="I210" s="163"/>
      <c r="J210" s="163"/>
      <c r="K210" s="163"/>
      <c r="L210" s="163"/>
      <c r="M210" s="185"/>
    </row>
    <row r="211" spans="3:13" ht="15.75" customHeight="1" x14ac:dyDescent="0.2">
      <c r="C211" s="178"/>
      <c r="D211" s="179"/>
      <c r="E211" s="179"/>
      <c r="F211" s="179"/>
      <c r="G211" s="178"/>
      <c r="H211" s="25"/>
      <c r="I211" s="25"/>
      <c r="J211" s="25"/>
      <c r="K211" s="25"/>
      <c r="L211" s="192"/>
      <c r="M211" s="179"/>
    </row>
    <row r="212" spans="3:13" ht="15.75" customHeight="1" x14ac:dyDescent="0.2">
      <c r="C212" s="178"/>
      <c r="D212" s="179"/>
      <c r="E212" s="179"/>
      <c r="F212" s="179"/>
      <c r="G212" s="178"/>
      <c r="H212" s="25"/>
      <c r="I212" s="25"/>
      <c r="J212" s="25"/>
      <c r="K212" s="25"/>
      <c r="L212" s="192"/>
      <c r="M212" s="179"/>
    </row>
    <row r="213" spans="3:13" ht="15.75" customHeight="1" x14ac:dyDescent="0.2">
      <c r="C213" s="178"/>
      <c r="D213" s="179"/>
      <c r="E213" s="179"/>
      <c r="F213" s="179"/>
      <c r="G213" s="178"/>
      <c r="H213" s="178"/>
      <c r="I213" s="178"/>
      <c r="J213" s="178"/>
      <c r="K213" s="178"/>
      <c r="L213" s="45"/>
      <c r="M213" s="178"/>
    </row>
    <row r="214" spans="3:13" ht="15.75" customHeight="1" x14ac:dyDescent="0.2">
      <c r="C214" s="178"/>
      <c r="D214" s="179"/>
      <c r="E214" s="179"/>
      <c r="F214" s="179"/>
      <c r="G214" s="178"/>
      <c r="H214" s="31"/>
      <c r="I214" s="31"/>
      <c r="J214" s="178"/>
      <c r="K214" s="178"/>
      <c r="L214" s="45"/>
      <c r="M214" s="178"/>
    </row>
    <row r="215" spans="3:13" ht="15.75" customHeight="1" x14ac:dyDescent="0.2">
      <c r="C215" s="178"/>
      <c r="D215" s="179"/>
      <c r="E215" s="179"/>
      <c r="F215" s="179"/>
      <c r="G215" s="178"/>
      <c r="H215" s="31"/>
      <c r="I215" s="31"/>
      <c r="J215" s="178"/>
      <c r="K215" s="178"/>
      <c r="L215" s="178"/>
      <c r="M215" s="178"/>
    </row>
    <row r="216" spans="3:13" ht="40.5" customHeight="1" x14ac:dyDescent="0.2">
      <c r="C216" s="178"/>
      <c r="D216" s="179"/>
      <c r="E216" s="179"/>
      <c r="F216" s="179"/>
      <c r="G216" s="178"/>
      <c r="H216" s="31"/>
      <c r="I216" s="31"/>
      <c r="J216" s="178"/>
      <c r="K216" s="178"/>
      <c r="L216" s="46"/>
      <c r="M216" s="178"/>
    </row>
    <row r="217" spans="3:13" ht="24.75" customHeight="1" x14ac:dyDescent="0.2">
      <c r="C217" s="178"/>
      <c r="D217" s="179"/>
      <c r="E217" s="179"/>
      <c r="F217" s="179"/>
      <c r="G217" s="178"/>
      <c r="H217" s="31"/>
      <c r="I217" s="31"/>
      <c r="J217" s="178"/>
      <c r="K217" s="178"/>
      <c r="L217" s="46"/>
      <c r="M217" s="178"/>
    </row>
    <row r="218" spans="3:13" ht="41.25" customHeight="1" x14ac:dyDescent="0.2">
      <c r="C218" s="178"/>
      <c r="D218" s="179"/>
      <c r="E218" s="179"/>
      <c r="F218" s="179"/>
      <c r="G218" s="178"/>
      <c r="H218" s="193"/>
      <c r="I218" s="31"/>
      <c r="J218" s="178"/>
      <c r="K218" s="178"/>
      <c r="L218" s="46"/>
      <c r="M218" s="178"/>
    </row>
    <row r="219" spans="3:13" ht="51.75" customHeight="1" x14ac:dyDescent="0.2">
      <c r="C219" s="178"/>
      <c r="D219" s="179"/>
      <c r="E219" s="179"/>
      <c r="F219" s="179"/>
      <c r="G219" s="178"/>
      <c r="H219" s="193"/>
      <c r="I219" s="31"/>
      <c r="J219" s="178"/>
      <c r="K219" s="178"/>
      <c r="L219" s="46"/>
      <c r="M219" s="178"/>
    </row>
    <row r="220" spans="3:13" ht="42" customHeight="1" x14ac:dyDescent="0.2">
      <c r="C220" s="178"/>
      <c r="D220" s="179"/>
      <c r="E220" s="179"/>
      <c r="F220" s="179"/>
      <c r="G220" s="178"/>
      <c r="H220" s="31"/>
      <c r="I220" s="31"/>
      <c r="J220" s="178"/>
      <c r="K220" s="178"/>
      <c r="L220" s="46"/>
      <c r="M220" s="178"/>
    </row>
    <row r="221" spans="3:13" s="43" customFormat="1" ht="42" customHeight="1" x14ac:dyDescent="0.2">
      <c r="C221" s="178"/>
      <c r="D221" s="179"/>
      <c r="E221" s="179"/>
      <c r="F221" s="179"/>
      <c r="G221" s="178"/>
      <c r="H221" s="178"/>
      <c r="I221" s="31"/>
      <c r="J221" s="178"/>
      <c r="K221" s="178"/>
      <c r="L221" s="46"/>
      <c r="M221" s="178"/>
    </row>
    <row r="222" spans="3:13" s="43" customFormat="1" ht="42" customHeight="1" x14ac:dyDescent="0.2">
      <c r="C222" s="178"/>
      <c r="D222" s="179"/>
      <c r="E222" s="179"/>
      <c r="F222" s="179"/>
      <c r="G222" s="178"/>
      <c r="H222" s="178"/>
      <c r="I222" s="31"/>
      <c r="J222" s="178"/>
      <c r="K222" s="178"/>
      <c r="L222" s="178"/>
      <c r="M222" s="178"/>
    </row>
    <row r="223" spans="3:13" s="43" customFormat="1" ht="63.75" customHeight="1" x14ac:dyDescent="0.2">
      <c r="C223" s="178"/>
      <c r="D223" s="179"/>
      <c r="E223" s="179"/>
      <c r="F223" s="179"/>
      <c r="G223" s="178"/>
      <c r="H223" s="178"/>
      <c r="I223" s="45"/>
      <c r="J223" s="178"/>
      <c r="K223" s="178"/>
      <c r="L223" s="178"/>
      <c r="M223" s="178"/>
    </row>
    <row r="224" spans="3:13" s="43" customFormat="1" ht="42" customHeight="1" x14ac:dyDescent="0.2">
      <c r="C224" s="178"/>
      <c r="D224" s="179"/>
      <c r="E224" s="179"/>
      <c r="F224" s="179"/>
      <c r="G224" s="178"/>
      <c r="H224" s="178"/>
      <c r="I224" s="178"/>
      <c r="J224" s="178"/>
      <c r="K224" s="178"/>
      <c r="L224" s="178"/>
      <c r="M224" s="45"/>
    </row>
    <row r="225" spans="14:14" ht="23.25" customHeight="1" x14ac:dyDescent="0.2">
      <c r="N225" s="178"/>
    </row>
    <row r="226" spans="14:14" ht="27.75" customHeight="1" x14ac:dyDescent="0.2">
      <c r="N226" s="178"/>
    </row>
    <row r="227" spans="14:14" ht="55.5" customHeight="1" x14ac:dyDescent="0.2">
      <c r="N227" s="178"/>
    </row>
    <row r="228" spans="14:14" ht="57.75" customHeight="1" x14ac:dyDescent="0.2">
      <c r="N228" s="178"/>
    </row>
    <row r="229" spans="14:14" ht="21.75" customHeight="1" x14ac:dyDescent="0.2">
      <c r="N229" s="178"/>
    </row>
    <row r="230" spans="14:14" ht="49.5" customHeight="1" x14ac:dyDescent="0.2">
      <c r="N230" s="178"/>
    </row>
    <row r="231" spans="14:14" ht="28.5" customHeight="1" x14ac:dyDescent="0.2">
      <c r="N231" s="178"/>
    </row>
    <row r="232" spans="14:14" ht="28.5" customHeight="1" x14ac:dyDescent="0.2">
      <c r="N232" s="178"/>
    </row>
    <row r="233" spans="14:14" ht="28.5" customHeight="1" x14ac:dyDescent="0.2">
      <c r="N233" s="178"/>
    </row>
    <row r="234" spans="14:14" ht="23.25" customHeight="1" x14ac:dyDescent="0.2">
      <c r="N234" s="45"/>
    </row>
    <row r="235" spans="14:14" ht="43.5" customHeight="1" x14ac:dyDescent="0.2">
      <c r="N235" s="45"/>
    </row>
    <row r="236" spans="14:14" ht="55.5" customHeight="1" x14ac:dyDescent="0.2">
      <c r="N236" s="178"/>
    </row>
    <row r="237" spans="14:14" ht="42.75" customHeight="1" x14ac:dyDescent="0.2">
      <c r="N237" s="45"/>
    </row>
    <row r="238" spans="14:14" ht="21.75" customHeight="1" x14ac:dyDescent="0.2">
      <c r="N238" s="45"/>
    </row>
    <row r="239" spans="14:14" ht="21.75" customHeight="1" x14ac:dyDescent="0.2">
      <c r="N239" s="45"/>
    </row>
    <row r="240" spans="14:14" ht="23.25" customHeight="1" x14ac:dyDescent="0.2">
      <c r="N240" s="178"/>
    </row>
    <row r="241" ht="23.25" customHeight="1" x14ac:dyDescent="0.2"/>
    <row r="242" ht="21.75" customHeight="1" x14ac:dyDescent="0.2"/>
    <row r="243" ht="16.5" customHeight="1" x14ac:dyDescent="0.2"/>
    <row r="244" ht="29.25" customHeight="1" x14ac:dyDescent="0.2"/>
    <row r="245" ht="24.75" customHeight="1" x14ac:dyDescent="0.2"/>
    <row r="246" ht="33" customHeight="1" x14ac:dyDescent="0.2"/>
    <row r="248" ht="15" customHeight="1" x14ac:dyDescent="0.2"/>
    <row r="249" ht="25.5" customHeight="1" x14ac:dyDescent="0.2"/>
  </sheetData>
  <sheetProtection formatCells="0" formatColumns="0" formatRows="0"/>
  <mergeCells count="26">
    <mergeCell ref="D199:D200"/>
    <mergeCell ref="C4:E4"/>
    <mergeCell ref="C86:G86"/>
    <mergeCell ref="B97:G97"/>
    <mergeCell ref="C2:F2"/>
    <mergeCell ref="B7:G7"/>
    <mergeCell ref="C8:G8"/>
    <mergeCell ref="B52:G52"/>
    <mergeCell ref="C19:G19"/>
    <mergeCell ref="C30:G30"/>
    <mergeCell ref="C41:G41"/>
    <mergeCell ref="C187:G187"/>
    <mergeCell ref="G199:G200"/>
    <mergeCell ref="C165:G165"/>
    <mergeCell ref="C176:G176"/>
    <mergeCell ref="C154:G154"/>
    <mergeCell ref="C53:G53"/>
    <mergeCell ref="C98:G98"/>
    <mergeCell ref="C109:G109"/>
    <mergeCell ref="C120:G120"/>
    <mergeCell ref="C198:G198"/>
    <mergeCell ref="C131:G131"/>
    <mergeCell ref="B142:G142"/>
    <mergeCell ref="C143:G143"/>
    <mergeCell ref="C64:G64"/>
    <mergeCell ref="C75:G75"/>
  </mergeCells>
  <conditionalFormatting sqref="D17">
    <cfRule type="cellIs" dxfId="38" priority="17" operator="notEqual">
      <formula>$D$9</formula>
    </cfRule>
  </conditionalFormatting>
  <conditionalFormatting sqref="D28">
    <cfRule type="cellIs" dxfId="37" priority="16" operator="notEqual">
      <formula>$D$20</formula>
    </cfRule>
  </conditionalFormatting>
  <conditionalFormatting sqref="D39">
    <cfRule type="cellIs" dxfId="36" priority="15" operator="notEqual">
      <formula>$D$31</formula>
    </cfRule>
  </conditionalFormatting>
  <conditionalFormatting sqref="D50">
    <cfRule type="cellIs" dxfId="35" priority="14" operator="notEqual">
      <formula>$D$42</formula>
    </cfRule>
  </conditionalFormatting>
  <conditionalFormatting sqref="D62">
    <cfRule type="cellIs" dxfId="34" priority="13" operator="notEqual">
      <formula>$D$54</formula>
    </cfRule>
  </conditionalFormatting>
  <conditionalFormatting sqref="D73">
    <cfRule type="cellIs" dxfId="33" priority="12" operator="notEqual">
      <formula>$D$65</formula>
    </cfRule>
  </conditionalFormatting>
  <conditionalFormatting sqref="D84">
    <cfRule type="cellIs" dxfId="32" priority="11" operator="notEqual">
      <formula>$D$76</formula>
    </cfRule>
  </conditionalFormatting>
  <conditionalFormatting sqref="D95">
    <cfRule type="cellIs" dxfId="31" priority="10" operator="notEqual">
      <formula>$D$87</formula>
    </cfRule>
  </conditionalFormatting>
  <conditionalFormatting sqref="D107">
    <cfRule type="cellIs" dxfId="30" priority="9" operator="notEqual">
      <formula>$D$99</formula>
    </cfRule>
  </conditionalFormatting>
  <conditionalFormatting sqref="D118">
    <cfRule type="cellIs" dxfId="29" priority="8" operator="notEqual">
      <formula>$D$110</formula>
    </cfRule>
  </conditionalFormatting>
  <conditionalFormatting sqref="D129">
    <cfRule type="cellIs" dxfId="28" priority="7" operator="notEqual">
      <formula>$D$121</formula>
    </cfRule>
  </conditionalFormatting>
  <conditionalFormatting sqref="D140">
    <cfRule type="cellIs" dxfId="27" priority="6" operator="notEqual">
      <formula>$D$132</formula>
    </cfRule>
  </conditionalFormatting>
  <conditionalFormatting sqref="D152">
    <cfRule type="cellIs" dxfId="26" priority="5" operator="notEqual">
      <formula>$D$144</formula>
    </cfRule>
  </conditionalFormatting>
  <conditionalFormatting sqref="D163">
    <cfRule type="cellIs" dxfId="25" priority="4" operator="notEqual">
      <formula>$D$155</formula>
    </cfRule>
  </conditionalFormatting>
  <conditionalFormatting sqref="D174">
    <cfRule type="cellIs" dxfId="24" priority="3" operator="notEqual">
      <formula>$D$166</formula>
    </cfRule>
  </conditionalFormatting>
  <conditionalFormatting sqref="D185">
    <cfRule type="cellIs" dxfId="23" priority="2" operator="notEqual">
      <formula>$D$177</formula>
    </cfRule>
  </conditionalFormatting>
  <conditionalFormatting sqref="D196">
    <cfRule type="cellIs" dxfId="22" priority="1" operator="notEqual">
      <formula>$D$188</formula>
    </cfRule>
  </conditionalFormatting>
  <conditionalFormatting sqref="G17">
    <cfRule type="cellIs" dxfId="21" priority="34" operator="notEqual">
      <formula>$G$9</formula>
    </cfRule>
  </conditionalFormatting>
  <conditionalFormatting sqref="G28">
    <cfRule type="cellIs" dxfId="20" priority="33" operator="notEqual">
      <formula>$G$20</formula>
    </cfRule>
  </conditionalFormatting>
  <conditionalFormatting sqref="G39:G40">
    <cfRule type="cellIs" dxfId="19" priority="32" operator="notEqual">
      <formula>$G$31</formula>
    </cfRule>
  </conditionalFormatting>
  <conditionalFormatting sqref="G50">
    <cfRule type="cellIs" dxfId="18" priority="31" operator="notEqual">
      <formula>$G$42</formula>
    </cfRule>
  </conditionalFormatting>
  <conditionalFormatting sqref="G62">
    <cfRule type="cellIs" dxfId="17" priority="30" operator="notEqual">
      <formula>$G$54</formula>
    </cfRule>
  </conditionalFormatting>
  <conditionalFormatting sqref="G73">
    <cfRule type="cellIs" dxfId="16" priority="29" operator="notEqual">
      <formula>$G$65</formula>
    </cfRule>
  </conditionalFormatting>
  <conditionalFormatting sqref="G84">
    <cfRule type="cellIs" dxfId="15" priority="28" operator="notEqual">
      <formula>$G$76</formula>
    </cfRule>
  </conditionalFormatting>
  <conditionalFormatting sqref="G95">
    <cfRule type="cellIs" dxfId="14" priority="27" operator="notEqual">
      <formula>$G$87</formula>
    </cfRule>
  </conditionalFormatting>
  <conditionalFormatting sqref="G107">
    <cfRule type="cellIs" dxfId="13" priority="26" operator="notEqual">
      <formula>$G$99</formula>
    </cfRule>
  </conditionalFormatting>
  <conditionalFormatting sqref="G118">
    <cfRule type="cellIs" dxfId="12" priority="25" operator="notEqual">
      <formula>$G$110</formula>
    </cfRule>
  </conditionalFormatting>
  <conditionalFormatting sqref="G129">
    <cfRule type="cellIs" dxfId="11" priority="24" operator="notEqual">
      <formula>$G$121</formula>
    </cfRule>
  </conditionalFormatting>
  <conditionalFormatting sqref="G140">
    <cfRule type="cellIs" dxfId="10" priority="23" operator="notEqual">
      <formula>$G$132</formula>
    </cfRule>
  </conditionalFormatting>
  <conditionalFormatting sqref="G152">
    <cfRule type="cellIs" dxfId="9" priority="22" operator="notEqual">
      <formula>$G$144</formula>
    </cfRule>
  </conditionalFormatting>
  <conditionalFormatting sqref="G163">
    <cfRule type="cellIs" dxfId="8" priority="21" operator="notEqual">
      <formula>$G$155</formula>
    </cfRule>
  </conditionalFormatting>
  <conditionalFormatting sqref="G174">
    <cfRule type="cellIs" dxfId="7" priority="20" operator="notEqual">
      <formula>$G$155</formula>
    </cfRule>
  </conditionalFormatting>
  <conditionalFormatting sqref="G185">
    <cfRule type="cellIs" dxfId="6" priority="19" operator="notEqual">
      <formula>$G$177</formula>
    </cfRule>
  </conditionalFormatting>
  <conditionalFormatting sqref="G196">
    <cfRule type="cellIs" dxfId="5" priority="18" operator="notEqual">
      <formula>$G$188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9DD30DAD-252C-43C8-B2D2-D70E24558917}"/>
    <dataValidation allowBlank="1" showInputMessage="1" showErrorMessage="1" prompt="Services contracted by an organization which follow the normal procurement processes." sqref="C13 C24 C35 C46 C58 C69 C80 C91 C103 C114 C125 C136 C148 C159 C170 C181 C204 C192" xr:uid="{D2D4883A-DF6E-4599-89E1-C25704DD6B71}"/>
    <dataValidation allowBlank="1" showInputMessage="1" showErrorMessage="1" prompt="Includes staff and non-staff travel paid for by the organization directly related to a project." sqref="C14 C25 C36 C47 C59 C70 C81 C92 C104 C115 C126 C137 C149 C160 C171 C182 C205 C193"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F098AF50-6738-49DD-B927-47F3EEE74261}"/>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340B5EBB-3C3E-458C-BC5F-57C720FFB61A}"/>
    <dataValidation allowBlank="1" showInputMessage="1" showErrorMessage="1" prompt="Output totals must match the original total from Table 1, and will show as red if not. " sqref="G17" xr:uid="{CB4E1972-F42E-40FE-9670-1760DDE11E59}"/>
  </dataValidations>
  <pageMargins left="0.7" right="0.7" top="0.75" bottom="0.75" header="0.3" footer="0.3"/>
  <pageSetup scale="74" orientation="landscape" r:id="rId1"/>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0" tint="-0.34998626667073579"/>
  </sheetPr>
  <dimension ref="B1:B16"/>
  <sheetViews>
    <sheetView showGridLines="0" zoomScale="55" zoomScaleNormal="55" workbookViewId="0"/>
  </sheetViews>
  <sheetFormatPr baseColWidth="10" defaultColWidth="8.83203125" defaultRowHeight="15" x14ac:dyDescent="0.2"/>
  <cols>
    <col min="2" max="2" width="73.1640625" customWidth="1"/>
  </cols>
  <sheetData>
    <row r="1" spans="2:2" ht="16" thickBot="1" x14ac:dyDescent="0.25"/>
    <row r="2" spans="2:2" ht="16" thickBot="1" x14ac:dyDescent="0.25">
      <c r="B2" s="8" t="s">
        <v>289</v>
      </c>
    </row>
    <row r="3" spans="2:2" x14ac:dyDescent="0.2">
      <c r="B3" s="5"/>
    </row>
    <row r="4" spans="2:2" ht="30.75" customHeight="1" x14ac:dyDescent="0.2">
      <c r="B4" s="6" t="s">
        <v>290</v>
      </c>
    </row>
    <row r="5" spans="2:2" ht="30.75" customHeight="1" x14ac:dyDescent="0.2">
      <c r="B5" s="6"/>
    </row>
    <row r="6" spans="2:2" ht="48" x14ac:dyDescent="0.2">
      <c r="B6" s="6" t="s">
        <v>291</v>
      </c>
    </row>
    <row r="7" spans="2:2" x14ac:dyDescent="0.2">
      <c r="B7" s="6"/>
    </row>
    <row r="8" spans="2:2" ht="64" x14ac:dyDescent="0.2">
      <c r="B8" s="6" t="s">
        <v>292</v>
      </c>
    </row>
    <row r="9" spans="2:2" x14ac:dyDescent="0.2">
      <c r="B9" s="6"/>
    </row>
    <row r="10" spans="2:2" ht="64" x14ac:dyDescent="0.2">
      <c r="B10" s="6" t="s">
        <v>293</v>
      </c>
    </row>
    <row r="11" spans="2:2" x14ac:dyDescent="0.2">
      <c r="B11" s="6"/>
    </row>
    <row r="12" spans="2:2" ht="32" x14ac:dyDescent="0.2">
      <c r="B12" s="6" t="s">
        <v>294</v>
      </c>
    </row>
    <row r="13" spans="2:2" x14ac:dyDescent="0.2">
      <c r="B13" s="6"/>
    </row>
    <row r="14" spans="2:2" ht="64" x14ac:dyDescent="0.2">
      <c r="B14" s="6" t="s">
        <v>295</v>
      </c>
    </row>
    <row r="15" spans="2:2" x14ac:dyDescent="0.2">
      <c r="B15" s="6"/>
    </row>
    <row r="16" spans="2:2" ht="49" thickBot="1" x14ac:dyDescent="0.25">
      <c r="B16" s="7" t="s">
        <v>296</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0" tint="-0.34998626667073579"/>
  </sheetPr>
  <dimension ref="B1:D47"/>
  <sheetViews>
    <sheetView showGridLines="0" showZeros="0" zoomScale="55" zoomScaleNormal="55" zoomScaleSheetLayoutView="70" workbookViewId="0"/>
  </sheetViews>
  <sheetFormatPr baseColWidth="10" defaultColWidth="8.83203125" defaultRowHeight="15" x14ac:dyDescent="0.2"/>
  <cols>
    <col min="2" max="2" width="61.83203125" customWidth="1"/>
    <col min="4" max="4" width="17.83203125" customWidth="1"/>
  </cols>
  <sheetData>
    <row r="1" spans="2:4" ht="16" thickBot="1" x14ac:dyDescent="0.25"/>
    <row r="2" spans="2:4" x14ac:dyDescent="0.2">
      <c r="B2" s="268" t="s">
        <v>297</v>
      </c>
      <c r="C2" s="269"/>
      <c r="D2" s="270"/>
    </row>
    <row r="3" spans="2:4" ht="16" thickBot="1" x14ac:dyDescent="0.25">
      <c r="B3" s="271"/>
      <c r="C3" s="272"/>
      <c r="D3" s="273"/>
    </row>
    <row r="4" spans="2:4" ht="16" thickBot="1" x14ac:dyDescent="0.25"/>
    <row r="5" spans="2:4" x14ac:dyDescent="0.2">
      <c r="B5" s="279" t="s">
        <v>298</v>
      </c>
      <c r="C5" s="280"/>
      <c r="D5" s="281"/>
    </row>
    <row r="6" spans="2:4" ht="16" thickBot="1" x14ac:dyDescent="0.25">
      <c r="B6" s="276"/>
      <c r="C6" s="277"/>
      <c r="D6" s="278"/>
    </row>
    <row r="7" spans="2:4" x14ac:dyDescent="0.2">
      <c r="B7" s="71" t="s">
        <v>299</v>
      </c>
      <c r="C7" s="274">
        <f>SUM('1) Budget Tables'!D16:F16,'1) Budget Tables'!D26:F26,'1) Budget Tables'!D36:F36,'1) Budget Tables'!D46:F46)</f>
        <v>230319.16348386655</v>
      </c>
      <c r="D7" s="275"/>
    </row>
    <row r="8" spans="2:4" x14ac:dyDescent="0.2">
      <c r="B8" s="71" t="s">
        <v>300</v>
      </c>
      <c r="C8" s="282">
        <f>SUM(D10:D14)</f>
        <v>0</v>
      </c>
      <c r="D8" s="283"/>
    </row>
    <row r="9" spans="2:4" x14ac:dyDescent="0.2">
      <c r="B9" s="72" t="s">
        <v>301</v>
      </c>
      <c r="C9" s="73" t="s">
        <v>302</v>
      </c>
      <c r="D9" s="74" t="s">
        <v>303</v>
      </c>
    </row>
    <row r="10" spans="2:4" ht="35.25" customHeight="1" x14ac:dyDescent="0.2">
      <c r="B10" s="93"/>
      <c r="C10" s="76"/>
      <c r="D10" s="77">
        <f>$C$7*C10</f>
        <v>0</v>
      </c>
    </row>
    <row r="11" spans="2:4" ht="35.25" customHeight="1" x14ac:dyDescent="0.2">
      <c r="B11" s="93"/>
      <c r="C11" s="76"/>
      <c r="D11" s="77">
        <f>C7*C11</f>
        <v>0</v>
      </c>
    </row>
    <row r="12" spans="2:4" ht="35.25" customHeight="1" x14ac:dyDescent="0.2">
      <c r="B12" s="94"/>
      <c r="C12" s="76"/>
      <c r="D12" s="77">
        <f>C7*C12</f>
        <v>0</v>
      </c>
    </row>
    <row r="13" spans="2:4" ht="35.25" customHeight="1" x14ac:dyDescent="0.2">
      <c r="B13" s="94"/>
      <c r="C13" s="76"/>
      <c r="D13" s="77">
        <f>C7*C13</f>
        <v>0</v>
      </c>
    </row>
    <row r="14" spans="2:4" ht="35.25" customHeight="1" thickBot="1" x14ac:dyDescent="0.25">
      <c r="B14" s="95"/>
      <c r="C14" s="81"/>
      <c r="D14" s="82">
        <f>C7*C14</f>
        <v>0</v>
      </c>
    </row>
    <row r="15" spans="2:4" ht="16" thickBot="1" x14ac:dyDescent="0.25"/>
    <row r="16" spans="2:4" x14ac:dyDescent="0.2">
      <c r="B16" s="279" t="s">
        <v>304</v>
      </c>
      <c r="C16" s="280"/>
      <c r="D16" s="281"/>
    </row>
    <row r="17" spans="2:4" ht="16" thickBot="1" x14ac:dyDescent="0.25">
      <c r="B17" s="284"/>
      <c r="C17" s="285"/>
      <c r="D17" s="286"/>
    </row>
    <row r="18" spans="2:4" x14ac:dyDescent="0.2">
      <c r="B18" s="71" t="s">
        <v>299</v>
      </c>
      <c r="C18" s="274">
        <f>SUM('1) Budget Tables'!D58:F58,'1) Budget Tables'!D68:F68,'1) Budget Tables'!D78:F78,'1) Budget Tables'!D88:F88)</f>
        <v>354881.87597463175</v>
      </c>
      <c r="D18" s="275"/>
    </row>
    <row r="19" spans="2:4" x14ac:dyDescent="0.2">
      <c r="B19" s="71" t="s">
        <v>300</v>
      </c>
      <c r="C19" s="282">
        <f>SUM(D21:D25)</f>
        <v>0</v>
      </c>
      <c r="D19" s="283"/>
    </row>
    <row r="20" spans="2:4" x14ac:dyDescent="0.2">
      <c r="B20" s="72" t="s">
        <v>301</v>
      </c>
      <c r="C20" s="73" t="s">
        <v>302</v>
      </c>
      <c r="D20" s="74" t="s">
        <v>303</v>
      </c>
    </row>
    <row r="21" spans="2:4" ht="35.25" customHeight="1" x14ac:dyDescent="0.2">
      <c r="B21" s="75"/>
      <c r="C21" s="76"/>
      <c r="D21" s="77">
        <f>$C$18*C21</f>
        <v>0</v>
      </c>
    </row>
    <row r="22" spans="2:4" ht="35.25" customHeight="1" x14ac:dyDescent="0.2">
      <c r="B22" s="78"/>
      <c r="C22" s="76"/>
      <c r="D22" s="77">
        <f t="shared" ref="D22:D25" si="0">$C$18*C22</f>
        <v>0</v>
      </c>
    </row>
    <row r="23" spans="2:4" ht="35.25" customHeight="1" x14ac:dyDescent="0.2">
      <c r="B23" s="79"/>
      <c r="C23" s="76"/>
      <c r="D23" s="77">
        <f t="shared" si="0"/>
        <v>0</v>
      </c>
    </row>
    <row r="24" spans="2:4" ht="35.25" customHeight="1" x14ac:dyDescent="0.2">
      <c r="B24" s="79"/>
      <c r="C24" s="76"/>
      <c r="D24" s="77">
        <f t="shared" si="0"/>
        <v>0</v>
      </c>
    </row>
    <row r="25" spans="2:4" ht="35.25" customHeight="1" thickBot="1" x14ac:dyDescent="0.25">
      <c r="B25" s="80"/>
      <c r="C25" s="81"/>
      <c r="D25" s="77">
        <f t="shared" si="0"/>
        <v>0</v>
      </c>
    </row>
    <row r="26" spans="2:4" ht="16" thickBot="1" x14ac:dyDescent="0.25"/>
    <row r="27" spans="2:4" x14ac:dyDescent="0.2">
      <c r="B27" s="279" t="s">
        <v>305</v>
      </c>
      <c r="C27" s="280"/>
      <c r="D27" s="281"/>
    </row>
    <row r="28" spans="2:4" ht="16" thickBot="1" x14ac:dyDescent="0.25">
      <c r="B28" s="276"/>
      <c r="C28" s="277"/>
      <c r="D28" s="278"/>
    </row>
    <row r="29" spans="2:4" x14ac:dyDescent="0.2">
      <c r="B29" s="71" t="s">
        <v>299</v>
      </c>
      <c r="C29" s="274">
        <f>SUM('1) Budget Tables'!D100:F100,'1) Budget Tables'!D110:F110,'1) Budget Tables'!D120:F120,'1) Budget Tables'!D130:F130)</f>
        <v>338374.03597005899</v>
      </c>
      <c r="D29" s="275"/>
    </row>
    <row r="30" spans="2:4" x14ac:dyDescent="0.2">
      <c r="B30" s="71" t="s">
        <v>300</v>
      </c>
      <c r="C30" s="282">
        <f>SUM(D32:D36)</f>
        <v>0</v>
      </c>
      <c r="D30" s="283"/>
    </row>
    <row r="31" spans="2:4" x14ac:dyDescent="0.2">
      <c r="B31" s="72" t="s">
        <v>301</v>
      </c>
      <c r="C31" s="73" t="s">
        <v>302</v>
      </c>
      <c r="D31" s="74" t="s">
        <v>303</v>
      </c>
    </row>
    <row r="32" spans="2:4" ht="35.25" customHeight="1" x14ac:dyDescent="0.2">
      <c r="B32" s="75"/>
      <c r="C32" s="76"/>
      <c r="D32" s="77">
        <f>$C$29*C32</f>
        <v>0</v>
      </c>
    </row>
    <row r="33" spans="2:4" ht="35.25" customHeight="1" x14ac:dyDescent="0.2">
      <c r="B33" s="78"/>
      <c r="C33" s="76"/>
      <c r="D33" s="77">
        <f t="shared" ref="D33:D36" si="1">$C$29*C33</f>
        <v>0</v>
      </c>
    </row>
    <row r="34" spans="2:4" ht="35.25" customHeight="1" x14ac:dyDescent="0.2">
      <c r="B34" s="79"/>
      <c r="C34" s="76"/>
      <c r="D34" s="77">
        <f t="shared" si="1"/>
        <v>0</v>
      </c>
    </row>
    <row r="35" spans="2:4" ht="35.25" customHeight="1" x14ac:dyDescent="0.2">
      <c r="B35" s="79"/>
      <c r="C35" s="76"/>
      <c r="D35" s="77">
        <f t="shared" si="1"/>
        <v>0</v>
      </c>
    </row>
    <row r="36" spans="2:4" ht="35.25" customHeight="1" thickBot="1" x14ac:dyDescent="0.25">
      <c r="B36" s="80"/>
      <c r="C36" s="81"/>
      <c r="D36" s="77">
        <f t="shared" si="1"/>
        <v>0</v>
      </c>
    </row>
    <row r="37" spans="2:4" ht="16" thickBot="1" x14ac:dyDescent="0.25"/>
    <row r="38" spans="2:4" x14ac:dyDescent="0.2">
      <c r="B38" s="279" t="s">
        <v>306</v>
      </c>
      <c r="C38" s="280"/>
      <c r="D38" s="281"/>
    </row>
    <row r="39" spans="2:4" ht="16" thickBot="1" x14ac:dyDescent="0.25">
      <c r="B39" s="276"/>
      <c r="C39" s="277"/>
      <c r="D39" s="278"/>
    </row>
    <row r="40" spans="2:4" x14ac:dyDescent="0.2">
      <c r="B40" s="71" t="s">
        <v>299</v>
      </c>
      <c r="C40" s="274">
        <f>SUM('1) Budget Tables'!D142:F142,'1) Budget Tables'!D152:F152,'1) Budget Tables'!D162:F162,'1) Budget Tables'!D172:F172)</f>
        <v>0</v>
      </c>
      <c r="D40" s="275"/>
    </row>
    <row r="41" spans="2:4" x14ac:dyDescent="0.2">
      <c r="B41" s="71" t="s">
        <v>300</v>
      </c>
      <c r="C41" s="282">
        <f>SUM(D43:D47)</f>
        <v>0</v>
      </c>
      <c r="D41" s="283"/>
    </row>
    <row r="42" spans="2:4" x14ac:dyDescent="0.2">
      <c r="B42" s="72" t="s">
        <v>301</v>
      </c>
      <c r="C42" s="73" t="s">
        <v>302</v>
      </c>
      <c r="D42" s="74" t="s">
        <v>303</v>
      </c>
    </row>
    <row r="43" spans="2:4" ht="35.25" customHeight="1" x14ac:dyDescent="0.2">
      <c r="B43" s="75"/>
      <c r="C43" s="76"/>
      <c r="D43" s="77">
        <f>$C$40*C43</f>
        <v>0</v>
      </c>
    </row>
    <row r="44" spans="2:4" ht="35.25" customHeight="1" x14ac:dyDescent="0.2">
      <c r="B44" s="78"/>
      <c r="C44" s="76"/>
      <c r="D44" s="77">
        <f t="shared" ref="D44:D47" si="2">$C$40*C44</f>
        <v>0</v>
      </c>
    </row>
    <row r="45" spans="2:4" ht="35.25" customHeight="1" x14ac:dyDescent="0.2">
      <c r="B45" s="79"/>
      <c r="C45" s="76"/>
      <c r="D45" s="77">
        <f t="shared" si="2"/>
        <v>0</v>
      </c>
    </row>
    <row r="46" spans="2:4" ht="35.25" customHeight="1" x14ac:dyDescent="0.2">
      <c r="B46" s="79"/>
      <c r="C46" s="76"/>
      <c r="D46" s="77">
        <f t="shared" si="2"/>
        <v>0</v>
      </c>
    </row>
    <row r="47" spans="2:4" ht="35.25" customHeight="1" thickBot="1" x14ac:dyDescent="0.25">
      <c r="B47" s="80"/>
      <c r="C47" s="81"/>
      <c r="D47" s="82">
        <f t="shared" si="2"/>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FAA82D-1219-4AF1-90B6-46166E5347E9}">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0" tint="-0.34998626667073579"/>
  </sheetPr>
  <dimension ref="B1:F25"/>
  <sheetViews>
    <sheetView showGridLines="0" showZeros="0" zoomScale="80" zoomScaleNormal="80" workbookViewId="0">
      <selection activeCell="F15" sqref="F15"/>
    </sheetView>
  </sheetViews>
  <sheetFormatPr baseColWidth="10" defaultColWidth="8.83203125" defaultRowHeight="15" x14ac:dyDescent="0.2"/>
  <cols>
    <col min="1" max="1" width="12.5" customWidth="1"/>
    <col min="2" max="2" width="20.5" customWidth="1"/>
    <col min="3" max="3" width="25.5" customWidth="1"/>
    <col min="4" max="5" width="25.5" hidden="1" customWidth="1"/>
    <col min="6" max="6" width="24.5" customWidth="1"/>
    <col min="7" max="7" width="18.5" customWidth="1"/>
    <col min="8" max="8" width="21.83203125" customWidth="1"/>
    <col min="9" max="10" width="15.83203125" bestFit="1" customWidth="1"/>
    <col min="11" max="11" width="11.1640625" bestFit="1" customWidth="1"/>
  </cols>
  <sheetData>
    <row r="1" spans="2:6" ht="16" thickBot="1" x14ac:dyDescent="0.25"/>
    <row r="2" spans="2:6" s="65" customFormat="1" ht="16" x14ac:dyDescent="0.2">
      <c r="B2" s="287" t="s">
        <v>307</v>
      </c>
      <c r="C2" s="288"/>
      <c r="D2" s="288"/>
      <c r="E2" s="288"/>
      <c r="F2" s="289"/>
    </row>
    <row r="3" spans="2:6" s="65" customFormat="1" ht="17" thickBot="1" x14ac:dyDescent="0.25">
      <c r="B3" s="290"/>
      <c r="C3" s="291"/>
      <c r="D3" s="291"/>
      <c r="E3" s="291"/>
      <c r="F3" s="292"/>
    </row>
    <row r="4" spans="2:6" s="65" customFormat="1" ht="17" thickBot="1" x14ac:dyDescent="0.25">
      <c r="B4" s="194"/>
      <c r="C4" s="194"/>
      <c r="D4" s="194"/>
      <c r="E4" s="194"/>
      <c r="F4" s="194"/>
    </row>
    <row r="5" spans="2:6" s="65" customFormat="1" ht="17" thickBot="1" x14ac:dyDescent="0.25">
      <c r="B5" s="262" t="s">
        <v>242</v>
      </c>
      <c r="C5" s="264"/>
      <c r="D5" s="118"/>
      <c r="E5" s="118"/>
      <c r="F5" s="194"/>
    </row>
    <row r="6" spans="2:6" s="65" customFormat="1" ht="17" x14ac:dyDescent="0.2">
      <c r="B6" s="62"/>
      <c r="C6" s="293" t="str">
        <f>'1) Budget Tables'!D5</f>
        <v>Recipient Organization
Catholic Relief Services (CRS)</v>
      </c>
      <c r="D6" s="119" t="s">
        <v>263</v>
      </c>
      <c r="E6" s="47" t="s">
        <v>264</v>
      </c>
      <c r="F6" s="194"/>
    </row>
    <row r="7" spans="2:6" s="65" customFormat="1" ht="16" x14ac:dyDescent="0.2">
      <c r="B7" s="62"/>
      <c r="C7" s="232"/>
      <c r="D7" s="120"/>
      <c r="E7" s="42"/>
      <c r="F7" s="194"/>
    </row>
    <row r="8" spans="2:6" s="65" customFormat="1" ht="34" x14ac:dyDescent="0.2">
      <c r="B8" s="15" t="s">
        <v>268</v>
      </c>
      <c r="C8" s="195">
        <f>'2) By Category'!D201</f>
        <v>322577.29578602099</v>
      </c>
      <c r="D8" s="187">
        <f>'2) By Category'!E201</f>
        <v>0</v>
      </c>
      <c r="E8" s="183">
        <f>'2) By Category'!F201</f>
        <v>0</v>
      </c>
      <c r="F8" s="194"/>
    </row>
    <row r="9" spans="2:6" s="65" customFormat="1" ht="51" x14ac:dyDescent="0.2">
      <c r="B9" s="15" t="s">
        <v>269</v>
      </c>
      <c r="C9" s="195">
        <f>'2) By Category'!D202</f>
        <v>0</v>
      </c>
      <c r="D9" s="187">
        <f>'2) By Category'!E202</f>
        <v>0</v>
      </c>
      <c r="E9" s="183">
        <f>'2) By Category'!F202</f>
        <v>0</v>
      </c>
      <c r="F9" s="194"/>
    </row>
    <row r="10" spans="2:6" s="65" customFormat="1" ht="68" x14ac:dyDescent="0.2">
      <c r="B10" s="15" t="s">
        <v>270</v>
      </c>
      <c r="C10" s="195">
        <f>'2) By Category'!D203</f>
        <v>26698.219999999998</v>
      </c>
      <c r="D10" s="187">
        <f>'2) By Category'!E203</f>
        <v>0</v>
      </c>
      <c r="E10" s="183">
        <f>'2) By Category'!F203</f>
        <v>0</v>
      </c>
      <c r="F10" s="194"/>
    </row>
    <row r="11" spans="2:6" s="65" customFormat="1" ht="17" x14ac:dyDescent="0.2">
      <c r="B11" s="24" t="s">
        <v>271</v>
      </c>
      <c r="C11" s="195">
        <f>'2) By Category'!D204</f>
        <v>50000</v>
      </c>
      <c r="D11" s="187">
        <f>'2) By Category'!E204</f>
        <v>0</v>
      </c>
      <c r="E11" s="183">
        <f>'2) By Category'!F204</f>
        <v>0</v>
      </c>
      <c r="F11" s="194"/>
    </row>
    <row r="12" spans="2:6" s="65" customFormat="1" ht="17" x14ac:dyDescent="0.2">
      <c r="B12" s="15" t="s">
        <v>272</v>
      </c>
      <c r="C12" s="195">
        <f>'2) By Category'!D205</f>
        <v>40000</v>
      </c>
      <c r="D12" s="187">
        <f>'2) By Category'!E205</f>
        <v>0</v>
      </c>
      <c r="E12" s="183">
        <f>'2) By Category'!F205</f>
        <v>0</v>
      </c>
      <c r="F12" s="194"/>
    </row>
    <row r="13" spans="2:6" s="65" customFormat="1" ht="34" x14ac:dyDescent="0.2">
      <c r="B13" s="15" t="s">
        <v>273</v>
      </c>
      <c r="C13" s="195">
        <f>'2) By Category'!D206</f>
        <v>923575.07542855735</v>
      </c>
      <c r="D13" s="187">
        <f>'2) By Category'!E206</f>
        <v>0</v>
      </c>
      <c r="E13" s="183">
        <f>'2) By Category'!F206</f>
        <v>0</v>
      </c>
      <c r="F13" s="194"/>
    </row>
    <row r="14" spans="2:6" s="65" customFormat="1" ht="35" thickBot="1" x14ac:dyDescent="0.25">
      <c r="B14" s="23" t="s">
        <v>274</v>
      </c>
      <c r="C14" s="196">
        <f>'2) By Category'!D207</f>
        <v>430156.05836287205</v>
      </c>
      <c r="D14" s="188">
        <f>'2) By Category'!E207</f>
        <v>0</v>
      </c>
      <c r="E14" s="189">
        <f>'2) By Category'!F207</f>
        <v>0</v>
      </c>
      <c r="F14" s="194"/>
    </row>
    <row r="15" spans="2:6" s="65" customFormat="1" ht="30" customHeight="1" thickBot="1" x14ac:dyDescent="0.25">
      <c r="B15" s="197" t="s">
        <v>308</v>
      </c>
      <c r="C15" s="198">
        <f>SUM(C8:C14)</f>
        <v>1793006.6495774505</v>
      </c>
      <c r="D15" s="111">
        <f t="shared" ref="D15:E15" si="0">SUM(D8:D14)</f>
        <v>0</v>
      </c>
      <c r="E15" s="63">
        <f t="shared" si="0"/>
        <v>0</v>
      </c>
      <c r="F15" s="194"/>
    </row>
    <row r="16" spans="2:6" s="65" customFormat="1" ht="30" customHeight="1" x14ac:dyDescent="0.2">
      <c r="B16" s="190" t="s">
        <v>287</v>
      </c>
      <c r="C16" s="199">
        <f>C15*0.07</f>
        <v>125510.46547042155</v>
      </c>
      <c r="D16" s="110"/>
      <c r="E16" s="110"/>
      <c r="F16" s="194"/>
    </row>
    <row r="17" spans="2:6" s="65" customFormat="1" ht="30" customHeight="1" thickBot="1" x14ac:dyDescent="0.25">
      <c r="B17" s="114" t="s">
        <v>10</v>
      </c>
      <c r="C17" s="124">
        <f>SUM(C15:C16)</f>
        <v>1918517.1150478721</v>
      </c>
      <c r="D17" s="110"/>
      <c r="E17" s="110"/>
      <c r="F17" s="194"/>
    </row>
    <row r="18" spans="2:6" s="65" customFormat="1" ht="17" thickBot="1" x14ac:dyDescent="0.25">
      <c r="B18" s="194"/>
      <c r="C18" s="194"/>
      <c r="D18" s="194"/>
      <c r="E18" s="194"/>
      <c r="F18" s="194"/>
    </row>
    <row r="19" spans="2:6" s="65" customFormat="1" ht="16" x14ac:dyDescent="0.2">
      <c r="B19" s="236" t="s">
        <v>247</v>
      </c>
      <c r="C19" s="237"/>
      <c r="D19" s="237"/>
      <c r="E19" s="237"/>
      <c r="F19" s="239"/>
    </row>
    <row r="20" spans="2:6" ht="17" x14ac:dyDescent="0.2">
      <c r="B20" s="21"/>
      <c r="C20" s="229" t="str">
        <f>'1) Budget Tables'!D5</f>
        <v>Recipient Organization
Catholic Relief Services (CRS)</v>
      </c>
      <c r="D20" s="19" t="s">
        <v>309</v>
      </c>
      <c r="E20" s="19" t="s">
        <v>310</v>
      </c>
      <c r="F20" s="22" t="s">
        <v>248</v>
      </c>
    </row>
    <row r="21" spans="2:6" ht="16" x14ac:dyDescent="0.2">
      <c r="B21" s="21"/>
      <c r="C21" s="230"/>
      <c r="D21" s="19"/>
      <c r="E21" s="19"/>
      <c r="F21" s="22"/>
    </row>
    <row r="22" spans="2:6" ht="23.25" customHeight="1" x14ac:dyDescent="0.2">
      <c r="B22" s="20" t="s">
        <v>249</v>
      </c>
      <c r="C22" s="200">
        <f>'1) Budget Tables'!D199</f>
        <v>671480.99026675522</v>
      </c>
      <c r="D22" s="18">
        <f>'1) Budget Tables'!E199</f>
        <v>0</v>
      </c>
      <c r="E22" s="18">
        <f>'1) Budget Tables'!F199</f>
        <v>0</v>
      </c>
      <c r="F22" s="10">
        <f>'1) Budget Tables'!H199</f>
        <v>0.35</v>
      </c>
    </row>
    <row r="23" spans="2:6" ht="24.75" customHeight="1" x14ac:dyDescent="0.2">
      <c r="B23" s="20" t="s">
        <v>250</v>
      </c>
      <c r="C23" s="200">
        <f>'1) Budget Tables'!D200</f>
        <v>671480.99026675522</v>
      </c>
      <c r="D23" s="18">
        <f>'1) Budget Tables'!E200</f>
        <v>0</v>
      </c>
      <c r="E23" s="18">
        <f>'1) Budget Tables'!F200</f>
        <v>0</v>
      </c>
      <c r="F23" s="10">
        <f>'1) Budget Tables'!H200</f>
        <v>0.35</v>
      </c>
    </row>
    <row r="24" spans="2:6" ht="24.75" customHeight="1" x14ac:dyDescent="0.2">
      <c r="B24" s="20" t="s">
        <v>311</v>
      </c>
      <c r="C24" s="200">
        <f>'1) Budget Tables'!D201</f>
        <v>575555.13451436162</v>
      </c>
      <c r="D24" s="18"/>
      <c r="E24" s="18"/>
      <c r="F24" s="10">
        <f>'1) Budget Tables'!H201</f>
        <v>0.3</v>
      </c>
    </row>
    <row r="25" spans="2:6" ht="18" thickBot="1" x14ac:dyDescent="0.25">
      <c r="B25" s="11" t="s">
        <v>288</v>
      </c>
      <c r="C25" s="137">
        <f>'1) Budget Tables'!D202</f>
        <v>1918517.1150478721</v>
      </c>
      <c r="D25" s="138"/>
      <c r="E25" s="138"/>
      <c r="F25" s="139"/>
    </row>
  </sheetData>
  <sheetProtection sheet="1" formatCells="0" formatColumns="0" formatRows="0"/>
  <mergeCells count="5">
    <mergeCell ref="B19:F19"/>
    <mergeCell ref="B2:F3"/>
    <mergeCell ref="B5:C5"/>
    <mergeCell ref="C6:C7"/>
    <mergeCell ref="C20:C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8E87DE7-D65B-4E43-8816-A3CBF3DF7635}">
            <xm:f>'1) Budget Tables'!$D$193</xm:f>
            <x14:dxf>
              <font>
                <color rgb="FF9C0006"/>
              </font>
              <fill>
                <patternFill>
                  <bgColor rgb="FFFFC7CE"/>
                </patternFill>
              </fill>
            </x14:dxf>
          </x14:cfRule>
          <xm:sqref>C17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3203125" defaultRowHeight="15" x14ac:dyDescent="0.2"/>
  <sheetData>
    <row r="1" spans="1:2" x14ac:dyDescent="0.2">
      <c r="A1" s="66" t="s">
        <v>312</v>
      </c>
      <c r="B1" s="67" t="s">
        <v>313</v>
      </c>
    </row>
    <row r="2" spans="1:2" x14ac:dyDescent="0.2">
      <c r="A2" s="68" t="s">
        <v>314</v>
      </c>
      <c r="B2" s="69" t="s">
        <v>315</v>
      </c>
    </row>
    <row r="3" spans="1:2" x14ac:dyDescent="0.2">
      <c r="A3" s="68" t="s">
        <v>316</v>
      </c>
      <c r="B3" s="69" t="s">
        <v>317</v>
      </c>
    </row>
    <row r="4" spans="1:2" x14ac:dyDescent="0.2">
      <c r="A4" s="68" t="s">
        <v>318</v>
      </c>
      <c r="B4" s="69" t="s">
        <v>319</v>
      </c>
    </row>
    <row r="5" spans="1:2" x14ac:dyDescent="0.2">
      <c r="A5" s="68" t="s">
        <v>320</v>
      </c>
      <c r="B5" s="69" t="s">
        <v>321</v>
      </c>
    </row>
    <row r="6" spans="1:2" x14ac:dyDescent="0.2">
      <c r="A6" s="68" t="s">
        <v>322</v>
      </c>
      <c r="B6" s="69" t="s">
        <v>323</v>
      </c>
    </row>
    <row r="7" spans="1:2" x14ac:dyDescent="0.2">
      <c r="A7" s="68" t="s">
        <v>324</v>
      </c>
      <c r="B7" s="69" t="s">
        <v>325</v>
      </c>
    </row>
    <row r="8" spans="1:2" x14ac:dyDescent="0.2">
      <c r="A8" s="68" t="s">
        <v>326</v>
      </c>
      <c r="B8" s="69" t="s">
        <v>327</v>
      </c>
    </row>
    <row r="9" spans="1:2" x14ac:dyDescent="0.2">
      <c r="A9" s="68" t="s">
        <v>328</v>
      </c>
      <c r="B9" s="69" t="s">
        <v>329</v>
      </c>
    </row>
    <row r="10" spans="1:2" x14ac:dyDescent="0.2">
      <c r="A10" s="68" t="s">
        <v>330</v>
      </c>
      <c r="B10" s="69" t="s">
        <v>331</v>
      </c>
    </row>
    <row r="11" spans="1:2" x14ac:dyDescent="0.2">
      <c r="A11" s="68" t="s">
        <v>332</v>
      </c>
      <c r="B11" s="69" t="s">
        <v>333</v>
      </c>
    </row>
    <row r="12" spans="1:2" x14ac:dyDescent="0.2">
      <c r="A12" s="68" t="s">
        <v>334</v>
      </c>
      <c r="B12" s="69" t="s">
        <v>335</v>
      </c>
    </row>
    <row r="13" spans="1:2" x14ac:dyDescent="0.2">
      <c r="A13" s="68" t="s">
        <v>336</v>
      </c>
      <c r="B13" s="69" t="s">
        <v>337</v>
      </c>
    </row>
    <row r="14" spans="1:2" x14ac:dyDescent="0.2">
      <c r="A14" s="68" t="s">
        <v>338</v>
      </c>
      <c r="B14" s="69" t="s">
        <v>339</v>
      </c>
    </row>
    <row r="15" spans="1:2" x14ac:dyDescent="0.2">
      <c r="A15" s="68" t="s">
        <v>340</v>
      </c>
      <c r="B15" s="69" t="s">
        <v>341</v>
      </c>
    </row>
    <row r="16" spans="1:2" x14ac:dyDescent="0.2">
      <c r="A16" s="68" t="s">
        <v>342</v>
      </c>
      <c r="B16" s="69" t="s">
        <v>343</v>
      </c>
    </row>
    <row r="17" spans="1:2" x14ac:dyDescent="0.2">
      <c r="A17" s="68" t="s">
        <v>344</v>
      </c>
      <c r="B17" s="69" t="s">
        <v>345</v>
      </c>
    </row>
    <row r="18" spans="1:2" x14ac:dyDescent="0.2">
      <c r="A18" s="68" t="s">
        <v>346</v>
      </c>
      <c r="B18" s="69" t="s">
        <v>347</v>
      </c>
    </row>
    <row r="19" spans="1:2" x14ac:dyDescent="0.2">
      <c r="A19" s="68" t="s">
        <v>348</v>
      </c>
      <c r="B19" s="69" t="s">
        <v>349</v>
      </c>
    </row>
    <row r="20" spans="1:2" x14ac:dyDescent="0.2">
      <c r="A20" s="68" t="s">
        <v>350</v>
      </c>
      <c r="B20" s="69" t="s">
        <v>351</v>
      </c>
    </row>
    <row r="21" spans="1:2" x14ac:dyDescent="0.2">
      <c r="A21" s="68" t="s">
        <v>352</v>
      </c>
      <c r="B21" s="69" t="s">
        <v>353</v>
      </c>
    </row>
    <row r="22" spans="1:2" x14ac:dyDescent="0.2">
      <c r="A22" s="68" t="s">
        <v>354</v>
      </c>
      <c r="B22" s="69" t="s">
        <v>355</v>
      </c>
    </row>
    <row r="23" spans="1:2" x14ac:dyDescent="0.2">
      <c r="A23" s="68" t="s">
        <v>356</v>
      </c>
      <c r="B23" s="69" t="s">
        <v>357</v>
      </c>
    </row>
    <row r="24" spans="1:2" x14ac:dyDescent="0.2">
      <c r="A24" s="68" t="s">
        <v>358</v>
      </c>
      <c r="B24" s="69" t="s">
        <v>359</v>
      </c>
    </row>
    <row r="25" spans="1:2" x14ac:dyDescent="0.2">
      <c r="A25" s="68" t="s">
        <v>360</v>
      </c>
      <c r="B25" s="69" t="s">
        <v>361</v>
      </c>
    </row>
    <row r="26" spans="1:2" x14ac:dyDescent="0.2">
      <c r="A26" s="68" t="s">
        <v>362</v>
      </c>
      <c r="B26" s="69" t="s">
        <v>363</v>
      </c>
    </row>
    <row r="27" spans="1:2" x14ac:dyDescent="0.2">
      <c r="A27" s="68" t="s">
        <v>364</v>
      </c>
      <c r="B27" s="69" t="s">
        <v>365</v>
      </c>
    </row>
    <row r="28" spans="1:2" x14ac:dyDescent="0.2">
      <c r="A28" s="68" t="s">
        <v>366</v>
      </c>
      <c r="B28" s="69" t="s">
        <v>367</v>
      </c>
    </row>
    <row r="29" spans="1:2" x14ac:dyDescent="0.2">
      <c r="A29" s="68" t="s">
        <v>368</v>
      </c>
      <c r="B29" s="69" t="s">
        <v>369</v>
      </c>
    </row>
    <row r="30" spans="1:2" x14ac:dyDescent="0.2">
      <c r="A30" s="68" t="s">
        <v>370</v>
      </c>
      <c r="B30" s="69" t="s">
        <v>371</v>
      </c>
    </row>
    <row r="31" spans="1:2" x14ac:dyDescent="0.2">
      <c r="A31" s="68" t="s">
        <v>372</v>
      </c>
      <c r="B31" s="69" t="s">
        <v>373</v>
      </c>
    </row>
    <row r="32" spans="1:2" x14ac:dyDescent="0.2">
      <c r="A32" s="68" t="s">
        <v>374</v>
      </c>
      <c r="B32" s="69" t="s">
        <v>375</v>
      </c>
    </row>
    <row r="33" spans="1:2" x14ac:dyDescent="0.2">
      <c r="A33" s="68" t="s">
        <v>376</v>
      </c>
      <c r="B33" s="69" t="s">
        <v>377</v>
      </c>
    </row>
    <row r="34" spans="1:2" x14ac:dyDescent="0.2">
      <c r="A34" s="68" t="s">
        <v>378</v>
      </c>
      <c r="B34" s="69" t="s">
        <v>379</v>
      </c>
    </row>
    <row r="35" spans="1:2" x14ac:dyDescent="0.2">
      <c r="A35" s="68" t="s">
        <v>380</v>
      </c>
      <c r="B35" s="69" t="s">
        <v>381</v>
      </c>
    </row>
    <row r="36" spans="1:2" x14ac:dyDescent="0.2">
      <c r="A36" s="68" t="s">
        <v>382</v>
      </c>
      <c r="B36" s="69" t="s">
        <v>383</v>
      </c>
    </row>
    <row r="37" spans="1:2" x14ac:dyDescent="0.2">
      <c r="A37" s="68" t="s">
        <v>384</v>
      </c>
      <c r="B37" s="69" t="s">
        <v>385</v>
      </c>
    </row>
    <row r="38" spans="1:2" x14ac:dyDescent="0.2">
      <c r="A38" s="68" t="s">
        <v>386</v>
      </c>
      <c r="B38" s="69" t="s">
        <v>387</v>
      </c>
    </row>
    <row r="39" spans="1:2" x14ac:dyDescent="0.2">
      <c r="A39" s="68" t="s">
        <v>388</v>
      </c>
      <c r="B39" s="69" t="s">
        <v>389</v>
      </c>
    </row>
    <row r="40" spans="1:2" x14ac:dyDescent="0.2">
      <c r="A40" s="68" t="s">
        <v>390</v>
      </c>
      <c r="B40" s="69" t="s">
        <v>391</v>
      </c>
    </row>
    <row r="41" spans="1:2" x14ac:dyDescent="0.2">
      <c r="A41" s="68" t="s">
        <v>392</v>
      </c>
      <c r="B41" s="69" t="s">
        <v>393</v>
      </c>
    </row>
    <row r="42" spans="1:2" x14ac:dyDescent="0.2">
      <c r="A42" s="68" t="s">
        <v>394</v>
      </c>
      <c r="B42" s="69" t="s">
        <v>395</v>
      </c>
    </row>
    <row r="43" spans="1:2" x14ac:dyDescent="0.2">
      <c r="A43" s="68" t="s">
        <v>396</v>
      </c>
      <c r="B43" s="69" t="s">
        <v>397</v>
      </c>
    </row>
    <row r="44" spans="1:2" x14ac:dyDescent="0.2">
      <c r="A44" s="68" t="s">
        <v>398</v>
      </c>
      <c r="B44" s="69" t="s">
        <v>399</v>
      </c>
    </row>
    <row r="45" spans="1:2" x14ac:dyDescent="0.2">
      <c r="A45" s="68" t="s">
        <v>400</v>
      </c>
      <c r="B45" s="69" t="s">
        <v>401</v>
      </c>
    </row>
    <row r="46" spans="1:2" x14ac:dyDescent="0.2">
      <c r="A46" s="68" t="s">
        <v>402</v>
      </c>
      <c r="B46" s="69" t="s">
        <v>403</v>
      </c>
    </row>
    <row r="47" spans="1:2" x14ac:dyDescent="0.2">
      <c r="A47" s="68" t="s">
        <v>404</v>
      </c>
      <c r="B47" s="69" t="s">
        <v>405</v>
      </c>
    </row>
    <row r="48" spans="1:2" x14ac:dyDescent="0.2">
      <c r="A48" s="68" t="s">
        <v>406</v>
      </c>
      <c r="B48" s="69" t="s">
        <v>407</v>
      </c>
    </row>
    <row r="49" spans="1:2" x14ac:dyDescent="0.2">
      <c r="A49" s="68" t="s">
        <v>408</v>
      </c>
      <c r="B49" s="69" t="s">
        <v>409</v>
      </c>
    </row>
    <row r="50" spans="1:2" x14ac:dyDescent="0.2">
      <c r="A50" s="68" t="s">
        <v>410</v>
      </c>
      <c r="B50" s="69" t="s">
        <v>411</v>
      </c>
    </row>
    <row r="51" spans="1:2" x14ac:dyDescent="0.2">
      <c r="A51" s="68" t="s">
        <v>412</v>
      </c>
      <c r="B51" s="69" t="s">
        <v>413</v>
      </c>
    </row>
    <row r="52" spans="1:2" x14ac:dyDescent="0.2">
      <c r="A52" s="68" t="s">
        <v>414</v>
      </c>
      <c r="B52" s="69" t="s">
        <v>415</v>
      </c>
    </row>
    <row r="53" spans="1:2" x14ac:dyDescent="0.2">
      <c r="A53" s="68" t="s">
        <v>416</v>
      </c>
      <c r="B53" s="69" t="s">
        <v>417</v>
      </c>
    </row>
    <row r="54" spans="1:2" x14ac:dyDescent="0.2">
      <c r="A54" s="68" t="s">
        <v>418</v>
      </c>
      <c r="B54" s="69" t="s">
        <v>419</v>
      </c>
    </row>
    <row r="55" spans="1:2" x14ac:dyDescent="0.2">
      <c r="A55" s="68" t="s">
        <v>420</v>
      </c>
      <c r="B55" s="69" t="s">
        <v>421</v>
      </c>
    </row>
    <row r="56" spans="1:2" x14ac:dyDescent="0.2">
      <c r="A56" s="68" t="s">
        <v>422</v>
      </c>
      <c r="B56" s="69" t="s">
        <v>423</v>
      </c>
    </row>
    <row r="57" spans="1:2" x14ac:dyDescent="0.2">
      <c r="A57" s="68" t="s">
        <v>424</v>
      </c>
      <c r="B57" s="69" t="s">
        <v>425</v>
      </c>
    </row>
    <row r="58" spans="1:2" x14ac:dyDescent="0.2">
      <c r="A58" s="68" t="s">
        <v>426</v>
      </c>
      <c r="B58" s="69" t="s">
        <v>427</v>
      </c>
    </row>
    <row r="59" spans="1:2" x14ac:dyDescent="0.2">
      <c r="A59" s="68" t="s">
        <v>428</v>
      </c>
      <c r="B59" s="69" t="s">
        <v>429</v>
      </c>
    </row>
    <row r="60" spans="1:2" x14ac:dyDescent="0.2">
      <c r="A60" s="68" t="s">
        <v>430</v>
      </c>
      <c r="B60" s="69" t="s">
        <v>431</v>
      </c>
    </row>
    <row r="61" spans="1:2" x14ac:dyDescent="0.2">
      <c r="A61" s="68" t="s">
        <v>432</v>
      </c>
      <c r="B61" s="69" t="s">
        <v>433</v>
      </c>
    </row>
    <row r="62" spans="1:2" x14ac:dyDescent="0.2">
      <c r="A62" s="68" t="s">
        <v>434</v>
      </c>
      <c r="B62" s="69" t="s">
        <v>435</v>
      </c>
    </row>
    <row r="63" spans="1:2" x14ac:dyDescent="0.2">
      <c r="A63" s="68" t="s">
        <v>436</v>
      </c>
      <c r="B63" s="69" t="s">
        <v>437</v>
      </c>
    </row>
    <row r="64" spans="1:2" x14ac:dyDescent="0.2">
      <c r="A64" s="68" t="s">
        <v>438</v>
      </c>
      <c r="B64" s="69" t="s">
        <v>439</v>
      </c>
    </row>
    <row r="65" spans="1:2" x14ac:dyDescent="0.2">
      <c r="A65" s="68" t="s">
        <v>440</v>
      </c>
      <c r="B65" s="69" t="s">
        <v>441</v>
      </c>
    </row>
    <row r="66" spans="1:2" x14ac:dyDescent="0.2">
      <c r="A66" s="68" t="s">
        <v>442</v>
      </c>
      <c r="B66" s="69" t="s">
        <v>443</v>
      </c>
    </row>
    <row r="67" spans="1:2" x14ac:dyDescent="0.2">
      <c r="A67" s="68" t="s">
        <v>444</v>
      </c>
      <c r="B67" s="69" t="s">
        <v>445</v>
      </c>
    </row>
    <row r="68" spans="1:2" x14ac:dyDescent="0.2">
      <c r="A68" s="68" t="s">
        <v>446</v>
      </c>
      <c r="B68" s="69" t="s">
        <v>447</v>
      </c>
    </row>
    <row r="69" spans="1:2" x14ac:dyDescent="0.2">
      <c r="A69" s="68" t="s">
        <v>448</v>
      </c>
      <c r="B69" s="69" t="s">
        <v>449</v>
      </c>
    </row>
    <row r="70" spans="1:2" x14ac:dyDescent="0.2">
      <c r="A70" s="68" t="s">
        <v>450</v>
      </c>
      <c r="B70" s="69" t="s">
        <v>451</v>
      </c>
    </row>
    <row r="71" spans="1:2" x14ac:dyDescent="0.2">
      <c r="A71" s="68" t="s">
        <v>452</v>
      </c>
      <c r="B71" s="69" t="s">
        <v>453</v>
      </c>
    </row>
    <row r="72" spans="1:2" x14ac:dyDescent="0.2">
      <c r="A72" s="68" t="s">
        <v>454</v>
      </c>
      <c r="B72" s="69" t="s">
        <v>455</v>
      </c>
    </row>
    <row r="73" spans="1:2" x14ac:dyDescent="0.2">
      <c r="A73" s="68" t="s">
        <v>456</v>
      </c>
      <c r="B73" s="69" t="s">
        <v>457</v>
      </c>
    </row>
    <row r="74" spans="1:2" x14ac:dyDescent="0.2">
      <c r="A74" s="68" t="s">
        <v>458</v>
      </c>
      <c r="B74" s="69" t="s">
        <v>459</v>
      </c>
    </row>
    <row r="75" spans="1:2" ht="16" x14ac:dyDescent="0.2">
      <c r="A75" s="68" t="s">
        <v>460</v>
      </c>
      <c r="B75" s="70" t="s">
        <v>461</v>
      </c>
    </row>
    <row r="76" spans="1:2" ht="16" x14ac:dyDescent="0.2">
      <c r="A76" s="68" t="s">
        <v>462</v>
      </c>
      <c r="B76" s="70" t="s">
        <v>463</v>
      </c>
    </row>
    <row r="77" spans="1:2" ht="16" x14ac:dyDescent="0.2">
      <c r="A77" s="68" t="s">
        <v>464</v>
      </c>
      <c r="B77" s="70" t="s">
        <v>465</v>
      </c>
    </row>
    <row r="78" spans="1:2" ht="16" x14ac:dyDescent="0.2">
      <c r="A78" s="68" t="s">
        <v>466</v>
      </c>
      <c r="B78" s="70" t="s">
        <v>467</v>
      </c>
    </row>
    <row r="79" spans="1:2" ht="16" x14ac:dyDescent="0.2">
      <c r="A79" s="68" t="s">
        <v>468</v>
      </c>
      <c r="B79" s="70" t="s">
        <v>469</v>
      </c>
    </row>
    <row r="80" spans="1:2" ht="16" x14ac:dyDescent="0.2">
      <c r="A80" s="68" t="s">
        <v>470</v>
      </c>
      <c r="B80" s="70" t="s">
        <v>471</v>
      </c>
    </row>
    <row r="81" spans="1:2" ht="16" x14ac:dyDescent="0.2">
      <c r="A81" s="68" t="s">
        <v>472</v>
      </c>
      <c r="B81" s="70" t="s">
        <v>473</v>
      </c>
    </row>
    <row r="82" spans="1:2" ht="16" x14ac:dyDescent="0.2">
      <c r="A82" s="68" t="s">
        <v>474</v>
      </c>
      <c r="B82" s="70" t="s">
        <v>475</v>
      </c>
    </row>
    <row r="83" spans="1:2" ht="16" x14ac:dyDescent="0.2">
      <c r="A83" s="68" t="s">
        <v>476</v>
      </c>
      <c r="B83" s="70" t="s">
        <v>477</v>
      </c>
    </row>
    <row r="84" spans="1:2" ht="16" x14ac:dyDescent="0.2">
      <c r="A84" s="68" t="s">
        <v>478</v>
      </c>
      <c r="B84" s="70" t="s">
        <v>479</v>
      </c>
    </row>
    <row r="85" spans="1:2" ht="16" x14ac:dyDescent="0.2">
      <c r="A85" s="68" t="s">
        <v>480</v>
      </c>
      <c r="B85" s="70" t="s">
        <v>481</v>
      </c>
    </row>
    <row r="86" spans="1:2" ht="16" x14ac:dyDescent="0.2">
      <c r="A86" s="68" t="s">
        <v>482</v>
      </c>
      <c r="B86" s="70" t="s">
        <v>483</v>
      </c>
    </row>
    <row r="87" spans="1:2" ht="16" x14ac:dyDescent="0.2">
      <c r="A87" s="68" t="s">
        <v>484</v>
      </c>
      <c r="B87" s="70" t="s">
        <v>485</v>
      </c>
    </row>
    <row r="88" spans="1:2" ht="16" x14ac:dyDescent="0.2">
      <c r="A88" s="68" t="s">
        <v>486</v>
      </c>
      <c r="B88" s="70" t="s">
        <v>487</v>
      </c>
    </row>
    <row r="89" spans="1:2" ht="16" x14ac:dyDescent="0.2">
      <c r="A89" s="68" t="s">
        <v>488</v>
      </c>
      <c r="B89" s="70" t="s">
        <v>489</v>
      </c>
    </row>
    <row r="90" spans="1:2" ht="16" x14ac:dyDescent="0.2">
      <c r="A90" s="68" t="s">
        <v>490</v>
      </c>
      <c r="B90" s="70" t="s">
        <v>491</v>
      </c>
    </row>
    <row r="91" spans="1:2" ht="16" x14ac:dyDescent="0.2">
      <c r="A91" s="68" t="s">
        <v>492</v>
      </c>
      <c r="B91" s="70" t="s">
        <v>493</v>
      </c>
    </row>
    <row r="92" spans="1:2" ht="16" x14ac:dyDescent="0.2">
      <c r="A92" s="68" t="s">
        <v>494</v>
      </c>
      <c r="B92" s="70" t="s">
        <v>495</v>
      </c>
    </row>
    <row r="93" spans="1:2" ht="16" x14ac:dyDescent="0.2">
      <c r="A93" s="68" t="s">
        <v>496</v>
      </c>
      <c r="B93" s="70" t="s">
        <v>497</v>
      </c>
    </row>
    <row r="94" spans="1:2" ht="16" x14ac:dyDescent="0.2">
      <c r="A94" s="68" t="s">
        <v>498</v>
      </c>
      <c r="B94" s="70" t="s">
        <v>499</v>
      </c>
    </row>
    <row r="95" spans="1:2" ht="16" x14ac:dyDescent="0.2">
      <c r="A95" s="68" t="s">
        <v>500</v>
      </c>
      <c r="B95" s="70" t="s">
        <v>501</v>
      </c>
    </row>
    <row r="96" spans="1:2" ht="16" x14ac:dyDescent="0.2">
      <c r="A96" s="68" t="s">
        <v>502</v>
      </c>
      <c r="B96" s="70" t="s">
        <v>503</v>
      </c>
    </row>
    <row r="97" spans="1:2" ht="16" x14ac:dyDescent="0.2">
      <c r="A97" s="68" t="s">
        <v>504</v>
      </c>
      <c r="B97" s="70" t="s">
        <v>505</v>
      </c>
    </row>
    <row r="98" spans="1:2" ht="16" x14ac:dyDescent="0.2">
      <c r="A98" s="68" t="s">
        <v>506</v>
      </c>
      <c r="B98" s="70" t="s">
        <v>507</v>
      </c>
    </row>
    <row r="99" spans="1:2" ht="16" x14ac:dyDescent="0.2">
      <c r="A99" s="68" t="s">
        <v>508</v>
      </c>
      <c r="B99" s="70" t="s">
        <v>509</v>
      </c>
    </row>
    <row r="100" spans="1:2" ht="16" x14ac:dyDescent="0.2">
      <c r="A100" s="68" t="s">
        <v>510</v>
      </c>
      <c r="B100" s="70" t="s">
        <v>511</v>
      </c>
    </row>
    <row r="101" spans="1:2" ht="16" x14ac:dyDescent="0.2">
      <c r="A101" s="68" t="s">
        <v>512</v>
      </c>
      <c r="B101" s="70" t="s">
        <v>513</v>
      </c>
    </row>
    <row r="102" spans="1:2" ht="16" x14ac:dyDescent="0.2">
      <c r="A102" s="68" t="s">
        <v>514</v>
      </c>
      <c r="B102" s="70" t="s">
        <v>515</v>
      </c>
    </row>
    <row r="103" spans="1:2" ht="16" x14ac:dyDescent="0.2">
      <c r="A103" s="68" t="s">
        <v>516</v>
      </c>
      <c r="B103" s="70" t="s">
        <v>517</v>
      </c>
    </row>
    <row r="104" spans="1:2" ht="16" x14ac:dyDescent="0.2">
      <c r="A104" s="68" t="s">
        <v>518</v>
      </c>
      <c r="B104" s="70" t="s">
        <v>519</v>
      </c>
    </row>
    <row r="105" spans="1:2" ht="16" x14ac:dyDescent="0.2">
      <c r="A105" s="68" t="s">
        <v>520</v>
      </c>
      <c r="B105" s="70" t="s">
        <v>521</v>
      </c>
    </row>
    <row r="106" spans="1:2" ht="16" x14ac:dyDescent="0.2">
      <c r="A106" s="68" t="s">
        <v>522</v>
      </c>
      <c r="B106" s="70" t="s">
        <v>523</v>
      </c>
    </row>
    <row r="107" spans="1:2" ht="16" x14ac:dyDescent="0.2">
      <c r="A107" s="68" t="s">
        <v>524</v>
      </c>
      <c r="B107" s="70" t="s">
        <v>525</v>
      </c>
    </row>
    <row r="108" spans="1:2" ht="16" x14ac:dyDescent="0.2">
      <c r="A108" s="68" t="s">
        <v>526</v>
      </c>
      <c r="B108" s="70" t="s">
        <v>527</v>
      </c>
    </row>
    <row r="109" spans="1:2" ht="16" x14ac:dyDescent="0.2">
      <c r="A109" s="68" t="s">
        <v>528</v>
      </c>
      <c r="B109" s="70" t="s">
        <v>529</v>
      </c>
    </row>
    <row r="110" spans="1:2" ht="16" x14ac:dyDescent="0.2">
      <c r="A110" s="68" t="s">
        <v>530</v>
      </c>
      <c r="B110" s="70" t="s">
        <v>531</v>
      </c>
    </row>
    <row r="111" spans="1:2" ht="16" x14ac:dyDescent="0.2">
      <c r="A111" s="68" t="s">
        <v>532</v>
      </c>
      <c r="B111" s="70" t="s">
        <v>533</v>
      </c>
    </row>
    <row r="112" spans="1:2" ht="16" x14ac:dyDescent="0.2">
      <c r="A112" s="68" t="s">
        <v>534</v>
      </c>
      <c r="B112" s="70" t="s">
        <v>535</v>
      </c>
    </row>
    <row r="113" spans="1:2" ht="16" x14ac:dyDescent="0.2">
      <c r="A113" s="68" t="s">
        <v>536</v>
      </c>
      <c r="B113" s="70" t="s">
        <v>537</v>
      </c>
    </row>
    <row r="114" spans="1:2" ht="16" x14ac:dyDescent="0.2">
      <c r="A114" s="68" t="s">
        <v>538</v>
      </c>
      <c r="B114" s="70" t="s">
        <v>539</v>
      </c>
    </row>
    <row r="115" spans="1:2" ht="16" x14ac:dyDescent="0.2">
      <c r="A115" s="68" t="s">
        <v>540</v>
      </c>
      <c r="B115" s="70" t="s">
        <v>541</v>
      </c>
    </row>
    <row r="116" spans="1:2" ht="16" x14ac:dyDescent="0.2">
      <c r="A116" s="68" t="s">
        <v>542</v>
      </c>
      <c r="B116" s="70" t="s">
        <v>543</v>
      </c>
    </row>
    <row r="117" spans="1:2" ht="16" x14ac:dyDescent="0.2">
      <c r="A117" s="68" t="s">
        <v>544</v>
      </c>
      <c r="B117" s="70" t="s">
        <v>545</v>
      </c>
    </row>
    <row r="118" spans="1:2" ht="16" x14ac:dyDescent="0.2">
      <c r="A118" s="68" t="s">
        <v>546</v>
      </c>
      <c r="B118" s="70" t="s">
        <v>547</v>
      </c>
    </row>
    <row r="119" spans="1:2" ht="16" x14ac:dyDescent="0.2">
      <c r="A119" s="68" t="s">
        <v>548</v>
      </c>
      <c r="B119" s="70" t="s">
        <v>549</v>
      </c>
    </row>
    <row r="120" spans="1:2" ht="16" x14ac:dyDescent="0.2">
      <c r="A120" s="68" t="s">
        <v>550</v>
      </c>
      <c r="B120" s="70" t="s">
        <v>551</v>
      </c>
    </row>
    <row r="121" spans="1:2" ht="16" x14ac:dyDescent="0.2">
      <c r="A121" s="68" t="s">
        <v>552</v>
      </c>
      <c r="B121" s="70" t="s">
        <v>553</v>
      </c>
    </row>
    <row r="122" spans="1:2" ht="16" x14ac:dyDescent="0.2">
      <c r="A122" s="68" t="s">
        <v>554</v>
      </c>
      <c r="B122" s="70" t="s">
        <v>555</v>
      </c>
    </row>
    <row r="123" spans="1:2" ht="16" x14ac:dyDescent="0.2">
      <c r="A123" s="68" t="s">
        <v>556</v>
      </c>
      <c r="B123" s="70" t="s">
        <v>557</v>
      </c>
    </row>
    <row r="124" spans="1:2" ht="16" x14ac:dyDescent="0.2">
      <c r="A124" s="68" t="s">
        <v>558</v>
      </c>
      <c r="B124" s="70" t="s">
        <v>559</v>
      </c>
    </row>
    <row r="125" spans="1:2" ht="16" x14ac:dyDescent="0.2">
      <c r="A125" s="68" t="s">
        <v>560</v>
      </c>
      <c r="B125" s="70" t="s">
        <v>561</v>
      </c>
    </row>
    <row r="126" spans="1:2" ht="16" x14ac:dyDescent="0.2">
      <c r="A126" s="68" t="s">
        <v>562</v>
      </c>
      <c r="B126" s="70" t="s">
        <v>563</v>
      </c>
    </row>
    <row r="127" spans="1:2" ht="16" x14ac:dyDescent="0.2">
      <c r="A127" s="68" t="s">
        <v>564</v>
      </c>
      <c r="B127" s="70" t="s">
        <v>565</v>
      </c>
    </row>
    <row r="128" spans="1:2" ht="16" x14ac:dyDescent="0.2">
      <c r="A128" s="68" t="s">
        <v>566</v>
      </c>
      <c r="B128" s="70" t="s">
        <v>567</v>
      </c>
    </row>
    <row r="129" spans="1:2" ht="16" x14ac:dyDescent="0.2">
      <c r="A129" s="68" t="s">
        <v>568</v>
      </c>
      <c r="B129" s="70" t="s">
        <v>569</v>
      </c>
    </row>
    <row r="130" spans="1:2" ht="16" x14ac:dyDescent="0.2">
      <c r="A130" s="68" t="s">
        <v>570</v>
      </c>
      <c r="B130" s="70" t="s">
        <v>571</v>
      </c>
    </row>
    <row r="131" spans="1:2" ht="16" x14ac:dyDescent="0.2">
      <c r="A131" s="68" t="s">
        <v>572</v>
      </c>
      <c r="B131" s="70" t="s">
        <v>573</v>
      </c>
    </row>
    <row r="132" spans="1:2" ht="16" x14ac:dyDescent="0.2">
      <c r="A132" s="68" t="s">
        <v>574</v>
      </c>
      <c r="B132" s="70" t="s">
        <v>575</v>
      </c>
    </row>
    <row r="133" spans="1:2" ht="16" x14ac:dyDescent="0.2">
      <c r="A133" s="68" t="s">
        <v>576</v>
      </c>
      <c r="B133" s="70" t="s">
        <v>577</v>
      </c>
    </row>
    <row r="134" spans="1:2" ht="16" x14ac:dyDescent="0.2">
      <c r="A134" s="68" t="s">
        <v>578</v>
      </c>
      <c r="B134" s="70" t="s">
        <v>579</v>
      </c>
    </row>
    <row r="135" spans="1:2" ht="16" x14ac:dyDescent="0.2">
      <c r="A135" s="68" t="s">
        <v>580</v>
      </c>
      <c r="B135" s="70" t="s">
        <v>581</v>
      </c>
    </row>
    <row r="136" spans="1:2" ht="16" x14ac:dyDescent="0.2">
      <c r="A136" s="68" t="s">
        <v>582</v>
      </c>
      <c r="B136" s="70" t="s">
        <v>583</v>
      </c>
    </row>
    <row r="137" spans="1:2" ht="16" x14ac:dyDescent="0.2">
      <c r="A137" s="68" t="s">
        <v>584</v>
      </c>
      <c r="B137" s="70" t="s">
        <v>585</v>
      </c>
    </row>
    <row r="138" spans="1:2" ht="16" x14ac:dyDescent="0.2">
      <c r="A138" s="68" t="s">
        <v>586</v>
      </c>
      <c r="B138" s="70" t="s">
        <v>587</v>
      </c>
    </row>
    <row r="139" spans="1:2" ht="16" x14ac:dyDescent="0.2">
      <c r="A139" s="68" t="s">
        <v>588</v>
      </c>
      <c r="B139" s="70" t="s">
        <v>589</v>
      </c>
    </row>
    <row r="140" spans="1:2" ht="16" x14ac:dyDescent="0.2">
      <c r="A140" s="68" t="s">
        <v>590</v>
      </c>
      <c r="B140" s="70" t="s">
        <v>591</v>
      </c>
    </row>
    <row r="141" spans="1:2" ht="16" x14ac:dyDescent="0.2">
      <c r="A141" s="68" t="s">
        <v>592</v>
      </c>
      <c r="B141" s="70" t="s">
        <v>593</v>
      </c>
    </row>
    <row r="142" spans="1:2" ht="16" x14ac:dyDescent="0.2">
      <c r="A142" s="68" t="s">
        <v>594</v>
      </c>
      <c r="B142" s="70" t="s">
        <v>595</v>
      </c>
    </row>
    <row r="143" spans="1:2" ht="16" x14ac:dyDescent="0.2">
      <c r="A143" s="68" t="s">
        <v>596</v>
      </c>
      <c r="B143" s="70" t="s">
        <v>597</v>
      </c>
    </row>
    <row r="144" spans="1:2" ht="16" x14ac:dyDescent="0.2">
      <c r="A144" s="68" t="s">
        <v>598</v>
      </c>
      <c r="B144" s="70" t="s">
        <v>599</v>
      </c>
    </row>
    <row r="145" spans="1:2" ht="16" x14ac:dyDescent="0.2">
      <c r="A145" s="68" t="s">
        <v>600</v>
      </c>
      <c r="B145" s="70" t="s">
        <v>601</v>
      </c>
    </row>
    <row r="146" spans="1:2" ht="16" x14ac:dyDescent="0.2">
      <c r="A146" s="68" t="s">
        <v>602</v>
      </c>
      <c r="B146" s="70" t="s">
        <v>603</v>
      </c>
    </row>
    <row r="147" spans="1:2" ht="16" x14ac:dyDescent="0.2">
      <c r="A147" s="68" t="s">
        <v>604</v>
      </c>
      <c r="B147" s="70" t="s">
        <v>605</v>
      </c>
    </row>
    <row r="148" spans="1:2" ht="16" x14ac:dyDescent="0.2">
      <c r="A148" s="68" t="s">
        <v>606</v>
      </c>
      <c r="B148" s="70" t="s">
        <v>607</v>
      </c>
    </row>
    <row r="149" spans="1:2" ht="16" x14ac:dyDescent="0.2">
      <c r="A149" s="68" t="s">
        <v>608</v>
      </c>
      <c r="B149" s="70" t="s">
        <v>609</v>
      </c>
    </row>
    <row r="150" spans="1:2" ht="16" x14ac:dyDescent="0.2">
      <c r="A150" s="68" t="s">
        <v>610</v>
      </c>
      <c r="B150" s="70" t="s">
        <v>611</v>
      </c>
    </row>
    <row r="151" spans="1:2" ht="16" x14ac:dyDescent="0.2">
      <c r="A151" s="68" t="s">
        <v>612</v>
      </c>
      <c r="B151" s="70" t="s">
        <v>613</v>
      </c>
    </row>
    <row r="152" spans="1:2" ht="16" x14ac:dyDescent="0.2">
      <c r="A152" s="68" t="s">
        <v>614</v>
      </c>
      <c r="B152" s="70" t="s">
        <v>615</v>
      </c>
    </row>
    <row r="153" spans="1:2" ht="16" x14ac:dyDescent="0.2">
      <c r="A153" s="68" t="s">
        <v>616</v>
      </c>
      <c r="B153" s="70" t="s">
        <v>617</v>
      </c>
    </row>
    <row r="154" spans="1:2" ht="16" x14ac:dyDescent="0.2">
      <c r="A154" s="68" t="s">
        <v>618</v>
      </c>
      <c r="B154" s="70" t="s">
        <v>619</v>
      </c>
    </row>
    <row r="155" spans="1:2" ht="16" x14ac:dyDescent="0.2">
      <c r="A155" s="68" t="s">
        <v>620</v>
      </c>
      <c r="B155" s="70" t="s">
        <v>621</v>
      </c>
    </row>
    <row r="156" spans="1:2" ht="16" x14ac:dyDescent="0.2">
      <c r="A156" s="68" t="s">
        <v>622</v>
      </c>
      <c r="B156" s="70" t="s">
        <v>623</v>
      </c>
    </row>
    <row r="157" spans="1:2" ht="16" x14ac:dyDescent="0.2">
      <c r="A157" s="68" t="s">
        <v>624</v>
      </c>
      <c r="B157" s="70" t="s">
        <v>625</v>
      </c>
    </row>
    <row r="158" spans="1:2" ht="16" x14ac:dyDescent="0.2">
      <c r="A158" s="68" t="s">
        <v>626</v>
      </c>
      <c r="B158" s="70" t="s">
        <v>627</v>
      </c>
    </row>
    <row r="159" spans="1:2" ht="16" x14ac:dyDescent="0.2">
      <c r="A159" s="68" t="s">
        <v>628</v>
      </c>
      <c r="B159" s="70" t="s">
        <v>629</v>
      </c>
    </row>
    <row r="160" spans="1:2" ht="16" x14ac:dyDescent="0.2">
      <c r="A160" s="68" t="s">
        <v>630</v>
      </c>
      <c r="B160" s="70" t="s">
        <v>631</v>
      </c>
    </row>
    <row r="161" spans="1:2" ht="16" x14ac:dyDescent="0.2">
      <c r="A161" s="68" t="s">
        <v>632</v>
      </c>
      <c r="B161" s="70" t="s">
        <v>633</v>
      </c>
    </row>
    <row r="162" spans="1:2" ht="16" x14ac:dyDescent="0.2">
      <c r="A162" s="68" t="s">
        <v>634</v>
      </c>
      <c r="B162" s="70" t="s">
        <v>635</v>
      </c>
    </row>
    <row r="163" spans="1:2" ht="16" x14ac:dyDescent="0.2">
      <c r="A163" s="68" t="s">
        <v>636</v>
      </c>
      <c r="B163" s="70" t="s">
        <v>637</v>
      </c>
    </row>
    <row r="164" spans="1:2" ht="16" x14ac:dyDescent="0.2">
      <c r="A164" s="68" t="s">
        <v>638</v>
      </c>
      <c r="B164" s="70" t="s">
        <v>639</v>
      </c>
    </row>
    <row r="165" spans="1:2" ht="16" x14ac:dyDescent="0.2">
      <c r="A165" s="68" t="s">
        <v>640</v>
      </c>
      <c r="B165" s="70" t="s">
        <v>641</v>
      </c>
    </row>
    <row r="166" spans="1:2" ht="16" x14ac:dyDescent="0.2">
      <c r="A166" s="68" t="s">
        <v>642</v>
      </c>
      <c r="B166" s="70" t="s">
        <v>643</v>
      </c>
    </row>
    <row r="167" spans="1:2" ht="16" x14ac:dyDescent="0.2">
      <c r="A167" s="68" t="s">
        <v>644</v>
      </c>
      <c r="B167" s="70" t="s">
        <v>645</v>
      </c>
    </row>
    <row r="168" spans="1:2" ht="16" x14ac:dyDescent="0.2">
      <c r="A168" s="68" t="s">
        <v>646</v>
      </c>
      <c r="B168" s="70" t="s">
        <v>647</v>
      </c>
    </row>
    <row r="169" spans="1:2" ht="16" x14ac:dyDescent="0.2">
      <c r="A169" s="68" t="s">
        <v>648</v>
      </c>
      <c r="B169" s="70" t="s">
        <v>649</v>
      </c>
    </row>
    <row r="170" spans="1:2" ht="16" x14ac:dyDescent="0.2">
      <c r="A170" s="68" t="s">
        <v>650</v>
      </c>
      <c r="B170" s="70" t="s">
        <v>651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simonetta.rossi@undp.org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MPTF_00006_00996</ProjectId>
    <FundCode xmlns="f9695bc1-6109-4dcd-a27a-f8a0370b00e2">MPTF_00006</FundCode>
    <Comments xmlns="f9695bc1-6109-4dcd-a27a-f8a0370b00e2">2024 Annual Financial Report</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4144446D-42EC-46A5-AE74-1AA659EE6D3C}"/>
</file>

<file path=customXml/itemProps2.xml><?xml version="1.0" encoding="utf-8"?>
<ds:datastoreItem xmlns:ds="http://schemas.openxmlformats.org/officeDocument/2006/customXml" ds:itemID="{58D2AE27-346B-4D4E-BC3D-49023466867A}">
  <ds:schemaRefs>
    <ds:schemaRef ds:uri="http://schemas.microsoft.com/sharepoint/v3/contenttype/forms"/>
  </ds:schemaRefs>
</ds:datastoreItem>
</file>

<file path=customXml/itemProps3.xml><?xml version="1.0" encoding="utf-8"?>
<ds:datastoreItem xmlns:ds="http://schemas.openxmlformats.org/officeDocument/2006/customXml" ds:itemID="{8F654EB7-5DB4-40A6-AEE8-186D72BF95C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20241115_Financial_Annual Report.xlsx</dc:title>
  <dc:subject/>
  <dc:creator>Jelena Zelenovic</dc:creator>
  <cp:keywords/>
  <dc:description/>
  <cp:lastModifiedBy>PDA</cp:lastModifiedBy>
  <cp:revision/>
  <dcterms:created xsi:type="dcterms:W3CDTF">2017-11-15T21:17:43Z</dcterms:created>
  <dcterms:modified xsi:type="dcterms:W3CDTF">2024-11-19T23:52:24Z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