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unitednations-my.sharepoint.com/personal/sayda_castroaleman_un_org/Documents/Desktop/SAYDA/PROJECTS/PBF Pro Tierra/2024/"/>
    </mc:Choice>
  </mc:AlternateContent>
  <xr:revisionPtr revIDLastSave="33" documentId="8_{99A7DBD3-A99F-44DE-BD24-36A7482D99DE}" xr6:coauthVersionLast="47" xr6:coauthVersionMax="47" xr10:uidLastSave="{D07E2BD5-7429-4937-85EE-6D5A5E3729E1}"/>
  <bookViews>
    <workbookView xWindow="-120" yWindow="-120" windowWidth="29040" windowHeight="1584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Dropdowns" sheetId="8" state="hidden" r:id="rId6"/>
    <sheet name="Sheet2" sheetId="7" state="hidden" r:id="rId7"/>
    <sheet name="5) -For MPTF Use-" sheetId="4"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6" i="1" l="1"/>
  <c r="I175" i="1" l="1"/>
  <c r="H205" i="5" l="1"/>
  <c r="L175" i="1" l="1"/>
  <c r="L174" i="1"/>
  <c r="L103" i="1"/>
  <c r="L102" i="1"/>
  <c r="L101" i="1"/>
  <c r="L93" i="1"/>
  <c r="L92" i="1"/>
  <c r="L91" i="1"/>
  <c r="L70" i="1"/>
  <c r="L69" i="1"/>
  <c r="L66" i="1"/>
  <c r="L65" i="1"/>
  <c r="L64" i="1"/>
  <c r="L63" i="1"/>
  <c r="L62" i="1"/>
  <c r="L61" i="1"/>
  <c r="L60" i="1"/>
  <c r="L59" i="1"/>
  <c r="L51" i="1"/>
  <c r="L50" i="1"/>
  <c r="L49" i="1"/>
  <c r="L39" i="1"/>
  <c r="L38" i="1"/>
  <c r="L37" i="1"/>
  <c r="L28" i="1"/>
  <c r="L27" i="1"/>
  <c r="L19" i="1"/>
  <c r="L18" i="1"/>
  <c r="L17" i="1"/>
  <c r="L8" i="1"/>
  <c r="L9" i="1"/>
  <c r="L7" i="1"/>
  <c r="L178" i="1" l="1"/>
  <c r="M178" i="1" s="1"/>
  <c r="H178" i="1"/>
  <c r="E176" i="1" l="1"/>
  <c r="F205" i="5" l="1"/>
  <c r="E177" i="1"/>
  <c r="D178" i="1"/>
  <c r="D186" i="5"/>
  <c r="D205" i="5"/>
  <c r="C14" i="4"/>
  <c r="D25" i="1"/>
  <c r="D18" i="5"/>
  <c r="G190" i="5"/>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8" i="1"/>
  <c r="I171" i="1"/>
  <c r="D205" i="1"/>
  <c r="G174" i="1"/>
  <c r="H200" i="1"/>
  <c r="D199" i="5"/>
  <c r="E199" i="5"/>
  <c r="G199" i="5" s="1"/>
  <c r="F199" i="5"/>
  <c r="E205" i="5"/>
  <c r="D14" i="4" s="1"/>
  <c r="F14" i="4" s="1"/>
  <c r="E204" i="5"/>
  <c r="D13" i="4" s="1"/>
  <c r="F13" i="4" s="1"/>
  <c r="F204" i="5"/>
  <c r="E203" i="5"/>
  <c r="D12" i="4" s="1"/>
  <c r="F12" i="4" s="1"/>
  <c r="F203" i="5"/>
  <c r="E202" i="5"/>
  <c r="D11" i="4" s="1"/>
  <c r="F202" i="5"/>
  <c r="E201" i="5"/>
  <c r="D10" i="4" s="1"/>
  <c r="F10" i="4" s="1"/>
  <c r="F201" i="5"/>
  <c r="E200" i="5"/>
  <c r="G200" i="5" s="1"/>
  <c r="F200" i="5"/>
  <c r="D201" i="5"/>
  <c r="C10" i="4"/>
  <c r="E10" i="4"/>
  <c r="D203" i="5"/>
  <c r="D204" i="5"/>
  <c r="C13" i="4"/>
  <c r="E13" i="4"/>
  <c r="D200" i="5"/>
  <c r="D151" i="1"/>
  <c r="E151"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77" i="1" s="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G194" i="5" s="1"/>
  <c r="G192" i="5"/>
  <c r="G191" i="5"/>
  <c r="G189" i="5"/>
  <c r="G188" i="5"/>
  <c r="G187" i="5"/>
  <c r="E178" i="1"/>
  <c r="E186" i="5"/>
  <c r="F178" i="1"/>
  <c r="F186" i="5"/>
  <c r="E14" i="4"/>
  <c r="E12" i="4"/>
  <c r="E11" i="4"/>
  <c r="E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D71" i="5"/>
  <c r="E71" i="5"/>
  <c r="G75" i="5"/>
  <c r="G76" i="5"/>
  <c r="G77" i="5"/>
  <c r="G78" i="5"/>
  <c r="G79" i="5"/>
  <c r="G80" i="5"/>
  <c r="G81" i="5"/>
  <c r="D82" i="5"/>
  <c r="G82" i="5" s="1"/>
  <c r="E82" i="5"/>
  <c r="F82" i="5"/>
  <c r="G86" i="5"/>
  <c r="G87" i="5"/>
  <c r="G88" i="5"/>
  <c r="G89" i="5"/>
  <c r="G90" i="5"/>
  <c r="G91" i="5"/>
  <c r="G92" i="5"/>
  <c r="D93" i="5"/>
  <c r="E93" i="5"/>
  <c r="F93" i="5"/>
  <c r="G93" i="5"/>
  <c r="G53" i="5"/>
  <c r="G54" i="5"/>
  <c r="G55" i="5"/>
  <c r="G56" i="5"/>
  <c r="G57" i="5"/>
  <c r="G58" i="5"/>
  <c r="G59" i="5"/>
  <c r="D60" i="5"/>
  <c r="E60" i="5"/>
  <c r="G60" i="5" s="1"/>
  <c r="F60" i="5"/>
  <c r="G19" i="5"/>
  <c r="G20" i="5"/>
  <c r="G21" i="5"/>
  <c r="G22" i="5"/>
  <c r="G23" i="5"/>
  <c r="G24" i="5"/>
  <c r="G25" i="5"/>
  <c r="D26" i="5"/>
  <c r="E26" i="5"/>
  <c r="F26" i="5"/>
  <c r="G30" i="5"/>
  <c r="G31" i="5"/>
  <c r="G32" i="5"/>
  <c r="G33" i="5"/>
  <c r="G34" i="5"/>
  <c r="G35" i="5"/>
  <c r="G36" i="5"/>
  <c r="D37" i="5"/>
  <c r="E37" i="5"/>
  <c r="F37" i="5"/>
  <c r="G37" i="5"/>
  <c r="G41" i="5"/>
  <c r="G42" i="5"/>
  <c r="G43" i="5"/>
  <c r="G44" i="5"/>
  <c r="G45" i="5"/>
  <c r="G46" i="5"/>
  <c r="G47" i="5"/>
  <c r="D48" i="5"/>
  <c r="E48" i="5"/>
  <c r="F48" i="5"/>
  <c r="E15" i="5"/>
  <c r="F15" i="5"/>
  <c r="G8" i="5"/>
  <c r="G9" i="5"/>
  <c r="G10" i="5"/>
  <c r="G11" i="5"/>
  <c r="G12" i="5"/>
  <c r="G13" i="5"/>
  <c r="G14" i="5"/>
  <c r="D15" i="5"/>
  <c r="G15" i="5"/>
  <c r="G127" i="5"/>
  <c r="G172" i="5"/>
  <c r="E15" i="4"/>
  <c r="F206" i="5"/>
  <c r="G150" i="5"/>
  <c r="G161" i="5"/>
  <c r="G138" i="5"/>
  <c r="G183"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s="1"/>
  <c r="F67" i="1"/>
  <c r="F63" i="5"/>
  <c r="E57" i="1"/>
  <c r="E52" i="5" s="1"/>
  <c r="F57" i="1"/>
  <c r="F52" i="5"/>
  <c r="E45" i="1"/>
  <c r="E40" i="5" s="1"/>
  <c r="E15" i="1"/>
  <c r="E25" i="1"/>
  <c r="E35" i="1"/>
  <c r="F45" i="1"/>
  <c r="F40" i="5"/>
  <c r="F35" i="1"/>
  <c r="F29" i="5"/>
  <c r="F25" i="1"/>
  <c r="F18" i="5"/>
  <c r="F15" i="1"/>
  <c r="F7" i="5"/>
  <c r="E16" i="4"/>
  <c r="E17" i="4"/>
  <c r="F207" i="5"/>
  <c r="F208" i="5"/>
  <c r="E7" i="5"/>
  <c r="E97" i="5"/>
  <c r="F85" i="5"/>
  <c r="E29" i="5"/>
  <c r="D171" i="1"/>
  <c r="D175" i="5"/>
  <c r="D161" i="1"/>
  <c r="D164" i="5"/>
  <c r="D153" i="5"/>
  <c r="D141" i="1"/>
  <c r="D142" i="5"/>
  <c r="D129" i="1"/>
  <c r="D130" i="5"/>
  <c r="D119" i="1"/>
  <c r="D119" i="5"/>
  <c r="D109" i="1"/>
  <c r="D108" i="5"/>
  <c r="D99" i="1"/>
  <c r="D97" i="5"/>
  <c r="D87" i="1"/>
  <c r="D85" i="5"/>
  <c r="D77" i="1"/>
  <c r="D74" i="5"/>
  <c r="G74" i="5" s="1"/>
  <c r="D67" i="1"/>
  <c r="D189" i="1" s="1"/>
  <c r="D57" i="1"/>
  <c r="D45" i="1"/>
  <c r="D40" i="5" s="1"/>
  <c r="D35" i="1"/>
  <c r="D29" i="5"/>
  <c r="D15" i="1"/>
  <c r="D7" i="5"/>
  <c r="G153" i="5"/>
  <c r="G97" i="5"/>
  <c r="F189" i="1"/>
  <c r="G7" i="5"/>
  <c r="G108" i="5"/>
  <c r="H129" i="1"/>
  <c r="H161" i="1"/>
  <c r="G130" i="5"/>
  <c r="H151" i="1"/>
  <c r="G142" i="5"/>
  <c r="G164" i="5"/>
  <c r="G85" i="5"/>
  <c r="G175" i="5"/>
  <c r="G29" i="5"/>
  <c r="G119" i="5"/>
  <c r="G186" i="5"/>
  <c r="G193" i="5"/>
  <c r="G175" i="1"/>
  <c r="G178" i="1"/>
  <c r="D202" i="5"/>
  <c r="D206" i="5" s="1"/>
  <c r="D194" i="5"/>
  <c r="C40" i="6"/>
  <c r="D45" i="6"/>
  <c r="G171" i="1"/>
  <c r="H171" i="1"/>
  <c r="G161" i="1"/>
  <c r="G151" i="1"/>
  <c r="H141" i="1"/>
  <c r="G141" i="1"/>
  <c r="G129" i="1"/>
  <c r="G119" i="1"/>
  <c r="H119" i="1"/>
  <c r="H87" i="1"/>
  <c r="G87" i="1"/>
  <c r="D52" i="5"/>
  <c r="G57" i="1"/>
  <c r="C29" i="6"/>
  <c r="D34" i="6"/>
  <c r="G109" i="1"/>
  <c r="G204" i="5"/>
  <c r="C8" i="4"/>
  <c r="C9" i="4"/>
  <c r="C12" i="4"/>
  <c r="H109" i="1"/>
  <c r="H99" i="1"/>
  <c r="G99" i="1"/>
  <c r="H35" i="1"/>
  <c r="G35" i="1"/>
  <c r="H25" i="1"/>
  <c r="G205" i="5"/>
  <c r="G15" i="1"/>
  <c r="H15" i="1"/>
  <c r="F190" i="1"/>
  <c r="F191" i="1"/>
  <c r="D43" i="6"/>
  <c r="D46" i="6"/>
  <c r="D47" i="6"/>
  <c r="D44" i="6"/>
  <c r="D32" i="6"/>
  <c r="D33" i="6"/>
  <c r="D36" i="6"/>
  <c r="D35" i="6"/>
  <c r="F198" i="1"/>
  <c r="E23" i="4"/>
  <c r="F197" i="1"/>
  <c r="F199" i="1"/>
  <c r="E24" i="4"/>
  <c r="C41" i="6"/>
  <c r="C30" i="6"/>
  <c r="F200" i="1"/>
  <c r="E25" i="4"/>
  <c r="E22" i="4"/>
  <c r="I202" i="1" l="1"/>
  <c r="I205" i="1" s="1"/>
  <c r="I206" i="1" s="1"/>
  <c r="C7" i="6"/>
  <c r="D14" i="6" s="1"/>
  <c r="H45" i="1"/>
  <c r="G45" i="1"/>
  <c r="G40" i="5"/>
  <c r="E18" i="5"/>
  <c r="G18" i="5"/>
  <c r="G25" i="1"/>
  <c r="G203" i="5"/>
  <c r="D9" i="4"/>
  <c r="F9" i="4" s="1"/>
  <c r="G26" i="5"/>
  <c r="G48" i="5"/>
  <c r="H67" i="1"/>
  <c r="E189" i="1"/>
  <c r="E191" i="1" s="1"/>
  <c r="E197" i="1" s="1"/>
  <c r="H57" i="1"/>
  <c r="G201" i="5"/>
  <c r="G52" i="5"/>
  <c r="G71" i="5"/>
  <c r="E206" i="5"/>
  <c r="E208" i="5" s="1"/>
  <c r="D8" i="4"/>
  <c r="H77" i="1"/>
  <c r="G67" i="1"/>
  <c r="G202" i="5"/>
  <c r="D63" i="5"/>
  <c r="G63" i="5" s="1"/>
  <c r="C18" i="6"/>
  <c r="D24" i="6" s="1"/>
  <c r="D207" i="5"/>
  <c r="G207" i="5" s="1"/>
  <c r="C11" i="4"/>
  <c r="D190" i="1"/>
  <c r="G190" i="1" s="1"/>
  <c r="D202" i="1" l="1"/>
  <c r="D10" i="6"/>
  <c r="D11" i="6"/>
  <c r="D13" i="6"/>
  <c r="D12" i="6"/>
  <c r="G189" i="1"/>
  <c r="I203" i="1" s="1"/>
  <c r="E198" i="1"/>
  <c r="D23" i="4" s="1"/>
  <c r="E199" i="1"/>
  <c r="D24" i="4" s="1"/>
  <c r="D22" i="4"/>
  <c r="G206" i="5"/>
  <c r="G208" i="5" s="1"/>
  <c r="D15" i="4"/>
  <c r="F8" i="4"/>
  <c r="D22" i="6"/>
  <c r="D23" i="6"/>
  <c r="D25" i="6"/>
  <c r="D21" i="6"/>
  <c r="D208" i="5"/>
  <c r="F11" i="4"/>
  <c r="C15" i="4"/>
  <c r="D191" i="1"/>
  <c r="G191" i="1"/>
  <c r="C8" i="6" l="1"/>
  <c r="E200" i="1"/>
  <c r="D25" i="4" s="1"/>
  <c r="D16" i="4"/>
  <c r="D17" i="4" s="1"/>
  <c r="C19" i="6"/>
  <c r="F15" i="4"/>
  <c r="C16" i="4"/>
  <c r="C17" i="4" s="1"/>
  <c r="D198" i="1"/>
  <c r="D197" i="1"/>
  <c r="D199" i="1"/>
  <c r="D206" i="1"/>
  <c r="D203" i="1"/>
  <c r="F16" i="4" l="1"/>
  <c r="F17" i="4" s="1"/>
  <c r="G199" i="1"/>
  <c r="F24" i="4" s="1"/>
  <c r="C24" i="4"/>
  <c r="C22" i="4"/>
  <c r="D200" i="1"/>
  <c r="C25" i="4" s="1"/>
  <c r="G197" i="1"/>
  <c r="C23" i="4"/>
  <c r="G198" i="1"/>
  <c r="F23" i="4" s="1"/>
  <c r="F22" i="4" l="1"/>
  <c r="G200" i="1"/>
  <c r="F25" i="4" s="1"/>
  <c r="G70" i="5" l="1"/>
  <c r="F7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VALDIVIA Carlos</author>
  </authors>
  <commentList>
    <comment ref="E190" authorId="0" shapeId="0" xr:uid="{00000000-0006-0000-0100-000001000000}">
      <text>
        <r>
          <rPr>
            <sz val="11"/>
            <color theme="1"/>
            <rFont val="Calibri"/>
            <family val="2"/>
            <scheme val="minor"/>
          </rPr>
          <t>VALDIVIA Carlos:
WFP´s ISC rate is 6.5%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tc={88DD8709-CEC3-45E2-8B48-C8D3347986C3}</author>
    <author>VALDIVIA Carlos</author>
    <author>tc={0AB5C95B-3B33-4880-8CDA-202AB04D3E28}</author>
  </authors>
  <commentList>
    <comment ref="G194" authorId="0" shapeId="0" xr:uid="{88DD8709-CEC3-45E2-8B48-C8D3347986C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Agregamos desglos de  presupuesto de M&amp;E y Evalución del proyecto, pero pendiente se segregación por categoría del rubro Additional Operational Cost por PMA.
</t>
      </text>
    </comment>
    <comment ref="E207" authorId="1" shapeId="0" xr:uid="{00000000-0006-0000-0200-000001000000}">
      <text>
        <r>
          <rPr>
            <sz val="11"/>
            <color theme="1"/>
            <rFont val="Calibri"/>
            <family val="2"/>
            <scheme val="minor"/>
          </rPr>
          <t>VALDIVIA Carlos:
WFP´s ISC rate is 6.5%</t>
        </r>
      </text>
    </comment>
    <comment ref="G207" authorId="2"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 incluido aquí la suma de los Costos Indirectos de OACNUDH y PMA. Como se indica en la nota de la celda E190, el ISC de PMA es más bajo que 7%, por lo que se ha calculado el monto segun la normal corporativa.</t>
      </text>
    </comment>
  </commentList>
</comments>
</file>

<file path=xl/sharedStrings.xml><?xml version="1.0" encoding="utf-8"?>
<sst xmlns="http://schemas.openxmlformats.org/spreadsheetml/2006/main" count="854" uniqueCount="634">
  <si>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</si>
  <si>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</si>
  <si>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</si>
  <si>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</si>
  <si>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</si>
  <si>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OACNUDH</t>
  </si>
  <si>
    <t>PMA</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</si>
  <si>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</si>
  <si>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</si>
  <si>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</si>
  <si>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</si>
  <si>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</si>
  <si>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</si>
  <si>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</si>
  <si>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Resultado 1: La institucionalidad pública vinculada a la prevención y gestión de la conflictividad territorial tiene capacidades, y fortalece y/o genera espacios, para garantizar el acceso a la tierra y los recursos naturales, el medio ambiente, y para dirimir los conflictos sobre tierras y territorio de manera integral, promoviendo la garantía de los derechos humanos y seguridad alimentaria.
</t>
  </si>
  <si>
    <t>Output 1.1:</t>
  </si>
  <si>
    <t xml:space="preserve">Producto 1.1: Los conocimientos, habilidades, y capacidades de las y los funcionarios de las instituciones del Estado vinculadas a la prevención y gestión de la conflictividad (SEDH, SERNA, INA, IP, MP, SAG, y autoridades locales entre otras) aumentadas y fortalecidas, según las competencias de cada institución. </t>
  </si>
  <si>
    <t>Activity 1.1.1:</t>
  </si>
  <si>
    <t>1.1.1 Creación y puesta en marcha de una línea de intervención para la “Mesa Nacional Inter-Institucional de Prevención y Abordaje de Conflictos Sociales” y fortalecimiento de las mesas regionales, así como de las sub-comisiones de justicia penal a nivel local, para abordar los conflictos relacionados con territorios ancestrales y proteger o restituir los derechos territoriales.</t>
  </si>
  <si>
    <t>Las mesas y las entidades que las componen tendran un enfoque basado en la igualdad de genero y tomarán en cuenta el impacto diferenciado que la conflictividad tiene sobre las mujeres</t>
  </si>
  <si>
    <t>Activity 1.1.2:</t>
  </si>
  <si>
    <t xml:space="preserve">1.1.2 Fortalecimiento del IP y los catastros municipales para el abordaje de la conflictividad desde un enfoque de derechos humanos, incluyendo el reconocimiento de los derechos a la tierra y territorios ancestrales de los pueblos garífuna y afrohondureños y tierras de las comunidades vecinas. </t>
  </si>
  <si>
    <t>El trabajo con el IP y los catastros municipales tomarán en cuenta y tratará de aborar los desafios particulares que enfrentan las mujeres, incluyendo para el reconocimiento de sus derechos a la tierra y territorio</t>
  </si>
  <si>
    <t>Activity 1.1.3:</t>
  </si>
  <si>
    <t>1.1.3 Fortalecimiento de SERNA para el licenciamiento ambiental, incluyendo para facilitar el reconocimiento de los derechos ancestrales de los pueblos garífuna, afrohondureños y otros.</t>
  </si>
  <si>
    <t>El proceso de licenciamiento y seguimiento por parte de SERNA incluya consideraciones de género y el impacto diferenciado que diferentes proyectos de desarrollo tienen sobre las mujeres</t>
  </si>
  <si>
    <t>Activity 1.1.4</t>
  </si>
  <si>
    <t>Activity 1.1.5</t>
  </si>
  <si>
    <t>Activity 1.1.6</t>
  </si>
  <si>
    <t>Activity 1.1.7</t>
  </si>
  <si>
    <t>Activity 1.1.8</t>
  </si>
  <si>
    <t>Output Total</t>
  </si>
  <si>
    <t>Output 1.2:</t>
  </si>
  <si>
    <t>Producto 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</si>
  <si>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Activity 1.2.1</t>
  </si>
  <si>
    <t>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</si>
  <si>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La actividad asegurará que al menos 45% de los beneficiarios de las capacitaciones sean mujeres</t>
  </si>
  <si>
    <t>Activity 1.2.2</t>
  </si>
  <si>
    <t>1.2.2 Desarrollo de metodologías de trabajo multidisciplinarias para el Observatorio y para su coordinación con los espacios multi-actor</t>
  </si>
  <si>
    <t>Compartir experiencias con enfoque particular de genero en el abordaje de conflictividad vinculata a la tierra y territorio</t>
  </si>
  <si>
    <t>Activity 1.2.3</t>
  </si>
  <si>
    <t>1.2.3 Apoyar el desarrollo y puesta en marcha de un sistema de alerta temprana para la generación de acción temprana en las zonas de intervención.</t>
  </si>
  <si>
    <t>Elaboración de metodologías de trabajo para el observatorio que tomen en cuenta los factores particulares que limiten el acceso a la tierra y territorio de las mujeres y el impacto diferenciado que esto tiene sobre ellas</t>
  </si>
  <si>
    <t>Activity 1.2.4</t>
  </si>
  <si>
    <t>Activity 1.2.5</t>
  </si>
  <si>
    <t>Activity 1.2.6</t>
  </si>
  <si>
    <t>Activity 1.2.7</t>
  </si>
  <si>
    <t>Activity 1.2.8</t>
  </si>
  <si>
    <t>Output 1.3:</t>
  </si>
  <si>
    <t>Producto 1.3: Espacios multi-actor a nivel nacional y local son fortalecido s y/o creados para permitir al Estado cumplir con sus obligaciones de prevención y gestión de las conflictividades vinculadas con la tierra, territorio y medio ambiente, con la participación de las organizaciones de la sociedad civil, sector privado y comunidades.</t>
  </si>
  <si>
    <t>Activity 1.3.1</t>
  </si>
  <si>
    <t>1.3.1 Desarrollar e implementar un plan de capacitación  sobre los derechos territoriales de la población meta, incluyendo la consulta previa, libre e informada , dirigido a los diferentes actores involucrados en los espacios multi-actor</t>
  </si>
  <si>
    <t>Activity 1.3.2</t>
  </si>
  <si>
    <t xml:space="preserve">1.3.2 Brindar apoyo técnico y acompañamiento para la puesta en marcha de una estrategia de prevención y/o abordaje de la conflictividad vinculadas con tierra, territorio y medio ambiente en las zonas de intervención.  </t>
  </si>
  <si>
    <t>La estrategia de prevención y/o abordaje de conflictividad tiene enfoque de genero y toma en cuenta el impacto diferenciado de los conflictos sociales sobre las mujeres</t>
  </si>
  <si>
    <t>Activity 1.3.3</t>
  </si>
  <si>
    <t>Activity 1.3.4</t>
  </si>
  <si>
    <t>Activity 1.3.5</t>
  </si>
  <si>
    <t>Activity 1.3.6</t>
  </si>
  <si>
    <t>Activity 1.3.7</t>
  </si>
  <si>
    <t>Activity 1.3.8</t>
  </si>
  <si>
    <t>Output 1.4:</t>
  </si>
  <si>
    <t>Producto 1.4: Espacios comunitarios de planificación y toma de decisiones sobre desarrollo territorial son creados, activados, y/o fortalecidos y cuentan con la participación de comunidades  , sociedad civil, sector privado y el Estado, incluyendo un enfoque de seguridad alimentaria y nutricional.</t>
  </si>
  <si>
    <t>Activity 1.4.1</t>
  </si>
  <si>
    <t>1.4.1 Diagnóstico, identificación y tipificación de espacios comunitarios de planificación territorial y toma de decisiones, y caracterización del nivel de participación de la población meta en estos espacios</t>
  </si>
  <si>
    <t>PMA realiza esfuerzos para asegurar representación igualitaria de mujeres y hombres en talleres y eventos.
El diagnóstico tomará en cuenta la identificación del nivel de participación femenina en los espacios de planificacion territorial existentes</t>
  </si>
  <si>
    <t>Activity 1.4.2</t>
  </si>
  <si>
    <t>1.4.2 Activar, fortalecer, o crear espacios comunitarios de planificación y toma de decisiones que incluyan un enfoque de seguridad alimentaria y nutricional y gestión de riesgos ante choques externos y que garanticen la participación de líderes y lideresas comunitarias</t>
  </si>
  <si>
    <t xml:space="preserve">PMA realiza esfuerzos para asegurar representación igualitaria de mujeres y hombres en talleres y eventos.
Se reaizarán esfuerzos para garantizar que los espacios de planificación y toma de decisiones cuenten con participación significativa de mujeres, tanto de instituciones públicas como de comunidades y sociedad civil   </t>
  </si>
  <si>
    <t>Activity 1.4.3</t>
  </si>
  <si>
    <t>1.4.3 Facilitar un proceso de intercambio y sensibilización entre las autoridades municipales y comunitarias, sociedad civil, y sector privado para promover el reconocimiento y legitimación de los espacios comunitarios para la planificación territorial institucional</t>
  </si>
  <si>
    <t>PMA realiza esfuerzos para asegurar representación igualitaria de mujeres y hombres en talleres y eventos.</t>
  </si>
  <si>
    <t>Activity 1.4.4</t>
  </si>
  <si>
    <t>Activity 1.4.5</t>
  </si>
  <si>
    <t>Activity 1.4.6</t>
  </si>
  <si>
    <t>Activity 1.4.7</t>
  </si>
  <si>
    <t>Activity 1.4.8</t>
  </si>
  <si>
    <t xml:space="preserve">OUTCOME 2: </t>
  </si>
  <si>
    <t xml:space="preserve">Resultado 2: Aumentada la participación y la capacidad de incidencia de las comunidades y organizaciones de la sociedad civil, especialmente de las mujeres y jóvenes, en procesos/espacios de prevención de conflictividad territorial y de planificación comunitaria   </t>
  </si>
  <si>
    <t>Outcome 2.1</t>
  </si>
  <si>
    <t xml:space="preserve">Producto 2.1: Incrementados los conocimientos, habilidades y capacidades de incidencia y litigio estratégico de la sociedad civil, en los ámbitos nacional y local, para promover el acceso a derechos económicos, sociales, culturales y ambientales de las poblaciones garífunas y poblaciones mestizas y campesinas vecinas 
</t>
  </si>
  <si>
    <t>Activity 2.1.1</t>
  </si>
  <si>
    <t>2.1.1 Desarrollar e implementar un plan de capacitación para las organizaciones de sociedad civil en litigio estratégico para promover acceso a los derechos económicos, sociales, culturales y ambientales (DESCA) de poblaciones garífunas y mestizas (incluyendo guías y documentos de ser relevante)</t>
  </si>
  <si>
    <t>El plan de capacitación para OSCs tiene enfoque específico sobre la protección y acceso a derechos ESCA de las mujeres</t>
  </si>
  <si>
    <t>Activity 2.1.2</t>
  </si>
  <si>
    <t>2.1.2 Organizar espacios de intercambio de experiencias a nivel nacional e internacional en temas de litigio estratégico que facilite el acceso a DESCA por parte de la población meta</t>
  </si>
  <si>
    <t>Se comparten experiencias de litigio estrategico que impactan los derechos ESCA de las mujeres</t>
  </si>
  <si>
    <t>Activity 2.1.3</t>
  </si>
  <si>
    <t xml:space="preserve">2.1.3 Brindar apoyo técnico para casos emblemáticos de afectación de DESCA en las zonas de intervención a través de los bufetes de abogados (BED, Bufete Justicia para los pueblos) </t>
  </si>
  <si>
    <t>Se dará prioridad a casos emblemáticos que impactan a los derechos ESCA de las mujeres</t>
  </si>
  <si>
    <t>Activity 2.1.4</t>
  </si>
  <si>
    <t>Activity 2.1.5</t>
  </si>
  <si>
    <t>Activity 2.1.6</t>
  </si>
  <si>
    <t>Activity 2.1.7</t>
  </si>
  <si>
    <t>Activity 2.1.8</t>
  </si>
  <si>
    <t>Output 2.2</t>
  </si>
  <si>
    <t xml:space="preserve">Producto 2.2: Aumentada la participación de la población meta en espacios comunitarios de planificación para el desarrollo territorial y en espacios de abordaje integral de la conflictividad vinculada a la tierra, el territorio y el medio ambiente
</t>
  </si>
  <si>
    <t>Activity 2.2.1</t>
  </si>
  <si>
    <t xml:space="preserve">2.2.1 Elaborar planes comunitarios participativos de desarrollo territorial, creando oportunidades para la identificación de necesidades y generación de propuestas para el fortalecimiento de medios de vida, la seguridad alimentaria, y la preservación y restauración de ecosistemas, que, entre otros, tomen en cuenta el impacto del cambio climático     </t>
  </si>
  <si>
    <t>PMA realiza esfuerzos para asegurar representación igualitaria de mujeres y hombres en talleres y eventos.
Se priorizará la identificación de necesidades y generacion de propuestas relacionadas con el empoderamiento de las mujeres, sus medios de vida y sus asociaciones</t>
  </si>
  <si>
    <t>Activity 2.2.2</t>
  </si>
  <si>
    <t>2.2.2 Identificar (diagnóstico) y fortalecer capacidades intra-comunitarias  para la planificación e implementación de medios de vida y gestión de riesgos ante choques externos que fortalezcan la seguridad alimentaria y nutricional, y la cohesión social de la población meta</t>
  </si>
  <si>
    <t>Para el fortalecimiento de la asociatividad y la gestión de riesgos se priorizarán organizaciones de mujeres o lideradas por mujeres y se tomarán en cuenta los intereses y necesidades identificadas en los planes comunitarios por poblacion femina juvenil</t>
  </si>
  <si>
    <t>Activity 2.2.3</t>
  </si>
  <si>
    <t>2.2.3 Implementar un programa para la recuperación y/o construcción de activos productivos y comunitarios que fortalezcan los medios de vida y la seguridad alimentaria.</t>
  </si>
  <si>
    <t>Para la focalización y selección de hogares beneficiarios PMA prioriza aquellos más vulnerables y liderados por madres solteras y/o con hijos menores de  5 años. Además se implementa la recuperación y/o construcción de activos que promuevan el empoderamiento de la mujer y su partipación en la garantía de la seguridad alimentaria</t>
  </si>
  <si>
    <t>Dependiendo del diagnóstico realizado, se trabajará con los hogares focalizados para el desarrollo de actividades de recuperacion o creación de activos productivos y se llevarán a cabo actividades de asistencia técnica y fortalecimiento de capacidades productivas y comerciales que contribuyan a mejorar la generacion de ingresos en la población y promuevan seguridad alimentaria y dietas saludables</t>
  </si>
  <si>
    <t>Activity 2.2.4</t>
  </si>
  <si>
    <t>2.2.4 Implementar un programa de transferencias en efectivo o en especie que reduzca las barreras para la participación en espacios comunitarios de planificación territorial, y de prevención de conflictos y toma de decisiones.</t>
  </si>
  <si>
    <t>Para un cálculo inicial de 852 hogares (en promedio 5 personas por hogar) se harán entregas en efectivo o en especie dependiendo del contexto y en base al nuevo Plan Estratégico de País de PMA, por un valor de USD 5 por familia por día, bajo un esquema de asistencia de 3 ciclos de 30 días cada uno, para un total de 90 días. Estos cálculos están sujetos al diagnóstico inicial a realizarse al inicio del proyecto, y podrían variar.</t>
  </si>
  <si>
    <t>Activity 2.2.5</t>
  </si>
  <si>
    <t>Activity 2.2.6</t>
  </si>
  <si>
    <t>Activity 2.2.7</t>
  </si>
  <si>
    <t>Activity 2.2.8</t>
  </si>
  <si>
    <t>Output 2.3</t>
  </si>
  <si>
    <t>Producto 2.3: Incrementadas las capacidades de las y los líderes comunitarios para incidir en espacios de toma de decisiones relacionados con la planificación del desarrollo territorial, la seguridad alimentaria, y la gestión de riesgos, en articulación con los mecanismos de gestión y prevención de la conflictividad territorial</t>
  </si>
  <si>
    <t>Activity 2.3.1</t>
  </si>
  <si>
    <t>2.3.1 Implementar un plan de capacitación y acompañamiento técnico para líderes y lideresas comunitarias para la incidencia en espacios comunitarios de planificación, desarrollo territorial, seguridad alimentaria y gestión de riesgos   que impacten sus medios de vida, en municipios priorizados</t>
  </si>
  <si>
    <t xml:space="preserve">PMA realiza esfuerzos para asegurar representación igualitaria de mujeres y hombres en talleres y eventos.
Se buscará fomentar la participación y empoderamiento de lideresas comunitarias y la inclusión de temas de empoderamiento de la mujer, igualdad de género y prevención de violencia basada en género y protección en los planes de capacitación
</t>
  </si>
  <si>
    <t>Activity 2.3.2</t>
  </si>
  <si>
    <t>2.3.2 Crear espacios de intercambio de experiencias entre líderes y lideresas de distintas comunidades para identificar buenas prácticas, retos y obstáculos compartidos para la participación en espacios comunitarios de planificación y de gestión y prevención de la conflictividad territorial</t>
  </si>
  <si>
    <t>PMA realiza esfuerzos para asegurar representación igualitaria de mujeres y hombres en talleres y eventos, principalmente de lideresas comunitarias, de ser posible jóvenes (menores de 30 años)</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</si>
  <si>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</si>
  <si>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</si>
  <si>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</si>
  <si>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</si>
  <si>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</si>
  <si>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</si>
  <si>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</si>
  <si>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</si>
  <si>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</si>
  <si>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</si>
  <si>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</si>
  <si>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</si>
  <si>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</si>
  <si>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</si>
  <si>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</si>
  <si>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</si>
  <si>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Resultado 3: Las barreras a la vocería y la defensa de los derechos humanos vinculados a la tierra, el territorio y el medio ambiente son reducidas, incluyendo a través de la disminución de la estigmatización de los liderazgos comunitarios.
</t>
  </si>
  <si>
    <t>Output 3.1</t>
  </si>
  <si>
    <t>Producto 3.1: Fortalecidas  las capacidades de periodistas, comunicadores sociales y medios de comunicación (tradicionales y alternativos), personas defensoras y representantes del Estado, para contribuir a un entorno propicio, libre y seguro para la defensa de los derechos humanos y o de la libertad de expresión con especial enfoque en las poblaciones garífunas y afrodescencientes.</t>
  </si>
  <si>
    <t>Activity 3.1.1</t>
  </si>
  <si>
    <t>3.1.1 Desarrollar un análisis y un plan de incidencia sobre las limitaciones para el ejercicio de la libertad de expresión y el ejercicio periodístico, de los medios comunitarios y alternativos.</t>
  </si>
  <si>
    <t>El análisis tomará en cuenta los factores limitantes que particularmente impactan la libertad de expresión y el ejercicio periodístico de las mujeres</t>
  </si>
  <si>
    <t>Activity 3.1.2</t>
  </si>
  <si>
    <t>3.1.2 Desarrollo de capacidades 
en gestión y manejo de riesgos, dirigido a periodistas, comunicadores sociales y medios de comunicación (tradicionales y alternativos), comunidades y personas defensoras de derechos humanos.</t>
  </si>
  <si>
    <t xml:space="preserve">El plan de protección va a contener medidas específicas que buscan abordar los particulares riesgos que enfrentan las periodistas, comunicadoras y defensoras de los derechos humanos </t>
  </si>
  <si>
    <t>Activity 3.1.3</t>
  </si>
  <si>
    <t>3.1.3 Desarrollo de capacidades y/o estrategias con las contrapartes clave del Estado en materia de protección de personas defensoras de la tierra, territorio y medio ambiente.</t>
  </si>
  <si>
    <t>Activity 3.1.4</t>
  </si>
  <si>
    <t>Activity 3.1.5</t>
  </si>
  <si>
    <t>Activity 3.1.6</t>
  </si>
  <si>
    <t>Activity 3.1.7</t>
  </si>
  <si>
    <t>Activity 3.1.8</t>
  </si>
  <si>
    <t>Output 3.2:</t>
  </si>
  <si>
    <t>Producto 3.2: Generada una campaña para la disminución de discursos estigmatizantes y el reconocimiento de la labor de defensa de las personas defensoras de la tierra, territorio y medio ambiente.</t>
  </si>
  <si>
    <t>Activity 3.2.1</t>
  </si>
  <si>
    <t>3.2.1 Diseñar e implementar un plan de medios para generar espacios de comunicación y promoción de la defensa de la tierra, el territorio y el medio ambiente.</t>
  </si>
  <si>
    <t>El plan de medios toma en cuenta el impacto diferenciado y el rol de las mujeres defensoras de derechos humanos</t>
  </si>
  <si>
    <t>Activity 3.2.2</t>
  </si>
  <si>
    <t>3.2.2. Visibilizar y sensibilizar la labor de defensa de los liderazgos comunitarios en materia de tierra, territorito y medio ambiente, a través de la producción de material audiovisual y/o impreso.</t>
  </si>
  <si>
    <t>El material producido refleja el impacto diferenciado de la conflictividad sobre las mujeres, asi como el papel de las defensoras de los derechos humanos</t>
  </si>
  <si>
    <t>Activity 3.2.3</t>
  </si>
  <si>
    <t>3.2.3 Desarrollar e implementar plan de capacitación en periodismo con enfoque en derechos humanos con especial énfasis en mujeres y jóvenes (dirigido a mujeres afrohondureñas).</t>
  </si>
  <si>
    <t>Se elabora e implementa un plan de capacitación que aborda el riesgo diferenciado que enfrentan las defensoras de derechos humanos</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</si>
  <si>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</si>
  <si>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</si>
  <si>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</si>
  <si>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</si>
  <si>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</si>
  <si>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</si>
  <si>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</si>
  <si>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</si>
  <si>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</si>
  <si>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</si>
  <si>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</si>
  <si>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</si>
  <si>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</si>
  <si>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</si>
  <si>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</si>
  <si>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</si>
  <si>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</si>
  <si>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</si>
  <si>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</si>
  <si>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</si>
  <si>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</si>
  <si>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</si>
  <si>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</si>
  <si>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</si>
  <si>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</si>
  <si>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</si>
  <si>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</si>
  <si>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</si>
  <si>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</si>
  <si>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</si>
  <si>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</si>
  <si>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</si>
  <si>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</si>
  <si>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</si>
  <si>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</si>
  <si>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</si>
  <si>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</si>
  <si>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</si>
  <si>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</si>
  <si>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</si>
  <si>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</si>
  <si>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</si>
  <si>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</si>
  <si>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</si>
  <si>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</si>
  <si>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</si>
  <si>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</si>
  <si>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</si>
  <si>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</si>
  <si>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</si>
  <si>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</si>
  <si>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</si>
  <si>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</si>
  <si>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</si>
  <si>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</si>
  <si>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</si>
  <si>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</si>
  <si>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</si>
  <si>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</si>
  <si>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</si>
  <si>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</si>
  <si>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</si>
  <si>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</si>
  <si>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</si>
  <si>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</si>
  <si>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</si>
  <si>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</si>
  <si>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</si>
  <si>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</si>
  <si>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</si>
  <si>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</si>
  <si>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</si>
  <si>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</si>
  <si>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</si>
  <si>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</si>
  <si>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</si>
  <si>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</si>
  <si>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</si>
  <si>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</si>
  <si>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</si>
  <si>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</si>
  <si>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</si>
  <si>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</si>
  <si>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</si>
  <si>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</si>
  <si>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</si>
  <si>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</si>
  <si>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</si>
  <si>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</si>
  <si>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</si>
  <si>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</si>
  <si>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</si>
  <si>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</si>
  <si>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</si>
  <si>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</si>
  <si>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</si>
  <si>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</si>
  <si>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</si>
  <si>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 xml:space="preserve"> $                                                    -  </t>
  </si>
  <si>
    <t>OUTCOME 3</t>
  </si>
  <si>
    <t>Output 3.2</t>
  </si>
  <si>
    <t>OUTCOME 4</t>
  </si>
  <si>
    <t>Additional Costs</t>
  </si>
  <si>
    <t>Additional Cost Totals from Table 1</t>
  </si>
  <si>
    <t> </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</si>
  <si>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</si>
  <si>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</si>
  <si>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</si>
  <si>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</si>
  <si>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</si>
  <si>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</si>
  <si>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</si>
  <si>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</si>
  <si>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</si>
  <si>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</si>
  <si>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</si>
  <si>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</si>
  <si>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</si>
  <si>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</si>
  <si>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</si>
  <si>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</si>
  <si>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</si>
  <si>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</si>
  <si>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</si>
  <si>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</si>
  <si>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</si>
  <si>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</si>
  <si>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</si>
  <si>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</si>
  <si>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</si>
  <si>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</si>
  <si>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</si>
  <si>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</si>
  <si>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</si>
  <si>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</si>
  <si>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</si>
  <si>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</si>
  <si>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</si>
  <si>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</si>
  <si>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</si>
  <si>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</si>
  <si>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</si>
  <si>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</si>
  <si>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</si>
  <si>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</si>
  <si>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</si>
  <si>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</si>
  <si>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</si>
  <si>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</si>
  <si>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</si>
  <si>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</si>
  <si>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</si>
  <si>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</si>
  <si>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</si>
  <si>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</si>
  <si>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</si>
  <si>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</si>
  <si>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</si>
  <si>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</si>
  <si>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</si>
  <si>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</si>
  <si>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</si>
  <si>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</si>
  <si>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</si>
  <si>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</si>
  <si>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</si>
  <si>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</si>
  <si>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</si>
  <si>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</si>
  <si>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</si>
  <si>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</si>
  <si>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</si>
  <si>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</si>
  <si>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</si>
  <si>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</si>
  <si>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</si>
  <si>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</si>
  <si>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</si>
  <si>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</si>
  <si>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</si>
  <si>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</si>
  <si>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</si>
  <si>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</si>
  <si>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</si>
  <si>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</si>
  <si>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</si>
  <si>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</si>
  <si>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</si>
  <si>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</si>
  <si>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</si>
  <si>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</si>
  <si>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</si>
  <si>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</si>
  <si>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</si>
  <si>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</si>
  <si>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</si>
  <si>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</si>
  <si>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</si>
  <si>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</si>
  <si>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</si>
  <si>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</si>
  <si>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</si>
  <si>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</si>
  <si>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</si>
  <si>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</si>
  <si>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</si>
  <si>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</si>
  <si>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</si>
  <si>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</si>
  <si>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</si>
  <si>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</si>
  <si>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</si>
  <si>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</si>
  <si>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</si>
  <si>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</si>
  <si>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</si>
  <si>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</si>
  <si>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</si>
  <si>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</si>
  <si>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</si>
  <si>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</si>
  <si>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</si>
  <si>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</si>
  <si>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</si>
  <si>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</si>
  <si>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</si>
  <si>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</si>
  <si>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</si>
  <si>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</si>
  <si>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</si>
  <si>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</si>
  <si>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</si>
  <si>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</si>
  <si>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</si>
  <si>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</si>
  <si>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</si>
  <si>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</si>
  <si>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</si>
  <si>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</si>
  <si>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</si>
  <si>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</si>
  <si>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</si>
  <si>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</si>
  <si>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</si>
  <si>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</si>
  <si>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</si>
  <si>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</si>
  <si>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</si>
  <si>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</si>
  <si>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</si>
  <si>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</si>
  <si>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</si>
  <si>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</si>
  <si>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</si>
  <si>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</si>
  <si>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</si>
  <si>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</si>
  <si>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</si>
  <si>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</si>
  <si>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</si>
  <si>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</si>
  <si>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</si>
  <si>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</si>
  <si>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</si>
  <si>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</si>
  <si>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</si>
  <si>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</si>
  <si>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</si>
  <si>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</si>
  <si>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</si>
  <si>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</si>
  <si>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</si>
  <si>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</si>
  <si>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</si>
  <si>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</si>
  <si>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</si>
  <si>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</si>
  <si>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</si>
  <si>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</si>
  <si>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</si>
  <si>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</si>
  <si>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</si>
  <si>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</si>
  <si>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</si>
  <si>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</si>
  <si>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</si>
  <si>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</si>
  <si>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</si>
  <si>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</si>
  <si>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</si>
  <si>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</si>
  <si>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</si>
  <si>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</si>
  <si>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</si>
  <si>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</si>
  <si>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</si>
  <si>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</si>
  <si>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</si>
  <si>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</si>
  <si>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</si>
  <si>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</si>
  <si>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</si>
  <si>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</si>
  <si>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</si>
  <si>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</si>
  <si>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</si>
  <si>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</si>
  <si>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</si>
  <si>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</si>
  <si>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</si>
  <si>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</si>
  <si>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</si>
  <si>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</si>
  <si>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</si>
  <si>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</si>
  <si>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</si>
  <si>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</si>
  <si>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</si>
  <si>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</si>
  <si>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</si>
  <si>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</si>
  <si>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</si>
  <si>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</si>
  <si>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</si>
  <si>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</si>
  <si>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</si>
  <si>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</si>
  <si>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</si>
  <si>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</si>
  <si>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</si>
  <si>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</si>
  <si>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</si>
  <si>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</si>
  <si>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</si>
  <si>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</si>
  <si>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</si>
  <si>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</si>
  <si>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</si>
  <si>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</si>
  <si>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</si>
  <si>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</si>
  <si>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</si>
  <si>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</si>
  <si>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</si>
  <si>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</si>
  <si>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</si>
  <si>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</si>
  <si>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</si>
  <si>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</si>
  <si>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</si>
  <si>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</si>
  <si>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</si>
  <si>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</si>
  <si>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</si>
  <si>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</si>
  <si>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</si>
  <si>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</si>
  <si>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</si>
  <si>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</si>
  <si>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</si>
  <si>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</si>
  <si>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</si>
  <si>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</si>
  <si>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</si>
  <si>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</si>
  <si>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</si>
  <si>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</si>
  <si>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</si>
  <si>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</si>
  <si>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</si>
  <si>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</si>
  <si>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</si>
  <si>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</si>
  <si>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</si>
  <si>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</si>
  <si>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</si>
  <si>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</si>
  <si>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</si>
  <si>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</si>
  <si>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</si>
  <si>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</si>
  <si>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</si>
  <si>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</si>
  <si>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</si>
  <si>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</si>
  <si>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</si>
  <si>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</si>
  <si>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</si>
  <si>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</si>
  <si>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</si>
  <si>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</si>
  <si>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</si>
  <si>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</si>
  <si>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</si>
  <si>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</si>
  <si>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</si>
  <si>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</si>
  <si>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</si>
  <si>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</si>
  <si>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</si>
  <si>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</si>
  <si>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</si>
  <si>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</si>
  <si>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</si>
  <si>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</si>
  <si>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</si>
  <si>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</si>
  <si>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</si>
  <si>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</si>
  <si>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</si>
  <si>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</si>
  <si>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</si>
  <si>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</si>
  <si>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</si>
  <si>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</si>
  <si>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</si>
  <si>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</si>
  <si>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</si>
  <si>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</si>
  <si>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</si>
  <si>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</si>
  <si>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</si>
  <si>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</si>
  <si>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</si>
  <si>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</si>
  <si>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</si>
  <si>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</si>
  <si>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</si>
  <si>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</si>
  <si>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</si>
  <si>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</si>
  <si>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</si>
  <si>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</si>
  <si>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</si>
  <si>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</si>
  <si>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</si>
  <si>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</si>
  <si>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</si>
  <si>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</si>
  <si>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</si>
  <si>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</si>
  <si>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</si>
  <si>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</si>
  <si>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</si>
  <si>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</si>
  <si>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</si>
  <si>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</si>
  <si>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</si>
  <si>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</si>
  <si>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</si>
  <si>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</si>
  <si>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</si>
  <si>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</si>
  <si>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</si>
  <si>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</si>
  <si>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</si>
  <si>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</si>
  <si>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</si>
  <si>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</si>
  <si>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</si>
  <si>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</si>
  <si>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</si>
  <si>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</si>
  <si>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</si>
  <si>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</si>
  <si>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</si>
  <si>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For MPTFO Use</t>
  </si>
  <si>
    <t xml:space="preserve">Sub-Total </t>
  </si>
  <si>
    <t>Third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</si>
</sst>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_(&quot;$&quot;* #,##0_);_(&quot;$&quot;* \(#,##0\);_(&quot;$&quot;* &quot;-&quot;??_);_(@_)"/>
    <numFmt numFmtId="167" formatCode="_-* #,##0_-;\-* #,##0_-;_-*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sz val="10"/>
      <color theme="1"/>
      <name val="Calibri"/>
      <family val="2"/>
      <scheme val="minor"/>
    </font>
    <font>
      <sz val="12"/>
      <color rgb="FF000000"/>
      <name val="Calibri"/>
      <family val="2"/>
    </font>
    <font>
      <sz val="12"/>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
      <patternFill patternType="solid">
        <fgColor theme="7" tint="0.79998168889431442"/>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34">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2" borderId="12" xfId="1" applyFont="1" applyFill="1" applyBorder="1" applyAlignment="1" applyProtection="1">
      <alignment wrapText="1"/>
    </xf>
    <xf numFmtId="10" fontId="2" fillId="2" borderId="9" xfId="2" applyNumberFormat="1" applyFont="1" applyFill="1" applyBorder="1" applyAlignment="1" applyProtection="1">
      <alignment wrapText="1"/>
    </xf>
    <xf numFmtId="165" fontId="14" fillId="0" borderId="0" xfId="1" applyFont="1" applyBorder="1" applyAlignment="1">
      <alignment wrapText="1"/>
    </xf>
    <xf numFmtId="165" fontId="0" fillId="0" borderId="0" xfId="1" applyFont="1" applyBorder="1" applyAlignment="1">
      <alignment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7"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12" fillId="3" borderId="0" xfId="1" applyFont="1" applyFill="1" applyBorder="1" applyAlignment="1">
      <alignment horizontal="left" wrapText="1"/>
    </xf>
    <xf numFmtId="165" fontId="2" fillId="2" borderId="28"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0" fillId="2" borderId="14" xfId="0" applyFill="1" applyBorder="1"/>
    <xf numFmtId="0" fontId="2" fillId="2" borderId="5" xfId="0" applyFont="1" applyFill="1" applyBorder="1" applyAlignment="1">
      <alignment horizontal="center" vertical="center" wrapText="1"/>
    </xf>
    <xf numFmtId="165" fontId="14" fillId="3" borderId="0" xfId="1" applyFont="1" applyFill="1" applyBorder="1" applyAlignment="1">
      <alignment wrapText="1"/>
    </xf>
    <xf numFmtId="165" fontId="0" fillId="3" borderId="0" xfId="1" applyFont="1" applyFill="1" applyBorder="1" applyAlignment="1">
      <alignment wrapText="1"/>
    </xf>
    <xf numFmtId="165" fontId="2" fillId="3" borderId="3" xfId="1" applyFont="1" applyFill="1" applyBorder="1" applyAlignment="1" applyProtection="1">
      <alignment horizontal="center" vertical="center" wrapText="1"/>
    </xf>
    <xf numFmtId="165" fontId="17"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9" fontId="1" fillId="0" borderId="3" xfId="2" applyFont="1" applyBorder="1" applyAlignment="1" applyProtection="1">
      <alignment vertical="center" wrapText="1"/>
      <protection locked="0"/>
    </xf>
    <xf numFmtId="165"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wrapText="1"/>
    </xf>
    <xf numFmtId="0" fontId="1" fillId="2" borderId="12" xfId="0"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1" xfId="1" applyFont="1" applyFill="1" applyBorder="1" applyAlignment="1" applyProtection="1">
      <alignment wrapText="1"/>
    </xf>
    <xf numFmtId="0" fontId="1" fillId="2" borderId="16" xfId="0" applyFont="1" applyFill="1" applyBorder="1"/>
    <xf numFmtId="0" fontId="0" fillId="0" borderId="0" xfId="0" applyAlignment="1" applyProtection="1">
      <alignment wrapText="1"/>
      <protection locked="0"/>
    </xf>
    <xf numFmtId="0" fontId="0" fillId="0" borderId="52" xfId="0" applyBorder="1" applyAlignment="1" applyProtection="1">
      <alignment wrapText="1"/>
      <protection locked="0"/>
    </xf>
    <xf numFmtId="166" fontId="1" fillId="0" borderId="3" xfId="1" applyNumberFormat="1" applyFont="1" applyBorder="1" applyAlignment="1" applyProtection="1">
      <alignment horizontal="center" vertical="center" wrapText="1"/>
      <protection locked="0"/>
    </xf>
    <xf numFmtId="166" fontId="1" fillId="3" borderId="3" xfId="1" applyNumberFormat="1" applyFont="1" applyFill="1" applyBorder="1" applyAlignment="1" applyProtection="1">
      <alignment horizontal="center" vertical="center" wrapText="1"/>
      <protection locked="0"/>
    </xf>
    <xf numFmtId="166" fontId="2" fillId="2" borderId="5" xfId="1" applyNumberFormat="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wrapText="1"/>
    </xf>
    <xf numFmtId="166" fontId="2" fillId="4" borderId="3" xfId="1" applyNumberFormat="1" applyFont="1" applyFill="1" applyBorder="1" applyAlignment="1" applyProtection="1">
      <alignment vertical="center" wrapText="1"/>
    </xf>
    <xf numFmtId="166" fontId="2" fillId="2" borderId="14" xfId="1"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40" xfId="1" applyNumberFormat="1" applyFont="1" applyFill="1" applyBorder="1" applyAlignment="1" applyProtection="1">
      <alignment vertical="center" wrapText="1"/>
    </xf>
    <xf numFmtId="166" fontId="1" fillId="2" borderId="3"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166" fontId="2" fillId="2" borderId="13" xfId="3" applyNumberFormat="1" applyFont="1" applyFill="1" applyBorder="1" applyAlignment="1" applyProtection="1">
      <alignment vertical="center" wrapText="1"/>
    </xf>
    <xf numFmtId="166" fontId="23" fillId="3" borderId="3" xfId="1" applyNumberFormat="1" applyFont="1" applyFill="1" applyBorder="1" applyAlignment="1" applyProtection="1">
      <alignment vertical="center" wrapText="1"/>
      <protection locked="0"/>
    </xf>
    <xf numFmtId="166" fontId="1" fillId="0" borderId="3" xfId="1" applyNumberFormat="1" applyFont="1" applyBorder="1" applyAlignment="1" applyProtection="1">
      <alignment vertical="center" wrapText="1"/>
      <protection locked="0"/>
    </xf>
    <xf numFmtId="166" fontId="1" fillId="2" borderId="3" xfId="1" applyNumberFormat="1" applyFont="1" applyFill="1" applyBorder="1" applyAlignment="1" applyProtection="1">
      <alignment vertical="center" wrapText="1"/>
    </xf>
    <xf numFmtId="166" fontId="1" fillId="2" borderId="3" xfId="1" applyNumberFormat="1" applyFont="1" applyFill="1" applyBorder="1" applyAlignment="1" applyProtection="1">
      <alignment horizontal="center" vertical="center" wrapText="1"/>
    </xf>
    <xf numFmtId="166" fontId="1" fillId="2" borderId="39" xfId="0" applyNumberFormat="1" applyFont="1" applyFill="1" applyBorder="1" applyAlignment="1">
      <alignment wrapText="1"/>
    </xf>
    <xf numFmtId="166" fontId="2" fillId="2" borderId="38" xfId="0" applyNumberFormat="1" applyFont="1" applyFill="1" applyBorder="1" applyAlignment="1">
      <alignment wrapText="1"/>
    </xf>
    <xf numFmtId="166" fontId="2" fillId="2" borderId="9" xfId="0" applyNumberFormat="1" applyFont="1" applyFill="1" applyBorder="1" applyAlignment="1">
      <alignment wrapText="1"/>
    </xf>
    <xf numFmtId="166" fontId="1" fillId="2" borderId="13" xfId="0" applyNumberFormat="1" applyFont="1" applyFill="1" applyBorder="1" applyAlignment="1">
      <alignment wrapText="1"/>
    </xf>
    <xf numFmtId="166" fontId="2" fillId="2" borderId="14" xfId="0" applyNumberFormat="1" applyFont="1" applyFill="1" applyBorder="1" applyAlignment="1">
      <alignment wrapText="1"/>
    </xf>
    <xf numFmtId="166" fontId="2" fillId="2" borderId="52" xfId="1" applyNumberFormat="1" applyFont="1" applyFill="1" applyBorder="1" applyAlignment="1">
      <alignment wrapText="1"/>
    </xf>
    <xf numFmtId="166" fontId="2" fillId="2" borderId="29" xfId="0" applyNumberFormat="1" applyFont="1" applyFill="1" applyBorder="1" applyAlignment="1">
      <alignment wrapText="1"/>
    </xf>
    <xf numFmtId="166" fontId="2" fillId="2" borderId="3" xfId="1" applyNumberFormat="1" applyFont="1" applyFill="1" applyBorder="1" applyAlignment="1">
      <alignment wrapText="1"/>
    </xf>
    <xf numFmtId="166" fontId="2" fillId="2" borderId="13" xfId="1" applyNumberFormat="1" applyFont="1" applyFill="1" applyBorder="1" applyAlignment="1">
      <alignment wrapText="1"/>
    </xf>
    <xf numFmtId="166" fontId="1" fillId="2" borderId="3" xfId="1" applyNumberFormat="1" applyFont="1" applyFill="1" applyBorder="1" applyAlignment="1">
      <alignment vertical="center" wrapText="1"/>
    </xf>
    <xf numFmtId="166" fontId="2" fillId="2" borderId="4" xfId="2" applyNumberFormat="1" applyFont="1" applyFill="1" applyBorder="1" applyAlignment="1">
      <alignment vertical="center" wrapText="1"/>
    </xf>
    <xf numFmtId="166" fontId="3" fillId="2" borderId="13" xfId="0" applyNumberFormat="1" applyFont="1" applyFill="1" applyBorder="1"/>
    <xf numFmtId="166" fontId="3" fillId="2" borderId="53" xfId="0" applyNumberFormat="1" applyFont="1" applyFill="1" applyBorder="1"/>
    <xf numFmtId="9" fontId="1" fillId="0" borderId="3" xfId="1" applyNumberFormat="1" applyFont="1" applyBorder="1" applyAlignment="1" applyProtection="1">
      <alignment horizontal="center" vertical="center" wrapText="1"/>
      <protection locked="0"/>
    </xf>
    <xf numFmtId="49" fontId="24" fillId="3" borderId="3" xfId="1" applyNumberFormat="1" applyFont="1" applyFill="1" applyBorder="1" applyAlignment="1" applyProtection="1">
      <alignment horizontal="left" vertical="center" wrapText="1"/>
      <protection locked="0"/>
    </xf>
    <xf numFmtId="166" fontId="26" fillId="0" borderId="3" xfId="1" applyNumberFormat="1" applyFont="1" applyBorder="1" applyAlignment="1" applyProtection="1">
      <alignment horizontal="center" vertical="center" wrapText="1"/>
      <protection locked="0"/>
    </xf>
    <xf numFmtId="166" fontId="1" fillId="2" borderId="3" xfId="0" applyNumberFormat="1" applyFont="1" applyFill="1" applyBorder="1" applyAlignment="1">
      <alignment wrapText="1"/>
    </xf>
    <xf numFmtId="166" fontId="1" fillId="2" borderId="3" xfId="1" applyNumberFormat="1" applyFont="1" applyFill="1" applyBorder="1" applyAlignment="1">
      <alignment wrapText="1"/>
    </xf>
    <xf numFmtId="166" fontId="2" fillId="2" borderId="33" xfId="0" applyNumberFormat="1" applyFont="1" applyFill="1" applyBorder="1" applyAlignment="1">
      <alignment wrapText="1"/>
    </xf>
    <xf numFmtId="166" fontId="1" fillId="2" borderId="9" xfId="0" applyNumberFormat="1" applyFont="1" applyFill="1" applyBorder="1" applyAlignment="1">
      <alignment wrapText="1"/>
    </xf>
    <xf numFmtId="166" fontId="1" fillId="2" borderId="14" xfId="0" applyNumberFormat="1" applyFont="1" applyFill="1" applyBorder="1" applyAlignment="1">
      <alignment wrapText="1"/>
    </xf>
    <xf numFmtId="166" fontId="2" fillId="2" borderId="34" xfId="0" applyNumberFormat="1" applyFont="1" applyFill="1" applyBorder="1" applyAlignment="1">
      <alignment wrapText="1"/>
    </xf>
    <xf numFmtId="165" fontId="1" fillId="3" borderId="3" xfId="1" applyFont="1" applyFill="1" applyBorder="1" applyAlignment="1" applyProtection="1">
      <alignment horizontal="left" vertical="center" wrapText="1"/>
      <protection locked="0"/>
    </xf>
    <xf numFmtId="0" fontId="0" fillId="0" borderId="0" xfId="0" applyAlignment="1">
      <alignment horizontal="right" vertical="center" wrapText="1"/>
    </xf>
    <xf numFmtId="4" fontId="1" fillId="0" borderId="0" xfId="0" applyNumberFormat="1" applyFont="1" applyAlignment="1">
      <alignment wrapText="1"/>
    </xf>
    <xf numFmtId="165" fontId="1" fillId="0" borderId="0" xfId="0" applyNumberFormat="1" applyFont="1" applyAlignment="1">
      <alignment wrapText="1"/>
    </xf>
    <xf numFmtId="165" fontId="0" fillId="0" borderId="0" xfId="0" applyNumberFormat="1" applyAlignment="1">
      <alignment wrapText="1"/>
    </xf>
    <xf numFmtId="165" fontId="1" fillId="0" borderId="0" xfId="1" applyFont="1" applyFill="1" applyBorder="1" applyAlignment="1" applyProtection="1">
      <alignment vertical="center" wrapText="1"/>
    </xf>
    <xf numFmtId="0" fontId="1" fillId="0" borderId="0" xfId="0" applyFont="1" applyAlignment="1">
      <alignment horizontal="center" wrapText="1"/>
    </xf>
    <xf numFmtId="49" fontId="1" fillId="0" borderId="56" xfId="1" applyNumberFormat="1" applyFont="1" applyBorder="1" applyAlignment="1" applyProtection="1">
      <alignment horizontal="left" wrapText="1"/>
      <protection locked="0"/>
    </xf>
    <xf numFmtId="49" fontId="24" fillId="3" borderId="4" xfId="1" applyNumberFormat="1" applyFont="1" applyFill="1" applyBorder="1" applyAlignment="1" applyProtection="1">
      <alignment horizontal="left" vertical="center" wrapText="1"/>
      <protection locked="0"/>
    </xf>
    <xf numFmtId="165" fontId="1" fillId="3" borderId="4" xfId="1" applyFont="1" applyFill="1" applyBorder="1" applyAlignment="1" applyProtection="1">
      <alignment horizontal="center" vertical="center" wrapText="1"/>
      <protection locked="0"/>
    </xf>
    <xf numFmtId="49" fontId="1" fillId="0" borderId="39" xfId="1" applyNumberFormat="1" applyFont="1" applyBorder="1" applyAlignment="1" applyProtection="1">
      <alignment horizontal="left" wrapText="1"/>
      <protection locked="0"/>
    </xf>
    <xf numFmtId="164" fontId="25" fillId="0" borderId="39" xfId="0" applyNumberFormat="1" applyFont="1" applyBorder="1" applyAlignment="1">
      <alignment wrapText="1"/>
    </xf>
    <xf numFmtId="0" fontId="25" fillId="0" borderId="39" xfId="0" applyFont="1" applyBorder="1" applyAlignment="1">
      <alignment wrapText="1"/>
    </xf>
    <xf numFmtId="165" fontId="1" fillId="0" borderId="46" xfId="0" applyNumberFormat="1" applyFont="1" applyBorder="1" applyAlignment="1" applyProtection="1">
      <alignment wrapText="1"/>
      <protection locked="0"/>
    </xf>
    <xf numFmtId="165" fontId="1" fillId="0" borderId="4" xfId="0" applyNumberFormat="1" applyFont="1" applyBorder="1" applyAlignment="1" applyProtection="1">
      <alignment wrapText="1"/>
      <protection locked="0"/>
    </xf>
    <xf numFmtId="165" fontId="1" fillId="3" borderId="57" xfId="1" applyFont="1" applyFill="1" applyBorder="1" applyAlignment="1" applyProtection="1">
      <alignment horizontal="center" vertical="center" wrapText="1"/>
      <protection locked="0"/>
    </xf>
    <xf numFmtId="165" fontId="1" fillId="3" borderId="2" xfId="1" applyFont="1" applyFill="1" applyBorder="1" applyAlignment="1" applyProtection="1">
      <alignment horizontal="center" vertical="center" wrapText="1"/>
      <protection locked="0"/>
    </xf>
    <xf numFmtId="165" fontId="1" fillId="0" borderId="2" xfId="0" applyNumberFormat="1" applyFont="1" applyBorder="1" applyAlignment="1" applyProtection="1">
      <alignment wrapText="1"/>
      <protection locked="0"/>
    </xf>
    <xf numFmtId="165" fontId="2" fillId="2" borderId="5" xfId="0" applyNumberFormat="1" applyFont="1" applyFill="1" applyBorder="1" applyAlignment="1">
      <alignment horizontal="center" wrapText="1"/>
    </xf>
    <xf numFmtId="165" fontId="1" fillId="0" borderId="56" xfId="1" applyFont="1" applyFill="1" applyBorder="1" applyAlignment="1" applyProtection="1">
      <alignment horizontal="center" vertical="center" wrapText="1"/>
      <protection locked="0"/>
    </xf>
    <xf numFmtId="165" fontId="1" fillId="0" borderId="56" xfId="0" applyNumberFormat="1" applyFont="1" applyBorder="1" applyAlignment="1" applyProtection="1">
      <alignment wrapText="1"/>
      <protection locked="0"/>
    </xf>
    <xf numFmtId="165" fontId="1" fillId="0" borderId="0" xfId="0" applyNumberFormat="1" applyFont="1" applyAlignment="1" applyProtection="1">
      <alignment wrapText="1"/>
      <protection locked="0"/>
    </xf>
    <xf numFmtId="3" fontId="1" fillId="0" borderId="0" xfId="0" applyNumberFormat="1" applyFont="1" applyAlignment="1">
      <alignment wrapText="1"/>
    </xf>
    <xf numFmtId="165" fontId="2" fillId="2" borderId="46" xfId="0" applyNumberFormat="1" applyFont="1" applyFill="1" applyBorder="1" applyAlignment="1">
      <alignment wrapText="1"/>
    </xf>
    <xf numFmtId="165" fontId="2" fillId="2" borderId="56" xfId="0" applyNumberFormat="1" applyFont="1" applyFill="1" applyBorder="1" applyAlignment="1">
      <alignment wrapText="1"/>
    </xf>
    <xf numFmtId="165" fontId="2" fillId="2" borderId="53" xfId="0" applyNumberFormat="1" applyFont="1" applyFill="1" applyBorder="1" applyAlignment="1">
      <alignment horizontal="center" wrapText="1"/>
    </xf>
    <xf numFmtId="165" fontId="1" fillId="3" borderId="46" xfId="1" applyFont="1" applyFill="1" applyBorder="1" applyAlignment="1" applyProtection="1">
      <alignment horizontal="center" vertical="center" wrapText="1"/>
      <protection locked="0"/>
    </xf>
    <xf numFmtId="164" fontId="25" fillId="0" borderId="0" xfId="0" applyNumberFormat="1" applyFont="1" applyAlignment="1">
      <alignment wrapText="1"/>
    </xf>
    <xf numFmtId="0" fontId="25" fillId="0" borderId="0" xfId="0" applyFont="1" applyAlignment="1">
      <alignment wrapText="1"/>
    </xf>
    <xf numFmtId="165" fontId="1" fillId="0" borderId="3" xfId="1" applyFont="1" applyFill="1" applyBorder="1" applyAlignment="1" applyProtection="1">
      <alignment horizontal="center" vertical="center" wrapText="1"/>
      <protection locked="0"/>
    </xf>
    <xf numFmtId="0" fontId="25" fillId="10" borderId="39" xfId="0" applyFont="1" applyFill="1" applyBorder="1" applyAlignment="1">
      <alignment wrapText="1"/>
    </xf>
    <xf numFmtId="164" fontId="25" fillId="10" borderId="39" xfId="0" applyNumberFormat="1" applyFont="1" applyFill="1" applyBorder="1" applyAlignment="1">
      <alignment wrapText="1"/>
    </xf>
    <xf numFmtId="166" fontId="1" fillId="0" borderId="3" xfId="1" applyNumberFormat="1" applyFont="1" applyFill="1" applyBorder="1" applyAlignment="1" applyProtection="1">
      <alignment horizontal="center" vertical="center" wrapText="1"/>
      <protection locked="0"/>
    </xf>
    <xf numFmtId="166" fontId="26" fillId="0" borderId="3" xfId="1" applyNumberFormat="1" applyFont="1" applyFill="1" applyBorder="1" applyAlignment="1" applyProtection="1">
      <alignment horizontal="center" vertical="center" wrapText="1"/>
      <protection locked="0"/>
    </xf>
    <xf numFmtId="49" fontId="24" fillId="0" borderId="56" xfId="1" applyNumberFormat="1" applyFont="1" applyFill="1" applyBorder="1" applyAlignment="1" applyProtection="1">
      <alignment horizontal="left" wrapText="1"/>
      <protection locked="0"/>
    </xf>
    <xf numFmtId="167" fontId="1" fillId="0" borderId="3" xfId="3" applyNumberFormat="1" applyFont="1" applyBorder="1" applyAlignment="1" applyProtection="1">
      <alignment horizontal="center" vertical="center" wrapText="1"/>
      <protection locked="0"/>
    </xf>
    <xf numFmtId="167" fontId="1" fillId="0" borderId="3" xfId="3" applyNumberFormat="1" applyFont="1" applyBorder="1" applyAlignment="1" applyProtection="1">
      <alignment vertical="center" wrapText="1"/>
      <protection locked="0"/>
    </xf>
    <xf numFmtId="165" fontId="2" fillId="3" borderId="0" xfId="0" applyNumberFormat="1" applyFont="1" applyFill="1" applyAlignment="1" applyProtection="1">
      <alignment vertical="center" wrapText="1"/>
      <protection locked="0"/>
    </xf>
    <xf numFmtId="10" fontId="0" fillId="0" borderId="0" xfId="2" applyNumberFormat="1" applyFont="1" applyAlignment="1">
      <alignment wrapText="1"/>
    </xf>
    <xf numFmtId="165" fontId="2" fillId="0" borderId="0" xfId="0" applyNumberFormat="1" applyFont="1" applyAlignment="1">
      <alignment horizontal="center" vertical="center" wrapText="1"/>
    </xf>
    <xf numFmtId="165" fontId="2" fillId="2" borderId="37" xfId="0" applyNumberFormat="1" applyFont="1" applyFill="1" applyBorder="1" applyAlignment="1">
      <alignment vertical="center" wrapText="1"/>
    </xf>
    <xf numFmtId="10" fontId="2" fillId="2" borderId="4" xfId="2" applyNumberFormat="1" applyFont="1" applyFill="1" applyBorder="1" applyAlignment="1" applyProtection="1">
      <alignment wrapText="1"/>
    </xf>
    <xf numFmtId="165" fontId="2" fillId="3" borderId="58" xfId="0" applyNumberFormat="1" applyFont="1" applyFill="1" applyBorder="1" applyAlignment="1">
      <alignment vertical="center" wrapText="1"/>
    </xf>
    <xf numFmtId="10" fontId="2" fillId="3" borderId="58" xfId="2" applyNumberFormat="1" applyFont="1" applyFill="1" applyBorder="1" applyAlignment="1">
      <alignment wrapText="1"/>
    </xf>
    <xf numFmtId="165" fontId="2" fillId="11" borderId="28" xfId="0" applyNumberFormat="1" applyFont="1" applyFill="1" applyBorder="1" applyAlignment="1">
      <alignment vertical="center" wrapText="1"/>
    </xf>
    <xf numFmtId="165" fontId="0" fillId="11" borderId="3" xfId="1" applyFont="1" applyFill="1" applyBorder="1" applyAlignment="1">
      <alignment wrapText="1"/>
    </xf>
    <xf numFmtId="0" fontId="0" fillId="11" borderId="12" xfId="0" applyFill="1" applyBorder="1" applyAlignment="1">
      <alignment wrapText="1"/>
    </xf>
    <xf numFmtId="9" fontId="0" fillId="11" borderId="3" xfId="2" applyFont="1" applyFill="1" applyBorder="1" applyAlignment="1">
      <alignment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2" xfId="0" applyFont="1" applyFill="1" applyBorder="1" applyAlignment="1" applyProtection="1">
      <alignment horizontal="left" vertical="top" wrapText="1"/>
      <protection locked="0"/>
    </xf>
    <xf numFmtId="0" fontId="1" fillId="3" borderId="41"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orena Elizabeth Martinez Valladares" id="{7A6D0515-61F9-40B6-8E86-40C72542E443}" userId="S::lorena.martinez@un.org::9deb655b-4f7c-48fc-97d6-fa655d7314f4" providerId="AD"/>
  <person displayName="Carlos VALDIVIA" id="{54D47C17-3007-452A-9F1C-8E1ED6B737C3}" userId="S::carlos.valdivia@wfp.org::2a686e7d-60ba-4be2-9817-425b0d9ec9d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4" dT="2022-12-03T04:08:09.68" personId="{7A6D0515-61F9-40B6-8E86-40C72542E443}" id="{88DD8709-CEC3-45E2-8B48-C8D3347986C3}">
    <text xml:space="preserve">Agregamos desglos de  presupuesto de M&amp;E y Evalución del proyecto, pero pendiente se segregación por categoría del rubro Additional Operational Cost por PMA.
</text>
  </threadedComment>
  <threadedComment ref="G207" dT="2022-11-29T00:52:14.71" personId="{54D47C17-3007-452A-9F1C-8E1ED6B737C3}" id="{0AB5C95B-3B33-4880-8CDA-202AB04D3E28}">
    <text>Se ha incluido aquí la suma de los Costos Indirectos de OACNUDH y PMA. Como se indica en la nota de la celda E190, el ISC de PMA es más bajo que 7%, por lo que se ha calculado el monto segun la normal corporativa.</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40625" defaultRowHeight="15" x14ac:dyDescent="0.25"/>
  <cols>
    <col min="2" max="2" width="127.28515625" customWidth="1"/>
  </cols>
  <sheetData>
    <row r="2" spans="2:5" ht="36.75" customHeight="1" thickBot="1" x14ac:dyDescent="0.3">
      <c r="B2" s="253" t="s">
        <v>0</v>
      </c>
      <c r="C2" s="253"/>
      <c r="D2" s="253"/>
      <c r="E2" s="253"/>
    </row>
    <row r="3" spans="2:5" ht="295.5" customHeight="1" thickBot="1" x14ac:dyDescent="0.3">
      <c r="B3" s="12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1"/>
  <sheetViews>
    <sheetView showGridLines="0" showZeros="0" tabSelected="1" topLeftCell="A192" zoomScale="85" zoomScaleNormal="85" workbookViewId="0">
      <selection activeCell="I91" sqref="I91:I93"/>
    </sheetView>
  </sheetViews>
  <sheetFormatPr baseColWidth="10" defaultColWidth="9.140625" defaultRowHeight="15" x14ac:dyDescent="0.25"/>
  <cols>
    <col min="1" max="1" width="9.140625" style="20"/>
    <col min="2" max="2" width="30.7109375" style="20" customWidth="1"/>
    <col min="3" max="3" width="32.42578125" style="20" customWidth="1"/>
    <col min="4" max="4" width="25.140625" style="20" customWidth="1"/>
    <col min="5" max="5" width="25.7109375" style="20" customWidth="1"/>
    <col min="6" max="6" width="25.7109375" style="20" hidden="1" customWidth="1"/>
    <col min="7" max="7" width="23.140625" style="20" customWidth="1"/>
    <col min="8" max="8" width="22.42578125" style="20" customWidth="1"/>
    <col min="9" max="9" width="22.42578125" style="98" customWidth="1"/>
    <col min="10" max="10" width="25.7109375" style="114" customWidth="1"/>
    <col min="11" max="11" width="30.28515625" style="20" customWidth="1"/>
    <col min="12" max="12" width="18.85546875" style="20" hidden="1" customWidth="1"/>
    <col min="13" max="13" width="13.140625" style="20" hidden="1" customWidth="1"/>
    <col min="14" max="14" width="17.7109375" style="20" customWidth="1"/>
    <col min="15" max="15" width="26.42578125" style="20" customWidth="1"/>
    <col min="16" max="16" width="22.42578125" style="20" customWidth="1"/>
    <col min="17" max="17" width="29.7109375" style="20" customWidth="1"/>
    <col min="18" max="18" width="23.42578125" style="20" customWidth="1"/>
    <col min="19" max="19" width="18.42578125" style="20" customWidth="1"/>
    <col min="20" max="20" width="17.42578125" style="20" customWidth="1"/>
    <col min="21" max="21" width="25.140625" style="20" customWidth="1"/>
    <col min="22" max="16384" width="9.140625" style="20"/>
  </cols>
  <sheetData>
    <row r="1" spans="1:12" ht="30.75" customHeight="1" x14ac:dyDescent="0.7">
      <c r="B1" s="253" t="s">
        <v>0</v>
      </c>
      <c r="C1" s="253"/>
      <c r="D1" s="253"/>
      <c r="E1" s="253"/>
      <c r="F1" s="18"/>
      <c r="G1" s="18"/>
      <c r="H1" s="19"/>
      <c r="I1" s="97"/>
      <c r="J1" s="113"/>
      <c r="K1" s="19"/>
    </row>
    <row r="2" spans="1:12" ht="16.5" customHeight="1" x14ac:dyDescent="0.4">
      <c r="B2" s="283" t="s">
        <v>2</v>
      </c>
      <c r="C2" s="283"/>
      <c r="D2" s="283"/>
      <c r="E2" s="283"/>
      <c r="F2" s="122"/>
      <c r="G2" s="122"/>
      <c r="H2" s="122"/>
      <c r="I2" s="106"/>
      <c r="J2" s="106"/>
    </row>
    <row r="4" spans="1:12" ht="119.25" customHeight="1" x14ac:dyDescent="0.25">
      <c r="B4" s="119" t="s">
        <v>3</v>
      </c>
      <c r="C4" s="119" t="s">
        <v>4</v>
      </c>
      <c r="D4" s="51" t="s">
        <v>5</v>
      </c>
      <c r="E4" s="51" t="s">
        <v>6</v>
      </c>
      <c r="F4" s="51" t="s">
        <v>7</v>
      </c>
      <c r="G4" s="72" t="s">
        <v>8</v>
      </c>
      <c r="H4" s="119" t="s">
        <v>9</v>
      </c>
      <c r="I4" s="119" t="s">
        <v>10</v>
      </c>
      <c r="J4" s="119" t="s">
        <v>11</v>
      </c>
      <c r="K4" s="119" t="s">
        <v>12</v>
      </c>
      <c r="L4" s="26"/>
    </row>
    <row r="5" spans="1:12" ht="51" customHeight="1" x14ac:dyDescent="0.25">
      <c r="B5" s="70" t="s">
        <v>13</v>
      </c>
      <c r="C5" s="289" t="s">
        <v>14</v>
      </c>
      <c r="D5" s="290"/>
      <c r="E5" s="290"/>
      <c r="F5" s="290"/>
      <c r="G5" s="290"/>
      <c r="H5" s="290"/>
      <c r="I5" s="290"/>
      <c r="J5" s="290"/>
      <c r="K5" s="291"/>
      <c r="L5" s="9"/>
    </row>
    <row r="6" spans="1:12" ht="51" customHeight="1" x14ac:dyDescent="0.25">
      <c r="B6" s="70" t="s">
        <v>15</v>
      </c>
      <c r="C6" s="280" t="s">
        <v>16</v>
      </c>
      <c r="D6" s="281"/>
      <c r="E6" s="281"/>
      <c r="F6" s="281"/>
      <c r="G6" s="281"/>
      <c r="H6" s="281"/>
      <c r="I6" s="281"/>
      <c r="J6" s="281"/>
      <c r="K6" s="282"/>
      <c r="L6" s="28"/>
    </row>
    <row r="7" spans="1:12" ht="220.5" x14ac:dyDescent="0.25">
      <c r="B7" s="124" t="s">
        <v>17</v>
      </c>
      <c r="C7" s="125" t="s">
        <v>18</v>
      </c>
      <c r="D7" s="166">
        <v>21288.240000000002</v>
      </c>
      <c r="E7" s="166"/>
      <c r="F7" s="166"/>
      <c r="G7" s="182">
        <f>SUM(D7:F7)</f>
        <v>21288.240000000002</v>
      </c>
      <c r="H7" s="128">
        <v>0.5</v>
      </c>
      <c r="I7" s="166">
        <v>14445.64</v>
      </c>
      <c r="J7" s="205" t="s">
        <v>19</v>
      </c>
      <c r="K7" s="130"/>
      <c r="L7" s="131">
        <f>+H7*I7</f>
        <v>7222.82</v>
      </c>
    </row>
    <row r="8" spans="1:12" ht="173.25" x14ac:dyDescent="0.25">
      <c r="B8" s="124" t="s">
        <v>20</v>
      </c>
      <c r="C8" s="125" t="s">
        <v>21</v>
      </c>
      <c r="D8" s="198">
        <v>37861.64</v>
      </c>
      <c r="E8" s="166"/>
      <c r="F8" s="166"/>
      <c r="G8" s="182">
        <f t="shared" ref="G8:G14" si="0">SUM(D8:F8)</f>
        <v>37861.64</v>
      </c>
      <c r="H8" s="128">
        <v>0.5</v>
      </c>
      <c r="I8" s="126">
        <v>0</v>
      </c>
      <c r="J8" s="129" t="s">
        <v>22</v>
      </c>
      <c r="K8" s="130"/>
      <c r="L8" s="131">
        <f t="shared" ref="L8:L9" si="1">+H8*I8</f>
        <v>0</v>
      </c>
    </row>
    <row r="9" spans="1:12" ht="105.75" customHeight="1" x14ac:dyDescent="0.25">
      <c r="B9" s="124" t="s">
        <v>23</v>
      </c>
      <c r="C9" s="125" t="s">
        <v>24</v>
      </c>
      <c r="D9" s="166">
        <v>164305.24</v>
      </c>
      <c r="E9" s="166"/>
      <c r="F9" s="166"/>
      <c r="G9" s="182">
        <f t="shared" si="0"/>
        <v>164305.24</v>
      </c>
      <c r="H9" s="128">
        <v>0.55000000000000004</v>
      </c>
      <c r="I9" s="166">
        <v>100522.29</v>
      </c>
      <c r="J9" s="205" t="s">
        <v>25</v>
      </c>
      <c r="K9" s="130"/>
      <c r="L9" s="131">
        <f t="shared" si="1"/>
        <v>55287.2595</v>
      </c>
    </row>
    <row r="10" spans="1:12" ht="15.75" x14ac:dyDescent="0.25">
      <c r="B10" s="124" t="s">
        <v>26</v>
      </c>
      <c r="C10" s="125"/>
      <c r="D10" s="166"/>
      <c r="E10" s="166"/>
      <c r="F10" s="166"/>
      <c r="G10" s="182">
        <f t="shared" si="0"/>
        <v>0</v>
      </c>
      <c r="H10" s="128"/>
      <c r="I10" s="126"/>
      <c r="K10" s="130"/>
      <c r="L10" s="131"/>
    </row>
    <row r="11" spans="1:12" ht="15.75" x14ac:dyDescent="0.25">
      <c r="B11" s="124" t="s">
        <v>27</v>
      </c>
      <c r="C11" s="125"/>
      <c r="D11" s="126">
        <v>0</v>
      </c>
      <c r="E11" s="166"/>
      <c r="F11" s="166"/>
      <c r="G11" s="182">
        <f t="shared" si="0"/>
        <v>0</v>
      </c>
      <c r="H11" s="128"/>
      <c r="I11" s="126"/>
      <c r="J11" s="129"/>
      <c r="K11" s="130"/>
      <c r="L11" s="131"/>
    </row>
    <row r="12" spans="1:12" ht="15.75" x14ac:dyDescent="0.25">
      <c r="B12" s="124" t="s">
        <v>28</v>
      </c>
      <c r="C12" s="125"/>
      <c r="D12" s="126">
        <v>0</v>
      </c>
      <c r="E12" s="166"/>
      <c r="F12" s="166"/>
      <c r="G12" s="182">
        <f t="shared" si="0"/>
        <v>0</v>
      </c>
      <c r="H12" s="128"/>
      <c r="I12" s="126"/>
      <c r="J12" s="129"/>
      <c r="K12" s="130"/>
      <c r="L12" s="131"/>
    </row>
    <row r="13" spans="1:12" ht="15.75" x14ac:dyDescent="0.25">
      <c r="B13" s="124" t="s">
        <v>29</v>
      </c>
      <c r="C13" s="132"/>
      <c r="D13" s="129">
        <v>0</v>
      </c>
      <c r="E13" s="167"/>
      <c r="F13" s="167"/>
      <c r="G13" s="182">
        <f t="shared" si="0"/>
        <v>0</v>
      </c>
      <c r="H13" s="133"/>
      <c r="I13" s="129"/>
      <c r="J13" s="129"/>
      <c r="K13" s="134"/>
      <c r="L13" s="131"/>
    </row>
    <row r="14" spans="1:12" ht="16.5" thickBot="1" x14ac:dyDescent="0.3">
      <c r="A14" s="21"/>
      <c r="B14" s="124" t="s">
        <v>30</v>
      </c>
      <c r="C14" s="132"/>
      <c r="D14" s="129">
        <v>0</v>
      </c>
      <c r="E14" s="167"/>
      <c r="F14" s="167"/>
      <c r="G14" s="182">
        <f t="shared" si="0"/>
        <v>0</v>
      </c>
      <c r="H14" s="133"/>
      <c r="I14" s="129"/>
      <c r="J14" s="129"/>
      <c r="K14" s="134"/>
    </row>
    <row r="15" spans="1:12" ht="15.75" x14ac:dyDescent="0.25">
      <c r="A15" s="21"/>
      <c r="C15" s="70" t="s">
        <v>31</v>
      </c>
      <c r="D15" s="169">
        <f>SUM(D7:D14)</f>
        <v>223455.12</v>
      </c>
      <c r="E15" s="169">
        <f>SUM(E7:E14)</f>
        <v>0</v>
      </c>
      <c r="F15" s="169">
        <f>SUM(F7:F14)</f>
        <v>0</v>
      </c>
      <c r="G15" s="169">
        <f>SUM(G7:G14)</f>
        <v>223455.12</v>
      </c>
      <c r="H15" s="10">
        <f>(H7*G7)+(H8*G8)+(H9*G9)+(H10*G10)+(H11*G11)+(H12*G12)+(H13*G13)+(H14*G14)</f>
        <v>119942.822</v>
      </c>
      <c r="I15" s="10">
        <f>SUM(I7:I14)</f>
        <v>114967.93</v>
      </c>
      <c r="J15" s="115"/>
      <c r="K15" s="134"/>
      <c r="L15" s="29"/>
    </row>
    <row r="16" spans="1:12" ht="51" customHeight="1" x14ac:dyDescent="0.25">
      <c r="A16" s="21"/>
      <c r="B16" s="70" t="s">
        <v>32</v>
      </c>
      <c r="C16" s="254" t="s">
        <v>33</v>
      </c>
      <c r="D16" s="255"/>
      <c r="E16" s="255"/>
      <c r="F16" s="255"/>
      <c r="G16" s="255"/>
      <c r="H16" s="255"/>
      <c r="I16" s="255"/>
      <c r="J16" s="255"/>
      <c r="K16" s="256"/>
      <c r="L16" s="28"/>
    </row>
    <row r="17" spans="1:12" ht="173.25" x14ac:dyDescent="0.25">
      <c r="A17" s="21"/>
      <c r="B17" s="124" t="s">
        <v>34</v>
      </c>
      <c r="C17" s="125" t="s">
        <v>35</v>
      </c>
      <c r="D17" s="166">
        <v>55006.54</v>
      </c>
      <c r="E17" s="237">
        <v>8100</v>
      </c>
      <c r="F17" s="166"/>
      <c r="G17" s="182">
        <f>SUM(D17:F17)</f>
        <v>63106.54</v>
      </c>
      <c r="H17" s="128">
        <v>0.45</v>
      </c>
      <c r="I17" s="126">
        <v>17422.5</v>
      </c>
      <c r="J17" s="129" t="s">
        <v>36</v>
      </c>
      <c r="K17" s="130"/>
      <c r="L17" s="131">
        <f t="shared" ref="L17:L19" si="2">+H17*I17</f>
        <v>7840.125</v>
      </c>
    </row>
    <row r="18" spans="1:12" ht="82.5" customHeight="1" x14ac:dyDescent="0.25">
      <c r="A18" s="21"/>
      <c r="B18" s="124" t="s">
        <v>37</v>
      </c>
      <c r="C18" s="125" t="s">
        <v>38</v>
      </c>
      <c r="D18" s="166">
        <v>6429.34</v>
      </c>
      <c r="E18" s="166"/>
      <c r="F18" s="166"/>
      <c r="G18" s="182">
        <f t="shared" ref="G18:G24" si="3">SUM(D18:F18)</f>
        <v>6429.34</v>
      </c>
      <c r="H18" s="196">
        <v>0.35</v>
      </c>
      <c r="I18" s="240">
        <v>1317.41</v>
      </c>
      <c r="J18" s="129" t="s">
        <v>39</v>
      </c>
      <c r="K18" s="130"/>
      <c r="L18" s="131">
        <f t="shared" si="2"/>
        <v>461.09350000000001</v>
      </c>
    </row>
    <row r="19" spans="1:12" ht="81.75" customHeight="1" x14ac:dyDescent="0.25">
      <c r="A19" s="21"/>
      <c r="B19" s="124" t="s">
        <v>40</v>
      </c>
      <c r="C19" s="125" t="s">
        <v>41</v>
      </c>
      <c r="D19" s="166">
        <v>51437.06</v>
      </c>
      <c r="E19" s="166"/>
      <c r="F19" s="166"/>
      <c r="G19" s="182">
        <f t="shared" si="3"/>
        <v>51437.06</v>
      </c>
      <c r="H19" s="196">
        <v>0.5</v>
      </c>
      <c r="I19" s="126">
        <v>0</v>
      </c>
      <c r="J19" s="129" t="s">
        <v>42</v>
      </c>
      <c r="K19" s="130"/>
      <c r="L19" s="131">
        <f t="shared" si="2"/>
        <v>0</v>
      </c>
    </row>
    <row r="20" spans="1:12" ht="15.75" x14ac:dyDescent="0.25">
      <c r="A20" s="21"/>
      <c r="B20" s="124" t="s">
        <v>43</v>
      </c>
      <c r="C20" s="125"/>
      <c r="D20" s="126">
        <v>0</v>
      </c>
      <c r="E20" s="166"/>
      <c r="F20" s="166"/>
      <c r="G20" s="182">
        <f t="shared" si="3"/>
        <v>0</v>
      </c>
      <c r="H20" s="128"/>
      <c r="I20" s="126"/>
      <c r="J20" s="129"/>
      <c r="K20" s="130"/>
      <c r="L20" s="131"/>
    </row>
    <row r="21" spans="1:12" ht="15.75" x14ac:dyDescent="0.25">
      <c r="A21" s="21"/>
      <c r="B21" s="124" t="s">
        <v>44</v>
      </c>
      <c r="C21" s="125"/>
      <c r="D21" s="126">
        <v>0</v>
      </c>
      <c r="E21" s="166"/>
      <c r="F21" s="166"/>
      <c r="G21" s="182">
        <f t="shared" si="3"/>
        <v>0</v>
      </c>
      <c r="H21" s="128"/>
      <c r="I21" s="126"/>
      <c r="J21" s="129"/>
      <c r="K21" s="130"/>
      <c r="L21" s="131"/>
    </row>
    <row r="22" spans="1:12" ht="15.75" x14ac:dyDescent="0.25">
      <c r="A22" s="21"/>
      <c r="B22" s="124" t="s">
        <v>45</v>
      </c>
      <c r="C22" s="125"/>
      <c r="D22" s="126">
        <v>0</v>
      </c>
      <c r="E22" s="166"/>
      <c r="F22" s="166"/>
      <c r="G22" s="182">
        <f t="shared" si="3"/>
        <v>0</v>
      </c>
      <c r="H22" s="128"/>
      <c r="I22" s="126"/>
      <c r="J22" s="129"/>
      <c r="K22" s="130"/>
      <c r="L22" s="131"/>
    </row>
    <row r="23" spans="1:12" ht="15.75" x14ac:dyDescent="0.25">
      <c r="A23" s="21"/>
      <c r="B23" s="124" t="s">
        <v>46</v>
      </c>
      <c r="C23" s="132"/>
      <c r="D23" s="129">
        <v>0</v>
      </c>
      <c r="E23" s="167"/>
      <c r="F23" s="167"/>
      <c r="G23" s="182">
        <f t="shared" si="3"/>
        <v>0</v>
      </c>
      <c r="H23" s="133"/>
      <c r="I23" s="129"/>
      <c r="J23" s="129"/>
      <c r="K23" s="134"/>
      <c r="L23" s="131"/>
    </row>
    <row r="24" spans="1:12" ht="15.75" x14ac:dyDescent="0.25">
      <c r="A24" s="21"/>
      <c r="B24" s="124" t="s">
        <v>47</v>
      </c>
      <c r="C24" s="132"/>
      <c r="D24" s="129">
        <v>0</v>
      </c>
      <c r="E24" s="167"/>
      <c r="F24" s="167"/>
      <c r="G24" s="182">
        <f t="shared" si="3"/>
        <v>0</v>
      </c>
      <c r="H24" s="133"/>
      <c r="I24" s="129"/>
      <c r="J24" s="129"/>
      <c r="K24" s="134"/>
      <c r="L24" s="131"/>
    </row>
    <row r="25" spans="1:12" ht="15.75" x14ac:dyDescent="0.25">
      <c r="A25" s="21"/>
      <c r="C25" s="70" t="s">
        <v>31</v>
      </c>
      <c r="D25" s="168">
        <f>SUM(D17:D24)</f>
        <v>112872.94</v>
      </c>
      <c r="E25" s="168">
        <f>SUM(E17:E24)</f>
        <v>8100</v>
      </c>
      <c r="F25" s="168">
        <f>SUM(F17:F24)</f>
        <v>0</v>
      </c>
      <c r="G25" s="168">
        <f>SUM(G17:G24)</f>
        <v>120972.94</v>
      </c>
      <c r="H25" s="10">
        <f>(H17*G17)+(H18*G18)+(H19*G19)+(H20*G20)+(H21*G21)+(H22*G22)+(H23*G23)+(H24*G24)</f>
        <v>56366.741999999998</v>
      </c>
      <c r="I25" s="10">
        <f>SUM(I17:I24)</f>
        <v>18739.91</v>
      </c>
      <c r="J25" s="115"/>
      <c r="K25" s="134"/>
      <c r="L25" s="29"/>
    </row>
    <row r="26" spans="1:12" ht="51" customHeight="1" x14ac:dyDescent="0.25">
      <c r="A26" s="21"/>
      <c r="B26" s="70" t="s">
        <v>48</v>
      </c>
      <c r="C26" s="254" t="s">
        <v>49</v>
      </c>
      <c r="D26" s="255"/>
      <c r="E26" s="255"/>
      <c r="F26" s="255"/>
      <c r="G26" s="255"/>
      <c r="H26" s="255"/>
      <c r="I26" s="255"/>
      <c r="J26" s="255"/>
      <c r="K26" s="256"/>
      <c r="L26" s="28"/>
    </row>
    <row r="27" spans="1:12" ht="126" x14ac:dyDescent="0.25">
      <c r="A27" s="21"/>
      <c r="B27" s="124" t="s">
        <v>50</v>
      </c>
      <c r="C27" s="125" t="s">
        <v>51</v>
      </c>
      <c r="D27" s="166">
        <v>0</v>
      </c>
      <c r="E27" s="166"/>
      <c r="F27" s="166"/>
      <c r="G27" s="182">
        <f>SUM(D27:F27)</f>
        <v>0</v>
      </c>
      <c r="H27" s="128"/>
      <c r="I27" s="126">
        <v>0</v>
      </c>
      <c r="J27" s="129"/>
      <c r="K27" s="130"/>
      <c r="L27" s="131">
        <f t="shared" ref="L27:L28" si="4">+H27*I27</f>
        <v>0</v>
      </c>
    </row>
    <row r="28" spans="1:12" ht="126" x14ac:dyDescent="0.25">
      <c r="A28" s="21"/>
      <c r="B28" s="124" t="s">
        <v>52</v>
      </c>
      <c r="C28" s="125" t="s">
        <v>53</v>
      </c>
      <c r="D28" s="166">
        <v>62864.61</v>
      </c>
      <c r="E28" s="166"/>
      <c r="F28" s="166"/>
      <c r="G28" s="182">
        <f t="shared" ref="G28:G34" si="5">SUM(D28:F28)</f>
        <v>62864.61</v>
      </c>
      <c r="H28" s="128">
        <v>0.5</v>
      </c>
      <c r="I28" s="126">
        <v>32136.639999999999</v>
      </c>
      <c r="J28" s="129" t="s">
        <v>54</v>
      </c>
      <c r="K28" s="130"/>
      <c r="L28" s="131">
        <f t="shared" si="4"/>
        <v>16068.32</v>
      </c>
    </row>
    <row r="29" spans="1:12" ht="15.75" x14ac:dyDescent="0.25">
      <c r="A29" s="21"/>
      <c r="B29" s="124" t="s">
        <v>55</v>
      </c>
      <c r="C29" s="125"/>
      <c r="D29" s="166">
        <v>0</v>
      </c>
      <c r="E29" s="166"/>
      <c r="F29" s="166"/>
      <c r="G29" s="182">
        <f t="shared" si="5"/>
        <v>0</v>
      </c>
      <c r="H29" s="128"/>
      <c r="I29" s="126"/>
      <c r="J29" s="129"/>
      <c r="K29" s="130"/>
      <c r="L29" s="131"/>
    </row>
    <row r="30" spans="1:12" ht="15.75" x14ac:dyDescent="0.25">
      <c r="A30" s="21"/>
      <c r="B30" s="124" t="s">
        <v>56</v>
      </c>
      <c r="C30" s="125"/>
      <c r="D30" s="166">
        <v>0</v>
      </c>
      <c r="E30" s="166"/>
      <c r="F30" s="166"/>
      <c r="G30" s="182">
        <f t="shared" si="5"/>
        <v>0</v>
      </c>
      <c r="H30" s="128"/>
      <c r="I30" s="126"/>
      <c r="J30" s="129"/>
      <c r="K30" s="130"/>
      <c r="L30" s="131"/>
    </row>
    <row r="31" spans="1:12" s="21" customFormat="1" ht="15.75" x14ac:dyDescent="0.25">
      <c r="B31" s="124" t="s">
        <v>57</v>
      </c>
      <c r="C31" s="125"/>
      <c r="D31" s="166">
        <v>0</v>
      </c>
      <c r="E31" s="166"/>
      <c r="F31" s="166"/>
      <c r="G31" s="182">
        <f t="shared" si="5"/>
        <v>0</v>
      </c>
      <c r="H31" s="128"/>
      <c r="I31" s="126"/>
      <c r="J31" s="129"/>
      <c r="K31" s="130"/>
      <c r="L31" s="131"/>
    </row>
    <row r="32" spans="1:12" s="21" customFormat="1" ht="15.75" x14ac:dyDescent="0.25">
      <c r="B32" s="124" t="s">
        <v>58</v>
      </c>
      <c r="C32" s="125"/>
      <c r="D32" s="166">
        <v>0</v>
      </c>
      <c r="E32" s="166"/>
      <c r="F32" s="166"/>
      <c r="G32" s="182">
        <f t="shared" si="5"/>
        <v>0</v>
      </c>
      <c r="H32" s="128"/>
      <c r="I32" s="126"/>
      <c r="J32" s="129"/>
      <c r="K32" s="130"/>
      <c r="L32" s="131"/>
    </row>
    <row r="33" spans="1:14" s="21" customFormat="1" ht="15.75" x14ac:dyDescent="0.25">
      <c r="A33" s="20"/>
      <c r="B33" s="124" t="s">
        <v>59</v>
      </c>
      <c r="C33" s="132"/>
      <c r="D33" s="167">
        <v>0</v>
      </c>
      <c r="E33" s="167"/>
      <c r="F33" s="167"/>
      <c r="G33" s="182">
        <f t="shared" si="5"/>
        <v>0</v>
      </c>
      <c r="H33" s="133"/>
      <c r="I33" s="129"/>
      <c r="J33" s="129"/>
      <c r="K33" s="134"/>
      <c r="L33" s="131"/>
    </row>
    <row r="34" spans="1:14" ht="15.75" x14ac:dyDescent="0.25">
      <c r="B34" s="124" t="s">
        <v>60</v>
      </c>
      <c r="C34" s="132"/>
      <c r="D34" s="129">
        <v>0</v>
      </c>
      <c r="E34" s="167"/>
      <c r="F34" s="167"/>
      <c r="G34" s="182">
        <f t="shared" si="5"/>
        <v>0</v>
      </c>
      <c r="H34" s="133"/>
      <c r="I34" s="129"/>
      <c r="J34" s="129"/>
      <c r="K34" s="134"/>
      <c r="L34" s="131"/>
    </row>
    <row r="35" spans="1:14" ht="15.75" x14ac:dyDescent="0.25">
      <c r="C35" s="70" t="s">
        <v>31</v>
      </c>
      <c r="D35" s="168">
        <f>SUM(D27:D34)</f>
        <v>62864.61</v>
      </c>
      <c r="E35" s="168">
        <f>SUM(E27:E34)</f>
        <v>0</v>
      </c>
      <c r="F35" s="168">
        <f>SUM(F27:F34)</f>
        <v>0</v>
      </c>
      <c r="G35" s="168">
        <f>SUM(G27:G34)</f>
        <v>62864.61</v>
      </c>
      <c r="H35" s="10">
        <f>(H27*G27)+(H28*G28)+(H29*G29)+(H30*G30)+(H31*G31)+(H32*G32)+(H33*G33)+(H34*G34)</f>
        <v>31432.305</v>
      </c>
      <c r="I35" s="10">
        <f>SUM(I27:I34)</f>
        <v>32136.639999999999</v>
      </c>
      <c r="J35" s="115"/>
      <c r="K35" s="134"/>
      <c r="L35" s="29"/>
    </row>
    <row r="36" spans="1:14" ht="51" customHeight="1" x14ac:dyDescent="0.25">
      <c r="B36" s="70" t="s">
        <v>61</v>
      </c>
      <c r="C36" s="254" t="s">
        <v>62</v>
      </c>
      <c r="D36" s="255"/>
      <c r="E36" s="255"/>
      <c r="F36" s="255"/>
      <c r="G36" s="255"/>
      <c r="H36" s="255"/>
      <c r="I36" s="255"/>
      <c r="J36" s="255"/>
      <c r="K36" s="288"/>
      <c r="L36" s="210"/>
    </row>
    <row r="37" spans="1:14" ht="110.25" customHeight="1" x14ac:dyDescent="0.25">
      <c r="B37" s="124" t="s">
        <v>63</v>
      </c>
      <c r="C37" s="125" t="s">
        <v>64</v>
      </c>
      <c r="D37" s="126">
        <v>11000</v>
      </c>
      <c r="E37" s="126">
        <v>5266.28</v>
      </c>
      <c r="F37" s="126"/>
      <c r="G37" s="127">
        <f>SUM(D37:F37)</f>
        <v>16266.279999999999</v>
      </c>
      <c r="H37" s="128">
        <v>0.25</v>
      </c>
      <c r="I37" s="126">
        <v>0</v>
      </c>
      <c r="J37" s="213" t="s">
        <v>65</v>
      </c>
      <c r="K37" s="212"/>
      <c r="L37" s="131">
        <f t="shared" ref="L37:L39" si="6">+H37*I37</f>
        <v>0</v>
      </c>
      <c r="N37" s="209"/>
    </row>
    <row r="38" spans="1:14" ht="157.5" x14ac:dyDescent="0.25">
      <c r="B38" s="124" t="s">
        <v>66</v>
      </c>
      <c r="C38" s="125" t="s">
        <v>67</v>
      </c>
      <c r="D38" s="126">
        <v>9000</v>
      </c>
      <c r="E38" s="126">
        <v>12576.759999999998</v>
      </c>
      <c r="F38" s="126"/>
      <c r="G38" s="127">
        <f t="shared" ref="G38:G44" si="7">SUM(D38:F38)</f>
        <v>21576.76</v>
      </c>
      <c r="H38" s="128">
        <v>0.25</v>
      </c>
      <c r="I38" s="126">
        <v>0</v>
      </c>
      <c r="J38" s="213" t="s">
        <v>68</v>
      </c>
      <c r="K38" s="212"/>
      <c r="L38" s="131">
        <f t="shared" si="6"/>
        <v>0</v>
      </c>
      <c r="N38" s="209"/>
    </row>
    <row r="39" spans="1:14" ht="142.5" customHeight="1" x14ac:dyDescent="0.25">
      <c r="B39" s="124" t="s">
        <v>69</v>
      </c>
      <c r="C39" s="125" t="s">
        <v>70</v>
      </c>
      <c r="D39" s="126">
        <v>0</v>
      </c>
      <c r="E39" s="126">
        <v>9610.48</v>
      </c>
      <c r="F39" s="126"/>
      <c r="G39" s="127">
        <f t="shared" si="7"/>
        <v>9610.48</v>
      </c>
      <c r="H39" s="128">
        <v>0.25</v>
      </c>
      <c r="I39" s="126">
        <v>0</v>
      </c>
      <c r="J39" s="213" t="s">
        <v>71</v>
      </c>
      <c r="K39" s="212"/>
      <c r="L39" s="131">
        <f t="shared" si="6"/>
        <v>0</v>
      </c>
      <c r="N39" s="209"/>
    </row>
    <row r="40" spans="1:14" ht="15.75" x14ac:dyDescent="0.25">
      <c r="B40" s="124" t="s">
        <v>72</v>
      </c>
      <c r="C40" s="125"/>
      <c r="D40" s="126">
        <v>0</v>
      </c>
      <c r="E40" s="126"/>
      <c r="F40" s="126"/>
      <c r="G40" s="127">
        <f t="shared" si="7"/>
        <v>0</v>
      </c>
      <c r="H40" s="128"/>
      <c r="I40" s="126"/>
      <c r="J40" s="129"/>
      <c r="K40" s="215"/>
      <c r="L40" s="131"/>
    </row>
    <row r="41" spans="1:14" ht="15.75" x14ac:dyDescent="0.25">
      <c r="B41" s="124" t="s">
        <v>73</v>
      </c>
      <c r="C41" s="125"/>
      <c r="D41" s="126">
        <v>0</v>
      </c>
      <c r="E41" s="126"/>
      <c r="F41" s="126"/>
      <c r="G41" s="127">
        <f t="shared" si="7"/>
        <v>0</v>
      </c>
      <c r="H41" s="128"/>
      <c r="I41" s="126"/>
      <c r="J41" s="129"/>
      <c r="K41" s="130"/>
      <c r="L41" s="131"/>
    </row>
    <row r="42" spans="1:14" ht="15.75" x14ac:dyDescent="0.25">
      <c r="A42" s="21"/>
      <c r="B42" s="124" t="s">
        <v>74</v>
      </c>
      <c r="C42" s="125"/>
      <c r="D42" s="126">
        <v>0</v>
      </c>
      <c r="E42" s="126"/>
      <c r="F42" s="126"/>
      <c r="G42" s="127">
        <f t="shared" si="7"/>
        <v>0</v>
      </c>
      <c r="H42" s="128"/>
      <c r="I42" s="126"/>
      <c r="J42" s="129"/>
      <c r="K42" s="130"/>
      <c r="L42" s="131"/>
    </row>
    <row r="43" spans="1:14" s="21" customFormat="1" ht="15.75" x14ac:dyDescent="0.25">
      <c r="A43" s="20"/>
      <c r="B43" s="124" t="s">
        <v>75</v>
      </c>
      <c r="C43" s="132"/>
      <c r="D43" s="129">
        <v>0</v>
      </c>
      <c r="E43" s="129"/>
      <c r="F43" s="129"/>
      <c r="G43" s="127">
        <f t="shared" si="7"/>
        <v>0</v>
      </c>
      <c r="H43" s="133"/>
      <c r="I43" s="129"/>
      <c r="J43" s="129"/>
      <c r="K43" s="134"/>
      <c r="L43" s="131"/>
    </row>
    <row r="44" spans="1:14" ht="15.75" x14ac:dyDescent="0.25">
      <c r="B44" s="124" t="s">
        <v>76</v>
      </c>
      <c r="C44" s="132"/>
      <c r="D44" s="129">
        <v>0</v>
      </c>
      <c r="E44" s="129"/>
      <c r="F44" s="129"/>
      <c r="G44" s="127">
        <f t="shared" si="7"/>
        <v>0</v>
      </c>
      <c r="H44" s="133"/>
      <c r="I44" s="129"/>
      <c r="J44" s="129"/>
      <c r="K44" s="134"/>
      <c r="L44" s="131"/>
    </row>
    <row r="45" spans="1:14" ht="15.75" x14ac:dyDescent="0.25">
      <c r="C45" s="70" t="s">
        <v>31</v>
      </c>
      <c r="D45" s="10">
        <f>SUM(D37:D44)</f>
        <v>20000</v>
      </c>
      <c r="E45" s="10">
        <f>SUM(E37:E44)</f>
        <v>27453.519999999997</v>
      </c>
      <c r="F45" s="10">
        <f>SUM(F37:F44)</f>
        <v>0</v>
      </c>
      <c r="G45" s="10">
        <f>SUM(G37:G44)</f>
        <v>47453.51999999999</v>
      </c>
      <c r="H45" s="10">
        <f>(H37*G37)+(H38*G38)+(H39*G39)+(H40*G40)+(H41*G41)+(H42*G42)+(H43*G43)+(H44*G44)</f>
        <v>11863.379999999997</v>
      </c>
      <c r="I45" s="10">
        <f>SUM(I37:I44)</f>
        <v>0</v>
      </c>
      <c r="J45" s="115"/>
      <c r="K45" s="134"/>
      <c r="L45" s="29"/>
    </row>
    <row r="46" spans="1:14" ht="15.75" x14ac:dyDescent="0.25">
      <c r="B46" s="135"/>
      <c r="C46" s="136"/>
      <c r="D46" s="137"/>
      <c r="E46" s="137"/>
      <c r="F46" s="137"/>
      <c r="G46" s="137"/>
      <c r="H46" s="137"/>
      <c r="I46" s="137"/>
      <c r="J46" s="137"/>
      <c r="K46" s="137"/>
      <c r="L46" s="131"/>
    </row>
    <row r="47" spans="1:14" ht="51" customHeight="1" x14ac:dyDescent="0.25">
      <c r="B47" s="70" t="s">
        <v>77</v>
      </c>
      <c r="C47" s="284" t="s">
        <v>78</v>
      </c>
      <c r="D47" s="285"/>
      <c r="E47" s="285"/>
      <c r="F47" s="285"/>
      <c r="G47" s="285"/>
      <c r="H47" s="285"/>
      <c r="I47" s="285"/>
      <c r="J47" s="285"/>
      <c r="K47" s="286"/>
      <c r="L47" s="9"/>
    </row>
    <row r="48" spans="1:14" ht="51" customHeight="1" x14ac:dyDescent="0.25">
      <c r="B48" s="70" t="s">
        <v>79</v>
      </c>
      <c r="C48" s="254" t="s">
        <v>80</v>
      </c>
      <c r="D48" s="255"/>
      <c r="E48" s="255"/>
      <c r="F48" s="255"/>
      <c r="G48" s="255"/>
      <c r="H48" s="255"/>
      <c r="I48" s="255"/>
      <c r="J48" s="255"/>
      <c r="K48" s="256"/>
      <c r="L48" s="28"/>
    </row>
    <row r="49" spans="1:14" ht="157.5" x14ac:dyDescent="0.25">
      <c r="B49" s="124" t="s">
        <v>81</v>
      </c>
      <c r="C49" s="125" t="s">
        <v>82</v>
      </c>
      <c r="D49" s="166">
        <v>79080.83</v>
      </c>
      <c r="E49" s="238">
        <v>12500</v>
      </c>
      <c r="F49" s="166"/>
      <c r="G49" s="182">
        <f>SUM(D49:F49)</f>
        <v>91580.83</v>
      </c>
      <c r="H49" s="128">
        <v>0.5</v>
      </c>
      <c r="I49" s="166">
        <v>24420.33</v>
      </c>
      <c r="J49" s="129" t="s">
        <v>83</v>
      </c>
      <c r="K49" s="130"/>
      <c r="L49" s="131">
        <f t="shared" ref="L49:L51" si="8">+H49*I49</f>
        <v>12210.165000000001</v>
      </c>
    </row>
    <row r="50" spans="1:14" ht="94.5" x14ac:dyDescent="0.25">
      <c r="B50" s="124" t="s">
        <v>84</v>
      </c>
      <c r="C50" s="125" t="s">
        <v>85</v>
      </c>
      <c r="D50" s="166">
        <v>48220.02</v>
      </c>
      <c r="E50" s="166">
        <v>0</v>
      </c>
      <c r="F50" s="166"/>
      <c r="G50" s="182">
        <f t="shared" ref="G50:G56" si="9">SUM(D50:F50)</f>
        <v>48220.02</v>
      </c>
      <c r="H50" s="128">
        <v>0.5</v>
      </c>
      <c r="I50" s="167">
        <v>25940.25</v>
      </c>
      <c r="J50" s="129" t="s">
        <v>86</v>
      </c>
      <c r="K50" s="130"/>
      <c r="L50" s="131">
        <f t="shared" si="8"/>
        <v>12970.125</v>
      </c>
    </row>
    <row r="51" spans="1:14" ht="110.25" x14ac:dyDescent="0.25">
      <c r="B51" s="124" t="s">
        <v>87</v>
      </c>
      <c r="C51" s="125" t="s">
        <v>88</v>
      </c>
      <c r="D51" s="166">
        <v>180023.76</v>
      </c>
      <c r="E51" s="166"/>
      <c r="F51" s="166"/>
      <c r="G51" s="182">
        <f t="shared" si="9"/>
        <v>180023.76</v>
      </c>
      <c r="H51" s="128">
        <v>0.6</v>
      </c>
      <c r="I51" s="166">
        <v>45450</v>
      </c>
      <c r="J51" s="129" t="s">
        <v>89</v>
      </c>
      <c r="K51" s="130"/>
      <c r="L51" s="131">
        <f t="shared" si="8"/>
        <v>27270</v>
      </c>
    </row>
    <row r="52" spans="1:14" ht="15.75" x14ac:dyDescent="0.25">
      <c r="B52" s="124" t="s">
        <v>90</v>
      </c>
      <c r="C52" s="125"/>
      <c r="D52" s="126">
        <v>0</v>
      </c>
      <c r="E52" s="166"/>
      <c r="F52" s="166"/>
      <c r="G52" s="182">
        <f t="shared" si="9"/>
        <v>0</v>
      </c>
      <c r="H52" s="128"/>
      <c r="I52" s="126"/>
      <c r="J52" s="129"/>
      <c r="K52" s="130"/>
      <c r="L52" s="131"/>
    </row>
    <row r="53" spans="1:14" ht="15.75" x14ac:dyDescent="0.25">
      <c r="B53" s="124" t="s">
        <v>91</v>
      </c>
      <c r="C53" s="125"/>
      <c r="D53" s="126">
        <v>0</v>
      </c>
      <c r="E53" s="166"/>
      <c r="F53" s="166"/>
      <c r="G53" s="182">
        <f t="shared" si="9"/>
        <v>0</v>
      </c>
      <c r="H53" s="128"/>
      <c r="I53" s="126"/>
      <c r="J53" s="129"/>
      <c r="K53" s="130"/>
      <c r="L53" s="131"/>
    </row>
    <row r="54" spans="1:14" ht="15.75" x14ac:dyDescent="0.25">
      <c r="B54" s="124" t="s">
        <v>92</v>
      </c>
      <c r="C54" s="125"/>
      <c r="D54" s="126">
        <v>0</v>
      </c>
      <c r="E54" s="166"/>
      <c r="F54" s="166"/>
      <c r="G54" s="182">
        <f t="shared" si="9"/>
        <v>0</v>
      </c>
      <c r="H54" s="128"/>
      <c r="I54" s="126"/>
      <c r="J54" s="129"/>
      <c r="K54" s="130"/>
      <c r="L54" s="131"/>
    </row>
    <row r="55" spans="1:14" ht="15.75" x14ac:dyDescent="0.25">
      <c r="A55" s="21"/>
      <c r="B55" s="124" t="s">
        <v>93</v>
      </c>
      <c r="C55" s="132"/>
      <c r="D55" s="129">
        <v>0</v>
      </c>
      <c r="E55" s="167"/>
      <c r="F55" s="167"/>
      <c r="G55" s="182">
        <f t="shared" si="9"/>
        <v>0</v>
      </c>
      <c r="H55" s="133"/>
      <c r="I55" s="129"/>
      <c r="J55" s="129"/>
      <c r="K55" s="134"/>
      <c r="L55" s="131"/>
    </row>
    <row r="56" spans="1:14" s="21" customFormat="1" ht="15.75" x14ac:dyDescent="0.25">
      <c r="B56" s="124" t="s">
        <v>94</v>
      </c>
      <c r="C56" s="132"/>
      <c r="D56" s="129">
        <v>0</v>
      </c>
      <c r="E56" s="167"/>
      <c r="F56" s="167"/>
      <c r="G56" s="182">
        <f t="shared" si="9"/>
        <v>0</v>
      </c>
      <c r="H56" s="133"/>
      <c r="I56" s="129"/>
      <c r="J56" s="129"/>
      <c r="K56" s="134"/>
      <c r="L56" s="131"/>
    </row>
    <row r="57" spans="1:14" s="21" customFormat="1" ht="15.75" x14ac:dyDescent="0.25">
      <c r="A57" s="20"/>
      <c r="B57" s="20"/>
      <c r="C57" s="70" t="s">
        <v>31</v>
      </c>
      <c r="D57" s="169">
        <f>SUM(D49:D56)</f>
        <v>307324.61</v>
      </c>
      <c r="E57" s="169">
        <f>SUM(E49:E56)</f>
        <v>12500</v>
      </c>
      <c r="F57" s="169">
        <f>SUM(F49:F56)</f>
        <v>0</v>
      </c>
      <c r="G57" s="168">
        <f>SUM(G49:G56)</f>
        <v>319824.61</v>
      </c>
      <c r="H57" s="10">
        <f>(H49*G49)+(H50*G50)+(H51*G51)+(H52*G52)+(H53*G53)+(H54*G54)+(H55*G55)+(H56*G56)</f>
        <v>177914.68100000001</v>
      </c>
      <c r="I57" s="10">
        <f>SUM(I49:I56)</f>
        <v>95810.58</v>
      </c>
      <c r="J57" s="115"/>
      <c r="K57" s="134"/>
      <c r="L57" s="29"/>
    </row>
    <row r="58" spans="1:14" ht="51" customHeight="1" x14ac:dyDescent="0.25">
      <c r="B58" s="70" t="s">
        <v>95</v>
      </c>
      <c r="C58" s="254" t="s">
        <v>96</v>
      </c>
      <c r="D58" s="255"/>
      <c r="E58" s="255"/>
      <c r="F58" s="255"/>
      <c r="G58" s="255"/>
      <c r="H58" s="255"/>
      <c r="I58" s="255"/>
      <c r="J58" s="255"/>
      <c r="K58" s="287"/>
      <c r="L58" s="210"/>
    </row>
    <row r="59" spans="1:14" ht="189" x14ac:dyDescent="0.25">
      <c r="B59" s="124" t="s">
        <v>97</v>
      </c>
      <c r="C59" s="125" t="s">
        <v>98</v>
      </c>
      <c r="D59" s="126">
        <v>0</v>
      </c>
      <c r="E59" s="126">
        <v>9610.48</v>
      </c>
      <c r="F59" s="126"/>
      <c r="G59" s="127">
        <f>SUM(D59:F59)</f>
        <v>9610.48</v>
      </c>
      <c r="H59" s="128">
        <v>0.3</v>
      </c>
      <c r="I59" s="126">
        <v>9610.48</v>
      </c>
      <c r="J59" s="213" t="s">
        <v>99</v>
      </c>
      <c r="K59" s="212"/>
      <c r="L59" s="131">
        <f t="shared" ref="L59:L66" si="10">+H59*I59</f>
        <v>2883.1439999999998</v>
      </c>
      <c r="N59" s="209"/>
    </row>
    <row r="60" spans="1:14" ht="157.5" x14ac:dyDescent="0.25">
      <c r="B60" s="124" t="s">
        <v>100</v>
      </c>
      <c r="C60" s="125" t="s">
        <v>101</v>
      </c>
      <c r="D60" s="126">
        <v>6000</v>
      </c>
      <c r="E60" s="126">
        <v>18998.28</v>
      </c>
      <c r="F60" s="126"/>
      <c r="G60" s="127">
        <f t="shared" ref="G60:G66" si="11">SUM(D60:F60)</f>
        <v>24998.28</v>
      </c>
      <c r="H60" s="128">
        <v>0.3</v>
      </c>
      <c r="I60" s="126">
        <v>18998.28</v>
      </c>
      <c r="J60" s="213" t="s">
        <v>102</v>
      </c>
      <c r="K60" s="212"/>
      <c r="L60" s="131">
        <f t="shared" si="10"/>
        <v>5699.4839999999995</v>
      </c>
      <c r="M60" s="206"/>
      <c r="N60" s="209"/>
    </row>
    <row r="61" spans="1:14" ht="166.5" x14ac:dyDescent="0.25">
      <c r="B61" s="124" t="s">
        <v>103</v>
      </c>
      <c r="C61" s="125" t="s">
        <v>104</v>
      </c>
      <c r="D61" s="126"/>
      <c r="E61" s="126">
        <v>518052.04</v>
      </c>
      <c r="F61" s="126"/>
      <c r="G61" s="127">
        <f t="shared" si="11"/>
        <v>518052.04</v>
      </c>
      <c r="H61" s="128">
        <v>0.35</v>
      </c>
      <c r="I61" s="126">
        <v>138017.89000000001</v>
      </c>
      <c r="J61" s="213" t="s">
        <v>105</v>
      </c>
      <c r="K61" s="239" t="s">
        <v>106</v>
      </c>
      <c r="L61" s="131">
        <f t="shared" si="10"/>
        <v>48306.261500000001</v>
      </c>
      <c r="N61" s="209"/>
    </row>
    <row r="62" spans="1:14" ht="174.75" customHeight="1" x14ac:dyDescent="0.25">
      <c r="B62" s="124" t="s">
        <v>107</v>
      </c>
      <c r="C62" s="125" t="s">
        <v>108</v>
      </c>
      <c r="D62" s="234">
        <v>0</v>
      </c>
      <c r="E62" s="234">
        <v>422985</v>
      </c>
      <c r="F62" s="126"/>
      <c r="G62" s="127">
        <f t="shared" si="11"/>
        <v>422985</v>
      </c>
      <c r="H62" s="128">
        <v>0.4</v>
      </c>
      <c r="I62" s="126">
        <v>134181.95000000001</v>
      </c>
      <c r="J62" s="214"/>
      <c r="K62" s="239" t="s">
        <v>109</v>
      </c>
      <c r="L62" s="131">
        <f t="shared" si="10"/>
        <v>53672.780000000006</v>
      </c>
    </row>
    <row r="63" spans="1:14" ht="15.75" x14ac:dyDescent="0.25">
      <c r="B63" s="124" t="s">
        <v>110</v>
      </c>
      <c r="C63" s="125"/>
      <c r="D63" s="126">
        <v>0</v>
      </c>
      <c r="E63" s="126"/>
      <c r="F63" s="126"/>
      <c r="G63" s="127">
        <f t="shared" si="11"/>
        <v>0</v>
      </c>
      <c r="H63" s="128"/>
      <c r="I63" s="126"/>
      <c r="J63" s="214"/>
      <c r="K63" s="212"/>
      <c r="L63" s="131">
        <f t="shared" si="10"/>
        <v>0</v>
      </c>
    </row>
    <row r="64" spans="1:14" ht="15.75" x14ac:dyDescent="0.25">
      <c r="B64" s="124" t="s">
        <v>111</v>
      </c>
      <c r="C64" s="125"/>
      <c r="D64" s="126">
        <v>0</v>
      </c>
      <c r="E64" s="126"/>
      <c r="F64" s="126"/>
      <c r="G64" s="127">
        <f t="shared" si="11"/>
        <v>0</v>
      </c>
      <c r="H64" s="128"/>
      <c r="I64" s="126"/>
      <c r="J64" s="129"/>
      <c r="K64" s="215"/>
      <c r="L64" s="131">
        <f t="shared" si="10"/>
        <v>0</v>
      </c>
    </row>
    <row r="65" spans="1:12" ht="15.75" x14ac:dyDescent="0.25">
      <c r="B65" s="124" t="s">
        <v>112</v>
      </c>
      <c r="C65" s="132"/>
      <c r="D65" s="129">
        <v>0</v>
      </c>
      <c r="E65" s="129"/>
      <c r="F65" s="129"/>
      <c r="G65" s="127">
        <f t="shared" si="11"/>
        <v>0</v>
      </c>
      <c r="H65" s="133"/>
      <c r="I65" s="129"/>
      <c r="J65" s="129"/>
      <c r="K65" s="134"/>
      <c r="L65" s="131">
        <f t="shared" si="10"/>
        <v>0</v>
      </c>
    </row>
    <row r="66" spans="1:12" ht="15.75" x14ac:dyDescent="0.25">
      <c r="B66" s="124" t="s">
        <v>113</v>
      </c>
      <c r="C66" s="132"/>
      <c r="D66" s="129">
        <v>0</v>
      </c>
      <c r="E66" s="129"/>
      <c r="F66" s="129"/>
      <c r="G66" s="127">
        <f t="shared" si="11"/>
        <v>0</v>
      </c>
      <c r="H66" s="133"/>
      <c r="I66" s="129"/>
      <c r="J66" s="129"/>
      <c r="K66" s="134"/>
      <c r="L66" s="131">
        <f t="shared" si="10"/>
        <v>0</v>
      </c>
    </row>
    <row r="67" spans="1:12" ht="15.75" x14ac:dyDescent="0.25">
      <c r="C67" s="70" t="s">
        <v>31</v>
      </c>
      <c r="D67" s="13">
        <f>SUM(D59:D66)</f>
        <v>6000</v>
      </c>
      <c r="E67" s="13">
        <f>SUM(E59:E66)</f>
        <v>969645.79999999993</v>
      </c>
      <c r="F67" s="13">
        <f>SUM(F59:F66)</f>
        <v>0</v>
      </c>
      <c r="G67" s="13">
        <f>SUM(G59:G66)</f>
        <v>975645.79999999993</v>
      </c>
      <c r="H67" s="10">
        <f>(H59*G59)+(H60*G60)+(H61*G61)+(H62*G62)+(H63*G63)+(H64*G64)+(H65*G65)+(H66*G66)</f>
        <v>360894.84199999995</v>
      </c>
      <c r="I67" s="103">
        <f>SUM(I59:I66)</f>
        <v>300808.60000000003</v>
      </c>
      <c r="J67" s="116"/>
      <c r="K67" s="134"/>
      <c r="L67" s="29"/>
    </row>
    <row r="68" spans="1:12" ht="51" customHeight="1" x14ac:dyDescent="0.25">
      <c r="B68" s="70" t="s">
        <v>114</v>
      </c>
      <c r="C68" s="254" t="s">
        <v>115</v>
      </c>
      <c r="D68" s="255"/>
      <c r="E68" s="255"/>
      <c r="F68" s="255"/>
      <c r="G68" s="255"/>
      <c r="H68" s="255"/>
      <c r="I68" s="255"/>
      <c r="J68" s="255"/>
      <c r="K68" s="256"/>
      <c r="L68" s="28"/>
    </row>
    <row r="69" spans="1:12" ht="178.5" x14ac:dyDescent="0.25">
      <c r="B69" s="124" t="s">
        <v>116</v>
      </c>
      <c r="C69" s="125" t="s">
        <v>117</v>
      </c>
      <c r="D69" s="126">
        <v>14000</v>
      </c>
      <c r="E69" s="126">
        <v>17776.759999999998</v>
      </c>
      <c r="F69" s="126"/>
      <c r="G69" s="127">
        <f>SUM(D69:F69)</f>
        <v>31776.76</v>
      </c>
      <c r="H69" s="128">
        <v>0.3</v>
      </c>
      <c r="I69" s="126">
        <v>0</v>
      </c>
      <c r="J69" s="197" t="s">
        <v>118</v>
      </c>
      <c r="K69" s="130"/>
      <c r="L69" s="131">
        <f t="shared" ref="L69:L70" si="12">+H69*I69</f>
        <v>0</v>
      </c>
    </row>
    <row r="70" spans="1:12" ht="157.5" x14ac:dyDescent="0.25">
      <c r="B70" s="124" t="s">
        <v>119</v>
      </c>
      <c r="C70" s="125" t="s">
        <v>120</v>
      </c>
      <c r="D70" s="126">
        <v>0</v>
      </c>
      <c r="E70" s="126">
        <v>11110.48</v>
      </c>
      <c r="F70" s="126"/>
      <c r="G70" s="127">
        <f t="shared" ref="G70:G76" si="13">SUM(D70:F70)</f>
        <v>11110.48</v>
      </c>
      <c r="H70" s="128">
        <v>0.3</v>
      </c>
      <c r="I70" s="126">
        <v>0</v>
      </c>
      <c r="J70" s="197" t="s">
        <v>121</v>
      </c>
      <c r="K70" s="130"/>
      <c r="L70" s="131">
        <f t="shared" si="12"/>
        <v>0</v>
      </c>
    </row>
    <row r="71" spans="1:12" ht="15.75" x14ac:dyDescent="0.25">
      <c r="B71" s="124" t="s">
        <v>122</v>
      </c>
      <c r="C71" s="125"/>
      <c r="D71" s="126">
        <v>0</v>
      </c>
      <c r="E71" s="126"/>
      <c r="F71" s="126"/>
      <c r="G71" s="127">
        <f t="shared" si="13"/>
        <v>0</v>
      </c>
      <c r="H71" s="128"/>
      <c r="I71" s="126"/>
      <c r="J71" s="129"/>
      <c r="K71" s="130"/>
      <c r="L71" s="131"/>
    </row>
    <row r="72" spans="1:12" ht="15.75" x14ac:dyDescent="0.25">
      <c r="A72" s="21"/>
      <c r="B72" s="124" t="s">
        <v>123</v>
      </c>
      <c r="C72" s="125"/>
      <c r="D72" s="126">
        <v>0</v>
      </c>
      <c r="E72" s="126"/>
      <c r="F72" s="126"/>
      <c r="G72" s="127">
        <f t="shared" si="13"/>
        <v>0</v>
      </c>
      <c r="H72" s="128"/>
      <c r="I72" s="126"/>
      <c r="J72" s="129"/>
      <c r="K72" s="130"/>
      <c r="L72" s="131"/>
    </row>
    <row r="73" spans="1:12" s="21" customFormat="1" ht="15.75" x14ac:dyDescent="0.25">
      <c r="A73" s="20"/>
      <c r="B73" s="124" t="s">
        <v>124</v>
      </c>
      <c r="C73" s="125"/>
      <c r="D73" s="126">
        <v>0</v>
      </c>
      <c r="E73" s="126"/>
      <c r="F73" s="126"/>
      <c r="G73" s="127">
        <f t="shared" si="13"/>
        <v>0</v>
      </c>
      <c r="H73" s="128"/>
      <c r="I73" s="126"/>
      <c r="J73" s="129"/>
      <c r="K73" s="130"/>
      <c r="L73" s="131"/>
    </row>
    <row r="74" spans="1:12" ht="15.75" x14ac:dyDescent="0.25">
      <c r="B74" s="124" t="s">
        <v>125</v>
      </c>
      <c r="C74" s="125"/>
      <c r="D74" s="126">
        <v>0</v>
      </c>
      <c r="E74" s="126"/>
      <c r="F74" s="126"/>
      <c r="G74" s="127">
        <f t="shared" si="13"/>
        <v>0</v>
      </c>
      <c r="H74" s="128"/>
      <c r="I74" s="126"/>
      <c r="J74" s="129"/>
      <c r="K74" s="130"/>
      <c r="L74" s="131"/>
    </row>
    <row r="75" spans="1:12" ht="15.75" x14ac:dyDescent="0.25">
      <c r="B75" s="124" t="s">
        <v>126</v>
      </c>
      <c r="C75" s="132"/>
      <c r="D75" s="129">
        <v>0</v>
      </c>
      <c r="E75" s="129"/>
      <c r="F75" s="129"/>
      <c r="G75" s="127">
        <f t="shared" si="13"/>
        <v>0</v>
      </c>
      <c r="H75" s="133"/>
      <c r="I75" s="129"/>
      <c r="J75" s="129"/>
      <c r="K75" s="134"/>
      <c r="L75" s="131"/>
    </row>
    <row r="76" spans="1:12" ht="15.75" x14ac:dyDescent="0.25">
      <c r="B76" s="124" t="s">
        <v>127</v>
      </c>
      <c r="C76" s="132"/>
      <c r="D76" s="129">
        <v>0</v>
      </c>
      <c r="E76" s="129"/>
      <c r="F76" s="129"/>
      <c r="G76" s="127">
        <f t="shared" si="13"/>
        <v>0</v>
      </c>
      <c r="H76" s="133"/>
      <c r="I76" s="129"/>
      <c r="J76" s="129"/>
      <c r="K76" s="134"/>
      <c r="L76" s="131"/>
    </row>
    <row r="77" spans="1:12" ht="15.75" x14ac:dyDescent="0.25">
      <c r="C77" s="70" t="s">
        <v>31</v>
      </c>
      <c r="D77" s="13">
        <f>SUM(D69:D76)</f>
        <v>14000</v>
      </c>
      <c r="E77" s="13">
        <f>SUM(E69:E76)</f>
        <v>28887.239999999998</v>
      </c>
      <c r="F77" s="13">
        <f>SUM(F69:F76)</f>
        <v>0</v>
      </c>
      <c r="G77" s="13">
        <f>SUM(G69:G76)</f>
        <v>42887.24</v>
      </c>
      <c r="H77" s="10">
        <f>(H69*G69)+(H70*G70)+(H71*G71)+(H72*G72)+(H73*G73)+(H74*G74)+(H75*G75)+(H76*G76)</f>
        <v>12866.171999999999</v>
      </c>
      <c r="I77" s="103">
        <f>SUM(I69:I76)</f>
        <v>0</v>
      </c>
      <c r="J77" s="116"/>
      <c r="K77" s="134"/>
      <c r="L77" s="29"/>
    </row>
    <row r="78" spans="1:12" ht="51" customHeight="1" x14ac:dyDescent="0.25">
      <c r="B78" s="70" t="s">
        <v>128</v>
      </c>
      <c r="C78" s="254"/>
      <c r="D78" s="255"/>
      <c r="E78" s="255"/>
      <c r="F78" s="255"/>
      <c r="G78" s="255"/>
      <c r="H78" s="255"/>
      <c r="I78" s="255"/>
      <c r="J78" s="255"/>
      <c r="K78" s="256"/>
      <c r="L78" s="28"/>
    </row>
    <row r="79" spans="1:12" ht="15.75" x14ac:dyDescent="0.25">
      <c r="B79" s="124" t="s">
        <v>129</v>
      </c>
      <c r="C79" s="125"/>
      <c r="D79" s="126">
        <v>0</v>
      </c>
      <c r="E79" s="126"/>
      <c r="F79" s="126"/>
      <c r="G79" s="127">
        <f>SUM(D79:F79)</f>
        <v>0</v>
      </c>
      <c r="H79" s="128"/>
      <c r="I79" s="126"/>
      <c r="J79" s="129"/>
      <c r="K79" s="130"/>
      <c r="L79" s="131"/>
    </row>
    <row r="80" spans="1:12" ht="15.75" x14ac:dyDescent="0.25">
      <c r="B80" s="124" t="s">
        <v>130</v>
      </c>
      <c r="C80" s="125"/>
      <c r="D80" s="126">
        <v>0</v>
      </c>
      <c r="E80" s="126"/>
      <c r="F80" s="126"/>
      <c r="G80" s="127">
        <f t="shared" ref="G80:G86" si="14">SUM(D80:F80)</f>
        <v>0</v>
      </c>
      <c r="H80" s="128"/>
      <c r="I80" s="126"/>
      <c r="J80" s="129"/>
      <c r="K80" s="130"/>
      <c r="L80" s="131"/>
    </row>
    <row r="81" spans="2:12" ht="15.75" x14ac:dyDescent="0.25">
      <c r="B81" s="124" t="s">
        <v>131</v>
      </c>
      <c r="C81" s="125"/>
      <c r="D81" s="126">
        <v>0</v>
      </c>
      <c r="E81" s="126"/>
      <c r="F81" s="126"/>
      <c r="G81" s="127">
        <f t="shared" si="14"/>
        <v>0</v>
      </c>
      <c r="H81" s="128"/>
      <c r="I81" s="126"/>
      <c r="J81" s="129"/>
      <c r="K81" s="130"/>
      <c r="L81" s="131"/>
    </row>
    <row r="82" spans="2:12" ht="15.75" x14ac:dyDescent="0.25">
      <c r="B82" s="124" t="s">
        <v>132</v>
      </c>
      <c r="C82" s="125"/>
      <c r="D82" s="126">
        <v>0</v>
      </c>
      <c r="E82" s="126"/>
      <c r="F82" s="126"/>
      <c r="G82" s="127">
        <f t="shared" si="14"/>
        <v>0</v>
      </c>
      <c r="H82" s="128"/>
      <c r="I82" s="126"/>
      <c r="J82" s="129"/>
      <c r="K82" s="130"/>
      <c r="L82" s="131"/>
    </row>
    <row r="83" spans="2:12" ht="15.75" x14ac:dyDescent="0.25">
      <c r="B83" s="124" t="s">
        <v>133</v>
      </c>
      <c r="C83" s="125"/>
      <c r="D83" s="126">
        <v>0</v>
      </c>
      <c r="E83" s="126"/>
      <c r="F83" s="126"/>
      <c r="G83" s="127">
        <f t="shared" si="14"/>
        <v>0</v>
      </c>
      <c r="H83" s="128"/>
      <c r="I83" s="126"/>
      <c r="J83" s="129"/>
      <c r="K83" s="130"/>
      <c r="L83" s="131"/>
    </row>
    <row r="84" spans="2:12" ht="15.75" x14ac:dyDescent="0.25">
      <c r="B84" s="124" t="s">
        <v>134</v>
      </c>
      <c r="C84" s="125"/>
      <c r="D84" s="126">
        <v>0</v>
      </c>
      <c r="E84" s="126"/>
      <c r="F84" s="126"/>
      <c r="G84" s="127">
        <f t="shared" si="14"/>
        <v>0</v>
      </c>
      <c r="H84" s="128"/>
      <c r="I84" s="126"/>
      <c r="J84" s="129"/>
      <c r="K84" s="130"/>
      <c r="L84" s="131"/>
    </row>
    <row r="85" spans="2:12" ht="15.75" x14ac:dyDescent="0.25">
      <c r="B85" s="124" t="s">
        <v>135</v>
      </c>
      <c r="C85" s="132"/>
      <c r="D85" s="129">
        <v>0</v>
      </c>
      <c r="E85" s="129"/>
      <c r="F85" s="129"/>
      <c r="G85" s="127">
        <f t="shared" si="14"/>
        <v>0</v>
      </c>
      <c r="H85" s="133"/>
      <c r="I85" s="129"/>
      <c r="J85" s="129"/>
      <c r="K85" s="134"/>
      <c r="L85" s="131"/>
    </row>
    <row r="86" spans="2:12" ht="15.75" x14ac:dyDescent="0.25">
      <c r="B86" s="124" t="s">
        <v>136</v>
      </c>
      <c r="C86" s="132"/>
      <c r="D86" s="129">
        <v>0</v>
      </c>
      <c r="E86" s="129"/>
      <c r="F86" s="129"/>
      <c r="G86" s="127">
        <f t="shared" si="14"/>
        <v>0</v>
      </c>
      <c r="H86" s="133"/>
      <c r="I86" s="129"/>
      <c r="J86" s="129"/>
      <c r="K86" s="134"/>
      <c r="L86" s="131"/>
    </row>
    <row r="87" spans="2:12" ht="15.75" x14ac:dyDescent="0.25">
      <c r="C87" s="70" t="s">
        <v>31</v>
      </c>
      <c r="D87" s="10">
        <f>SUM(D79:D86)</f>
        <v>0</v>
      </c>
      <c r="E87" s="10">
        <f>SUM(E79:E86)</f>
        <v>0</v>
      </c>
      <c r="F87" s="10">
        <f>SUM(F79:F86)</f>
        <v>0</v>
      </c>
      <c r="G87" s="10">
        <f>SUM(G79:G86)</f>
        <v>0</v>
      </c>
      <c r="H87" s="10">
        <f>(H79*G79)+(H80*G80)+(H81*G81)+(H82*G82)+(H83*G83)+(H84*G84)+(H85*G85)+(H86*G86)</f>
        <v>0</v>
      </c>
      <c r="I87" s="103">
        <f>SUM(I79:I86)</f>
        <v>0</v>
      </c>
      <c r="J87" s="116"/>
      <c r="K87" s="134"/>
      <c r="L87" s="29"/>
    </row>
    <row r="88" spans="2:12" ht="15.75" customHeight="1" x14ac:dyDescent="0.25">
      <c r="B88" s="4"/>
      <c r="C88" s="135"/>
      <c r="D88" s="138"/>
      <c r="E88" s="138"/>
      <c r="F88" s="138"/>
      <c r="G88" s="138"/>
      <c r="H88" s="138"/>
      <c r="I88" s="138"/>
      <c r="J88" s="138"/>
      <c r="K88" s="135"/>
      <c r="L88" s="2"/>
    </row>
    <row r="89" spans="2:12" ht="51" customHeight="1" x14ac:dyDescent="0.25">
      <c r="B89" s="70" t="s">
        <v>137</v>
      </c>
      <c r="C89" s="284" t="s">
        <v>138</v>
      </c>
      <c r="D89" s="285"/>
      <c r="E89" s="285"/>
      <c r="F89" s="285"/>
      <c r="G89" s="285"/>
      <c r="H89" s="285"/>
      <c r="I89" s="285"/>
      <c r="J89" s="285"/>
      <c r="K89" s="286"/>
      <c r="L89" s="9"/>
    </row>
    <row r="90" spans="2:12" ht="51" customHeight="1" x14ac:dyDescent="0.25">
      <c r="B90" s="70" t="s">
        <v>139</v>
      </c>
      <c r="C90" s="254" t="s">
        <v>140</v>
      </c>
      <c r="D90" s="255"/>
      <c r="E90" s="255"/>
      <c r="F90" s="255"/>
      <c r="G90" s="255"/>
      <c r="H90" s="255"/>
      <c r="I90" s="255"/>
      <c r="J90" s="255"/>
      <c r="K90" s="256"/>
      <c r="L90" s="28"/>
    </row>
    <row r="91" spans="2:12" ht="110.25" x14ac:dyDescent="0.25">
      <c r="B91" s="124" t="s">
        <v>141</v>
      </c>
      <c r="C91" s="125" t="s">
        <v>142</v>
      </c>
      <c r="D91" s="166">
        <v>62864.61</v>
      </c>
      <c r="E91" s="166"/>
      <c r="F91" s="166"/>
      <c r="G91" s="182">
        <f>SUM(D91:F91)</f>
        <v>62864.61</v>
      </c>
      <c r="H91" s="128">
        <v>0.65</v>
      </c>
      <c r="I91" s="126">
        <v>17414.439999999999</v>
      </c>
      <c r="J91" s="129" t="s">
        <v>143</v>
      </c>
      <c r="K91" s="130"/>
      <c r="L91" s="131">
        <f t="shared" ref="L91:L93" si="15">+H91*I91</f>
        <v>11319.386</v>
      </c>
    </row>
    <row r="92" spans="2:12" ht="141.75" x14ac:dyDescent="0.25">
      <c r="B92" s="124" t="s">
        <v>144</v>
      </c>
      <c r="C92" s="125" t="s">
        <v>145</v>
      </c>
      <c r="D92" s="166">
        <v>52863.43</v>
      </c>
      <c r="E92" s="166"/>
      <c r="F92" s="166"/>
      <c r="G92" s="182">
        <f t="shared" ref="G92:G98" si="16">SUM(D92:F92)</f>
        <v>52863.43</v>
      </c>
      <c r="H92" s="128">
        <v>0.7</v>
      </c>
      <c r="I92" s="166">
        <v>28798.95</v>
      </c>
      <c r="J92" s="129" t="s">
        <v>146</v>
      </c>
      <c r="K92" s="130"/>
      <c r="L92" s="131">
        <f t="shared" si="15"/>
        <v>20159.264999999999</v>
      </c>
    </row>
    <row r="93" spans="2:12" ht="94.5" x14ac:dyDescent="0.25">
      <c r="B93" s="124" t="s">
        <v>147</v>
      </c>
      <c r="C93" s="125" t="s">
        <v>148</v>
      </c>
      <c r="D93" s="166">
        <v>10001.19</v>
      </c>
      <c r="E93" s="166"/>
      <c r="F93" s="166"/>
      <c r="G93" s="182">
        <f t="shared" si="16"/>
        <v>10001.19</v>
      </c>
      <c r="H93" s="128"/>
      <c r="I93" s="126">
        <v>14549.3</v>
      </c>
      <c r="J93" s="129"/>
      <c r="K93" s="130"/>
      <c r="L93" s="131">
        <f t="shared" si="15"/>
        <v>0</v>
      </c>
    </row>
    <row r="94" spans="2:12" ht="15.75" x14ac:dyDescent="0.25">
      <c r="B94" s="124" t="s">
        <v>149</v>
      </c>
      <c r="C94" s="125"/>
      <c r="D94" s="166"/>
      <c r="E94" s="166"/>
      <c r="F94" s="166"/>
      <c r="G94" s="182">
        <f t="shared" si="16"/>
        <v>0</v>
      </c>
      <c r="H94" s="128"/>
      <c r="I94" s="126"/>
      <c r="J94" s="129"/>
      <c r="K94" s="130"/>
      <c r="L94" s="131"/>
    </row>
    <row r="95" spans="2:12" ht="15.75" x14ac:dyDescent="0.25">
      <c r="B95" s="124" t="s">
        <v>150</v>
      </c>
      <c r="C95" s="125"/>
      <c r="D95" s="126">
        <v>0</v>
      </c>
      <c r="E95" s="166"/>
      <c r="F95" s="166"/>
      <c r="G95" s="182">
        <f t="shared" si="16"/>
        <v>0</v>
      </c>
      <c r="H95" s="128"/>
      <c r="I95" s="126"/>
      <c r="J95" s="129"/>
      <c r="K95" s="130"/>
      <c r="L95" s="131"/>
    </row>
    <row r="96" spans="2:12" ht="15.75" x14ac:dyDescent="0.25">
      <c r="B96" s="124" t="s">
        <v>151</v>
      </c>
      <c r="C96" s="125"/>
      <c r="D96" s="126">
        <v>0</v>
      </c>
      <c r="E96" s="166"/>
      <c r="F96" s="166"/>
      <c r="G96" s="182">
        <f t="shared" si="16"/>
        <v>0</v>
      </c>
      <c r="H96" s="128"/>
      <c r="I96" s="126"/>
      <c r="J96" s="129"/>
      <c r="K96" s="130"/>
      <c r="L96" s="131"/>
    </row>
    <row r="97" spans="2:12" ht="15.75" x14ac:dyDescent="0.25">
      <c r="B97" s="124" t="s">
        <v>152</v>
      </c>
      <c r="C97" s="132"/>
      <c r="D97" s="129">
        <v>0</v>
      </c>
      <c r="E97" s="167"/>
      <c r="F97" s="167"/>
      <c r="G97" s="182">
        <f t="shared" si="16"/>
        <v>0</v>
      </c>
      <c r="H97" s="133"/>
      <c r="I97" s="129"/>
      <c r="J97" s="129"/>
      <c r="K97" s="134"/>
      <c r="L97" s="131"/>
    </row>
    <row r="98" spans="2:12" ht="15.75" x14ac:dyDescent="0.25">
      <c r="B98" s="124" t="s">
        <v>153</v>
      </c>
      <c r="C98" s="132"/>
      <c r="D98" s="129">
        <v>0</v>
      </c>
      <c r="E98" s="167"/>
      <c r="F98" s="167"/>
      <c r="G98" s="182">
        <f t="shared" si="16"/>
        <v>0</v>
      </c>
      <c r="H98" s="133"/>
      <c r="I98" s="129"/>
      <c r="J98" s="129"/>
      <c r="K98" s="134"/>
      <c r="L98" s="131"/>
    </row>
    <row r="99" spans="2:12" ht="15.75" x14ac:dyDescent="0.25">
      <c r="C99" s="70" t="s">
        <v>31</v>
      </c>
      <c r="D99" s="169">
        <f>SUM(D91:D98)</f>
        <v>125729.23000000001</v>
      </c>
      <c r="E99" s="169">
        <f>SUM(E91:E98)</f>
        <v>0</v>
      </c>
      <c r="F99" s="169">
        <f>SUM(F91:F98)</f>
        <v>0</v>
      </c>
      <c r="G99" s="168">
        <f>SUM(G91:G98)</f>
        <v>125729.23000000001</v>
      </c>
      <c r="H99" s="10">
        <f>(H91*G91)+(H92*G92)+(H93*G93)+(H94*G94)+(H95*G95)+(H96*G96)+(H97*G97)+(H98*G98)</f>
        <v>77866.397499999992</v>
      </c>
      <c r="I99" s="103">
        <f>SUM(I91:I98)</f>
        <v>60762.69</v>
      </c>
      <c r="J99" s="116"/>
      <c r="K99" s="134"/>
      <c r="L99" s="29"/>
    </row>
    <row r="100" spans="2:12" ht="51" customHeight="1" x14ac:dyDescent="0.25">
      <c r="B100" s="70" t="s">
        <v>154</v>
      </c>
      <c r="C100" s="254" t="s">
        <v>155</v>
      </c>
      <c r="D100" s="255"/>
      <c r="E100" s="255"/>
      <c r="F100" s="255"/>
      <c r="G100" s="255"/>
      <c r="H100" s="255"/>
      <c r="I100" s="255"/>
      <c r="J100" s="255"/>
      <c r="K100" s="256"/>
      <c r="L100" s="28"/>
    </row>
    <row r="101" spans="2:12" ht="94.5" x14ac:dyDescent="0.25">
      <c r="B101" s="124" t="s">
        <v>156</v>
      </c>
      <c r="C101" s="125" t="s">
        <v>157</v>
      </c>
      <c r="D101" s="166">
        <v>56955.34</v>
      </c>
      <c r="E101" s="166"/>
      <c r="F101" s="166"/>
      <c r="G101" s="182">
        <f>SUM(D101:F101)</f>
        <v>56955.34</v>
      </c>
      <c r="H101" s="128">
        <v>0.6</v>
      </c>
      <c r="I101" s="166">
        <v>8891.2000000000007</v>
      </c>
      <c r="J101" s="129" t="s">
        <v>158</v>
      </c>
      <c r="K101" s="130"/>
      <c r="L101" s="131">
        <f t="shared" ref="L101:L103" si="17">+H101*I101</f>
        <v>5334.72</v>
      </c>
    </row>
    <row r="102" spans="2:12" ht="110.25" x14ac:dyDescent="0.25">
      <c r="B102" s="124" t="s">
        <v>159</v>
      </c>
      <c r="C102" s="125" t="s">
        <v>160</v>
      </c>
      <c r="D102" s="166">
        <v>85724.47</v>
      </c>
      <c r="E102" s="166"/>
      <c r="F102" s="166"/>
      <c r="G102" s="182">
        <f t="shared" ref="G102:G108" si="18">SUM(D102:F102)</f>
        <v>85724.47</v>
      </c>
      <c r="H102" s="128">
        <v>0.6</v>
      </c>
      <c r="I102" s="126">
        <v>27011.25</v>
      </c>
      <c r="J102" s="129" t="s">
        <v>161</v>
      </c>
      <c r="K102" s="130"/>
      <c r="L102" s="131">
        <f t="shared" si="17"/>
        <v>16206.75</v>
      </c>
    </row>
    <row r="103" spans="2:12" ht="110.25" x14ac:dyDescent="0.25">
      <c r="B103" s="124" t="s">
        <v>162</v>
      </c>
      <c r="C103" s="125" t="s">
        <v>163</v>
      </c>
      <c r="D103" s="166">
        <v>12858.67</v>
      </c>
      <c r="E103" s="166"/>
      <c r="F103" s="166"/>
      <c r="G103" s="182">
        <f t="shared" si="18"/>
        <v>12858.67</v>
      </c>
      <c r="H103" s="128">
        <v>0.5</v>
      </c>
      <c r="I103" s="126"/>
      <c r="J103" s="129" t="s">
        <v>164</v>
      </c>
      <c r="K103" s="130"/>
      <c r="L103" s="131">
        <f t="shared" si="17"/>
        <v>0</v>
      </c>
    </row>
    <row r="104" spans="2:12" ht="15.75" x14ac:dyDescent="0.25">
      <c r="B104" s="124" t="s">
        <v>165</v>
      </c>
      <c r="C104" s="125"/>
      <c r="D104" s="126">
        <v>0</v>
      </c>
      <c r="E104" s="166"/>
      <c r="F104" s="166"/>
      <c r="G104" s="182">
        <f t="shared" si="18"/>
        <v>0</v>
      </c>
      <c r="H104" s="128"/>
      <c r="I104" s="126"/>
      <c r="J104" s="129"/>
      <c r="K104" s="130"/>
      <c r="L104" s="131"/>
    </row>
    <row r="105" spans="2:12" ht="15.75" x14ac:dyDescent="0.25">
      <c r="B105" s="124" t="s">
        <v>166</v>
      </c>
      <c r="C105" s="125"/>
      <c r="D105" s="126">
        <v>0</v>
      </c>
      <c r="E105" s="166"/>
      <c r="F105" s="166"/>
      <c r="G105" s="182">
        <f t="shared" si="18"/>
        <v>0</v>
      </c>
      <c r="H105" s="128"/>
      <c r="I105" s="126"/>
      <c r="J105" s="129"/>
      <c r="K105" s="130"/>
      <c r="L105" s="131"/>
    </row>
    <row r="106" spans="2:12" ht="15.75" x14ac:dyDescent="0.25">
      <c r="B106" s="124" t="s">
        <v>167</v>
      </c>
      <c r="C106" s="125"/>
      <c r="D106" s="126">
        <v>0</v>
      </c>
      <c r="E106" s="166"/>
      <c r="F106" s="166"/>
      <c r="G106" s="182">
        <f t="shared" si="18"/>
        <v>0</v>
      </c>
      <c r="H106" s="128"/>
      <c r="I106" s="126"/>
      <c r="J106" s="129"/>
      <c r="K106" s="130"/>
      <c r="L106" s="131"/>
    </row>
    <row r="107" spans="2:12" ht="15.75" x14ac:dyDescent="0.25">
      <c r="B107" s="124" t="s">
        <v>168</v>
      </c>
      <c r="C107" s="132"/>
      <c r="D107" s="129">
        <v>0</v>
      </c>
      <c r="E107" s="167"/>
      <c r="F107" s="167"/>
      <c r="G107" s="182">
        <f t="shared" si="18"/>
        <v>0</v>
      </c>
      <c r="H107" s="133"/>
      <c r="I107" s="129"/>
      <c r="J107" s="129"/>
      <c r="K107" s="134"/>
      <c r="L107" s="131"/>
    </row>
    <row r="108" spans="2:12" ht="15.75" x14ac:dyDescent="0.25">
      <c r="B108" s="124" t="s">
        <v>169</v>
      </c>
      <c r="C108" s="132"/>
      <c r="D108" s="129">
        <v>0</v>
      </c>
      <c r="E108" s="167"/>
      <c r="F108" s="167"/>
      <c r="G108" s="182">
        <f t="shared" si="18"/>
        <v>0</v>
      </c>
      <c r="H108" s="133"/>
      <c r="I108" s="129"/>
      <c r="J108" s="129"/>
      <c r="K108" s="134"/>
      <c r="L108" s="131"/>
    </row>
    <row r="109" spans="2:12" ht="15.75" x14ac:dyDescent="0.25">
      <c r="C109" s="70" t="s">
        <v>31</v>
      </c>
      <c r="D109" s="168">
        <f>SUM(D101:D108)</f>
        <v>155538.48000000001</v>
      </c>
      <c r="E109" s="168">
        <f>SUM(E101:E108)</f>
        <v>0</v>
      </c>
      <c r="F109" s="168">
        <f>SUM(F101:F108)</f>
        <v>0</v>
      </c>
      <c r="G109" s="168">
        <f>SUM(G101:G108)</f>
        <v>155538.48000000001</v>
      </c>
      <c r="H109" s="10">
        <f>(H101*G101)+(H102*G102)+(H103*G103)+(H104*G104)+(H105*G105)+(H106*G106)+(H107*G107)+(H108*G108)</f>
        <v>92037.221000000005</v>
      </c>
      <c r="I109" s="103">
        <f>SUM(I101:I108)</f>
        <v>35902.449999999997</v>
      </c>
      <c r="J109" s="116"/>
      <c r="K109" s="134"/>
      <c r="L109" s="29"/>
    </row>
    <row r="110" spans="2:12" ht="51" hidden="1" customHeight="1" x14ac:dyDescent="0.25">
      <c r="B110" s="70" t="s">
        <v>170</v>
      </c>
      <c r="C110" s="254"/>
      <c r="D110" s="255"/>
      <c r="E110" s="255"/>
      <c r="F110" s="255"/>
      <c r="G110" s="255"/>
      <c r="H110" s="255"/>
      <c r="I110" s="255"/>
      <c r="J110" s="255"/>
      <c r="K110" s="256"/>
      <c r="L110" s="28"/>
    </row>
    <row r="111" spans="2:12" ht="15.75" hidden="1" x14ac:dyDescent="0.25">
      <c r="B111" s="124" t="s">
        <v>171</v>
      </c>
      <c r="C111" s="164"/>
      <c r="D111" s="126">
        <v>0</v>
      </c>
      <c r="E111" s="126"/>
      <c r="F111" s="126"/>
      <c r="G111" s="127">
        <f>SUM(D111:F111)</f>
        <v>0</v>
      </c>
      <c r="H111" s="128"/>
      <c r="I111" s="126"/>
      <c r="J111" s="129"/>
      <c r="K111" s="130"/>
      <c r="L111" s="131"/>
    </row>
    <row r="112" spans="2:12" ht="15.75" hidden="1" x14ac:dyDescent="0.25">
      <c r="B112" s="124" t="s">
        <v>172</v>
      </c>
      <c r="C112" s="165"/>
      <c r="D112" s="126">
        <v>0</v>
      </c>
      <c r="E112" s="126"/>
      <c r="F112" s="126"/>
      <c r="G112" s="127">
        <f t="shared" ref="G112:G118" si="19">SUM(D112:F112)</f>
        <v>0</v>
      </c>
      <c r="H112" s="128"/>
      <c r="I112" s="126"/>
      <c r="J112" s="129"/>
      <c r="K112" s="130"/>
      <c r="L112" s="131"/>
    </row>
    <row r="113" spans="2:12" ht="15.75" hidden="1" x14ac:dyDescent="0.25">
      <c r="B113" s="124" t="s">
        <v>173</v>
      </c>
      <c r="C113" s="164"/>
      <c r="D113" s="126">
        <v>0</v>
      </c>
      <c r="E113" s="126"/>
      <c r="F113" s="126"/>
      <c r="G113" s="127">
        <f t="shared" si="19"/>
        <v>0</v>
      </c>
      <c r="H113" s="128"/>
      <c r="I113" s="126"/>
      <c r="J113" s="129"/>
      <c r="K113" s="130"/>
      <c r="L113" s="131"/>
    </row>
    <row r="114" spans="2:12" ht="15.75" hidden="1" x14ac:dyDescent="0.25">
      <c r="B114" s="124" t="s">
        <v>174</v>
      </c>
      <c r="C114" s="125"/>
      <c r="D114" s="126">
        <v>0</v>
      </c>
      <c r="E114" s="126"/>
      <c r="F114" s="126"/>
      <c r="G114" s="127">
        <f t="shared" si="19"/>
        <v>0</v>
      </c>
      <c r="H114" s="128"/>
      <c r="I114" s="126"/>
      <c r="J114" s="129"/>
      <c r="K114" s="130"/>
      <c r="L114" s="131"/>
    </row>
    <row r="115" spans="2:12" ht="15.75" hidden="1" x14ac:dyDescent="0.25">
      <c r="B115" s="124" t="s">
        <v>175</v>
      </c>
      <c r="C115" s="125"/>
      <c r="D115" s="126">
        <v>0</v>
      </c>
      <c r="E115" s="126"/>
      <c r="F115" s="126"/>
      <c r="G115" s="127">
        <f t="shared" si="19"/>
        <v>0</v>
      </c>
      <c r="H115" s="128"/>
      <c r="I115" s="126"/>
      <c r="J115" s="129"/>
      <c r="K115" s="130"/>
      <c r="L115" s="131"/>
    </row>
    <row r="116" spans="2:12" ht="15.75" hidden="1" x14ac:dyDescent="0.25">
      <c r="B116" s="124" t="s">
        <v>176</v>
      </c>
      <c r="C116" s="125"/>
      <c r="D116" s="126">
        <v>0</v>
      </c>
      <c r="E116" s="126"/>
      <c r="F116" s="126"/>
      <c r="G116" s="127">
        <f t="shared" si="19"/>
        <v>0</v>
      </c>
      <c r="H116" s="128"/>
      <c r="I116" s="126"/>
      <c r="J116" s="129"/>
      <c r="K116" s="130"/>
      <c r="L116" s="131"/>
    </row>
    <row r="117" spans="2:12" ht="15.75" hidden="1" x14ac:dyDescent="0.25">
      <c r="B117" s="124" t="s">
        <v>177</v>
      </c>
      <c r="C117" s="132"/>
      <c r="D117" s="129">
        <v>0</v>
      </c>
      <c r="E117" s="129"/>
      <c r="F117" s="129"/>
      <c r="G117" s="127">
        <f t="shared" si="19"/>
        <v>0</v>
      </c>
      <c r="H117" s="133"/>
      <c r="I117" s="129"/>
      <c r="J117" s="129"/>
      <c r="K117" s="134"/>
      <c r="L117" s="131"/>
    </row>
    <row r="118" spans="2:12" ht="15.75" hidden="1" x14ac:dyDescent="0.25">
      <c r="B118" s="124" t="s">
        <v>178</v>
      </c>
      <c r="C118" s="132"/>
      <c r="D118" s="129">
        <v>0</v>
      </c>
      <c r="E118" s="129"/>
      <c r="F118" s="129"/>
      <c r="G118" s="127">
        <f t="shared" si="19"/>
        <v>0</v>
      </c>
      <c r="H118" s="133"/>
      <c r="I118" s="129"/>
      <c r="J118" s="129"/>
      <c r="K118" s="134"/>
      <c r="L118" s="131"/>
    </row>
    <row r="119" spans="2:12" ht="15.75" hidden="1" x14ac:dyDescent="0.25">
      <c r="C119" s="70" t="s">
        <v>31</v>
      </c>
      <c r="D119" s="13">
        <f>SUM(D111:D118)</f>
        <v>0</v>
      </c>
      <c r="E119" s="13">
        <f>SUM(E111:E118)</f>
        <v>0</v>
      </c>
      <c r="F119" s="13">
        <f>SUM(F111:F118)</f>
        <v>0</v>
      </c>
      <c r="G119" s="13">
        <f>SUM(G111:G118)</f>
        <v>0</v>
      </c>
      <c r="H119" s="10">
        <f>(H111*G111)+(H112*G112)+(H113*G113)+(H114*G114)+(H115*G115)+(H116*G116)+(H117*G117)+(H118*G118)</f>
        <v>0</v>
      </c>
      <c r="I119" s="103">
        <f>SUM(I111:I118)</f>
        <v>0</v>
      </c>
      <c r="J119" s="116"/>
      <c r="K119" s="134"/>
      <c r="L119" s="29"/>
    </row>
    <row r="120" spans="2:12" ht="51" hidden="1" customHeight="1" x14ac:dyDescent="0.25">
      <c r="B120" s="70" t="s">
        <v>179</v>
      </c>
      <c r="C120" s="254"/>
      <c r="D120" s="255"/>
      <c r="E120" s="255"/>
      <c r="F120" s="255"/>
      <c r="G120" s="255"/>
      <c r="H120" s="255"/>
      <c r="I120" s="255"/>
      <c r="J120" s="255"/>
      <c r="K120" s="256"/>
      <c r="L120" s="28"/>
    </row>
    <row r="121" spans="2:12" ht="15.75" hidden="1" x14ac:dyDescent="0.25">
      <c r="B121" s="124" t="s">
        <v>180</v>
      </c>
      <c r="C121" s="125"/>
      <c r="D121" s="126">
        <v>0</v>
      </c>
      <c r="E121" s="126"/>
      <c r="F121" s="126"/>
      <c r="G121" s="127">
        <f>SUM(D121:F121)</f>
        <v>0</v>
      </c>
      <c r="H121" s="128"/>
      <c r="I121" s="126"/>
      <c r="J121" s="129"/>
      <c r="K121" s="130"/>
      <c r="L121" s="131"/>
    </row>
    <row r="122" spans="2:12" ht="15.75" hidden="1" x14ac:dyDescent="0.25">
      <c r="B122" s="124" t="s">
        <v>181</v>
      </c>
      <c r="C122" s="125"/>
      <c r="D122" s="126">
        <v>0</v>
      </c>
      <c r="E122" s="126"/>
      <c r="F122" s="126"/>
      <c r="G122" s="127">
        <f t="shared" ref="G122:G128" si="20">SUM(D122:F122)</f>
        <v>0</v>
      </c>
      <c r="H122" s="128"/>
      <c r="I122" s="126"/>
      <c r="J122" s="129"/>
      <c r="K122" s="130"/>
      <c r="L122" s="131"/>
    </row>
    <row r="123" spans="2:12" ht="15.75" hidden="1" x14ac:dyDescent="0.25">
      <c r="B123" s="124" t="s">
        <v>182</v>
      </c>
      <c r="C123" s="125"/>
      <c r="D123" s="126">
        <v>0</v>
      </c>
      <c r="E123" s="126"/>
      <c r="F123" s="126"/>
      <c r="G123" s="127">
        <f t="shared" si="20"/>
        <v>0</v>
      </c>
      <c r="H123" s="128"/>
      <c r="I123" s="126"/>
      <c r="J123" s="129"/>
      <c r="K123" s="130"/>
      <c r="L123" s="131"/>
    </row>
    <row r="124" spans="2:12" ht="15.75" hidden="1" x14ac:dyDescent="0.25">
      <c r="B124" s="124" t="s">
        <v>183</v>
      </c>
      <c r="C124" s="125"/>
      <c r="D124" s="126">
        <v>0</v>
      </c>
      <c r="E124" s="126"/>
      <c r="F124" s="126"/>
      <c r="G124" s="127">
        <f t="shared" si="20"/>
        <v>0</v>
      </c>
      <c r="H124" s="128"/>
      <c r="I124" s="126"/>
      <c r="J124" s="129"/>
      <c r="K124" s="130"/>
      <c r="L124" s="131"/>
    </row>
    <row r="125" spans="2:12" ht="15.75" hidden="1" x14ac:dyDescent="0.25">
      <c r="B125" s="124" t="s">
        <v>184</v>
      </c>
      <c r="C125" s="125"/>
      <c r="D125" s="126">
        <v>0</v>
      </c>
      <c r="E125" s="126"/>
      <c r="F125" s="126"/>
      <c r="G125" s="127">
        <f t="shared" si="20"/>
        <v>0</v>
      </c>
      <c r="H125" s="128"/>
      <c r="I125" s="126"/>
      <c r="J125" s="129"/>
      <c r="K125" s="130"/>
      <c r="L125" s="131"/>
    </row>
    <row r="126" spans="2:12" ht="15.75" hidden="1" x14ac:dyDescent="0.25">
      <c r="B126" s="124" t="s">
        <v>185</v>
      </c>
      <c r="C126" s="125"/>
      <c r="D126" s="126">
        <v>0</v>
      </c>
      <c r="E126" s="126"/>
      <c r="F126" s="126"/>
      <c r="G126" s="127">
        <f t="shared" si="20"/>
        <v>0</v>
      </c>
      <c r="H126" s="128"/>
      <c r="I126" s="126"/>
      <c r="J126" s="129"/>
      <c r="K126" s="130"/>
      <c r="L126" s="131"/>
    </row>
    <row r="127" spans="2:12" ht="15.75" hidden="1" x14ac:dyDescent="0.25">
      <c r="B127" s="124" t="s">
        <v>186</v>
      </c>
      <c r="C127" s="132"/>
      <c r="D127" s="129">
        <v>0</v>
      </c>
      <c r="E127" s="129"/>
      <c r="F127" s="129"/>
      <c r="G127" s="127">
        <f t="shared" si="20"/>
        <v>0</v>
      </c>
      <c r="H127" s="133"/>
      <c r="I127" s="129"/>
      <c r="J127" s="129"/>
      <c r="K127" s="134"/>
      <c r="L127" s="131"/>
    </row>
    <row r="128" spans="2:12" ht="15.75" hidden="1" x14ac:dyDescent="0.25">
      <c r="B128" s="124" t="s">
        <v>187</v>
      </c>
      <c r="C128" s="132"/>
      <c r="D128" s="129">
        <v>0</v>
      </c>
      <c r="E128" s="129"/>
      <c r="F128" s="129"/>
      <c r="G128" s="127">
        <f t="shared" si="20"/>
        <v>0</v>
      </c>
      <c r="H128" s="133"/>
      <c r="I128" s="129"/>
      <c r="J128" s="129"/>
      <c r="K128" s="134"/>
      <c r="L128" s="131"/>
    </row>
    <row r="129" spans="2:12" ht="15.75" hidden="1" x14ac:dyDescent="0.25">
      <c r="C129" s="70" t="s">
        <v>31</v>
      </c>
      <c r="D129" s="10">
        <f>SUM(D121:D128)</f>
        <v>0</v>
      </c>
      <c r="E129" s="10">
        <f>SUM(E121:E128)</f>
        <v>0</v>
      </c>
      <c r="F129" s="10">
        <f>SUM(F121:F128)</f>
        <v>0</v>
      </c>
      <c r="G129" s="10">
        <f>SUM(G121:G128)</f>
        <v>0</v>
      </c>
      <c r="H129" s="10">
        <f>(H121*G121)+(H122*G122)+(H123*G123)+(H124*G124)+(H125*G125)+(H126*G126)+(H127*G127)+(H128*G128)</f>
        <v>0</v>
      </c>
      <c r="I129" s="103">
        <f>SUM(I121:I128)</f>
        <v>0</v>
      </c>
      <c r="J129" s="116"/>
      <c r="K129" s="134"/>
      <c r="L129" s="29"/>
    </row>
    <row r="130" spans="2:12" ht="15.75" hidden="1" customHeight="1" x14ac:dyDescent="0.25">
      <c r="B130" s="4"/>
      <c r="C130" s="135"/>
      <c r="D130" s="138"/>
      <c r="E130" s="138"/>
      <c r="F130" s="138"/>
      <c r="G130" s="138"/>
      <c r="H130" s="138"/>
      <c r="I130" s="138"/>
      <c r="J130" s="138"/>
      <c r="K130" s="139"/>
      <c r="L130" s="2"/>
    </row>
    <row r="131" spans="2:12" ht="51" hidden="1" customHeight="1" x14ac:dyDescent="0.25">
      <c r="B131" s="70" t="s">
        <v>188</v>
      </c>
      <c r="C131" s="284"/>
      <c r="D131" s="285"/>
      <c r="E131" s="285"/>
      <c r="F131" s="285"/>
      <c r="G131" s="285"/>
      <c r="H131" s="285"/>
      <c r="I131" s="285"/>
      <c r="J131" s="285"/>
      <c r="K131" s="286"/>
      <c r="L131" s="9"/>
    </row>
    <row r="132" spans="2:12" ht="51" hidden="1" customHeight="1" x14ac:dyDescent="0.25">
      <c r="B132" s="70" t="s">
        <v>189</v>
      </c>
      <c r="C132" s="254"/>
      <c r="D132" s="255"/>
      <c r="E132" s="255"/>
      <c r="F132" s="255"/>
      <c r="G132" s="255"/>
      <c r="H132" s="255"/>
      <c r="I132" s="255"/>
      <c r="J132" s="255"/>
      <c r="K132" s="256"/>
      <c r="L132" s="28"/>
    </row>
    <row r="133" spans="2:12" ht="15.75" hidden="1" x14ac:dyDescent="0.25">
      <c r="B133" s="124" t="s">
        <v>190</v>
      </c>
      <c r="C133" s="125"/>
      <c r="D133" s="126">
        <v>0</v>
      </c>
      <c r="E133" s="126"/>
      <c r="F133" s="126"/>
      <c r="G133" s="127">
        <f>SUM(D133:F133)</f>
        <v>0</v>
      </c>
      <c r="H133" s="128"/>
      <c r="I133" s="126"/>
      <c r="J133" s="129"/>
      <c r="K133" s="130"/>
      <c r="L133" s="131"/>
    </row>
    <row r="134" spans="2:12" ht="15.75" hidden="1" x14ac:dyDescent="0.25">
      <c r="B134" s="124" t="s">
        <v>191</v>
      </c>
      <c r="C134" s="125"/>
      <c r="D134" s="126">
        <v>0</v>
      </c>
      <c r="E134" s="126"/>
      <c r="F134" s="126"/>
      <c r="G134" s="127">
        <f t="shared" ref="G134:G140" si="21">SUM(D134:F134)</f>
        <v>0</v>
      </c>
      <c r="H134" s="128"/>
      <c r="I134" s="126"/>
      <c r="J134" s="129"/>
      <c r="K134" s="130"/>
      <c r="L134" s="131"/>
    </row>
    <row r="135" spans="2:12" ht="15.75" hidden="1" x14ac:dyDescent="0.25">
      <c r="B135" s="124" t="s">
        <v>192</v>
      </c>
      <c r="C135" s="125"/>
      <c r="D135" s="126">
        <v>0</v>
      </c>
      <c r="E135" s="126"/>
      <c r="F135" s="126"/>
      <c r="G135" s="127">
        <f t="shared" si="21"/>
        <v>0</v>
      </c>
      <c r="H135" s="128"/>
      <c r="I135" s="126"/>
      <c r="J135" s="129"/>
      <c r="K135" s="130"/>
      <c r="L135" s="131"/>
    </row>
    <row r="136" spans="2:12" ht="15.75" hidden="1" x14ac:dyDescent="0.25">
      <c r="B136" s="124" t="s">
        <v>193</v>
      </c>
      <c r="C136" s="125"/>
      <c r="D136" s="126">
        <v>0</v>
      </c>
      <c r="E136" s="126"/>
      <c r="F136" s="126"/>
      <c r="G136" s="127">
        <f t="shared" si="21"/>
        <v>0</v>
      </c>
      <c r="H136" s="128"/>
      <c r="I136" s="126"/>
      <c r="J136" s="129"/>
      <c r="K136" s="130"/>
      <c r="L136" s="131"/>
    </row>
    <row r="137" spans="2:12" ht="15.75" hidden="1" x14ac:dyDescent="0.25">
      <c r="B137" s="124" t="s">
        <v>194</v>
      </c>
      <c r="C137" s="125"/>
      <c r="D137" s="126">
        <v>0</v>
      </c>
      <c r="E137" s="126"/>
      <c r="F137" s="126"/>
      <c r="G137" s="127">
        <f t="shared" si="21"/>
        <v>0</v>
      </c>
      <c r="H137" s="128"/>
      <c r="I137" s="126"/>
      <c r="J137" s="129"/>
      <c r="K137" s="130"/>
      <c r="L137" s="131"/>
    </row>
    <row r="138" spans="2:12" ht="15.75" hidden="1" x14ac:dyDescent="0.25">
      <c r="B138" s="124" t="s">
        <v>195</v>
      </c>
      <c r="C138" s="125"/>
      <c r="D138" s="126">
        <v>0</v>
      </c>
      <c r="E138" s="126"/>
      <c r="F138" s="126"/>
      <c r="G138" s="127">
        <f t="shared" si="21"/>
        <v>0</v>
      </c>
      <c r="H138" s="128"/>
      <c r="I138" s="126"/>
      <c r="J138" s="129"/>
      <c r="K138" s="130"/>
      <c r="L138" s="131"/>
    </row>
    <row r="139" spans="2:12" ht="15.75" hidden="1" x14ac:dyDescent="0.25">
      <c r="B139" s="124" t="s">
        <v>196</v>
      </c>
      <c r="C139" s="132"/>
      <c r="D139" s="129">
        <v>0</v>
      </c>
      <c r="E139" s="129"/>
      <c r="F139" s="129"/>
      <c r="G139" s="127">
        <f t="shared" si="21"/>
        <v>0</v>
      </c>
      <c r="H139" s="133"/>
      <c r="I139" s="129"/>
      <c r="J139" s="129"/>
      <c r="K139" s="134"/>
      <c r="L139" s="131"/>
    </row>
    <row r="140" spans="2:12" ht="15.75" hidden="1" x14ac:dyDescent="0.25">
      <c r="B140" s="124" t="s">
        <v>197</v>
      </c>
      <c r="C140" s="132"/>
      <c r="D140" s="129">
        <v>0</v>
      </c>
      <c r="E140" s="129"/>
      <c r="F140" s="129"/>
      <c r="G140" s="127">
        <f t="shared" si="21"/>
        <v>0</v>
      </c>
      <c r="H140" s="133"/>
      <c r="I140" s="129"/>
      <c r="J140" s="129"/>
      <c r="K140" s="134"/>
      <c r="L140" s="131"/>
    </row>
    <row r="141" spans="2:12" ht="15.75" hidden="1" x14ac:dyDescent="0.25">
      <c r="C141" s="70" t="s">
        <v>31</v>
      </c>
      <c r="D141" s="10">
        <f>SUM(D133:D140)</f>
        <v>0</v>
      </c>
      <c r="E141" s="10">
        <f>SUM(E133:E140)</f>
        <v>0</v>
      </c>
      <c r="F141" s="10">
        <f>SUM(F133:F140)</f>
        <v>0</v>
      </c>
      <c r="G141" s="13">
        <f>SUM(G133:G140)</f>
        <v>0</v>
      </c>
      <c r="H141" s="10">
        <f>(H133*G133)+(H134*G134)+(H135*G135)+(H136*G136)+(H137*G137)+(H138*G138)+(H139*G139)+(H140*G140)</f>
        <v>0</v>
      </c>
      <c r="I141" s="103">
        <f>SUM(I133:I140)</f>
        <v>0</v>
      </c>
      <c r="J141" s="116"/>
      <c r="K141" s="134"/>
      <c r="L141" s="29"/>
    </row>
    <row r="142" spans="2:12" ht="51" hidden="1" customHeight="1" x14ac:dyDescent="0.25">
      <c r="B142" s="70" t="s">
        <v>198</v>
      </c>
      <c r="C142" s="254"/>
      <c r="D142" s="255"/>
      <c r="E142" s="255"/>
      <c r="F142" s="255"/>
      <c r="G142" s="255"/>
      <c r="H142" s="255"/>
      <c r="I142" s="255"/>
      <c r="J142" s="255"/>
      <c r="K142" s="256"/>
      <c r="L142" s="28"/>
    </row>
    <row r="143" spans="2:12" ht="15.75" hidden="1" x14ac:dyDescent="0.25">
      <c r="B143" s="124" t="s">
        <v>199</v>
      </c>
      <c r="C143" s="125"/>
      <c r="D143" s="126">
        <v>0</v>
      </c>
      <c r="E143" s="126"/>
      <c r="F143" s="126"/>
      <c r="G143" s="127">
        <f>SUM(D143:F143)</f>
        <v>0</v>
      </c>
      <c r="H143" s="128"/>
      <c r="I143" s="126"/>
      <c r="J143" s="129"/>
      <c r="K143" s="130"/>
      <c r="L143" s="131"/>
    </row>
    <row r="144" spans="2:12" ht="15.75" hidden="1" x14ac:dyDescent="0.25">
      <c r="B144" s="124" t="s">
        <v>200</v>
      </c>
      <c r="C144" s="125"/>
      <c r="D144" s="126">
        <v>0</v>
      </c>
      <c r="E144" s="126"/>
      <c r="F144" s="126"/>
      <c r="G144" s="127">
        <f t="shared" ref="G144:G150" si="22">SUM(D144:F144)</f>
        <v>0</v>
      </c>
      <c r="H144" s="128"/>
      <c r="I144" s="126"/>
      <c r="J144" s="129"/>
      <c r="K144" s="130"/>
      <c r="L144" s="131"/>
    </row>
    <row r="145" spans="2:12" ht="15.75" hidden="1" x14ac:dyDescent="0.25">
      <c r="B145" s="124" t="s">
        <v>201</v>
      </c>
      <c r="C145" s="125"/>
      <c r="D145" s="126">
        <v>0</v>
      </c>
      <c r="E145" s="126"/>
      <c r="F145" s="126"/>
      <c r="G145" s="127">
        <f t="shared" si="22"/>
        <v>0</v>
      </c>
      <c r="H145" s="128"/>
      <c r="I145" s="126"/>
      <c r="J145" s="129"/>
      <c r="K145" s="130"/>
      <c r="L145" s="131"/>
    </row>
    <row r="146" spans="2:12" ht="15.75" hidden="1" x14ac:dyDescent="0.25">
      <c r="B146" s="124" t="s">
        <v>202</v>
      </c>
      <c r="C146" s="125"/>
      <c r="D146" s="126">
        <v>0</v>
      </c>
      <c r="E146" s="126"/>
      <c r="F146" s="126"/>
      <c r="G146" s="127">
        <f t="shared" si="22"/>
        <v>0</v>
      </c>
      <c r="H146" s="128"/>
      <c r="I146" s="126"/>
      <c r="J146" s="129"/>
      <c r="K146" s="130"/>
      <c r="L146" s="131"/>
    </row>
    <row r="147" spans="2:12" ht="15.75" hidden="1" x14ac:dyDescent="0.25">
      <c r="B147" s="124" t="s">
        <v>203</v>
      </c>
      <c r="C147" s="125"/>
      <c r="D147" s="126">
        <v>0</v>
      </c>
      <c r="E147" s="126"/>
      <c r="F147" s="126"/>
      <c r="G147" s="127">
        <f t="shared" si="22"/>
        <v>0</v>
      </c>
      <c r="H147" s="128"/>
      <c r="I147" s="126"/>
      <c r="J147" s="129"/>
      <c r="K147" s="130"/>
      <c r="L147" s="131"/>
    </row>
    <row r="148" spans="2:12" ht="15.75" hidden="1" x14ac:dyDescent="0.25">
      <c r="B148" s="124" t="s">
        <v>204</v>
      </c>
      <c r="C148" s="125"/>
      <c r="D148" s="126">
        <v>0</v>
      </c>
      <c r="E148" s="126"/>
      <c r="F148" s="126"/>
      <c r="G148" s="127">
        <f t="shared" si="22"/>
        <v>0</v>
      </c>
      <c r="H148" s="128"/>
      <c r="I148" s="126"/>
      <c r="J148" s="129"/>
      <c r="K148" s="130"/>
      <c r="L148" s="131"/>
    </row>
    <row r="149" spans="2:12" ht="15.75" hidden="1" x14ac:dyDescent="0.25">
      <c r="B149" s="124" t="s">
        <v>205</v>
      </c>
      <c r="C149" s="132"/>
      <c r="D149" s="129">
        <v>0</v>
      </c>
      <c r="E149" s="129"/>
      <c r="F149" s="129"/>
      <c r="G149" s="127">
        <f t="shared" si="22"/>
        <v>0</v>
      </c>
      <c r="H149" s="133"/>
      <c r="I149" s="129"/>
      <c r="J149" s="129"/>
      <c r="K149" s="134"/>
      <c r="L149" s="131"/>
    </row>
    <row r="150" spans="2:12" ht="15.75" hidden="1" x14ac:dyDescent="0.25">
      <c r="B150" s="124" t="s">
        <v>206</v>
      </c>
      <c r="C150" s="132"/>
      <c r="D150" s="129">
        <v>0</v>
      </c>
      <c r="E150" s="129"/>
      <c r="F150" s="129"/>
      <c r="G150" s="127">
        <f t="shared" si="22"/>
        <v>0</v>
      </c>
      <c r="H150" s="133"/>
      <c r="I150" s="129"/>
      <c r="J150" s="129"/>
      <c r="K150" s="134"/>
      <c r="L150" s="131"/>
    </row>
    <row r="151" spans="2:12" ht="15.75" hidden="1" x14ac:dyDescent="0.25">
      <c r="C151" s="70" t="s">
        <v>31</v>
      </c>
      <c r="D151" s="13">
        <f>SUM(D143:D150)</f>
        <v>0</v>
      </c>
      <c r="E151" s="13">
        <f>SUM(E143:E150)</f>
        <v>0</v>
      </c>
      <c r="F151" s="13">
        <f>SUM(F143:F150)</f>
        <v>0</v>
      </c>
      <c r="G151" s="13">
        <f>SUM(G143:G150)</f>
        <v>0</v>
      </c>
      <c r="H151" s="10">
        <f>(H143*G143)+(H144*G144)+(H145*G145)+(H146*G146)+(H147*G147)+(H148*G148)+(H149*G149)+(H150*G150)</f>
        <v>0</v>
      </c>
      <c r="I151" s="103">
        <f>SUM(I143:I150)</f>
        <v>0</v>
      </c>
      <c r="J151" s="116"/>
      <c r="K151" s="134"/>
      <c r="L151" s="29"/>
    </row>
    <row r="152" spans="2:12" ht="51" hidden="1" customHeight="1" x14ac:dyDescent="0.25">
      <c r="B152" s="70" t="s">
        <v>207</v>
      </c>
      <c r="C152" s="254"/>
      <c r="D152" s="255"/>
      <c r="E152" s="255"/>
      <c r="F152" s="255"/>
      <c r="G152" s="255"/>
      <c r="H152" s="255"/>
      <c r="I152" s="255"/>
      <c r="J152" s="255"/>
      <c r="K152" s="256"/>
      <c r="L152" s="28"/>
    </row>
    <row r="153" spans="2:12" ht="15.75" hidden="1" x14ac:dyDescent="0.25">
      <c r="B153" s="124" t="s">
        <v>208</v>
      </c>
      <c r="C153" s="125"/>
      <c r="D153" s="126">
        <v>0</v>
      </c>
      <c r="E153" s="126"/>
      <c r="F153" s="126"/>
      <c r="G153" s="127">
        <f>SUM(D153:F153)</f>
        <v>0</v>
      </c>
      <c r="H153" s="128"/>
      <c r="I153" s="126"/>
      <c r="J153" s="129"/>
      <c r="K153" s="130"/>
      <c r="L153" s="131"/>
    </row>
    <row r="154" spans="2:12" ht="15.75" hidden="1" x14ac:dyDescent="0.25">
      <c r="B154" s="124" t="s">
        <v>209</v>
      </c>
      <c r="C154" s="125"/>
      <c r="D154" s="126">
        <v>0</v>
      </c>
      <c r="E154" s="126"/>
      <c r="F154" s="126"/>
      <c r="G154" s="127">
        <f t="shared" ref="G154:G160" si="23">SUM(D154:F154)</f>
        <v>0</v>
      </c>
      <c r="H154" s="128"/>
      <c r="I154" s="126"/>
      <c r="J154" s="129"/>
      <c r="K154" s="130"/>
      <c r="L154" s="131"/>
    </row>
    <row r="155" spans="2:12" ht="15.75" hidden="1" x14ac:dyDescent="0.25">
      <c r="B155" s="124" t="s">
        <v>210</v>
      </c>
      <c r="C155" s="125"/>
      <c r="D155" s="126">
        <v>0</v>
      </c>
      <c r="E155" s="126"/>
      <c r="F155" s="126"/>
      <c r="G155" s="127">
        <f t="shared" si="23"/>
        <v>0</v>
      </c>
      <c r="H155" s="128"/>
      <c r="I155" s="126"/>
      <c r="J155" s="129"/>
      <c r="K155" s="130"/>
      <c r="L155" s="131"/>
    </row>
    <row r="156" spans="2:12" ht="15.75" hidden="1" x14ac:dyDescent="0.25">
      <c r="B156" s="124" t="s">
        <v>211</v>
      </c>
      <c r="C156" s="125"/>
      <c r="D156" s="126">
        <v>0</v>
      </c>
      <c r="E156" s="126"/>
      <c r="F156" s="126"/>
      <c r="G156" s="127">
        <f t="shared" si="23"/>
        <v>0</v>
      </c>
      <c r="H156" s="128"/>
      <c r="I156" s="126"/>
      <c r="J156" s="129"/>
      <c r="K156" s="130"/>
      <c r="L156" s="131"/>
    </row>
    <row r="157" spans="2:12" ht="15.75" hidden="1" x14ac:dyDescent="0.25">
      <c r="B157" s="124" t="s">
        <v>212</v>
      </c>
      <c r="C157" s="125"/>
      <c r="D157" s="126">
        <v>0</v>
      </c>
      <c r="E157" s="126"/>
      <c r="F157" s="126"/>
      <c r="G157" s="127">
        <f t="shared" si="23"/>
        <v>0</v>
      </c>
      <c r="H157" s="128"/>
      <c r="I157" s="126"/>
      <c r="J157" s="129"/>
      <c r="K157" s="130"/>
      <c r="L157" s="131"/>
    </row>
    <row r="158" spans="2:12" ht="15.75" hidden="1" x14ac:dyDescent="0.25">
      <c r="B158" s="124" t="s">
        <v>213</v>
      </c>
      <c r="C158" s="125"/>
      <c r="D158" s="126">
        <v>0</v>
      </c>
      <c r="E158" s="126"/>
      <c r="F158" s="126"/>
      <c r="G158" s="127">
        <f t="shared" si="23"/>
        <v>0</v>
      </c>
      <c r="H158" s="128"/>
      <c r="I158" s="126"/>
      <c r="J158" s="129"/>
      <c r="K158" s="130"/>
      <c r="L158" s="131"/>
    </row>
    <row r="159" spans="2:12" ht="15.75" hidden="1" x14ac:dyDescent="0.25">
      <c r="B159" s="124" t="s">
        <v>214</v>
      </c>
      <c r="C159" s="132"/>
      <c r="D159" s="129">
        <v>0</v>
      </c>
      <c r="E159" s="129"/>
      <c r="F159" s="129"/>
      <c r="G159" s="127">
        <f t="shared" si="23"/>
        <v>0</v>
      </c>
      <c r="H159" s="133"/>
      <c r="I159" s="129"/>
      <c r="J159" s="129"/>
      <c r="K159" s="134"/>
      <c r="L159" s="131"/>
    </row>
    <row r="160" spans="2:12" ht="15.75" hidden="1" x14ac:dyDescent="0.25">
      <c r="B160" s="124" t="s">
        <v>215</v>
      </c>
      <c r="C160" s="132"/>
      <c r="D160" s="129">
        <v>0</v>
      </c>
      <c r="E160" s="129"/>
      <c r="F160" s="129"/>
      <c r="G160" s="127">
        <f t="shared" si="23"/>
        <v>0</v>
      </c>
      <c r="H160" s="133"/>
      <c r="I160" s="129"/>
      <c r="J160" s="129"/>
      <c r="K160" s="134"/>
      <c r="L160" s="131"/>
    </row>
    <row r="161" spans="2:12" ht="15.75" hidden="1" x14ac:dyDescent="0.25">
      <c r="C161" s="70" t="s">
        <v>31</v>
      </c>
      <c r="D161" s="13">
        <f>SUM(D153:D160)</f>
        <v>0</v>
      </c>
      <c r="E161" s="13">
        <f>SUM(E153:E160)</f>
        <v>0</v>
      </c>
      <c r="F161" s="13">
        <f>SUM(F153:F160)</f>
        <v>0</v>
      </c>
      <c r="G161" s="13">
        <f>SUM(G153:G160)</f>
        <v>0</v>
      </c>
      <c r="H161" s="10">
        <f>(H153*G153)+(H154*G154)+(H155*G155)+(H156*G156)+(H157*G157)+(H158*G158)+(H159*G159)+(H160*G160)</f>
        <v>0</v>
      </c>
      <c r="I161" s="103">
        <f>SUM(I153:I160)</f>
        <v>0</v>
      </c>
      <c r="J161" s="116"/>
      <c r="K161" s="134"/>
      <c r="L161" s="29"/>
    </row>
    <row r="162" spans="2:12" ht="51" hidden="1" customHeight="1" x14ac:dyDescent="0.25">
      <c r="B162" s="70" t="s">
        <v>216</v>
      </c>
      <c r="C162" s="254"/>
      <c r="D162" s="255"/>
      <c r="E162" s="255"/>
      <c r="F162" s="255"/>
      <c r="G162" s="255"/>
      <c r="H162" s="255"/>
      <c r="I162" s="255"/>
      <c r="J162" s="255"/>
      <c r="K162" s="256"/>
      <c r="L162" s="28"/>
    </row>
    <row r="163" spans="2:12" ht="15.75" hidden="1" x14ac:dyDescent="0.25">
      <c r="B163" s="124" t="s">
        <v>217</v>
      </c>
      <c r="C163" s="125"/>
      <c r="D163" s="126">
        <v>0</v>
      </c>
      <c r="E163" s="126"/>
      <c r="F163" s="126"/>
      <c r="G163" s="127">
        <f>SUM(D163:F163)</f>
        <v>0</v>
      </c>
      <c r="H163" s="128"/>
      <c r="I163" s="126"/>
      <c r="J163" s="129"/>
      <c r="K163" s="130"/>
      <c r="L163" s="131"/>
    </row>
    <row r="164" spans="2:12" ht="15.75" hidden="1" x14ac:dyDescent="0.25">
      <c r="B164" s="124" t="s">
        <v>218</v>
      </c>
      <c r="C164" s="125"/>
      <c r="D164" s="126">
        <v>0</v>
      </c>
      <c r="E164" s="126"/>
      <c r="F164" s="126"/>
      <c r="G164" s="127">
        <f t="shared" ref="G164:G170" si="24">SUM(D164:F164)</f>
        <v>0</v>
      </c>
      <c r="H164" s="128"/>
      <c r="I164" s="126"/>
      <c r="J164" s="129"/>
      <c r="K164" s="130"/>
      <c r="L164" s="131"/>
    </row>
    <row r="165" spans="2:12" ht="15.75" hidden="1" x14ac:dyDescent="0.25">
      <c r="B165" s="124" t="s">
        <v>219</v>
      </c>
      <c r="C165" s="125"/>
      <c r="D165" s="126">
        <v>0</v>
      </c>
      <c r="E165" s="126"/>
      <c r="F165" s="126"/>
      <c r="G165" s="127">
        <f t="shared" si="24"/>
        <v>0</v>
      </c>
      <c r="H165" s="128"/>
      <c r="I165" s="126"/>
      <c r="J165" s="129"/>
      <c r="K165" s="130"/>
      <c r="L165" s="131"/>
    </row>
    <row r="166" spans="2:12" ht="15.75" hidden="1" x14ac:dyDescent="0.25">
      <c r="B166" s="124" t="s">
        <v>220</v>
      </c>
      <c r="C166" s="125"/>
      <c r="D166" s="126">
        <v>0</v>
      </c>
      <c r="E166" s="126"/>
      <c r="F166" s="126"/>
      <c r="G166" s="127">
        <f t="shared" si="24"/>
        <v>0</v>
      </c>
      <c r="H166" s="128"/>
      <c r="I166" s="126"/>
      <c r="J166" s="129"/>
      <c r="K166" s="130"/>
      <c r="L166" s="131"/>
    </row>
    <row r="167" spans="2:12" ht="15.75" hidden="1" x14ac:dyDescent="0.25">
      <c r="B167" s="124" t="s">
        <v>221</v>
      </c>
      <c r="C167" s="125"/>
      <c r="D167" s="126">
        <v>0</v>
      </c>
      <c r="E167" s="126"/>
      <c r="F167" s="126"/>
      <c r="G167" s="127">
        <f>SUM(D167:F167)</f>
        <v>0</v>
      </c>
      <c r="H167" s="128"/>
      <c r="I167" s="126"/>
      <c r="J167" s="129"/>
      <c r="K167" s="130"/>
      <c r="L167" s="131"/>
    </row>
    <row r="168" spans="2:12" ht="15.75" hidden="1" x14ac:dyDescent="0.25">
      <c r="B168" s="124" t="s">
        <v>222</v>
      </c>
      <c r="C168" s="125"/>
      <c r="D168" s="126">
        <v>0</v>
      </c>
      <c r="E168" s="126"/>
      <c r="F168" s="126"/>
      <c r="G168" s="127">
        <f t="shared" si="24"/>
        <v>0</v>
      </c>
      <c r="H168" s="128"/>
      <c r="I168" s="126"/>
      <c r="J168" s="129"/>
      <c r="K168" s="130"/>
      <c r="L168" s="131"/>
    </row>
    <row r="169" spans="2:12" ht="15.75" hidden="1" x14ac:dyDescent="0.25">
      <c r="B169" s="124" t="s">
        <v>223</v>
      </c>
      <c r="C169" s="132"/>
      <c r="D169" s="129">
        <v>0</v>
      </c>
      <c r="E169" s="129"/>
      <c r="F169" s="129"/>
      <c r="G169" s="127">
        <f t="shared" si="24"/>
        <v>0</v>
      </c>
      <c r="H169" s="133"/>
      <c r="I169" s="129"/>
      <c r="J169" s="129"/>
      <c r="K169" s="134"/>
      <c r="L169" s="131"/>
    </row>
    <row r="170" spans="2:12" ht="15.75" hidden="1" x14ac:dyDescent="0.25">
      <c r="B170" s="124" t="s">
        <v>224</v>
      </c>
      <c r="C170" s="132"/>
      <c r="D170" s="129">
        <v>0</v>
      </c>
      <c r="E170" s="129"/>
      <c r="F170" s="129"/>
      <c r="G170" s="127">
        <f t="shared" si="24"/>
        <v>0</v>
      </c>
      <c r="H170" s="133"/>
      <c r="I170" s="129"/>
      <c r="J170" s="129"/>
      <c r="K170" s="134"/>
      <c r="L170" s="131"/>
    </row>
    <row r="171" spans="2:12" ht="15.75" hidden="1" x14ac:dyDescent="0.25">
      <c r="C171" s="70" t="s">
        <v>31</v>
      </c>
      <c r="D171" s="10">
        <f>SUM(D163:D170)</f>
        <v>0</v>
      </c>
      <c r="E171" s="10">
        <f>SUM(E163:E170)</f>
        <v>0</v>
      </c>
      <c r="F171" s="10">
        <f>SUM(F163:F170)</f>
        <v>0</v>
      </c>
      <c r="G171" s="10">
        <f>SUM(G163:G170)</f>
        <v>0</v>
      </c>
      <c r="H171" s="10">
        <f>(H163*G163)+(H164*G164)+(H165*G165)+(H166*G166)+(H167*G167)+(H168*G168)+(H169*G169)+(H170*G170)</f>
        <v>0</v>
      </c>
      <c r="I171" s="103">
        <f>SUM(I163:I170)</f>
        <v>0</v>
      </c>
      <c r="J171" s="116"/>
      <c r="K171" s="134"/>
      <c r="L171" s="29"/>
    </row>
    <row r="172" spans="2:12" ht="15.75" customHeight="1" x14ac:dyDescent="0.25">
      <c r="B172" s="4"/>
      <c r="C172" s="135"/>
      <c r="D172" s="138"/>
      <c r="E172" s="138"/>
      <c r="F172" s="138"/>
      <c r="G172" s="138"/>
      <c r="H172" s="138"/>
      <c r="I172" s="138"/>
      <c r="J172" s="138"/>
      <c r="K172" s="135"/>
      <c r="L172" s="2"/>
    </row>
    <row r="173" spans="2:12" ht="15.75" customHeight="1" x14ac:dyDescent="0.25">
      <c r="B173" s="4"/>
      <c r="C173" s="135"/>
      <c r="D173" s="138"/>
      <c r="E173" s="138"/>
      <c r="F173" s="138"/>
      <c r="G173" s="138"/>
      <c r="H173" s="138"/>
      <c r="I173" s="138"/>
      <c r="J173" s="138"/>
      <c r="K173" s="135"/>
      <c r="L173" s="2"/>
    </row>
    <row r="174" spans="2:12" ht="63.75" customHeight="1" x14ac:dyDescent="0.25">
      <c r="B174" s="70" t="s">
        <v>225</v>
      </c>
      <c r="C174" s="140"/>
      <c r="D174" s="179">
        <v>340000</v>
      </c>
      <c r="E174" s="180"/>
      <c r="F174" s="180"/>
      <c r="G174" s="181">
        <f>SUM(D174:F174)</f>
        <v>340000</v>
      </c>
      <c r="H174" s="241"/>
      <c r="I174" s="141">
        <v>284787.62</v>
      </c>
      <c r="J174" s="143"/>
      <c r="K174" s="144"/>
      <c r="L174" s="29">
        <f t="shared" ref="L174:L175" si="25">+H174*I174</f>
        <v>0</v>
      </c>
    </row>
    <row r="175" spans="2:12" ht="69.75" customHeight="1" x14ac:dyDescent="0.25">
      <c r="B175" s="70" t="s">
        <v>226</v>
      </c>
      <c r="C175" s="140"/>
      <c r="D175" s="180">
        <v>85000</v>
      </c>
      <c r="E175" s="180">
        <v>70070.720000000001</v>
      </c>
      <c r="F175" s="180"/>
      <c r="G175" s="181">
        <f>SUM(D175:F175)</f>
        <v>155070.72</v>
      </c>
      <c r="H175" s="241"/>
      <c r="I175" s="141">
        <f>37905.08+16694.62</f>
        <v>54599.7</v>
      </c>
      <c r="J175" s="143"/>
      <c r="K175" s="144"/>
      <c r="L175" s="29">
        <f t="shared" si="25"/>
        <v>0</v>
      </c>
    </row>
    <row r="176" spans="2:12" ht="57" customHeight="1" x14ac:dyDescent="0.25">
      <c r="B176" s="70" t="s">
        <v>227</v>
      </c>
      <c r="C176" s="145"/>
      <c r="D176" s="180">
        <v>85000</v>
      </c>
      <c r="E176" s="141">
        <f>1300000*0.05</f>
        <v>65000</v>
      </c>
      <c r="F176" s="180"/>
      <c r="G176" s="181">
        <f>SUM(D176:F176)</f>
        <v>150000</v>
      </c>
      <c r="H176" s="142"/>
      <c r="I176" s="141">
        <f>33411.76+24025.48</f>
        <v>57437.240000000005</v>
      </c>
      <c r="J176" s="143"/>
      <c r="K176" s="144"/>
      <c r="L176" s="29"/>
    </row>
    <row r="177" spans="2:13" ht="65.25" customHeight="1" x14ac:dyDescent="0.25">
      <c r="B177" s="80" t="s">
        <v>228</v>
      </c>
      <c r="C177" s="140"/>
      <c r="D177" s="180">
        <v>51000</v>
      </c>
      <c r="E177" s="141">
        <f>1300000*0.03</f>
        <v>39000</v>
      </c>
      <c r="F177" s="180"/>
      <c r="G177" s="181">
        <f>SUM(D177:F177)</f>
        <v>90000</v>
      </c>
      <c r="H177" s="142"/>
      <c r="I177" s="141"/>
      <c r="J177" s="143"/>
      <c r="K177" s="144"/>
      <c r="L177" s="29"/>
    </row>
    <row r="178" spans="2:13" ht="21.75" customHeight="1" x14ac:dyDescent="0.25">
      <c r="B178" s="4"/>
      <c r="C178" s="81" t="s">
        <v>229</v>
      </c>
      <c r="D178" s="170">
        <f t="shared" ref="D178:I178" si="26">SUM(D174:D177)</f>
        <v>561000</v>
      </c>
      <c r="E178" s="170">
        <f t="shared" si="26"/>
        <v>174070.72</v>
      </c>
      <c r="F178" s="170">
        <f t="shared" si="26"/>
        <v>0</v>
      </c>
      <c r="G178" s="170">
        <f t="shared" si="26"/>
        <v>735070.71999999997</v>
      </c>
      <c r="H178" s="170">
        <f t="shared" si="26"/>
        <v>0</v>
      </c>
      <c r="I178" s="103">
        <f t="shared" si="26"/>
        <v>396824.56</v>
      </c>
      <c r="J178" s="116"/>
      <c r="K178" s="140"/>
      <c r="L178" s="242">
        <f>SUM(L7:L177)*1.07</f>
        <v>324115.51739499997</v>
      </c>
      <c r="M178" s="243">
        <f>L178/G191</f>
        <v>0.10803850798431246</v>
      </c>
    </row>
    <row r="179" spans="2:13" ht="15.75" customHeight="1" x14ac:dyDescent="0.25">
      <c r="B179" s="4"/>
      <c r="C179" s="135"/>
      <c r="D179" s="138"/>
      <c r="E179" s="138"/>
      <c r="F179" s="138"/>
      <c r="G179" s="138"/>
      <c r="H179" s="138"/>
      <c r="I179" s="138"/>
      <c r="J179" s="138"/>
      <c r="K179" s="135"/>
      <c r="L179" s="8"/>
    </row>
    <row r="180" spans="2:13" ht="15.75" customHeight="1" x14ac:dyDescent="0.25">
      <c r="B180" s="4"/>
      <c r="C180" s="135"/>
      <c r="D180" s="138"/>
      <c r="E180" s="138"/>
      <c r="F180" s="138"/>
      <c r="G180" s="138"/>
      <c r="H180" s="138"/>
      <c r="I180" s="138"/>
      <c r="J180" s="138"/>
      <c r="K180" s="135"/>
      <c r="L180" s="8"/>
    </row>
    <row r="181" spans="2:13" ht="15.75" customHeight="1" x14ac:dyDescent="0.25">
      <c r="B181" s="4"/>
      <c r="C181" s="135"/>
      <c r="D181" s="138"/>
      <c r="E181" s="138"/>
      <c r="F181" s="138"/>
      <c r="G181" s="138"/>
      <c r="H181" s="138"/>
      <c r="I181" s="138"/>
      <c r="J181" s="138"/>
      <c r="K181" s="135"/>
      <c r="L181" s="8"/>
    </row>
    <row r="182" spans="2:13" ht="15.75" customHeight="1" x14ac:dyDescent="0.25">
      <c r="B182" s="4"/>
      <c r="C182" s="135"/>
      <c r="D182" s="138"/>
      <c r="E182" s="138"/>
      <c r="F182" s="138"/>
      <c r="G182" s="138"/>
      <c r="H182" s="138"/>
      <c r="I182" s="138"/>
      <c r="J182" s="138"/>
      <c r="K182" s="135"/>
      <c r="L182" s="8"/>
    </row>
    <row r="183" spans="2:13" ht="15.75" customHeight="1" x14ac:dyDescent="0.25">
      <c r="B183" s="4"/>
      <c r="C183" s="135"/>
      <c r="D183" s="138"/>
      <c r="E183" s="138"/>
      <c r="F183" s="138"/>
      <c r="G183" s="138"/>
      <c r="H183" s="138"/>
      <c r="I183" s="138"/>
      <c r="J183" s="138"/>
      <c r="K183" s="135"/>
      <c r="L183" s="8"/>
    </row>
    <row r="184" spans="2:13" ht="15.75" customHeight="1" x14ac:dyDescent="0.25">
      <c r="B184" s="4"/>
      <c r="C184" s="135"/>
      <c r="D184" s="138"/>
      <c r="E184" s="138"/>
      <c r="F184" s="138"/>
      <c r="G184" s="138"/>
      <c r="H184" s="138"/>
      <c r="I184" s="138"/>
      <c r="J184" s="138"/>
      <c r="K184" s="135"/>
      <c r="L184" s="8"/>
    </row>
    <row r="185" spans="2:13" ht="15.75" customHeight="1" thickBot="1" x14ac:dyDescent="0.3">
      <c r="B185" s="4"/>
      <c r="C185" s="135"/>
      <c r="D185" s="138"/>
      <c r="E185" s="138"/>
      <c r="F185" s="138"/>
      <c r="G185" s="138"/>
      <c r="H185" s="138"/>
      <c r="I185" s="138"/>
      <c r="J185" s="138"/>
      <c r="K185" s="135"/>
      <c r="L185" s="8"/>
    </row>
    <row r="186" spans="2:13" ht="15.75" x14ac:dyDescent="0.25">
      <c r="B186" s="4"/>
      <c r="C186" s="273" t="s">
        <v>230</v>
      </c>
      <c r="D186" s="274"/>
      <c r="E186" s="274"/>
      <c r="F186" s="274"/>
      <c r="G186" s="275"/>
      <c r="H186" s="8"/>
      <c r="I186" s="138"/>
      <c r="J186" s="138"/>
      <c r="K186" s="8"/>
    </row>
    <row r="187" spans="2:13" ht="40.5" customHeight="1" x14ac:dyDescent="0.25">
      <c r="B187" s="4"/>
      <c r="C187" s="263"/>
      <c r="D187" s="276" t="str">
        <f>D4</f>
        <v>OACNUDH</v>
      </c>
      <c r="E187" s="276" t="str">
        <f>E4</f>
        <v>PMA</v>
      </c>
      <c r="F187" s="276" t="str">
        <f>F4</f>
        <v>Recipient Organization 3</v>
      </c>
      <c r="G187" s="265" t="s">
        <v>8</v>
      </c>
      <c r="H187" s="135"/>
      <c r="I187" s="138"/>
      <c r="J187" s="138"/>
      <c r="K187" s="8"/>
    </row>
    <row r="188" spans="2:13" ht="24.75" customHeight="1" x14ac:dyDescent="0.25">
      <c r="B188" s="4"/>
      <c r="C188" s="264"/>
      <c r="D188" s="277"/>
      <c r="E188" s="277"/>
      <c r="F188" s="277"/>
      <c r="G188" s="266"/>
      <c r="H188" s="135"/>
      <c r="I188" s="138"/>
      <c r="J188" s="138"/>
      <c r="K188" s="8"/>
    </row>
    <row r="189" spans="2:13" ht="41.25" customHeight="1" x14ac:dyDescent="0.25">
      <c r="B189" s="146"/>
      <c r="C189" s="147" t="s">
        <v>231</v>
      </c>
      <c r="D189" s="176">
        <f>SUM(D15,D25,D35,D45,D57,D67,D77,D87,D99,D109,D119,D129,D141,D151,D161,D171,D174,D175,D176,D177)</f>
        <v>1588784.99</v>
      </c>
      <c r="E189" s="176">
        <f>SUM(E15,E25,E35,E45,E57,E67,E77,E87,E99,E109,E119,E129,E141,E151,E161,E171,E174,E175,E176,E177)</f>
        <v>1220657.28</v>
      </c>
      <c r="F189" s="176">
        <f>SUM(F15,F25,F35,F45,F57,F67,F77,F87,F99,F109,F119,F129,F141,F151,F161,F171,F174,F175,F176,F177)</f>
        <v>0</v>
      </c>
      <c r="G189" s="177">
        <f>SUM(D189:F189)</f>
        <v>2809442.27</v>
      </c>
      <c r="H189" s="135"/>
      <c r="I189" s="148"/>
      <c r="J189" s="138"/>
      <c r="K189" s="146"/>
    </row>
    <row r="190" spans="2:13" ht="51.75" customHeight="1" x14ac:dyDescent="0.25">
      <c r="B190" s="149"/>
      <c r="C190" s="147" t="s">
        <v>232</v>
      </c>
      <c r="D190" s="176">
        <f>D189*0.07</f>
        <v>111214.94930000001</v>
      </c>
      <c r="E190" s="176">
        <v>79342.720000000001</v>
      </c>
      <c r="F190" s="176">
        <f>F189*0.07</f>
        <v>0</v>
      </c>
      <c r="G190" s="177">
        <f>+D190+E190</f>
        <v>190557.66930000001</v>
      </c>
      <c r="H190" s="149"/>
      <c r="I190" s="148"/>
      <c r="J190" s="138"/>
      <c r="K190" s="150"/>
    </row>
    <row r="191" spans="2:13" ht="51.75" customHeight="1" thickBot="1" x14ac:dyDescent="0.3">
      <c r="B191" s="149"/>
      <c r="C191" s="7" t="s">
        <v>8</v>
      </c>
      <c r="D191" s="178">
        <f>SUM(D189:D190)</f>
        <v>1699999.9393</v>
      </c>
      <c r="E191" s="173">
        <f>SUM(E189:E190)</f>
        <v>1300000</v>
      </c>
      <c r="F191" s="173">
        <f>SUM(F189:F190)</f>
        <v>0</v>
      </c>
      <c r="G191" s="171">
        <f>SUM(G189:G190)</f>
        <v>2999999.9393000002</v>
      </c>
      <c r="H191" s="149"/>
      <c r="K191" s="150"/>
    </row>
    <row r="192" spans="2:13" ht="42" customHeight="1" x14ac:dyDescent="0.25">
      <c r="B192" s="149"/>
      <c r="I192" s="100"/>
      <c r="J192" s="100"/>
      <c r="K192" s="2"/>
      <c r="L192" s="150"/>
    </row>
    <row r="193" spans="2:12" s="21" customFormat="1" ht="29.25" customHeight="1" thickBot="1" x14ac:dyDescent="0.3">
      <c r="B193" s="135"/>
      <c r="C193" s="4"/>
      <c r="D193" s="16"/>
      <c r="E193" s="16"/>
      <c r="F193" s="16"/>
      <c r="G193" s="16"/>
      <c r="H193" s="16"/>
      <c r="I193" s="104"/>
      <c r="J193" s="104"/>
      <c r="K193" s="8"/>
      <c r="L193" s="146"/>
    </row>
    <row r="194" spans="2:12" ht="23.25" customHeight="1" x14ac:dyDescent="0.25">
      <c r="B194" s="150"/>
      <c r="C194" s="258" t="s">
        <v>233</v>
      </c>
      <c r="D194" s="259"/>
      <c r="E194" s="259"/>
      <c r="F194" s="259"/>
      <c r="G194" s="259"/>
      <c r="H194" s="260"/>
      <c r="I194" s="104"/>
      <c r="J194" s="104"/>
      <c r="K194" s="150"/>
    </row>
    <row r="195" spans="2:12" ht="41.25" customHeight="1" x14ac:dyDescent="0.25">
      <c r="B195" s="150"/>
      <c r="C195" s="71"/>
      <c r="D195" s="278" t="str">
        <f>D4</f>
        <v>OACNUDH</v>
      </c>
      <c r="E195" s="278" t="str">
        <f>E4</f>
        <v>PMA</v>
      </c>
      <c r="F195" s="278" t="str">
        <f>F4</f>
        <v>Recipient Organization 3</v>
      </c>
      <c r="G195" s="267" t="s">
        <v>8</v>
      </c>
      <c r="H195" s="269" t="s">
        <v>234</v>
      </c>
      <c r="I195" s="104"/>
      <c r="J195" s="104"/>
      <c r="K195" s="150"/>
    </row>
    <row r="196" spans="2:12" ht="27.75" customHeight="1" x14ac:dyDescent="0.25">
      <c r="B196" s="150"/>
      <c r="C196" s="71"/>
      <c r="D196" s="279"/>
      <c r="E196" s="279"/>
      <c r="F196" s="279"/>
      <c r="G196" s="268"/>
      <c r="H196" s="270"/>
      <c r="I196" s="99"/>
      <c r="J196" s="99"/>
      <c r="K196" s="150"/>
    </row>
    <row r="197" spans="2:12" ht="55.5" customHeight="1" x14ac:dyDescent="0.25">
      <c r="B197" s="150"/>
      <c r="C197" s="14" t="s">
        <v>235</v>
      </c>
      <c r="D197" s="172">
        <f>$D$191*H197</f>
        <v>1189999.9575099999</v>
      </c>
      <c r="E197" s="174">
        <f>$E$191*H197</f>
        <v>910000</v>
      </c>
      <c r="F197" s="174">
        <f>$F$191*H197</f>
        <v>0</v>
      </c>
      <c r="G197" s="174">
        <f>SUM(D197:F197)</f>
        <v>2099999.9575100001</v>
      </c>
      <c r="H197" s="86">
        <v>0.7</v>
      </c>
      <c r="I197" s="99"/>
      <c r="J197" s="99"/>
      <c r="K197" s="150"/>
    </row>
    <row r="198" spans="2:12" ht="57.75" customHeight="1" x14ac:dyDescent="0.25">
      <c r="B198" s="257"/>
      <c r="C198" s="82" t="s">
        <v>236</v>
      </c>
      <c r="D198" s="172">
        <f>$D$191*H198</f>
        <v>509999.98178999999</v>
      </c>
      <c r="E198" s="174">
        <f>$E$191*H198</f>
        <v>390000</v>
      </c>
      <c r="F198" s="174">
        <f>$F$191*H198</f>
        <v>0</v>
      </c>
      <c r="G198" s="175">
        <f>SUM(D198:F198)</f>
        <v>899999.98178999999</v>
      </c>
      <c r="H198" s="87">
        <v>0.3</v>
      </c>
      <c r="I198" s="101"/>
      <c r="J198" s="101"/>
    </row>
    <row r="199" spans="2:12" ht="57.75" customHeight="1" x14ac:dyDescent="0.25">
      <c r="B199" s="257"/>
      <c r="C199" s="82" t="s">
        <v>237</v>
      </c>
      <c r="D199" s="172">
        <f>$D$191*H199</f>
        <v>0</v>
      </c>
      <c r="E199" s="174">
        <f>$E$191*H199</f>
        <v>0</v>
      </c>
      <c r="F199" s="174">
        <f>$F$191*H199</f>
        <v>0</v>
      </c>
      <c r="G199" s="175">
        <f>SUM(D199:F199)</f>
        <v>0</v>
      </c>
      <c r="H199" s="88">
        <v>0</v>
      </c>
      <c r="I199" s="105"/>
      <c r="J199" s="105"/>
    </row>
    <row r="200" spans="2:12" ht="38.25" customHeight="1" thickBot="1" x14ac:dyDescent="0.3">
      <c r="B200" s="257"/>
      <c r="C200" s="7" t="s">
        <v>238</v>
      </c>
      <c r="D200" s="173">
        <f>SUM(D197:D199)</f>
        <v>1699999.9392999997</v>
      </c>
      <c r="E200" s="173">
        <f>SUM(E197:E199)</f>
        <v>1300000</v>
      </c>
      <c r="F200" s="173">
        <f>SUM(F197:F199)</f>
        <v>0</v>
      </c>
      <c r="G200" s="173">
        <f>SUM(G197:G199)</f>
        <v>2999999.9393000002</v>
      </c>
      <c r="H200" s="73">
        <f>SUM(H197:H199)</f>
        <v>1</v>
      </c>
      <c r="I200" s="102"/>
      <c r="J200" s="100"/>
    </row>
    <row r="201" spans="2:12" ht="21.75" customHeight="1" thickBot="1" x14ac:dyDescent="0.3">
      <c r="B201" s="257"/>
      <c r="C201" s="1"/>
      <c r="D201" s="5"/>
      <c r="E201" s="244"/>
      <c r="F201" s="5"/>
      <c r="G201" s="5"/>
      <c r="H201" s="5"/>
      <c r="I201" s="102"/>
      <c r="J201" s="100"/>
    </row>
    <row r="202" spans="2:12" ht="49.5" customHeight="1" x14ac:dyDescent="0.25">
      <c r="B202" s="257"/>
      <c r="C202" s="74" t="s">
        <v>239</v>
      </c>
      <c r="D202" s="245">
        <f>SUM(H15,H25,H35,H45,H57,H67,H77,H87,H99,H109,H119,H129,H141,H151,H161,H171,H178)*1.07</f>
        <v>1007067.4818750001</v>
      </c>
      <c r="E202" s="247"/>
      <c r="F202" s="16"/>
      <c r="G202" s="16"/>
      <c r="H202" s="107" t="s">
        <v>240</v>
      </c>
      <c r="I202" s="108">
        <f>SUM(I178,I171,I161,I151,I141,I129,I119,I109,I99,I87,I77,I67,I57,I45,I35,I25,I15)</f>
        <v>1055953.3600000001</v>
      </c>
      <c r="J202" s="117"/>
    </row>
    <row r="203" spans="2:12" ht="28.5" customHeight="1" thickBot="1" x14ac:dyDescent="0.3">
      <c r="B203" s="257"/>
      <c r="C203" s="75" t="s">
        <v>241</v>
      </c>
      <c r="D203" s="246">
        <f>D202/G191</f>
        <v>0.3356891674171108</v>
      </c>
      <c r="E203" s="248"/>
      <c r="F203" s="23"/>
      <c r="G203" s="23"/>
      <c r="H203" s="109" t="s">
        <v>242</v>
      </c>
      <c r="I203" s="110">
        <f>I202/G189</f>
        <v>0.37585871447716207</v>
      </c>
      <c r="J203" s="118"/>
    </row>
    <row r="204" spans="2:12" ht="28.5" customHeight="1" thickBot="1" x14ac:dyDescent="0.3">
      <c r="B204" s="257"/>
      <c r="C204" s="271"/>
      <c r="D204" s="272"/>
      <c r="E204" s="24"/>
      <c r="F204" s="24"/>
      <c r="G204" s="24"/>
    </row>
    <row r="205" spans="2:12" ht="32.25" customHeight="1" x14ac:dyDescent="0.25">
      <c r="B205" s="257"/>
      <c r="C205" s="75" t="s">
        <v>243</v>
      </c>
      <c r="D205" s="76">
        <f>SUM(D176:F177)*1.07</f>
        <v>256800.00000000003</v>
      </c>
      <c r="E205" s="25"/>
      <c r="F205" s="25"/>
      <c r="G205" s="25"/>
      <c r="H205" s="249" t="s">
        <v>240</v>
      </c>
      <c r="I205" s="250">
        <f>I202*1.07</f>
        <v>1129870.0952000001</v>
      </c>
    </row>
    <row r="206" spans="2:12" ht="23.25" customHeight="1" thickBot="1" x14ac:dyDescent="0.3">
      <c r="B206" s="257"/>
      <c r="C206" s="75" t="s">
        <v>244</v>
      </c>
      <c r="D206" s="96">
        <f>D205/G191</f>
        <v>8.5600001731973366E-2</v>
      </c>
      <c r="E206" s="25"/>
      <c r="F206" s="25"/>
      <c r="G206" s="25"/>
      <c r="H206" s="251" t="s">
        <v>242</v>
      </c>
      <c r="I206" s="252">
        <f>I205/G200</f>
        <v>0.3766233726870129</v>
      </c>
    </row>
    <row r="207" spans="2:12" ht="66.75" customHeight="1" thickBot="1" x14ac:dyDescent="0.3">
      <c r="B207" s="257"/>
      <c r="C207" s="261" t="s">
        <v>245</v>
      </c>
      <c r="D207" s="262"/>
      <c r="E207" s="17"/>
      <c r="F207" s="17"/>
      <c r="G207" s="17"/>
    </row>
    <row r="208" spans="2:12" ht="55.5" customHeight="1" x14ac:dyDescent="0.25">
      <c r="B208" s="257"/>
      <c r="L208" s="21"/>
    </row>
    <row r="209" spans="2:2" ht="42.75" customHeight="1" x14ac:dyDescent="0.25">
      <c r="B209" s="257"/>
    </row>
    <row r="210" spans="2:2" ht="21.75" customHeight="1" x14ac:dyDescent="0.25">
      <c r="B210" s="257"/>
    </row>
    <row r="211" spans="2:2" ht="21.75" customHeight="1" x14ac:dyDescent="0.25">
      <c r="B211" s="257"/>
    </row>
    <row r="212" spans="2:2" ht="23.25" customHeight="1" x14ac:dyDescent="0.25">
      <c r="B212" s="257"/>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8 C27 C37 C49 C59 C69 C79 C91 C163 C101 C121 C133 C143 C15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opLeftCell="A204" zoomScale="90" zoomScaleNormal="90" workbookViewId="0">
      <selection activeCell="H28" sqref="H28"/>
    </sheetView>
  </sheetViews>
  <sheetFormatPr baseColWidth="10" defaultColWidth="9.140625" defaultRowHeight="15.75" x14ac:dyDescent="0.25"/>
  <cols>
    <col min="1" max="1" width="4.42578125" style="32" customWidth="1"/>
    <col min="2" max="2" width="3.28515625" style="32" customWidth="1"/>
    <col min="3" max="3" width="51.42578125" style="32" customWidth="1"/>
    <col min="4" max="4" width="34.28515625" style="33" customWidth="1"/>
    <col min="5" max="5" width="35" style="33" customWidth="1"/>
    <col min="6" max="6" width="36.5703125" style="33" customWidth="1"/>
    <col min="7" max="7" width="25.710937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28515625" style="32" customWidth="1"/>
    <col min="16" max="16" width="26.42578125" style="32" customWidth="1"/>
    <col min="17" max="17" width="30.140625" style="32" customWidth="1"/>
    <col min="18" max="18" width="33" style="32" customWidth="1"/>
    <col min="19" max="20" width="22.7109375" style="32" customWidth="1"/>
    <col min="21" max="21" width="23.42578125" style="32" customWidth="1"/>
    <col min="22" max="22" width="32.140625" style="32" customWidth="1"/>
    <col min="23" max="23" width="9.140625" style="32"/>
    <col min="24" max="24" width="17.7109375" style="32" customWidth="1"/>
    <col min="25" max="25" width="26.42578125" style="32" customWidth="1"/>
    <col min="26" max="26" width="22.42578125" style="32" customWidth="1"/>
    <col min="27" max="27" width="29.710937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4" ht="31.5" customHeight="1" x14ac:dyDescent="0.7">
      <c r="B1" s="151"/>
      <c r="C1" s="253" t="s">
        <v>0</v>
      </c>
      <c r="D1" s="253"/>
      <c r="E1" s="253"/>
      <c r="F1" s="253"/>
      <c r="G1" s="18"/>
      <c r="H1" s="19"/>
      <c r="I1" s="19"/>
      <c r="J1" s="151"/>
      <c r="K1" s="151"/>
      <c r="L1" s="12"/>
      <c r="M1" s="3"/>
      <c r="N1" s="151"/>
    </row>
    <row r="2" spans="2:14" ht="24" customHeight="1" x14ac:dyDescent="0.3">
      <c r="B2" s="151"/>
      <c r="C2" s="283" t="s">
        <v>246</v>
      </c>
      <c r="D2" s="283"/>
      <c r="E2" s="283"/>
      <c r="F2" s="123"/>
      <c r="G2" s="151"/>
      <c r="H2" s="151"/>
      <c r="I2" s="151"/>
      <c r="J2" s="151"/>
      <c r="K2" s="151"/>
      <c r="L2" s="12"/>
      <c r="M2" s="3"/>
      <c r="N2" s="151"/>
    </row>
    <row r="3" spans="2:14" ht="24" customHeight="1" x14ac:dyDescent="0.25">
      <c r="B3" s="151"/>
      <c r="C3" s="27"/>
      <c r="D3" s="27"/>
      <c r="E3" s="27"/>
      <c r="F3" s="27"/>
      <c r="G3" s="151"/>
      <c r="H3" s="151"/>
      <c r="I3" s="151"/>
      <c r="J3" s="151"/>
      <c r="K3" s="151"/>
      <c r="L3" s="12"/>
      <c r="M3" s="3"/>
      <c r="N3" s="151"/>
    </row>
    <row r="4" spans="2:14" ht="24" customHeight="1" x14ac:dyDescent="0.25">
      <c r="B4" s="151"/>
      <c r="C4" s="27"/>
      <c r="D4" s="120" t="str">
        <f>'1) Budget Table'!D4</f>
        <v>OACNUDH</v>
      </c>
      <c r="E4" s="120" t="str">
        <f>'1) Budget Table'!E4</f>
        <v>PMA</v>
      </c>
      <c r="F4" s="120" t="str">
        <f>'1) Budget Table'!F4</f>
        <v>Recipient Organization 3</v>
      </c>
      <c r="G4" s="112" t="s">
        <v>8</v>
      </c>
      <c r="H4" s="151"/>
      <c r="I4" s="151"/>
      <c r="J4" s="151"/>
      <c r="K4" s="151"/>
      <c r="L4" s="12"/>
      <c r="M4" s="3"/>
      <c r="N4" s="151"/>
    </row>
    <row r="5" spans="2:14" ht="24" customHeight="1" x14ac:dyDescent="0.25">
      <c r="B5" s="292" t="s">
        <v>247</v>
      </c>
      <c r="C5" s="293"/>
      <c r="D5" s="293"/>
      <c r="E5" s="293"/>
      <c r="F5" s="293"/>
      <c r="G5" s="294"/>
      <c r="H5" s="151"/>
      <c r="I5" s="151"/>
      <c r="J5" s="151"/>
      <c r="K5" s="151"/>
      <c r="L5" s="12"/>
      <c r="M5" s="3"/>
      <c r="N5" s="151"/>
    </row>
    <row r="6" spans="2:14" ht="22.5" customHeight="1" x14ac:dyDescent="0.25">
      <c r="B6" s="151"/>
      <c r="C6" s="292" t="s">
        <v>248</v>
      </c>
      <c r="D6" s="293"/>
      <c r="E6" s="293"/>
      <c r="F6" s="293"/>
      <c r="G6" s="294"/>
      <c r="H6" s="151"/>
      <c r="I6" s="151"/>
      <c r="J6" s="151"/>
      <c r="K6" s="151"/>
      <c r="L6" s="12"/>
      <c r="M6" s="3"/>
      <c r="N6" s="151"/>
    </row>
    <row r="7" spans="2:14" ht="24.75" customHeight="1" thickBot="1" x14ac:dyDescent="0.3">
      <c r="B7" s="151"/>
      <c r="C7" s="40" t="s">
        <v>249</v>
      </c>
      <c r="D7" s="41">
        <f>'1) Budget Table'!D15</f>
        <v>223455.12</v>
      </c>
      <c r="E7" s="41">
        <f>'1) Budget Table'!E15</f>
        <v>0</v>
      </c>
      <c r="F7" s="41">
        <f>'1) Budget Table'!F15</f>
        <v>0</v>
      </c>
      <c r="G7" s="42">
        <f>SUM(D7:F7)</f>
        <v>223455.12</v>
      </c>
      <c r="H7" s="151"/>
      <c r="I7" s="151"/>
      <c r="J7" s="151"/>
      <c r="K7" s="151"/>
      <c r="L7" s="12"/>
      <c r="M7" s="3"/>
      <c r="N7" s="151"/>
    </row>
    <row r="8" spans="2:14" ht="21.75" customHeight="1" x14ac:dyDescent="0.25">
      <c r="B8" s="151"/>
      <c r="C8" s="38" t="s">
        <v>250</v>
      </c>
      <c r="D8" s="152">
        <v>0</v>
      </c>
      <c r="E8" s="153"/>
      <c r="F8" s="153"/>
      <c r="G8" s="39">
        <f t="shared" ref="G8:G15" si="0">SUM(D8:F8)</f>
        <v>0</v>
      </c>
      <c r="H8" s="151"/>
      <c r="I8" s="151"/>
      <c r="J8" s="151"/>
      <c r="K8" s="151"/>
      <c r="L8" s="151"/>
      <c r="M8" s="151"/>
      <c r="N8" s="151"/>
    </row>
    <row r="9" spans="2:14" x14ac:dyDescent="0.25">
      <c r="B9" s="151"/>
      <c r="C9" s="30" t="s">
        <v>251</v>
      </c>
      <c r="D9" s="154">
        <v>4286.22</v>
      </c>
      <c r="E9" s="129"/>
      <c r="F9" s="129"/>
      <c r="G9" s="37">
        <f t="shared" si="0"/>
        <v>4286.22</v>
      </c>
      <c r="H9" s="151"/>
      <c r="I9" s="151"/>
      <c r="J9" s="151"/>
      <c r="K9" s="151"/>
      <c r="L9" s="151"/>
      <c r="M9" s="151"/>
      <c r="N9" s="151"/>
    </row>
    <row r="10" spans="2:14" ht="32.25" customHeight="1" x14ac:dyDescent="0.25">
      <c r="B10" s="151"/>
      <c r="C10" s="30" t="s">
        <v>252</v>
      </c>
      <c r="D10" s="154">
        <v>0</v>
      </c>
      <c r="E10" s="154"/>
      <c r="F10" s="154"/>
      <c r="G10" s="37">
        <f t="shared" si="0"/>
        <v>0</v>
      </c>
      <c r="H10" s="151"/>
      <c r="I10" s="151"/>
      <c r="J10" s="151"/>
      <c r="K10" s="151"/>
      <c r="L10" s="151"/>
      <c r="M10" s="151"/>
      <c r="N10" s="151"/>
    </row>
    <row r="11" spans="2:14" x14ac:dyDescent="0.25">
      <c r="B11" s="151"/>
      <c r="C11" s="31" t="s">
        <v>253</v>
      </c>
      <c r="D11" s="154">
        <v>114299.3</v>
      </c>
      <c r="E11" s="154"/>
      <c r="F11" s="154"/>
      <c r="G11" s="37">
        <f t="shared" si="0"/>
        <v>114299.3</v>
      </c>
      <c r="H11" s="151"/>
      <c r="I11" s="151"/>
      <c r="J11" s="151"/>
      <c r="K11" s="151"/>
      <c r="L11" s="151"/>
      <c r="M11" s="151"/>
      <c r="N11" s="151"/>
    </row>
    <row r="12" spans="2:14" x14ac:dyDescent="0.25">
      <c r="B12" s="151"/>
      <c r="C12" s="30" t="s">
        <v>254</v>
      </c>
      <c r="D12" s="154">
        <v>50005.94</v>
      </c>
      <c r="E12" s="154"/>
      <c r="F12" s="154"/>
      <c r="G12" s="37">
        <f t="shared" si="0"/>
        <v>50005.94</v>
      </c>
      <c r="H12" s="151"/>
      <c r="I12" s="151"/>
      <c r="J12" s="151"/>
      <c r="K12" s="151"/>
      <c r="L12" s="151"/>
      <c r="M12" s="151"/>
      <c r="N12" s="151"/>
    </row>
    <row r="13" spans="2:14" ht="21.75" customHeight="1" x14ac:dyDescent="0.25">
      <c r="B13" s="151"/>
      <c r="C13" s="30" t="s">
        <v>255</v>
      </c>
      <c r="D13" s="154">
        <v>0</v>
      </c>
      <c r="E13" s="154"/>
      <c r="F13" s="154"/>
      <c r="G13" s="37">
        <f t="shared" si="0"/>
        <v>0</v>
      </c>
      <c r="H13" s="151"/>
      <c r="I13" s="151"/>
      <c r="J13" s="151"/>
      <c r="K13" s="151"/>
      <c r="L13" s="151"/>
      <c r="M13" s="151"/>
      <c r="N13" s="151"/>
    </row>
    <row r="14" spans="2:14" ht="21.75" customHeight="1" x14ac:dyDescent="0.25">
      <c r="B14" s="151"/>
      <c r="C14" s="30" t="s">
        <v>256</v>
      </c>
      <c r="D14" s="154">
        <v>54863.66</v>
      </c>
      <c r="E14" s="154"/>
      <c r="F14" s="154"/>
      <c r="G14" s="37">
        <f t="shared" si="0"/>
        <v>54863.66</v>
      </c>
      <c r="H14" s="151"/>
      <c r="I14" s="151"/>
      <c r="J14" s="151"/>
      <c r="K14" s="151"/>
      <c r="L14" s="151"/>
      <c r="M14" s="151"/>
      <c r="N14" s="151"/>
    </row>
    <row r="15" spans="2:14" ht="15.75" customHeight="1" x14ac:dyDescent="0.25">
      <c r="B15" s="151"/>
      <c r="C15" s="34" t="s">
        <v>257</v>
      </c>
      <c r="D15" s="43">
        <f>SUM(D8:D14)</f>
        <v>223455.12000000002</v>
      </c>
      <c r="E15" s="43">
        <f>SUM(E8:E14)</f>
        <v>0</v>
      </c>
      <c r="F15" s="43">
        <f>SUM(F8:F14)</f>
        <v>0</v>
      </c>
      <c r="G15" s="83">
        <f t="shared" si="0"/>
        <v>223455.12000000002</v>
      </c>
      <c r="H15" s="151"/>
      <c r="I15" s="151"/>
      <c r="J15" s="151"/>
      <c r="K15" s="151"/>
      <c r="L15" s="151"/>
      <c r="M15" s="151"/>
      <c r="N15" s="151"/>
    </row>
    <row r="16" spans="2:14" s="33" customFormat="1" x14ac:dyDescent="0.25">
      <c r="B16" s="155"/>
      <c r="C16" s="47"/>
      <c r="D16" s="48"/>
      <c r="E16" s="48"/>
      <c r="F16" s="48"/>
      <c r="G16" s="84"/>
      <c r="H16" s="155"/>
      <c r="I16" s="155"/>
      <c r="J16" s="155"/>
      <c r="K16" s="155"/>
      <c r="L16" s="155"/>
      <c r="M16" s="155"/>
      <c r="N16" s="155"/>
    </row>
    <row r="17" spans="3:14" x14ac:dyDescent="0.25">
      <c r="C17" s="292" t="s">
        <v>258</v>
      </c>
      <c r="D17" s="293"/>
      <c r="E17" s="293"/>
      <c r="F17" s="293"/>
      <c r="G17" s="294"/>
      <c r="H17" s="151"/>
      <c r="I17" s="151"/>
      <c r="J17" s="151"/>
      <c r="K17" s="151"/>
      <c r="L17" s="151"/>
      <c r="M17" s="151"/>
      <c r="N17" s="151"/>
    </row>
    <row r="18" spans="3:14" ht="27" customHeight="1" thickBot="1" x14ac:dyDescent="0.3">
      <c r="C18" s="40" t="s">
        <v>249</v>
      </c>
      <c r="D18" s="41">
        <f>'1) Budget Table'!D25</f>
        <v>112872.94</v>
      </c>
      <c r="E18" s="41">
        <f>'1) Budget Table'!E25</f>
        <v>8100</v>
      </c>
      <c r="F18" s="41">
        <f>'1) Budget Table'!F25</f>
        <v>0</v>
      </c>
      <c r="G18" s="42">
        <f t="shared" ref="G18:G26" si="1">SUM(D18:F18)</f>
        <v>120972.94</v>
      </c>
      <c r="H18" s="151"/>
      <c r="I18" s="151"/>
      <c r="J18" s="151"/>
      <c r="K18" s="151"/>
      <c r="L18" s="151"/>
      <c r="M18" s="151"/>
      <c r="N18" s="151"/>
    </row>
    <row r="19" spans="3:14" x14ac:dyDescent="0.25">
      <c r="C19" s="38" t="s">
        <v>250</v>
      </c>
      <c r="D19" s="152">
        <v>0</v>
      </c>
      <c r="E19" s="153">
        <v>1100</v>
      </c>
      <c r="F19" s="153"/>
      <c r="G19" s="39">
        <f t="shared" si="1"/>
        <v>1100</v>
      </c>
      <c r="H19" s="151"/>
      <c r="I19" s="151"/>
      <c r="J19" s="151"/>
      <c r="K19" s="151"/>
      <c r="L19" s="151"/>
      <c r="M19" s="151"/>
      <c r="N19" s="151"/>
    </row>
    <row r="20" spans="3:14" x14ac:dyDescent="0.25">
      <c r="C20" s="30" t="s">
        <v>251</v>
      </c>
      <c r="D20" s="154">
        <v>0</v>
      </c>
      <c r="E20" s="129"/>
      <c r="F20" s="129"/>
      <c r="G20" s="37">
        <f t="shared" si="1"/>
        <v>0</v>
      </c>
      <c r="H20" s="151"/>
      <c r="I20" s="151"/>
      <c r="J20" s="151"/>
      <c r="K20" s="151"/>
      <c r="L20" s="151"/>
      <c r="M20" s="151"/>
      <c r="N20" s="151"/>
    </row>
    <row r="21" spans="3:14" ht="31.5" x14ac:dyDescent="0.25">
      <c r="C21" s="30" t="s">
        <v>252</v>
      </c>
      <c r="D21" s="154">
        <v>0</v>
      </c>
      <c r="E21" s="154">
        <v>3400</v>
      </c>
      <c r="F21" s="154"/>
      <c r="G21" s="37">
        <f t="shared" si="1"/>
        <v>3400</v>
      </c>
      <c r="H21" s="151"/>
      <c r="I21" s="151"/>
      <c r="J21" s="151"/>
      <c r="K21" s="151"/>
      <c r="L21" s="151"/>
      <c r="M21" s="151"/>
      <c r="N21" s="151"/>
    </row>
    <row r="22" spans="3:14" x14ac:dyDescent="0.25">
      <c r="C22" s="31" t="s">
        <v>253</v>
      </c>
      <c r="D22" s="154">
        <v>87155.59</v>
      </c>
      <c r="E22" s="154"/>
      <c r="F22" s="154"/>
      <c r="G22" s="37">
        <f t="shared" si="1"/>
        <v>87155.59</v>
      </c>
      <c r="H22" s="151"/>
      <c r="I22" s="151"/>
      <c r="J22" s="151"/>
      <c r="K22" s="151"/>
      <c r="L22" s="151"/>
      <c r="M22" s="151"/>
      <c r="N22" s="151"/>
    </row>
    <row r="23" spans="3:14" x14ac:dyDescent="0.25">
      <c r="C23" s="30" t="s">
        <v>254</v>
      </c>
      <c r="D23" s="154">
        <v>19288.009999999998</v>
      </c>
      <c r="E23" s="154">
        <v>1400</v>
      </c>
      <c r="F23" s="154"/>
      <c r="G23" s="37">
        <f t="shared" si="1"/>
        <v>20688.009999999998</v>
      </c>
      <c r="H23" s="151"/>
      <c r="I23" s="151"/>
      <c r="J23" s="151"/>
      <c r="K23" s="151"/>
      <c r="L23" s="151"/>
      <c r="M23" s="151"/>
      <c r="N23" s="151"/>
    </row>
    <row r="24" spans="3:14" x14ac:dyDescent="0.25">
      <c r="C24" s="30" t="s">
        <v>255</v>
      </c>
      <c r="D24" s="154"/>
      <c r="E24" s="154">
        <v>1300</v>
      </c>
      <c r="F24" s="154"/>
      <c r="G24" s="37">
        <f t="shared" si="1"/>
        <v>1300</v>
      </c>
      <c r="H24" s="151"/>
      <c r="I24" s="151"/>
      <c r="J24" s="151"/>
      <c r="K24" s="151"/>
      <c r="L24" s="151"/>
      <c r="M24" s="151"/>
      <c r="N24" s="151"/>
    </row>
    <row r="25" spans="3:14" x14ac:dyDescent="0.25">
      <c r="C25" s="30" t="s">
        <v>256</v>
      </c>
      <c r="D25" s="154">
        <v>6429.34</v>
      </c>
      <c r="E25" s="154">
        <v>900</v>
      </c>
      <c r="F25" s="154"/>
      <c r="G25" s="37">
        <f t="shared" si="1"/>
        <v>7329.34</v>
      </c>
      <c r="H25" s="151"/>
      <c r="I25" s="151"/>
      <c r="J25" s="151"/>
      <c r="K25" s="151"/>
      <c r="L25" s="151"/>
      <c r="M25" s="151"/>
      <c r="N25" s="151"/>
    </row>
    <row r="26" spans="3:14" x14ac:dyDescent="0.25">
      <c r="C26" s="34" t="s">
        <v>257</v>
      </c>
      <c r="D26" s="43">
        <f>SUM(D19:D25)</f>
        <v>112872.93999999999</v>
      </c>
      <c r="E26" s="43">
        <f>SUM(E19:E25)</f>
        <v>8100</v>
      </c>
      <c r="F26" s="43">
        <f>SUM(F19:F25)</f>
        <v>0</v>
      </c>
      <c r="G26" s="37">
        <f t="shared" si="1"/>
        <v>120972.93999999999</v>
      </c>
      <c r="H26" s="151"/>
      <c r="I26" s="151"/>
      <c r="J26" s="151"/>
      <c r="K26" s="151"/>
      <c r="L26" s="151"/>
      <c r="M26" s="151"/>
      <c r="N26" s="151"/>
    </row>
    <row r="27" spans="3:14" s="33" customFormat="1" x14ac:dyDescent="0.25">
      <c r="C27" s="47"/>
      <c r="D27" s="48"/>
      <c r="E27" s="48"/>
      <c r="F27" s="48"/>
      <c r="G27" s="49"/>
      <c r="H27" s="155"/>
      <c r="I27" s="155"/>
      <c r="J27" s="155"/>
      <c r="K27" s="155"/>
      <c r="L27" s="155"/>
      <c r="M27" s="155"/>
      <c r="N27" s="155"/>
    </row>
    <row r="28" spans="3:14" x14ac:dyDescent="0.25">
      <c r="C28" s="292" t="s">
        <v>259</v>
      </c>
      <c r="D28" s="293"/>
      <c r="E28" s="293"/>
      <c r="F28" s="293"/>
      <c r="G28" s="294"/>
      <c r="H28" s="151"/>
      <c r="I28" s="151"/>
      <c r="J28" s="151"/>
      <c r="K28" s="151"/>
      <c r="L28" s="151"/>
      <c r="M28" s="151"/>
      <c r="N28" s="151"/>
    </row>
    <row r="29" spans="3:14" ht="21.75" customHeight="1" thickBot="1" x14ac:dyDescent="0.3">
      <c r="C29" s="40" t="s">
        <v>249</v>
      </c>
      <c r="D29" s="41">
        <f>'1) Budget Table'!D35</f>
        <v>62864.61</v>
      </c>
      <c r="E29" s="41">
        <f>'1) Budget Table'!E35</f>
        <v>0</v>
      </c>
      <c r="F29" s="41">
        <f>'1) Budget Table'!F35</f>
        <v>0</v>
      </c>
      <c r="G29" s="42">
        <f t="shared" ref="G29:G37" si="2">SUM(D29:F29)</f>
        <v>62864.61</v>
      </c>
      <c r="H29" s="151"/>
      <c r="I29" s="151"/>
      <c r="J29" s="151"/>
      <c r="K29" s="151"/>
      <c r="L29" s="151"/>
      <c r="M29" s="151"/>
      <c r="N29" s="151"/>
    </row>
    <row r="30" spans="3:14" x14ac:dyDescent="0.25">
      <c r="C30" s="38" t="s">
        <v>250</v>
      </c>
      <c r="D30" s="152">
        <v>0</v>
      </c>
      <c r="E30" s="153"/>
      <c r="F30" s="153"/>
      <c r="G30" s="39">
        <f t="shared" si="2"/>
        <v>0</v>
      </c>
      <c r="H30" s="151"/>
      <c r="I30" s="151"/>
      <c r="J30" s="151"/>
      <c r="K30" s="151"/>
      <c r="L30" s="151"/>
      <c r="M30" s="151"/>
      <c r="N30" s="151"/>
    </row>
    <row r="31" spans="3:14" s="33" customFormat="1" ht="15.75" customHeight="1" x14ac:dyDescent="0.25">
      <c r="C31" s="30" t="s">
        <v>251</v>
      </c>
      <c r="D31" s="154">
        <v>0</v>
      </c>
      <c r="E31" s="129"/>
      <c r="F31" s="129"/>
      <c r="G31" s="37">
        <f t="shared" si="2"/>
        <v>0</v>
      </c>
      <c r="H31" s="155"/>
      <c r="I31" s="155"/>
      <c r="J31" s="155"/>
      <c r="K31" s="155"/>
      <c r="L31" s="155"/>
      <c r="M31" s="155"/>
      <c r="N31" s="155"/>
    </row>
    <row r="32" spans="3:14" s="33" customFormat="1" ht="31.5" x14ac:dyDescent="0.25">
      <c r="C32" s="30" t="s">
        <v>252</v>
      </c>
      <c r="D32" s="154">
        <v>0</v>
      </c>
      <c r="E32" s="154"/>
      <c r="F32" s="154"/>
      <c r="G32" s="37">
        <f t="shared" si="2"/>
        <v>0</v>
      </c>
      <c r="H32" s="155"/>
      <c r="I32" s="155"/>
      <c r="J32" s="155"/>
      <c r="K32" s="155"/>
      <c r="L32" s="155"/>
      <c r="M32" s="155"/>
      <c r="N32" s="155"/>
    </row>
    <row r="33" spans="3:14" s="33" customFormat="1" x14ac:dyDescent="0.25">
      <c r="C33" s="31" t="s">
        <v>253</v>
      </c>
      <c r="D33" s="154">
        <v>50005.94</v>
      </c>
      <c r="E33" s="154"/>
      <c r="F33" s="154"/>
      <c r="G33" s="37">
        <f t="shared" si="2"/>
        <v>50005.94</v>
      </c>
      <c r="H33" s="155"/>
      <c r="I33" s="155"/>
      <c r="J33" s="155"/>
      <c r="K33" s="155"/>
      <c r="L33" s="155"/>
      <c r="M33" s="155"/>
      <c r="N33" s="155"/>
    </row>
    <row r="34" spans="3:14" x14ac:dyDescent="0.25">
      <c r="C34" s="30" t="s">
        <v>254</v>
      </c>
      <c r="D34" s="154">
        <v>12858.67</v>
      </c>
      <c r="E34" s="154"/>
      <c r="F34" s="154"/>
      <c r="G34" s="37">
        <f t="shared" si="2"/>
        <v>12858.67</v>
      </c>
      <c r="H34" s="151"/>
      <c r="I34" s="151"/>
      <c r="J34" s="151"/>
      <c r="K34" s="151"/>
      <c r="L34" s="151"/>
      <c r="M34" s="151"/>
      <c r="N34" s="151"/>
    </row>
    <row r="35" spans="3:14" x14ac:dyDescent="0.25">
      <c r="C35" s="30" t="s">
        <v>255</v>
      </c>
      <c r="D35" s="154">
        <v>0</v>
      </c>
      <c r="E35" s="154"/>
      <c r="F35" s="154"/>
      <c r="G35" s="37">
        <f t="shared" si="2"/>
        <v>0</v>
      </c>
      <c r="H35" s="151"/>
      <c r="I35" s="151"/>
      <c r="J35" s="151"/>
      <c r="K35" s="151"/>
      <c r="L35" s="151"/>
      <c r="M35" s="151"/>
      <c r="N35" s="151"/>
    </row>
    <row r="36" spans="3:14" x14ac:dyDescent="0.25">
      <c r="C36" s="30" t="s">
        <v>256</v>
      </c>
      <c r="D36" s="154">
        <v>0</v>
      </c>
      <c r="E36" s="154"/>
      <c r="F36" s="154"/>
      <c r="G36" s="37">
        <f t="shared" si="2"/>
        <v>0</v>
      </c>
      <c r="H36" s="151"/>
      <c r="I36" s="151"/>
      <c r="J36" s="151"/>
      <c r="K36" s="151"/>
      <c r="L36" s="151"/>
      <c r="M36" s="151"/>
      <c r="N36" s="151"/>
    </row>
    <row r="37" spans="3:14" x14ac:dyDescent="0.25">
      <c r="C37" s="34" t="s">
        <v>257</v>
      </c>
      <c r="D37" s="43">
        <f>SUM(D30:D36)</f>
        <v>62864.61</v>
      </c>
      <c r="E37" s="43">
        <f>SUM(E30:E36)</f>
        <v>0</v>
      </c>
      <c r="F37" s="43">
        <f>SUM(F30:F36)</f>
        <v>0</v>
      </c>
      <c r="G37" s="37">
        <f t="shared" si="2"/>
        <v>62864.61</v>
      </c>
      <c r="H37" s="151"/>
      <c r="I37" s="151"/>
      <c r="J37" s="151"/>
      <c r="K37" s="151"/>
      <c r="L37" s="151"/>
      <c r="M37" s="151"/>
      <c r="N37" s="151"/>
    </row>
    <row r="38" spans="3:14" x14ac:dyDescent="0.25">
      <c r="C38" s="292" t="s">
        <v>260</v>
      </c>
      <c r="D38" s="293"/>
      <c r="E38" s="293"/>
      <c r="F38" s="293"/>
      <c r="G38" s="294"/>
      <c r="H38" s="151"/>
      <c r="I38" s="151"/>
      <c r="J38" s="151"/>
      <c r="K38" s="151"/>
      <c r="L38" s="151"/>
      <c r="M38" s="151"/>
      <c r="N38" s="151"/>
    </row>
    <row r="39" spans="3:14" s="33" customFormat="1" x14ac:dyDescent="0.25">
      <c r="C39" s="44"/>
      <c r="D39" s="45"/>
      <c r="E39" s="45"/>
      <c r="F39" s="45"/>
      <c r="G39" s="46"/>
      <c r="H39" s="155"/>
      <c r="I39" s="155"/>
      <c r="J39" s="155"/>
      <c r="K39" s="155"/>
      <c r="L39" s="155"/>
      <c r="M39" s="155"/>
      <c r="N39" s="155"/>
    </row>
    <row r="40" spans="3:14" ht="20.25" customHeight="1" x14ac:dyDescent="0.25">
      <c r="C40" s="40" t="s">
        <v>249</v>
      </c>
      <c r="D40" s="41">
        <f>'1) Budget Table'!D45</f>
        <v>20000</v>
      </c>
      <c r="E40" s="41">
        <f>'1) Budget Table'!E45</f>
        <v>27453.519999999997</v>
      </c>
      <c r="F40" s="230">
        <f>'1) Budget Table'!F45</f>
        <v>0</v>
      </c>
      <c r="G40" s="230">
        <f t="shared" ref="G40:G48" si="3">SUM(D40:F40)</f>
        <v>47453.52</v>
      </c>
      <c r="H40" s="211"/>
      <c r="I40" s="211"/>
      <c r="J40" s="211"/>
      <c r="K40" s="151"/>
      <c r="L40" s="151"/>
      <c r="M40" s="151"/>
      <c r="N40" s="151"/>
    </row>
    <row r="41" spans="3:14" x14ac:dyDescent="0.25">
      <c r="C41" s="38" t="s">
        <v>250</v>
      </c>
      <c r="D41" s="152">
        <v>0</v>
      </c>
      <c r="E41" s="216">
        <v>1948.0100000000002</v>
      </c>
      <c r="F41" s="231"/>
      <c r="G41" s="229">
        <f t="shared" si="3"/>
        <v>1948.0100000000002</v>
      </c>
      <c r="H41" s="232"/>
      <c r="I41" s="151"/>
      <c r="J41" s="208"/>
      <c r="K41" s="151"/>
      <c r="L41" s="151"/>
      <c r="M41" s="151"/>
      <c r="N41" s="151"/>
    </row>
    <row r="42" spans="3:14" ht="15.75" customHeight="1" x14ac:dyDescent="0.25">
      <c r="C42" s="30" t="s">
        <v>251</v>
      </c>
      <c r="D42" s="154">
        <v>0</v>
      </c>
      <c r="E42" s="216">
        <v>2931.21</v>
      </c>
      <c r="F42" s="214"/>
      <c r="G42" s="229">
        <f t="shared" si="3"/>
        <v>2931.21</v>
      </c>
      <c r="H42" s="232"/>
      <c r="I42" s="151"/>
      <c r="J42" s="208"/>
      <c r="K42" s="151"/>
      <c r="L42" s="151"/>
      <c r="M42" s="151"/>
      <c r="N42" s="151"/>
    </row>
    <row r="43" spans="3:14" ht="32.25" customHeight="1" x14ac:dyDescent="0.25">
      <c r="C43" s="30" t="s">
        <v>252</v>
      </c>
      <c r="D43" s="154">
        <v>0</v>
      </c>
      <c r="E43" s="216">
        <v>7022.1299999999992</v>
      </c>
      <c r="F43" s="219"/>
      <c r="G43" s="229">
        <f t="shared" si="3"/>
        <v>7022.1299999999992</v>
      </c>
      <c r="H43" s="232"/>
      <c r="I43" s="151"/>
      <c r="J43" s="208"/>
      <c r="K43" s="151"/>
      <c r="L43" s="151"/>
      <c r="M43" s="151"/>
      <c r="N43" s="151"/>
    </row>
    <row r="44" spans="3:14" s="33" customFormat="1" x14ac:dyDescent="0.25">
      <c r="C44" s="31" t="s">
        <v>253</v>
      </c>
      <c r="D44" s="154">
        <v>20000</v>
      </c>
      <c r="E44" s="217"/>
      <c r="F44" s="219"/>
      <c r="G44" s="229">
        <f t="shared" si="3"/>
        <v>20000</v>
      </c>
      <c r="H44" s="233"/>
      <c r="I44" s="151"/>
      <c r="J44" s="208"/>
      <c r="K44" s="155"/>
      <c r="L44" s="155"/>
      <c r="M44" s="155"/>
      <c r="N44" s="155"/>
    </row>
    <row r="45" spans="3:14" x14ac:dyDescent="0.25">
      <c r="C45" s="30" t="s">
        <v>254</v>
      </c>
      <c r="D45" s="154">
        <v>0</v>
      </c>
      <c r="E45" s="216">
        <v>5477.26</v>
      </c>
      <c r="F45" s="219"/>
      <c r="G45" s="229">
        <f t="shared" si="3"/>
        <v>5477.26</v>
      </c>
      <c r="H45" s="232"/>
      <c r="I45" s="151"/>
      <c r="J45" s="208"/>
      <c r="K45" s="151"/>
      <c r="L45" s="151"/>
      <c r="M45" s="151"/>
      <c r="N45" s="151"/>
    </row>
    <row r="46" spans="3:14" x14ac:dyDescent="0.25">
      <c r="C46" s="30" t="s">
        <v>255</v>
      </c>
      <c r="D46" s="154">
        <v>0</v>
      </c>
      <c r="E46" s="216">
        <v>6847.52</v>
      </c>
      <c r="F46" s="219"/>
      <c r="G46" s="229">
        <f t="shared" si="3"/>
        <v>6847.52</v>
      </c>
      <c r="H46" s="232"/>
      <c r="I46" s="151"/>
      <c r="J46" s="208"/>
      <c r="K46" s="151"/>
      <c r="L46" s="151"/>
      <c r="M46" s="151"/>
      <c r="N46" s="151"/>
    </row>
    <row r="47" spans="3:14" x14ac:dyDescent="0.25">
      <c r="C47" s="30" t="s">
        <v>256</v>
      </c>
      <c r="D47" s="154">
        <v>0</v>
      </c>
      <c r="E47" s="216">
        <v>3227.3900000000003</v>
      </c>
      <c r="F47" s="219"/>
      <c r="G47" s="229">
        <f t="shared" si="3"/>
        <v>3227.3900000000003</v>
      </c>
      <c r="H47" s="232"/>
      <c r="I47" s="151"/>
      <c r="J47" s="208"/>
      <c r="K47" s="151"/>
      <c r="L47" s="151"/>
      <c r="M47" s="151"/>
      <c r="N47" s="151"/>
    </row>
    <row r="48" spans="3:14" ht="21" customHeight="1" x14ac:dyDescent="0.25">
      <c r="C48" s="34" t="s">
        <v>257</v>
      </c>
      <c r="D48" s="43">
        <f>SUM(D41:D47)</f>
        <v>20000</v>
      </c>
      <c r="E48" s="43">
        <f>SUM(E41:E47)</f>
        <v>27453.52</v>
      </c>
      <c r="F48" s="43">
        <f>SUM(F41:F47)</f>
        <v>0</v>
      </c>
      <c r="G48" s="39">
        <f t="shared" si="3"/>
        <v>47453.520000000004</v>
      </c>
      <c r="H48" s="151"/>
      <c r="I48" s="151"/>
      <c r="J48" s="151"/>
      <c r="K48" s="151"/>
      <c r="L48" s="151"/>
      <c r="M48" s="151"/>
      <c r="N48" s="151"/>
    </row>
    <row r="49" spans="2:14" s="33" customFormat="1" ht="22.5" customHeight="1" x14ac:dyDescent="0.25">
      <c r="B49" s="155"/>
      <c r="C49" s="50"/>
      <c r="D49" s="48"/>
      <c r="E49" s="48"/>
      <c r="F49" s="48"/>
      <c r="G49" s="49"/>
      <c r="H49" s="155"/>
      <c r="I49" s="155"/>
      <c r="J49" s="155"/>
      <c r="K49" s="155"/>
      <c r="L49" s="155"/>
      <c r="M49" s="155"/>
      <c r="N49" s="155"/>
    </row>
    <row r="50" spans="2:14" x14ac:dyDescent="0.25">
      <c r="B50" s="292" t="s">
        <v>261</v>
      </c>
      <c r="C50" s="293"/>
      <c r="D50" s="293"/>
      <c r="E50" s="293"/>
      <c r="F50" s="293"/>
      <c r="G50" s="294"/>
      <c r="H50" s="151"/>
      <c r="I50" s="151"/>
      <c r="J50" s="151"/>
      <c r="K50" s="151"/>
      <c r="L50" s="151"/>
      <c r="M50" s="151"/>
      <c r="N50" s="151"/>
    </row>
    <row r="51" spans="2:14" x14ac:dyDescent="0.25">
      <c r="B51" s="151"/>
      <c r="C51" s="292" t="s">
        <v>262</v>
      </c>
      <c r="D51" s="293"/>
      <c r="E51" s="293"/>
      <c r="F51" s="293"/>
      <c r="G51" s="294"/>
      <c r="H51" s="151"/>
      <c r="I51" s="151"/>
      <c r="J51" s="151"/>
      <c r="K51" s="151"/>
      <c r="L51" s="151"/>
      <c r="M51" s="151"/>
      <c r="N51" s="151"/>
    </row>
    <row r="52" spans="2:14" ht="24" customHeight="1" x14ac:dyDescent="0.25">
      <c r="B52" s="151"/>
      <c r="C52" s="40" t="s">
        <v>249</v>
      </c>
      <c r="D52" s="41">
        <f>'1) Budget Table'!D57</f>
        <v>307324.61</v>
      </c>
      <c r="E52" s="223">
        <f>'1) Budget Table'!E57</f>
        <v>12500</v>
      </c>
      <c r="F52" s="41">
        <f>'1) Budget Table'!F57</f>
        <v>0</v>
      </c>
      <c r="G52" s="42">
        <f>SUM(D52:F52)</f>
        <v>319824.61</v>
      </c>
      <c r="H52" s="151"/>
      <c r="I52" s="151"/>
      <c r="J52" s="151"/>
      <c r="K52" s="151"/>
      <c r="L52" s="151"/>
      <c r="M52" s="151"/>
      <c r="N52" s="151"/>
    </row>
    <row r="53" spans="2:14" ht="15.75" customHeight="1" x14ac:dyDescent="0.25">
      <c r="B53" s="151"/>
      <c r="C53" s="38" t="s">
        <v>250</v>
      </c>
      <c r="D53" s="218">
        <v>0</v>
      </c>
      <c r="E53" s="224">
        <v>3000</v>
      </c>
      <c r="F53" s="220"/>
      <c r="G53" s="39">
        <f t="shared" ref="G53:G60" si="4">SUM(D53:F53)</f>
        <v>3000</v>
      </c>
      <c r="H53" s="151"/>
      <c r="I53" s="151"/>
      <c r="J53" s="151"/>
      <c r="K53" s="151"/>
      <c r="L53" s="151"/>
      <c r="M53" s="151"/>
      <c r="N53" s="151"/>
    </row>
    <row r="54" spans="2:14" ht="15.75" customHeight="1" x14ac:dyDescent="0.25">
      <c r="B54" s="151"/>
      <c r="C54" s="30" t="s">
        <v>251</v>
      </c>
      <c r="D54" s="219">
        <v>0</v>
      </c>
      <c r="E54" s="224"/>
      <c r="F54" s="221"/>
      <c r="G54" s="37">
        <f t="shared" si="4"/>
        <v>0</v>
      </c>
      <c r="H54" s="151"/>
      <c r="I54" s="151"/>
      <c r="J54" s="151"/>
      <c r="K54" s="151"/>
      <c r="L54" s="151"/>
      <c r="M54" s="151"/>
      <c r="N54" s="151"/>
    </row>
    <row r="55" spans="2:14" ht="15.75" customHeight="1" x14ac:dyDescent="0.25">
      <c r="B55" s="151"/>
      <c r="C55" s="30" t="s">
        <v>252</v>
      </c>
      <c r="D55" s="219">
        <v>0</v>
      </c>
      <c r="E55" s="225">
        <v>9500</v>
      </c>
      <c r="F55" s="222"/>
      <c r="G55" s="37">
        <f t="shared" si="4"/>
        <v>9500</v>
      </c>
      <c r="H55" s="151"/>
      <c r="I55" s="151"/>
      <c r="J55" s="151"/>
      <c r="K55" s="151"/>
      <c r="L55" s="151"/>
      <c r="M55" s="151"/>
      <c r="N55" s="151"/>
    </row>
    <row r="56" spans="2:14" ht="18.75" customHeight="1" x14ac:dyDescent="0.25">
      <c r="B56" s="151"/>
      <c r="C56" s="31" t="s">
        <v>253</v>
      </c>
      <c r="D56" s="219">
        <v>276463.8</v>
      </c>
      <c r="E56" s="225"/>
      <c r="F56" s="222"/>
      <c r="G56" s="37">
        <f t="shared" si="4"/>
        <v>276463.8</v>
      </c>
      <c r="H56" s="151"/>
      <c r="I56" s="151"/>
      <c r="J56" s="151"/>
      <c r="K56" s="151"/>
      <c r="L56" s="151"/>
      <c r="M56" s="151"/>
      <c r="N56" s="151"/>
    </row>
    <row r="57" spans="2:14" x14ac:dyDescent="0.25">
      <c r="B57" s="151"/>
      <c r="C57" s="30" t="s">
        <v>254</v>
      </c>
      <c r="D57" s="154">
        <v>22002.61</v>
      </c>
      <c r="E57" s="152"/>
      <c r="F57" s="154"/>
      <c r="G57" s="37">
        <f t="shared" si="4"/>
        <v>22002.61</v>
      </c>
      <c r="H57" s="151"/>
      <c r="I57" s="151"/>
      <c r="J57" s="151"/>
      <c r="K57" s="151"/>
      <c r="L57" s="151"/>
      <c r="M57" s="151"/>
      <c r="N57" s="151"/>
    </row>
    <row r="58" spans="2:14" s="33" customFormat="1" ht="21.75" customHeight="1" x14ac:dyDescent="0.25">
      <c r="B58" s="151"/>
      <c r="C58" s="30" t="s">
        <v>255</v>
      </c>
      <c r="D58" s="154">
        <v>0</v>
      </c>
      <c r="E58" s="154"/>
      <c r="F58" s="154"/>
      <c r="G58" s="37">
        <f t="shared" si="4"/>
        <v>0</v>
      </c>
      <c r="H58" s="155"/>
      <c r="I58" s="155"/>
      <c r="J58" s="155"/>
      <c r="K58" s="155"/>
      <c r="L58" s="155"/>
      <c r="M58" s="155"/>
      <c r="N58" s="155"/>
    </row>
    <row r="59" spans="2:14" s="33" customFormat="1" x14ac:dyDescent="0.25">
      <c r="B59" s="151"/>
      <c r="C59" s="30" t="s">
        <v>256</v>
      </c>
      <c r="D59" s="154">
        <v>8858.2000000000007</v>
      </c>
      <c r="E59" s="154"/>
      <c r="F59" s="154"/>
      <c r="G59" s="37">
        <f t="shared" si="4"/>
        <v>8858.2000000000007</v>
      </c>
      <c r="H59" s="155"/>
      <c r="I59" s="155"/>
      <c r="J59" s="155"/>
      <c r="K59" s="155"/>
      <c r="L59" s="155"/>
      <c r="M59" s="155"/>
      <c r="N59" s="155"/>
    </row>
    <row r="60" spans="2:14" x14ac:dyDescent="0.25">
      <c r="B60" s="151"/>
      <c r="C60" s="34" t="s">
        <v>257</v>
      </c>
      <c r="D60" s="43">
        <f>SUM(D53:D59)</f>
        <v>307324.61</v>
      </c>
      <c r="E60" s="43">
        <f>SUM(E53:E59)</f>
        <v>12500</v>
      </c>
      <c r="F60" s="43">
        <f>SUM(F53:F59)</f>
        <v>0</v>
      </c>
      <c r="G60" s="37">
        <f t="shared" si="4"/>
        <v>319824.61</v>
      </c>
      <c r="H60" s="151"/>
      <c r="I60" s="151"/>
      <c r="J60" s="151"/>
      <c r="K60" s="151"/>
      <c r="L60" s="151"/>
      <c r="M60" s="151"/>
      <c r="N60" s="151"/>
    </row>
    <row r="61" spans="2:14" s="33" customFormat="1" x14ac:dyDescent="0.25">
      <c r="B61" s="155"/>
      <c r="C61" s="47"/>
      <c r="D61" s="48"/>
      <c r="E61" s="48"/>
      <c r="F61" s="48"/>
      <c r="G61" s="49"/>
      <c r="H61" s="155"/>
      <c r="I61" s="155"/>
      <c r="J61" s="155"/>
      <c r="K61" s="155"/>
      <c r="L61" s="155"/>
      <c r="M61" s="155"/>
      <c r="N61" s="155"/>
    </row>
    <row r="62" spans="2:14" x14ac:dyDescent="0.25">
      <c r="B62" s="155"/>
      <c r="C62" s="292" t="s">
        <v>95</v>
      </c>
      <c r="D62" s="293"/>
      <c r="E62" s="293"/>
      <c r="F62" s="293"/>
      <c r="G62" s="295"/>
      <c r="H62" s="151"/>
      <c r="I62" s="151"/>
      <c r="J62" s="151"/>
      <c r="K62" s="151"/>
      <c r="L62" s="151"/>
      <c r="M62" s="151"/>
      <c r="N62" s="151"/>
    </row>
    <row r="63" spans="2:14" ht="21.75" customHeight="1" x14ac:dyDescent="0.25">
      <c r="B63" s="151"/>
      <c r="C63" s="40" t="s">
        <v>249</v>
      </c>
      <c r="D63" s="41">
        <f>'1) Budget Table'!D67</f>
        <v>6000</v>
      </c>
      <c r="E63" s="41">
        <f>'1) Budget Table'!E67</f>
        <v>969645.79999999993</v>
      </c>
      <c r="F63" s="230">
        <f>'1) Budget Table'!F67</f>
        <v>0</v>
      </c>
      <c r="G63" s="229">
        <f t="shared" ref="G63:G71" si="5">SUM(D63:F63)</f>
        <v>975645.79999999993</v>
      </c>
      <c r="H63" s="211"/>
      <c r="I63" s="211"/>
      <c r="J63" s="211"/>
      <c r="K63" s="151"/>
      <c r="L63" s="151"/>
      <c r="M63" s="151"/>
      <c r="N63" s="151"/>
    </row>
    <row r="64" spans="2:14" ht="15.75" customHeight="1" x14ac:dyDescent="0.25">
      <c r="B64" s="151"/>
      <c r="C64" s="38" t="s">
        <v>250</v>
      </c>
      <c r="D64" s="152">
        <v>0</v>
      </c>
      <c r="E64" s="152">
        <v>7239.91</v>
      </c>
      <c r="F64" s="231"/>
      <c r="G64" s="229">
        <f t="shared" si="5"/>
        <v>7239.91</v>
      </c>
      <c r="H64" s="226"/>
      <c r="I64" s="151"/>
      <c r="J64" s="208"/>
      <c r="K64" s="151"/>
      <c r="L64" s="151"/>
      <c r="M64" s="151"/>
      <c r="N64" s="151"/>
    </row>
    <row r="65" spans="2:14" ht="15.75" customHeight="1" x14ac:dyDescent="0.25">
      <c r="B65" s="151"/>
      <c r="C65" s="30" t="s">
        <v>251</v>
      </c>
      <c r="D65" s="154">
        <v>0</v>
      </c>
      <c r="E65" s="154">
        <v>5514.13</v>
      </c>
      <c r="F65" s="214"/>
      <c r="G65" s="229">
        <f t="shared" si="5"/>
        <v>5514.13</v>
      </c>
      <c r="H65" s="226"/>
      <c r="I65" s="151"/>
      <c r="J65" s="151"/>
      <c r="K65" s="151"/>
      <c r="L65" s="151"/>
      <c r="M65" s="151"/>
      <c r="N65" s="151"/>
    </row>
    <row r="66" spans="2:14" ht="15.75" customHeight="1" x14ac:dyDescent="0.25">
      <c r="B66" s="151"/>
      <c r="C66" s="30" t="s">
        <v>252</v>
      </c>
      <c r="D66" s="154">
        <v>0</v>
      </c>
      <c r="E66" s="154">
        <v>66456.990000000005</v>
      </c>
      <c r="F66" s="219"/>
      <c r="G66" s="229">
        <f t="shared" si="5"/>
        <v>66456.990000000005</v>
      </c>
      <c r="H66" s="226"/>
      <c r="I66" s="227"/>
      <c r="J66" s="207"/>
      <c r="K66" s="151"/>
      <c r="L66" s="151"/>
      <c r="M66" s="151"/>
      <c r="N66" s="151"/>
    </row>
    <row r="67" spans="2:14" x14ac:dyDescent="0.25">
      <c r="B67" s="151"/>
      <c r="C67" s="31" t="s">
        <v>253</v>
      </c>
      <c r="D67" s="154">
        <v>6000</v>
      </c>
      <c r="E67" s="154" t="s">
        <v>263</v>
      </c>
      <c r="F67" s="219"/>
      <c r="G67" s="229">
        <f t="shared" si="5"/>
        <v>6000</v>
      </c>
      <c r="H67" s="226"/>
      <c r="I67" s="151"/>
      <c r="J67" s="151"/>
      <c r="K67" s="151"/>
      <c r="L67" s="151"/>
      <c r="M67" s="151"/>
      <c r="N67" s="151"/>
    </row>
    <row r="68" spans="2:14" x14ac:dyDescent="0.25">
      <c r="B68" s="151"/>
      <c r="C68" s="30" t="s">
        <v>254</v>
      </c>
      <c r="D68" s="154">
        <v>0</v>
      </c>
      <c r="E68" s="154">
        <v>5635.44</v>
      </c>
      <c r="F68" s="219"/>
      <c r="G68" s="229">
        <f t="shared" si="5"/>
        <v>5635.44</v>
      </c>
      <c r="H68" s="226"/>
      <c r="I68" s="151"/>
      <c r="J68" s="151"/>
      <c r="K68" s="151"/>
      <c r="L68" s="151"/>
      <c r="M68" s="151"/>
      <c r="N68" s="151"/>
    </row>
    <row r="69" spans="2:14" x14ac:dyDescent="0.25">
      <c r="B69" s="151"/>
      <c r="C69" s="30" t="s">
        <v>255</v>
      </c>
      <c r="D69" s="154">
        <v>0</v>
      </c>
      <c r="E69" s="154">
        <v>414172.46</v>
      </c>
      <c r="F69" s="219"/>
      <c r="G69" s="229">
        <f t="shared" si="5"/>
        <v>414172.46</v>
      </c>
      <c r="H69" s="226"/>
      <c r="I69" s="151"/>
      <c r="J69" s="151"/>
      <c r="K69" s="151"/>
      <c r="L69" s="151"/>
      <c r="M69" s="151"/>
      <c r="N69" s="151"/>
    </row>
    <row r="70" spans="2:14" x14ac:dyDescent="0.25">
      <c r="B70" s="151"/>
      <c r="C70" s="30" t="s">
        <v>256</v>
      </c>
      <c r="D70" s="154">
        <v>0</v>
      </c>
      <c r="E70" s="154">
        <v>470626.87</v>
      </c>
      <c r="F70" s="154">
        <f ca="1">SUM(F64:F70)</f>
        <v>0</v>
      </c>
      <c r="G70" s="228">
        <f ca="1">SUM(D70:F70)</f>
        <v>470626.87</v>
      </c>
      <c r="H70" s="226"/>
      <c r="I70" s="151"/>
      <c r="J70" s="151"/>
      <c r="K70" s="151"/>
      <c r="L70" s="151"/>
      <c r="M70" s="151"/>
      <c r="N70" s="151"/>
    </row>
    <row r="71" spans="2:14" x14ac:dyDescent="0.25">
      <c r="B71" s="151"/>
      <c r="C71" s="34" t="s">
        <v>257</v>
      </c>
      <c r="D71" s="43">
        <f>SUM(D64:D70)</f>
        <v>6000</v>
      </c>
      <c r="E71" s="43">
        <f>SUM(E64:E70)</f>
        <v>969645.8</v>
      </c>
      <c r="F71" s="155"/>
      <c r="G71" s="37">
        <f t="shared" si="5"/>
        <v>975645.8</v>
      </c>
      <c r="H71" s="151"/>
      <c r="I71" s="151"/>
      <c r="J71" s="151"/>
      <c r="K71" s="151"/>
      <c r="L71" s="151"/>
      <c r="M71" s="151"/>
      <c r="N71" s="151"/>
    </row>
    <row r="72" spans="2:14" s="33" customFormat="1" x14ac:dyDescent="0.25">
      <c r="B72" s="155"/>
      <c r="C72" s="47"/>
      <c r="D72" s="48"/>
      <c r="E72" s="48"/>
      <c r="F72" s="48"/>
      <c r="G72" s="49"/>
      <c r="H72" s="155"/>
      <c r="I72" s="155"/>
      <c r="J72" s="155"/>
      <c r="K72" s="155"/>
      <c r="L72" s="155"/>
      <c r="M72" s="155"/>
      <c r="N72" s="155"/>
    </row>
    <row r="73" spans="2:14" x14ac:dyDescent="0.25">
      <c r="B73" s="151"/>
      <c r="C73" s="292" t="s">
        <v>114</v>
      </c>
      <c r="D73" s="293"/>
      <c r="E73" s="293"/>
      <c r="F73" s="293"/>
      <c r="G73" s="294"/>
      <c r="H73" s="151"/>
      <c r="I73" s="151"/>
      <c r="J73" s="151"/>
      <c r="K73" s="151"/>
      <c r="L73" s="151"/>
      <c r="M73" s="151"/>
      <c r="N73" s="151"/>
    </row>
    <row r="74" spans="2:14" ht="21.75" customHeight="1" thickBot="1" x14ac:dyDescent="0.3">
      <c r="B74" s="155"/>
      <c r="C74" s="40" t="s">
        <v>249</v>
      </c>
      <c r="D74" s="41">
        <f>'1) Budget Table'!D77</f>
        <v>14000</v>
      </c>
      <c r="E74" s="41">
        <f>'1) Budget Table'!E77</f>
        <v>28887.239999999998</v>
      </c>
      <c r="F74" s="41">
        <f>'1) Budget Table'!F77</f>
        <v>0</v>
      </c>
      <c r="G74" s="42">
        <f t="shared" ref="G74:G82" si="6">SUM(D74:F74)</f>
        <v>42887.24</v>
      </c>
      <c r="H74" s="151"/>
      <c r="I74" s="151"/>
      <c r="J74" s="151"/>
      <c r="K74" s="151"/>
      <c r="L74" s="151"/>
      <c r="M74" s="151"/>
      <c r="N74" s="151"/>
    </row>
    <row r="75" spans="2:14" ht="18" customHeight="1" x14ac:dyDescent="0.25">
      <c r="B75" s="151"/>
      <c r="C75" s="38" t="s">
        <v>250</v>
      </c>
      <c r="D75" s="152">
        <v>0</v>
      </c>
      <c r="E75" s="152">
        <v>1026.1099999999999</v>
      </c>
      <c r="F75" s="153"/>
      <c r="G75" s="39">
        <f t="shared" si="6"/>
        <v>1026.1099999999999</v>
      </c>
      <c r="H75" s="151"/>
      <c r="I75" s="151"/>
      <c r="J75" s="151"/>
      <c r="K75" s="151"/>
      <c r="L75" s="151"/>
      <c r="M75" s="151"/>
      <c r="N75" s="151"/>
    </row>
    <row r="76" spans="2:14" ht="15.75" customHeight="1" x14ac:dyDescent="0.25">
      <c r="B76" s="151"/>
      <c r="C76" s="30" t="s">
        <v>251</v>
      </c>
      <c r="D76" s="154">
        <v>0</v>
      </c>
      <c r="E76" s="152" t="s">
        <v>263</v>
      </c>
      <c r="F76" s="129"/>
      <c r="G76" s="37">
        <f t="shared" si="6"/>
        <v>0</v>
      </c>
      <c r="H76" s="151"/>
      <c r="I76" s="151"/>
      <c r="J76" s="151"/>
      <c r="K76" s="151"/>
      <c r="L76" s="151"/>
      <c r="M76" s="151"/>
      <c r="N76" s="151"/>
    </row>
    <row r="77" spans="2:14" s="33" customFormat="1" ht="15.75" customHeight="1" x14ac:dyDescent="0.25">
      <c r="B77" s="151"/>
      <c r="C77" s="30" t="s">
        <v>252</v>
      </c>
      <c r="D77" s="154">
        <v>0</v>
      </c>
      <c r="E77" s="152" t="s">
        <v>263</v>
      </c>
      <c r="F77" s="154"/>
      <c r="G77" s="37">
        <f t="shared" si="6"/>
        <v>0</v>
      </c>
      <c r="H77" s="155"/>
      <c r="I77" s="155"/>
      <c r="J77" s="155"/>
      <c r="K77" s="155"/>
      <c r="L77" s="155"/>
      <c r="M77" s="155"/>
      <c r="N77" s="155"/>
    </row>
    <row r="78" spans="2:14" x14ac:dyDescent="0.25">
      <c r="B78" s="155"/>
      <c r="C78" s="31" t="s">
        <v>253</v>
      </c>
      <c r="D78" s="154">
        <v>14000</v>
      </c>
      <c r="E78" s="152" t="s">
        <v>263</v>
      </c>
      <c r="F78" s="154"/>
      <c r="G78" s="37">
        <f t="shared" si="6"/>
        <v>14000</v>
      </c>
      <c r="H78" s="151"/>
      <c r="I78" s="151"/>
      <c r="J78" s="151"/>
      <c r="K78" s="151"/>
      <c r="L78" s="151"/>
      <c r="M78" s="151"/>
      <c r="N78" s="151"/>
    </row>
    <row r="79" spans="2:14" x14ac:dyDescent="0.25">
      <c r="B79" s="155"/>
      <c r="C79" s="30" t="s">
        <v>254</v>
      </c>
      <c r="D79" s="154">
        <v>0</v>
      </c>
      <c r="E79" s="152">
        <v>1731.41</v>
      </c>
      <c r="F79" s="154"/>
      <c r="G79" s="37">
        <f t="shared" si="6"/>
        <v>1731.41</v>
      </c>
      <c r="H79" s="151"/>
      <c r="I79" s="151"/>
      <c r="J79" s="151"/>
      <c r="K79" s="151"/>
      <c r="L79" s="151"/>
      <c r="M79" s="151"/>
      <c r="N79" s="151"/>
    </row>
    <row r="80" spans="2:14" x14ac:dyDescent="0.25">
      <c r="B80" s="155"/>
      <c r="C80" s="30" t="s">
        <v>255</v>
      </c>
      <c r="D80" s="154">
        <v>0</v>
      </c>
      <c r="E80" s="152">
        <v>23789.09</v>
      </c>
      <c r="F80" s="154"/>
      <c r="G80" s="37">
        <f t="shared" si="6"/>
        <v>23789.09</v>
      </c>
      <c r="H80" s="151"/>
      <c r="I80" s="151"/>
      <c r="J80" s="151"/>
      <c r="K80" s="151"/>
      <c r="L80" s="151"/>
      <c r="M80" s="151"/>
      <c r="N80" s="151"/>
    </row>
    <row r="81" spans="2:14" x14ac:dyDescent="0.25">
      <c r="B81" s="151"/>
      <c r="C81" s="30" t="s">
        <v>256</v>
      </c>
      <c r="D81" s="154">
        <v>0</v>
      </c>
      <c r="E81" s="152">
        <v>2340.63</v>
      </c>
      <c r="F81" s="154"/>
      <c r="G81" s="37">
        <f t="shared" si="6"/>
        <v>2340.63</v>
      </c>
      <c r="H81" s="151"/>
      <c r="I81" s="151"/>
      <c r="J81" s="151"/>
      <c r="K81" s="151"/>
      <c r="L81" s="151"/>
      <c r="M81" s="151"/>
      <c r="N81" s="151"/>
    </row>
    <row r="82" spans="2:14" x14ac:dyDescent="0.25">
      <c r="B82" s="151"/>
      <c r="C82" s="34" t="s">
        <v>257</v>
      </c>
      <c r="D82" s="43">
        <f>SUM(D75:D81)</f>
        <v>14000</v>
      </c>
      <c r="E82" s="43">
        <f>SUM(E75:E81)</f>
        <v>28887.24</v>
      </c>
      <c r="F82" s="43">
        <f>SUM(F75:F81)</f>
        <v>0</v>
      </c>
      <c r="G82" s="37">
        <f t="shared" si="6"/>
        <v>42887.240000000005</v>
      </c>
      <c r="H82" s="151"/>
      <c r="I82" s="151"/>
      <c r="J82" s="151"/>
      <c r="K82" s="151"/>
      <c r="L82" s="151"/>
      <c r="M82" s="151"/>
      <c r="N82" s="151"/>
    </row>
    <row r="83" spans="2:14" s="33" customFormat="1" x14ac:dyDescent="0.25">
      <c r="B83" s="155"/>
      <c r="C83" s="47"/>
      <c r="D83" s="48"/>
      <c r="E83" s="48"/>
      <c r="F83" s="48"/>
      <c r="G83" s="49"/>
      <c r="H83" s="155"/>
      <c r="I83" s="155"/>
      <c r="J83" s="155"/>
      <c r="K83" s="155"/>
      <c r="L83" s="155"/>
      <c r="M83" s="155"/>
      <c r="N83" s="155"/>
    </row>
    <row r="84" spans="2:14" x14ac:dyDescent="0.25">
      <c r="B84" s="151"/>
      <c r="C84" s="292" t="s">
        <v>128</v>
      </c>
      <c r="D84" s="293"/>
      <c r="E84" s="293"/>
      <c r="F84" s="293"/>
      <c r="G84" s="294"/>
      <c r="H84" s="151"/>
      <c r="I84" s="151"/>
      <c r="J84" s="151"/>
      <c r="K84" s="151"/>
      <c r="L84" s="151"/>
      <c r="M84" s="151"/>
      <c r="N84" s="151"/>
    </row>
    <row r="85" spans="2:14" ht="21.75" customHeight="1" thickBot="1" x14ac:dyDescent="0.3">
      <c r="B85" s="151"/>
      <c r="C85" s="40" t="s">
        <v>249</v>
      </c>
      <c r="D85" s="41">
        <f>'1) Budget Table'!D87</f>
        <v>0</v>
      </c>
      <c r="E85" s="41">
        <f>'1) Budget Table'!E87</f>
        <v>0</v>
      </c>
      <c r="F85" s="41">
        <f>'1) Budget Table'!F87</f>
        <v>0</v>
      </c>
      <c r="G85" s="42">
        <f t="shared" ref="G85:G93" si="7">SUM(D85:F85)</f>
        <v>0</v>
      </c>
      <c r="H85" s="151"/>
      <c r="I85" s="151"/>
      <c r="J85" s="151"/>
      <c r="K85" s="151"/>
      <c r="L85" s="151"/>
      <c r="M85" s="151"/>
      <c r="N85" s="151"/>
    </row>
    <row r="86" spans="2:14" ht="15.75" customHeight="1" x14ac:dyDescent="0.25">
      <c r="B86" s="151"/>
      <c r="C86" s="38" t="s">
        <v>250</v>
      </c>
      <c r="D86" s="152">
        <v>0</v>
      </c>
      <c r="E86" s="153"/>
      <c r="F86" s="153"/>
      <c r="G86" s="39">
        <f t="shared" si="7"/>
        <v>0</v>
      </c>
      <c r="H86" s="151"/>
      <c r="I86" s="151"/>
      <c r="J86" s="151"/>
      <c r="K86" s="151"/>
      <c r="L86" s="151"/>
      <c r="M86" s="151"/>
      <c r="N86" s="151"/>
    </row>
    <row r="87" spans="2:14" ht="15.75" customHeight="1" x14ac:dyDescent="0.25">
      <c r="B87" s="155"/>
      <c r="C87" s="30" t="s">
        <v>251</v>
      </c>
      <c r="D87" s="154">
        <v>0</v>
      </c>
      <c r="E87" s="129"/>
      <c r="F87" s="129"/>
      <c r="G87" s="37">
        <f t="shared" si="7"/>
        <v>0</v>
      </c>
      <c r="H87" s="151"/>
      <c r="I87" s="151"/>
      <c r="J87" s="151"/>
      <c r="K87" s="151"/>
      <c r="L87" s="151"/>
      <c r="M87" s="151"/>
      <c r="N87" s="151"/>
    </row>
    <row r="88" spans="2:14" ht="15.75" customHeight="1" x14ac:dyDescent="0.25">
      <c r="B88" s="151"/>
      <c r="C88" s="30" t="s">
        <v>252</v>
      </c>
      <c r="D88" s="154">
        <v>0</v>
      </c>
      <c r="E88" s="154"/>
      <c r="F88" s="154"/>
      <c r="G88" s="37">
        <f t="shared" si="7"/>
        <v>0</v>
      </c>
      <c r="H88" s="151"/>
      <c r="I88" s="151"/>
      <c r="J88" s="151"/>
      <c r="K88" s="151"/>
      <c r="L88" s="151"/>
      <c r="M88" s="151"/>
      <c r="N88" s="151"/>
    </row>
    <row r="89" spans="2:14" x14ac:dyDescent="0.25">
      <c r="B89" s="151"/>
      <c r="C89" s="31" t="s">
        <v>253</v>
      </c>
      <c r="D89" s="154">
        <v>0</v>
      </c>
      <c r="E89" s="154"/>
      <c r="F89" s="154"/>
      <c r="G89" s="37">
        <f t="shared" si="7"/>
        <v>0</v>
      </c>
      <c r="H89" s="151"/>
      <c r="I89" s="151"/>
      <c r="J89" s="151"/>
      <c r="K89" s="151"/>
      <c r="L89" s="151"/>
      <c r="M89" s="151"/>
      <c r="N89" s="151"/>
    </row>
    <row r="90" spans="2:14" x14ac:dyDescent="0.25">
      <c r="B90" s="151"/>
      <c r="C90" s="30" t="s">
        <v>254</v>
      </c>
      <c r="D90" s="154">
        <v>0</v>
      </c>
      <c r="E90" s="154"/>
      <c r="F90" s="154"/>
      <c r="G90" s="37">
        <f t="shared" si="7"/>
        <v>0</v>
      </c>
      <c r="H90" s="151"/>
      <c r="I90" s="151"/>
      <c r="J90" s="151"/>
      <c r="K90" s="151"/>
      <c r="L90" s="151"/>
      <c r="M90" s="151"/>
      <c r="N90" s="151"/>
    </row>
    <row r="91" spans="2:14" ht="25.5" customHeight="1" x14ac:dyDescent="0.25">
      <c r="B91" s="151"/>
      <c r="C91" s="30" t="s">
        <v>255</v>
      </c>
      <c r="D91" s="154">
        <v>0</v>
      </c>
      <c r="E91" s="154"/>
      <c r="F91" s="154"/>
      <c r="G91" s="37">
        <f t="shared" si="7"/>
        <v>0</v>
      </c>
      <c r="H91" s="151"/>
      <c r="I91" s="151"/>
      <c r="J91" s="151"/>
      <c r="K91" s="151"/>
      <c r="L91" s="151"/>
      <c r="M91" s="151"/>
      <c r="N91" s="151"/>
    </row>
    <row r="92" spans="2:14" x14ac:dyDescent="0.25">
      <c r="B92" s="155"/>
      <c r="C92" s="30" t="s">
        <v>256</v>
      </c>
      <c r="D92" s="154">
        <v>0</v>
      </c>
      <c r="E92" s="154"/>
      <c r="F92" s="154"/>
      <c r="G92" s="37">
        <f t="shared" si="7"/>
        <v>0</v>
      </c>
      <c r="H92" s="151"/>
      <c r="I92" s="151"/>
      <c r="J92" s="151"/>
      <c r="K92" s="151"/>
      <c r="L92" s="151"/>
      <c r="M92" s="151"/>
      <c r="N92" s="151"/>
    </row>
    <row r="93" spans="2:14" ht="15.75" customHeight="1" x14ac:dyDescent="0.25">
      <c r="B93" s="151"/>
      <c r="C93" s="34" t="s">
        <v>257</v>
      </c>
      <c r="D93" s="43">
        <f>SUM(D86:D92)</f>
        <v>0</v>
      </c>
      <c r="E93" s="43">
        <f>SUM(E86:E92)</f>
        <v>0</v>
      </c>
      <c r="F93" s="43">
        <f>SUM(F86:F92)</f>
        <v>0</v>
      </c>
      <c r="G93" s="37">
        <f t="shared" si="7"/>
        <v>0</v>
      </c>
      <c r="H93" s="151"/>
      <c r="I93" s="151"/>
      <c r="J93" s="151"/>
      <c r="K93" s="151"/>
      <c r="L93" s="151"/>
      <c r="M93" s="151"/>
      <c r="N93" s="151"/>
    </row>
    <row r="94" spans="2:14" ht="25.5" customHeight="1" x14ac:dyDescent="0.25">
      <c r="B94" s="151"/>
      <c r="C94" s="151"/>
      <c r="D94" s="151"/>
      <c r="E94" s="151"/>
      <c r="F94" s="151"/>
      <c r="G94" s="151"/>
      <c r="H94" s="151"/>
      <c r="I94" s="151"/>
      <c r="J94" s="151"/>
      <c r="K94" s="151"/>
      <c r="L94" s="151"/>
      <c r="M94" s="151"/>
      <c r="N94" s="151"/>
    </row>
    <row r="95" spans="2:14" x14ac:dyDescent="0.25">
      <c r="B95" s="292" t="s">
        <v>264</v>
      </c>
      <c r="C95" s="293"/>
      <c r="D95" s="293"/>
      <c r="E95" s="293"/>
      <c r="F95" s="293"/>
      <c r="G95" s="294"/>
      <c r="H95" s="151"/>
      <c r="I95" s="151"/>
      <c r="J95" s="151"/>
      <c r="K95" s="151"/>
      <c r="L95" s="151"/>
      <c r="M95" s="151"/>
      <c r="N95" s="151"/>
    </row>
    <row r="96" spans="2:14" x14ac:dyDescent="0.25">
      <c r="B96" s="151"/>
      <c r="C96" s="292" t="s">
        <v>139</v>
      </c>
      <c r="D96" s="293"/>
      <c r="E96" s="293"/>
      <c r="F96" s="293"/>
      <c r="G96" s="294"/>
      <c r="H96" s="151"/>
      <c r="I96" s="151"/>
      <c r="J96" s="151"/>
      <c r="K96" s="151"/>
      <c r="L96" s="151"/>
      <c r="M96" s="151"/>
      <c r="N96" s="151"/>
    </row>
    <row r="97" spans="3:14" ht="22.5" customHeight="1" thickBot="1" x14ac:dyDescent="0.3">
      <c r="C97" s="40" t="s">
        <v>249</v>
      </c>
      <c r="D97" s="41">
        <f>'1) Budget Table'!D99</f>
        <v>125729.23000000001</v>
      </c>
      <c r="E97" s="41">
        <f>'1) Budget Table'!E99</f>
        <v>0</v>
      </c>
      <c r="F97" s="41">
        <f>'1) Budget Table'!F99</f>
        <v>0</v>
      </c>
      <c r="G97" s="42">
        <f>SUM(D97:F97)</f>
        <v>125729.23000000001</v>
      </c>
      <c r="H97" s="151"/>
      <c r="I97" s="151"/>
      <c r="J97" s="151"/>
      <c r="K97" s="151"/>
      <c r="L97" s="151"/>
      <c r="M97" s="151"/>
      <c r="N97" s="151"/>
    </row>
    <row r="98" spans="3:14" x14ac:dyDescent="0.25">
      <c r="C98" s="38" t="s">
        <v>250</v>
      </c>
      <c r="D98" s="152"/>
      <c r="E98" s="153"/>
      <c r="F98" s="153"/>
      <c r="G98" s="39">
        <f t="shared" ref="G98:G105" si="8">SUM(D98:F98)</f>
        <v>0</v>
      </c>
      <c r="H98" s="151"/>
      <c r="I98" s="151"/>
      <c r="J98" s="151"/>
      <c r="K98" s="151"/>
      <c r="L98" s="151"/>
      <c r="M98" s="151"/>
      <c r="N98" s="151"/>
    </row>
    <row r="99" spans="3:14" x14ac:dyDescent="0.25">
      <c r="C99" s="30" t="s">
        <v>251</v>
      </c>
      <c r="D99" s="154"/>
      <c r="E99" s="129"/>
      <c r="F99" s="129"/>
      <c r="G99" s="37">
        <f t="shared" si="8"/>
        <v>0</v>
      </c>
      <c r="H99" s="151"/>
      <c r="I99" s="151"/>
      <c r="J99" s="151"/>
      <c r="K99" s="151"/>
      <c r="L99" s="151"/>
      <c r="M99" s="151"/>
      <c r="N99" s="151"/>
    </row>
    <row r="100" spans="3:14" ht="15.75" customHeight="1" x14ac:dyDescent="0.25">
      <c r="C100" s="30" t="s">
        <v>252</v>
      </c>
      <c r="D100" s="154"/>
      <c r="E100" s="154"/>
      <c r="F100" s="154"/>
      <c r="G100" s="37">
        <f t="shared" si="8"/>
        <v>0</v>
      </c>
      <c r="H100" s="151"/>
      <c r="I100" s="151"/>
      <c r="J100" s="151"/>
      <c r="K100" s="151"/>
      <c r="L100" s="151"/>
      <c r="M100" s="151"/>
      <c r="N100" s="151"/>
    </row>
    <row r="101" spans="3:14" x14ac:dyDescent="0.25">
      <c r="C101" s="31" t="s">
        <v>253</v>
      </c>
      <c r="D101" s="154">
        <v>67150.84</v>
      </c>
      <c r="E101" s="154"/>
      <c r="F101" s="154"/>
      <c r="G101" s="37">
        <f t="shared" si="8"/>
        <v>67150.84</v>
      </c>
      <c r="H101" s="151"/>
      <c r="I101" s="151"/>
      <c r="J101" s="151"/>
      <c r="K101" s="151"/>
      <c r="L101" s="151"/>
      <c r="M101" s="151"/>
      <c r="N101" s="151"/>
    </row>
    <row r="102" spans="3:14" x14ac:dyDescent="0.25">
      <c r="C102" s="30" t="s">
        <v>254</v>
      </c>
      <c r="D102" s="154">
        <v>38576.01</v>
      </c>
      <c r="E102" s="154"/>
      <c r="F102" s="154"/>
      <c r="G102" s="37">
        <f t="shared" si="8"/>
        <v>38576.01</v>
      </c>
      <c r="H102" s="151"/>
      <c r="I102" s="151"/>
      <c r="J102" s="151"/>
      <c r="K102" s="151"/>
      <c r="L102" s="151"/>
      <c r="M102" s="151"/>
      <c r="N102" s="151"/>
    </row>
    <row r="103" spans="3:14" x14ac:dyDescent="0.25">
      <c r="C103" s="30" t="s">
        <v>255</v>
      </c>
      <c r="D103" s="154"/>
      <c r="E103" s="154"/>
      <c r="F103" s="154"/>
      <c r="G103" s="37">
        <f t="shared" si="8"/>
        <v>0</v>
      </c>
      <c r="H103" s="151"/>
      <c r="I103" s="151"/>
      <c r="J103" s="151"/>
      <c r="K103" s="151"/>
      <c r="L103" s="151"/>
      <c r="M103" s="151"/>
      <c r="N103" s="151"/>
    </row>
    <row r="104" spans="3:14" x14ac:dyDescent="0.25">
      <c r="C104" s="30" t="s">
        <v>256</v>
      </c>
      <c r="D104" s="154">
        <v>20002.38</v>
      </c>
      <c r="E104" s="154"/>
      <c r="F104" s="154"/>
      <c r="G104" s="37">
        <f t="shared" si="8"/>
        <v>20002.38</v>
      </c>
      <c r="H104" s="151"/>
      <c r="I104" s="151"/>
      <c r="J104" s="151"/>
      <c r="K104" s="151"/>
      <c r="L104" s="151"/>
      <c r="M104" s="151"/>
      <c r="N104" s="151"/>
    </row>
    <row r="105" spans="3:14" x14ac:dyDescent="0.25">
      <c r="C105" s="34" t="s">
        <v>257</v>
      </c>
      <c r="D105" s="43">
        <f>SUM(D98:D104)</f>
        <v>125729.23000000001</v>
      </c>
      <c r="E105" s="43">
        <f>SUM(E98:E104)</f>
        <v>0</v>
      </c>
      <c r="F105" s="43">
        <f>SUM(F98:F104)</f>
        <v>0</v>
      </c>
      <c r="G105" s="37">
        <f t="shared" si="8"/>
        <v>125729.23000000001</v>
      </c>
      <c r="H105" s="151"/>
      <c r="I105" s="151"/>
      <c r="J105" s="151"/>
      <c r="K105" s="151"/>
      <c r="L105" s="151"/>
      <c r="M105" s="151"/>
      <c r="N105" s="151"/>
    </row>
    <row r="106" spans="3:14" s="33" customFormat="1" x14ac:dyDescent="0.25">
      <c r="C106" s="47"/>
      <c r="D106" s="48"/>
      <c r="E106" s="48"/>
      <c r="F106" s="48"/>
      <c r="G106" s="49"/>
      <c r="H106" s="155"/>
      <c r="I106" s="155"/>
      <c r="J106" s="155"/>
      <c r="K106" s="155"/>
      <c r="L106" s="155"/>
      <c r="M106" s="155"/>
      <c r="N106" s="155"/>
    </row>
    <row r="107" spans="3:14" ht="15.75" customHeight="1" x14ac:dyDescent="0.25">
      <c r="C107" s="292" t="s">
        <v>265</v>
      </c>
      <c r="D107" s="293"/>
      <c r="E107" s="293"/>
      <c r="F107" s="293"/>
      <c r="G107" s="294"/>
      <c r="H107" s="151"/>
      <c r="I107" s="151"/>
      <c r="J107" s="151"/>
      <c r="K107" s="151"/>
      <c r="L107" s="151"/>
      <c r="M107" s="151"/>
      <c r="N107" s="151"/>
    </row>
    <row r="108" spans="3:14" ht="21.75" customHeight="1" thickBot="1" x14ac:dyDescent="0.3">
      <c r="C108" s="40" t="s">
        <v>249</v>
      </c>
      <c r="D108" s="41">
        <f>'1) Budget Table'!D109</f>
        <v>155538.48000000001</v>
      </c>
      <c r="E108" s="41">
        <f>'1) Budget Table'!E109</f>
        <v>0</v>
      </c>
      <c r="F108" s="41">
        <f>'1) Budget Table'!F109</f>
        <v>0</v>
      </c>
      <c r="G108" s="42">
        <f t="shared" ref="G108:G116" si="9">SUM(D108:F108)</f>
        <v>155538.48000000001</v>
      </c>
      <c r="H108" s="151"/>
      <c r="I108" s="151"/>
      <c r="J108" s="151"/>
      <c r="K108" s="151"/>
      <c r="L108" s="151"/>
      <c r="M108" s="151"/>
      <c r="N108" s="151"/>
    </row>
    <row r="109" spans="3:14" x14ac:dyDescent="0.25">
      <c r="C109" s="38" t="s">
        <v>250</v>
      </c>
      <c r="D109" s="152"/>
      <c r="E109" s="153"/>
      <c r="F109" s="153"/>
      <c r="G109" s="39">
        <f t="shared" si="9"/>
        <v>0</v>
      </c>
      <c r="H109" s="151"/>
      <c r="I109" s="151"/>
      <c r="J109" s="151"/>
      <c r="K109" s="151"/>
      <c r="L109" s="151"/>
      <c r="M109" s="151"/>
      <c r="N109" s="151"/>
    </row>
    <row r="110" spans="3:14" x14ac:dyDescent="0.25">
      <c r="C110" s="30" t="s">
        <v>251</v>
      </c>
      <c r="D110" s="154"/>
      <c r="E110" s="129"/>
      <c r="F110" s="129"/>
      <c r="G110" s="37">
        <f t="shared" si="9"/>
        <v>0</v>
      </c>
      <c r="H110" s="151"/>
      <c r="I110" s="151"/>
      <c r="J110" s="151"/>
      <c r="K110" s="151"/>
      <c r="L110" s="151"/>
      <c r="M110" s="151"/>
      <c r="N110" s="151"/>
    </row>
    <row r="111" spans="3:14" ht="31.5" x14ac:dyDescent="0.25">
      <c r="C111" s="30" t="s">
        <v>252</v>
      </c>
      <c r="D111" s="154"/>
      <c r="E111" s="154"/>
      <c r="F111" s="154"/>
      <c r="G111" s="37">
        <f t="shared" si="9"/>
        <v>0</v>
      </c>
      <c r="H111" s="151"/>
      <c r="I111" s="151"/>
      <c r="J111" s="151"/>
      <c r="K111" s="151"/>
      <c r="L111" s="151"/>
      <c r="M111" s="151"/>
      <c r="N111" s="151"/>
    </row>
    <row r="112" spans="3:14" x14ac:dyDescent="0.25">
      <c r="C112" s="31" t="s">
        <v>253</v>
      </c>
      <c r="D112" s="154">
        <v>102869.36</v>
      </c>
      <c r="E112" s="154"/>
      <c r="F112" s="154"/>
      <c r="G112" s="37">
        <f t="shared" si="9"/>
        <v>102869.36</v>
      </c>
      <c r="H112" s="151"/>
      <c r="I112" s="151"/>
      <c r="J112" s="151"/>
      <c r="K112" s="151"/>
      <c r="L112" s="151"/>
      <c r="M112" s="151"/>
      <c r="N112" s="151"/>
    </row>
    <row r="113" spans="3:14" x14ac:dyDescent="0.25">
      <c r="C113" s="30" t="s">
        <v>254</v>
      </c>
      <c r="D113" s="154"/>
      <c r="E113" s="154"/>
      <c r="F113" s="154"/>
      <c r="G113" s="37">
        <f t="shared" si="9"/>
        <v>0</v>
      </c>
      <c r="H113" s="151"/>
      <c r="I113" s="151"/>
      <c r="J113" s="151"/>
      <c r="K113" s="151"/>
      <c r="L113" s="151"/>
      <c r="M113" s="151"/>
      <c r="N113" s="151"/>
    </row>
    <row r="114" spans="3:14" x14ac:dyDescent="0.25">
      <c r="C114" s="30" t="s">
        <v>255</v>
      </c>
      <c r="D114" s="154"/>
      <c r="E114" s="154"/>
      <c r="F114" s="154"/>
      <c r="G114" s="37">
        <f t="shared" si="9"/>
        <v>0</v>
      </c>
      <c r="H114" s="151"/>
      <c r="I114" s="151"/>
      <c r="J114" s="151"/>
      <c r="K114" s="151"/>
      <c r="L114" s="151"/>
      <c r="M114" s="151"/>
      <c r="N114" s="151"/>
    </row>
    <row r="115" spans="3:14" x14ac:dyDescent="0.25">
      <c r="C115" s="30" t="s">
        <v>256</v>
      </c>
      <c r="D115" s="154">
        <v>52669.120000000003</v>
      </c>
      <c r="E115" s="154"/>
      <c r="F115" s="154"/>
      <c r="G115" s="37">
        <f t="shared" si="9"/>
        <v>52669.120000000003</v>
      </c>
      <c r="H115" s="151"/>
      <c r="I115" s="151"/>
      <c r="J115" s="151"/>
      <c r="K115" s="151"/>
      <c r="L115" s="151"/>
      <c r="M115" s="151"/>
      <c r="N115" s="151"/>
    </row>
    <row r="116" spans="3:14" x14ac:dyDescent="0.25">
      <c r="C116" s="34" t="s">
        <v>257</v>
      </c>
      <c r="D116" s="43">
        <f>SUM(D109:D115)</f>
        <v>155538.48000000001</v>
      </c>
      <c r="E116" s="43">
        <f>SUM(E109:E115)</f>
        <v>0</v>
      </c>
      <c r="F116" s="43">
        <f>SUM(F109:F115)</f>
        <v>0</v>
      </c>
      <c r="G116" s="37">
        <f t="shared" si="9"/>
        <v>155538.48000000001</v>
      </c>
      <c r="H116" s="151"/>
      <c r="I116" s="151"/>
      <c r="J116" s="151"/>
      <c r="K116" s="151"/>
      <c r="L116" s="151"/>
      <c r="M116" s="151"/>
      <c r="N116" s="151"/>
    </row>
    <row r="117" spans="3:14" s="33" customFormat="1" x14ac:dyDescent="0.25">
      <c r="C117" s="47"/>
      <c r="D117" s="48"/>
      <c r="E117" s="48"/>
      <c r="F117" s="48"/>
      <c r="G117" s="49"/>
      <c r="H117" s="155"/>
      <c r="I117" s="155"/>
      <c r="J117" s="155"/>
      <c r="K117" s="155"/>
      <c r="L117" s="155"/>
      <c r="M117" s="155"/>
      <c r="N117" s="155"/>
    </row>
    <row r="118" spans="3:14" x14ac:dyDescent="0.25">
      <c r="C118" s="292" t="s">
        <v>170</v>
      </c>
      <c r="D118" s="293"/>
      <c r="E118" s="293"/>
      <c r="F118" s="293"/>
      <c r="G118" s="294"/>
      <c r="H118" s="151"/>
      <c r="I118" s="151"/>
      <c r="J118" s="151"/>
      <c r="K118" s="151"/>
      <c r="L118" s="151"/>
      <c r="M118" s="151"/>
      <c r="N118" s="151"/>
    </row>
    <row r="119" spans="3:14" ht="21" customHeight="1" thickBot="1" x14ac:dyDescent="0.3">
      <c r="C119" s="40" t="s">
        <v>249</v>
      </c>
      <c r="D119" s="41">
        <f>'1) Budget Table'!D119</f>
        <v>0</v>
      </c>
      <c r="E119" s="41">
        <f>'1) Budget Table'!E119</f>
        <v>0</v>
      </c>
      <c r="F119" s="41">
        <f>'1) Budget Table'!F119</f>
        <v>0</v>
      </c>
      <c r="G119" s="42">
        <f t="shared" ref="G119:G127" si="10">SUM(D119:F119)</f>
        <v>0</v>
      </c>
      <c r="H119" s="151"/>
      <c r="I119" s="151"/>
      <c r="J119" s="151"/>
      <c r="K119" s="151"/>
      <c r="L119" s="151"/>
      <c r="M119" s="151"/>
      <c r="N119" s="151"/>
    </row>
    <row r="120" spans="3:14" x14ac:dyDescent="0.25">
      <c r="C120" s="38" t="s">
        <v>250</v>
      </c>
      <c r="D120" s="152"/>
      <c r="E120" s="153"/>
      <c r="F120" s="153"/>
      <c r="G120" s="39">
        <f t="shared" si="10"/>
        <v>0</v>
      </c>
      <c r="H120" s="151"/>
      <c r="I120" s="151"/>
      <c r="J120" s="151"/>
      <c r="K120" s="151"/>
      <c r="L120" s="151"/>
      <c r="M120" s="151"/>
      <c r="N120" s="151"/>
    </row>
    <row r="121" spans="3:14" x14ac:dyDescent="0.25">
      <c r="C121" s="30" t="s">
        <v>251</v>
      </c>
      <c r="D121" s="154"/>
      <c r="E121" s="129"/>
      <c r="F121" s="129"/>
      <c r="G121" s="37">
        <f t="shared" si="10"/>
        <v>0</v>
      </c>
      <c r="H121" s="151"/>
      <c r="I121" s="151"/>
      <c r="J121" s="151"/>
      <c r="K121" s="151"/>
      <c r="L121" s="151"/>
      <c r="M121" s="151"/>
      <c r="N121" s="151"/>
    </row>
    <row r="122" spans="3:14" ht="31.5" x14ac:dyDescent="0.25">
      <c r="C122" s="30" t="s">
        <v>252</v>
      </c>
      <c r="D122" s="154"/>
      <c r="E122" s="154"/>
      <c r="F122" s="154"/>
      <c r="G122" s="37">
        <f t="shared" si="10"/>
        <v>0</v>
      </c>
      <c r="H122" s="151"/>
      <c r="I122" s="151"/>
      <c r="J122" s="151"/>
      <c r="K122" s="151"/>
      <c r="L122" s="151"/>
      <c r="M122" s="151"/>
      <c r="N122" s="151"/>
    </row>
    <row r="123" spans="3:14" x14ac:dyDescent="0.25">
      <c r="C123" s="31" t="s">
        <v>253</v>
      </c>
      <c r="D123" s="154"/>
      <c r="E123" s="154"/>
      <c r="F123" s="154"/>
      <c r="G123" s="37">
        <f t="shared" si="10"/>
        <v>0</v>
      </c>
      <c r="H123" s="151"/>
      <c r="I123" s="151"/>
      <c r="J123" s="151"/>
      <c r="K123" s="151"/>
      <c r="L123" s="151"/>
      <c r="M123" s="151"/>
      <c r="N123" s="151"/>
    </row>
    <row r="124" spans="3:14" x14ac:dyDescent="0.25">
      <c r="C124" s="30" t="s">
        <v>254</v>
      </c>
      <c r="D124" s="154"/>
      <c r="E124" s="154"/>
      <c r="F124" s="154"/>
      <c r="G124" s="37">
        <f t="shared" si="10"/>
        <v>0</v>
      </c>
      <c r="H124" s="151"/>
      <c r="I124" s="151"/>
      <c r="J124" s="151"/>
      <c r="K124" s="151"/>
      <c r="L124" s="151"/>
      <c r="M124" s="151"/>
      <c r="N124" s="151"/>
    </row>
    <row r="125" spans="3:14" x14ac:dyDescent="0.25">
      <c r="C125" s="30" t="s">
        <v>255</v>
      </c>
      <c r="D125" s="154"/>
      <c r="E125" s="154"/>
      <c r="F125" s="154"/>
      <c r="G125" s="37">
        <f t="shared" si="10"/>
        <v>0</v>
      </c>
      <c r="H125" s="151"/>
      <c r="I125" s="151"/>
      <c r="J125" s="151"/>
      <c r="K125" s="151"/>
      <c r="L125" s="151"/>
      <c r="M125" s="151"/>
      <c r="N125" s="151"/>
    </row>
    <row r="126" spans="3:14" x14ac:dyDescent="0.25">
      <c r="C126" s="30" t="s">
        <v>256</v>
      </c>
      <c r="D126" s="154"/>
      <c r="E126" s="154"/>
      <c r="F126" s="154"/>
      <c r="G126" s="37">
        <f t="shared" si="10"/>
        <v>0</v>
      </c>
      <c r="H126" s="151"/>
      <c r="I126" s="151"/>
      <c r="J126" s="151"/>
      <c r="K126" s="151"/>
      <c r="L126" s="151"/>
      <c r="M126" s="151"/>
      <c r="N126" s="151"/>
    </row>
    <row r="127" spans="3:14" x14ac:dyDescent="0.25">
      <c r="C127" s="34" t="s">
        <v>257</v>
      </c>
      <c r="D127" s="43">
        <f>SUM(D120:D126)</f>
        <v>0</v>
      </c>
      <c r="E127" s="43">
        <f>SUM(E120:E126)</f>
        <v>0</v>
      </c>
      <c r="F127" s="43">
        <f>SUM(F120:F126)</f>
        <v>0</v>
      </c>
      <c r="G127" s="37">
        <f t="shared" si="10"/>
        <v>0</v>
      </c>
      <c r="H127" s="151"/>
      <c r="I127" s="151"/>
      <c r="J127" s="151"/>
      <c r="K127" s="151"/>
      <c r="L127" s="151"/>
      <c r="M127" s="151"/>
      <c r="N127" s="151"/>
    </row>
    <row r="128" spans="3:14" s="33" customFormat="1" x14ac:dyDescent="0.25">
      <c r="C128" s="47"/>
      <c r="D128" s="48"/>
      <c r="E128" s="48"/>
      <c r="F128" s="48"/>
      <c r="G128" s="49"/>
      <c r="H128" s="155"/>
      <c r="I128" s="155"/>
      <c r="J128" s="155"/>
      <c r="K128" s="155"/>
      <c r="L128" s="155"/>
      <c r="M128" s="155"/>
      <c r="N128" s="155"/>
    </row>
    <row r="129" spans="2:14" x14ac:dyDescent="0.25">
      <c r="B129" s="151"/>
      <c r="C129" s="292" t="s">
        <v>179</v>
      </c>
      <c r="D129" s="293"/>
      <c r="E129" s="293"/>
      <c r="F129" s="293"/>
      <c r="G129" s="294"/>
      <c r="H129" s="151"/>
      <c r="I129" s="151"/>
      <c r="J129" s="151"/>
      <c r="K129" s="151"/>
      <c r="L129" s="151"/>
      <c r="M129" s="151"/>
      <c r="N129" s="151"/>
    </row>
    <row r="130" spans="2:14" ht="24" customHeight="1" thickBot="1" x14ac:dyDescent="0.3">
      <c r="B130" s="151"/>
      <c r="C130" s="40" t="s">
        <v>249</v>
      </c>
      <c r="D130" s="41">
        <f>'1) Budget Table'!D129</f>
        <v>0</v>
      </c>
      <c r="E130" s="41">
        <f>'1) Budget Table'!E129</f>
        <v>0</v>
      </c>
      <c r="F130" s="41">
        <f>'1) Budget Table'!F129</f>
        <v>0</v>
      </c>
      <c r="G130" s="42">
        <f t="shared" ref="G130:G138" si="11">SUM(D130:F130)</f>
        <v>0</v>
      </c>
      <c r="H130" s="151"/>
      <c r="I130" s="151"/>
      <c r="J130" s="151"/>
      <c r="K130" s="151"/>
      <c r="L130" s="151"/>
      <c r="M130" s="151"/>
      <c r="N130" s="151"/>
    </row>
    <row r="131" spans="2:14" ht="15.75" customHeight="1" x14ac:dyDescent="0.25">
      <c r="B131" s="151"/>
      <c r="C131" s="38" t="s">
        <v>250</v>
      </c>
      <c r="D131" s="152"/>
      <c r="E131" s="153"/>
      <c r="F131" s="153"/>
      <c r="G131" s="39">
        <f t="shared" si="11"/>
        <v>0</v>
      </c>
      <c r="H131" s="151"/>
      <c r="I131" s="151"/>
      <c r="J131" s="151"/>
      <c r="K131" s="151"/>
      <c r="L131" s="151"/>
      <c r="M131" s="151"/>
      <c r="N131" s="151"/>
    </row>
    <row r="132" spans="2:14" x14ac:dyDescent="0.25">
      <c r="B132" s="151"/>
      <c r="C132" s="30" t="s">
        <v>251</v>
      </c>
      <c r="D132" s="154"/>
      <c r="E132" s="129"/>
      <c r="F132" s="129"/>
      <c r="G132" s="37">
        <f t="shared" si="11"/>
        <v>0</v>
      </c>
      <c r="H132" s="151"/>
      <c r="I132" s="151"/>
      <c r="J132" s="151"/>
      <c r="K132" s="151"/>
      <c r="L132" s="151"/>
      <c r="M132" s="151"/>
      <c r="N132" s="151"/>
    </row>
    <row r="133" spans="2:14" ht="15.75" customHeight="1" x14ac:dyDescent="0.25">
      <c r="B133" s="151"/>
      <c r="C133" s="30" t="s">
        <v>252</v>
      </c>
      <c r="D133" s="154"/>
      <c r="E133" s="154"/>
      <c r="F133" s="154"/>
      <c r="G133" s="37">
        <f t="shared" si="11"/>
        <v>0</v>
      </c>
      <c r="H133" s="151"/>
      <c r="I133" s="151"/>
      <c r="J133" s="151"/>
      <c r="K133" s="151"/>
      <c r="L133" s="151"/>
      <c r="M133" s="151"/>
      <c r="N133" s="151"/>
    </row>
    <row r="134" spans="2:14" x14ac:dyDescent="0.25">
      <c r="B134" s="151"/>
      <c r="C134" s="31" t="s">
        <v>253</v>
      </c>
      <c r="D134" s="154"/>
      <c r="E134" s="154"/>
      <c r="F134" s="154"/>
      <c r="G134" s="37">
        <f t="shared" si="11"/>
        <v>0</v>
      </c>
      <c r="H134" s="151"/>
      <c r="I134" s="151"/>
      <c r="J134" s="151"/>
      <c r="K134" s="151"/>
      <c r="L134" s="151"/>
      <c r="M134" s="151"/>
      <c r="N134" s="151"/>
    </row>
    <row r="135" spans="2:14" x14ac:dyDescent="0.25">
      <c r="B135" s="151"/>
      <c r="C135" s="30" t="s">
        <v>254</v>
      </c>
      <c r="D135" s="154"/>
      <c r="E135" s="154"/>
      <c r="F135" s="154"/>
      <c r="G135" s="37">
        <f t="shared" si="11"/>
        <v>0</v>
      </c>
      <c r="H135" s="151"/>
      <c r="I135" s="151"/>
      <c r="J135" s="151"/>
      <c r="K135" s="151"/>
      <c r="L135" s="151"/>
      <c r="M135" s="151"/>
      <c r="N135" s="151"/>
    </row>
    <row r="136" spans="2:14" ht="15.75" customHeight="1" x14ac:dyDescent="0.25">
      <c r="B136" s="151"/>
      <c r="C136" s="30" t="s">
        <v>255</v>
      </c>
      <c r="D136" s="154"/>
      <c r="E136" s="154"/>
      <c r="F136" s="154"/>
      <c r="G136" s="37">
        <f t="shared" si="11"/>
        <v>0</v>
      </c>
      <c r="H136" s="151"/>
      <c r="I136" s="151"/>
      <c r="J136" s="151"/>
      <c r="K136" s="151"/>
      <c r="L136" s="151"/>
      <c r="M136" s="151"/>
      <c r="N136" s="151"/>
    </row>
    <row r="137" spans="2:14" x14ac:dyDescent="0.25">
      <c r="B137" s="151"/>
      <c r="C137" s="30" t="s">
        <v>256</v>
      </c>
      <c r="D137" s="154"/>
      <c r="E137" s="154"/>
      <c r="F137" s="154"/>
      <c r="G137" s="37">
        <f t="shared" si="11"/>
        <v>0</v>
      </c>
      <c r="H137" s="151"/>
      <c r="I137" s="151"/>
      <c r="J137" s="151"/>
      <c r="K137" s="151"/>
      <c r="L137" s="151"/>
      <c r="M137" s="151"/>
      <c r="N137" s="151"/>
    </row>
    <row r="138" spans="2:14" x14ac:dyDescent="0.25">
      <c r="B138" s="151"/>
      <c r="C138" s="34" t="s">
        <v>257</v>
      </c>
      <c r="D138" s="43">
        <f>SUM(D131:D137)</f>
        <v>0</v>
      </c>
      <c r="E138" s="43">
        <f>SUM(E131:E137)</f>
        <v>0</v>
      </c>
      <c r="F138" s="43">
        <f>SUM(F131:F137)</f>
        <v>0</v>
      </c>
      <c r="G138" s="37">
        <f t="shared" si="11"/>
        <v>0</v>
      </c>
      <c r="H138" s="151"/>
      <c r="I138" s="151"/>
      <c r="J138" s="151"/>
      <c r="K138" s="151"/>
      <c r="L138" s="151"/>
      <c r="M138" s="151"/>
      <c r="N138" s="151"/>
    </row>
    <row r="139" spans="2:14" x14ac:dyDescent="0.25">
      <c r="B139" s="151"/>
      <c r="C139" s="151"/>
      <c r="D139" s="155"/>
      <c r="E139" s="155"/>
      <c r="F139" s="155"/>
      <c r="G139" s="151"/>
      <c r="H139" s="151"/>
      <c r="I139" s="151"/>
      <c r="J139" s="151"/>
      <c r="K139" s="151"/>
      <c r="L139" s="151"/>
      <c r="M139" s="151"/>
      <c r="N139" s="151"/>
    </row>
    <row r="140" spans="2:14" x14ac:dyDescent="0.25">
      <c r="B140" s="292" t="s">
        <v>266</v>
      </c>
      <c r="C140" s="293"/>
      <c r="D140" s="293"/>
      <c r="E140" s="293"/>
      <c r="F140" s="293"/>
      <c r="G140" s="294"/>
      <c r="H140" s="151"/>
      <c r="I140" s="151"/>
      <c r="J140" s="151"/>
      <c r="K140" s="151"/>
      <c r="L140" s="151"/>
      <c r="M140" s="151"/>
      <c r="N140" s="151"/>
    </row>
    <row r="141" spans="2:14" x14ac:dyDescent="0.25">
      <c r="B141" s="151"/>
      <c r="C141" s="292" t="s">
        <v>189</v>
      </c>
      <c r="D141" s="293"/>
      <c r="E141" s="293"/>
      <c r="F141" s="293"/>
      <c r="G141" s="294"/>
      <c r="H141" s="151"/>
      <c r="I141" s="151"/>
      <c r="J141" s="151"/>
      <c r="K141" s="151"/>
      <c r="L141" s="151"/>
      <c r="M141" s="151"/>
      <c r="N141" s="151"/>
    </row>
    <row r="142" spans="2:14" ht="24" customHeight="1" thickBot="1" x14ac:dyDescent="0.3">
      <c r="B142" s="151"/>
      <c r="C142" s="40" t="s">
        <v>249</v>
      </c>
      <c r="D142" s="41">
        <f>'1) Budget Table'!D141</f>
        <v>0</v>
      </c>
      <c r="E142" s="41">
        <f>'1) Budget Table'!E141</f>
        <v>0</v>
      </c>
      <c r="F142" s="41">
        <f>'1) Budget Table'!F141</f>
        <v>0</v>
      </c>
      <c r="G142" s="42">
        <f>SUM(D142:F142)</f>
        <v>0</v>
      </c>
      <c r="H142" s="151"/>
      <c r="I142" s="151"/>
      <c r="J142" s="151"/>
      <c r="K142" s="151"/>
      <c r="L142" s="151"/>
      <c r="M142" s="151"/>
      <c r="N142" s="151"/>
    </row>
    <row r="143" spans="2:14" ht="24.75" customHeight="1" x14ac:dyDescent="0.25">
      <c r="B143" s="151"/>
      <c r="C143" s="38" t="s">
        <v>250</v>
      </c>
      <c r="D143" s="152"/>
      <c r="E143" s="153"/>
      <c r="F143" s="153"/>
      <c r="G143" s="39">
        <f t="shared" ref="G143:G150" si="12">SUM(D143:F143)</f>
        <v>0</v>
      </c>
      <c r="H143" s="151"/>
      <c r="I143" s="151"/>
      <c r="J143" s="151"/>
      <c r="K143" s="151"/>
      <c r="L143" s="151"/>
      <c r="M143" s="151"/>
      <c r="N143" s="151"/>
    </row>
    <row r="144" spans="2:14" ht="15.75" customHeight="1" x14ac:dyDescent="0.25">
      <c r="B144" s="151"/>
      <c r="C144" s="30" t="s">
        <v>251</v>
      </c>
      <c r="D144" s="154"/>
      <c r="E144" s="129"/>
      <c r="F144" s="129"/>
      <c r="G144" s="37">
        <f t="shared" si="12"/>
        <v>0</v>
      </c>
      <c r="H144" s="151"/>
      <c r="I144" s="151"/>
      <c r="J144" s="151"/>
      <c r="K144" s="151"/>
      <c r="L144" s="151"/>
      <c r="M144" s="151"/>
      <c r="N144" s="151"/>
    </row>
    <row r="145" spans="2:7" ht="15.75" customHeight="1" x14ac:dyDescent="0.25">
      <c r="B145" s="151"/>
      <c r="C145" s="30" t="s">
        <v>252</v>
      </c>
      <c r="D145" s="154"/>
      <c r="E145" s="154"/>
      <c r="F145" s="154"/>
      <c r="G145" s="37">
        <f t="shared" si="12"/>
        <v>0</v>
      </c>
    </row>
    <row r="146" spans="2:7" ht="15.75" customHeight="1" x14ac:dyDescent="0.25">
      <c r="B146" s="151"/>
      <c r="C146" s="31" t="s">
        <v>253</v>
      </c>
      <c r="D146" s="154"/>
      <c r="E146" s="154"/>
      <c r="F146" s="154"/>
      <c r="G146" s="37">
        <f t="shared" si="12"/>
        <v>0</v>
      </c>
    </row>
    <row r="147" spans="2:7" ht="15.75" customHeight="1" x14ac:dyDescent="0.25">
      <c r="B147" s="151"/>
      <c r="C147" s="30" t="s">
        <v>254</v>
      </c>
      <c r="D147" s="154"/>
      <c r="E147" s="154"/>
      <c r="F147" s="154"/>
      <c r="G147" s="37">
        <f t="shared" si="12"/>
        <v>0</v>
      </c>
    </row>
    <row r="148" spans="2:7" ht="15.75" customHeight="1" x14ac:dyDescent="0.25">
      <c r="B148" s="151"/>
      <c r="C148" s="30" t="s">
        <v>255</v>
      </c>
      <c r="D148" s="154"/>
      <c r="E148" s="154"/>
      <c r="F148" s="154"/>
      <c r="G148" s="37">
        <f t="shared" si="12"/>
        <v>0</v>
      </c>
    </row>
    <row r="149" spans="2:7" ht="15.75" customHeight="1" x14ac:dyDescent="0.25">
      <c r="B149" s="151"/>
      <c r="C149" s="30" t="s">
        <v>256</v>
      </c>
      <c r="D149" s="154"/>
      <c r="E149" s="154"/>
      <c r="F149" s="154"/>
      <c r="G149" s="37">
        <f t="shared" si="12"/>
        <v>0</v>
      </c>
    </row>
    <row r="150" spans="2:7" ht="15.75" customHeight="1" x14ac:dyDescent="0.25">
      <c r="B150" s="151"/>
      <c r="C150" s="34" t="s">
        <v>257</v>
      </c>
      <c r="D150" s="43">
        <f>SUM(D143:D149)</f>
        <v>0</v>
      </c>
      <c r="E150" s="43">
        <f>SUM(E143:E149)</f>
        <v>0</v>
      </c>
      <c r="F150" s="43">
        <f>SUM(F143:F149)</f>
        <v>0</v>
      </c>
      <c r="G150" s="37">
        <f t="shared" si="12"/>
        <v>0</v>
      </c>
    </row>
    <row r="151" spans="2:7" s="33" customFormat="1" ht="15.75" customHeight="1" x14ac:dyDescent="0.25">
      <c r="B151" s="155"/>
      <c r="C151" s="47"/>
      <c r="D151" s="48"/>
      <c r="E151" s="48"/>
      <c r="F151" s="48"/>
      <c r="G151" s="49"/>
    </row>
    <row r="152" spans="2:7" ht="15.75" customHeight="1" x14ac:dyDescent="0.25">
      <c r="B152" s="151"/>
      <c r="C152" s="292" t="s">
        <v>198</v>
      </c>
      <c r="D152" s="293"/>
      <c r="E152" s="293"/>
      <c r="F152" s="293"/>
      <c r="G152" s="294"/>
    </row>
    <row r="153" spans="2:7" ht="21" customHeight="1" thickBot="1" x14ac:dyDescent="0.3">
      <c r="B153" s="151"/>
      <c r="C153" s="40" t="s">
        <v>249</v>
      </c>
      <c r="D153" s="41">
        <f>'1) Budget Table'!D151</f>
        <v>0</v>
      </c>
      <c r="E153" s="41">
        <f>'1) Budget Table'!E151</f>
        <v>0</v>
      </c>
      <c r="F153" s="41">
        <f>'1) Budget Table'!F151</f>
        <v>0</v>
      </c>
      <c r="G153" s="42">
        <f t="shared" ref="G153:G161" si="13">SUM(D153:F153)</f>
        <v>0</v>
      </c>
    </row>
    <row r="154" spans="2:7" ht="15.75" customHeight="1" x14ac:dyDescent="0.25">
      <c r="B154" s="151"/>
      <c r="C154" s="38" t="s">
        <v>250</v>
      </c>
      <c r="D154" s="152"/>
      <c r="E154" s="153"/>
      <c r="F154" s="153"/>
      <c r="G154" s="39">
        <f t="shared" si="13"/>
        <v>0</v>
      </c>
    </row>
    <row r="155" spans="2:7" ht="15.75" customHeight="1" x14ac:dyDescent="0.25">
      <c r="B155" s="151"/>
      <c r="C155" s="30" t="s">
        <v>251</v>
      </c>
      <c r="D155" s="154"/>
      <c r="E155" s="129"/>
      <c r="F155" s="129"/>
      <c r="G155" s="37">
        <f t="shared" si="13"/>
        <v>0</v>
      </c>
    </row>
    <row r="156" spans="2:7" ht="32.25" customHeight="1" x14ac:dyDescent="0.25">
      <c r="B156" s="151"/>
      <c r="C156" s="30" t="s">
        <v>252</v>
      </c>
      <c r="D156" s="154"/>
      <c r="E156" s="154"/>
      <c r="F156" s="154"/>
      <c r="G156" s="37">
        <f t="shared" si="13"/>
        <v>0</v>
      </c>
    </row>
    <row r="157" spans="2:7" ht="15.75" customHeight="1" x14ac:dyDescent="0.25">
      <c r="B157" s="151"/>
      <c r="C157" s="31" t="s">
        <v>253</v>
      </c>
      <c r="D157" s="154"/>
      <c r="E157" s="154"/>
      <c r="F157" s="154"/>
      <c r="G157" s="37">
        <f t="shared" si="13"/>
        <v>0</v>
      </c>
    </row>
    <row r="158" spans="2:7" ht="15.75" customHeight="1" x14ac:dyDescent="0.25">
      <c r="B158" s="151"/>
      <c r="C158" s="30" t="s">
        <v>254</v>
      </c>
      <c r="D158" s="154"/>
      <c r="E158" s="154"/>
      <c r="F158" s="154"/>
      <c r="G158" s="37">
        <f t="shared" si="13"/>
        <v>0</v>
      </c>
    </row>
    <row r="159" spans="2:7" ht="15.75" customHeight="1" x14ac:dyDescent="0.25">
      <c r="B159" s="151"/>
      <c r="C159" s="30" t="s">
        <v>255</v>
      </c>
      <c r="D159" s="154"/>
      <c r="E159" s="154"/>
      <c r="F159" s="154"/>
      <c r="G159" s="37">
        <f t="shared" si="13"/>
        <v>0</v>
      </c>
    </row>
    <row r="160" spans="2:7" ht="15.75" customHeight="1" x14ac:dyDescent="0.25">
      <c r="B160" s="151"/>
      <c r="C160" s="30" t="s">
        <v>256</v>
      </c>
      <c r="D160" s="154"/>
      <c r="E160" s="154"/>
      <c r="F160" s="154"/>
      <c r="G160" s="37">
        <f t="shared" si="13"/>
        <v>0</v>
      </c>
    </row>
    <row r="161" spans="3:7" ht="15.75" customHeight="1" x14ac:dyDescent="0.25">
      <c r="C161" s="34" t="s">
        <v>257</v>
      </c>
      <c r="D161" s="43">
        <f>SUM(D154:D160)</f>
        <v>0</v>
      </c>
      <c r="E161" s="43">
        <f>SUM(E154:E160)</f>
        <v>0</v>
      </c>
      <c r="F161" s="43">
        <f>SUM(F154:F160)</f>
        <v>0</v>
      </c>
      <c r="G161" s="37">
        <f t="shared" si="13"/>
        <v>0</v>
      </c>
    </row>
    <row r="162" spans="3:7" s="33" customFormat="1" ht="15.75" customHeight="1" x14ac:dyDescent="0.25">
      <c r="C162" s="47"/>
      <c r="D162" s="48"/>
      <c r="E162" s="48"/>
      <c r="F162" s="48"/>
      <c r="G162" s="49"/>
    </row>
    <row r="163" spans="3:7" ht="15.75" customHeight="1" x14ac:dyDescent="0.25">
      <c r="C163" s="292" t="s">
        <v>207</v>
      </c>
      <c r="D163" s="293"/>
      <c r="E163" s="293"/>
      <c r="F163" s="293"/>
      <c r="G163" s="294"/>
    </row>
    <row r="164" spans="3:7" ht="19.5" customHeight="1" thickBot="1" x14ac:dyDescent="0.3">
      <c r="C164" s="40" t="s">
        <v>249</v>
      </c>
      <c r="D164" s="41">
        <f>'1) Budget Table'!D161</f>
        <v>0</v>
      </c>
      <c r="E164" s="41">
        <f>'1) Budget Table'!E161</f>
        <v>0</v>
      </c>
      <c r="F164" s="41">
        <f>'1) Budget Table'!F161</f>
        <v>0</v>
      </c>
      <c r="G164" s="42">
        <f t="shared" ref="G164:G172" si="14">SUM(D164:F164)</f>
        <v>0</v>
      </c>
    </row>
    <row r="165" spans="3:7" ht="15.75" customHeight="1" x14ac:dyDescent="0.25">
      <c r="C165" s="38" t="s">
        <v>250</v>
      </c>
      <c r="D165" s="152"/>
      <c r="E165" s="153"/>
      <c r="F165" s="153"/>
      <c r="G165" s="39">
        <f t="shared" si="14"/>
        <v>0</v>
      </c>
    </row>
    <row r="166" spans="3:7" ht="15.75" customHeight="1" x14ac:dyDescent="0.25">
      <c r="C166" s="30" t="s">
        <v>251</v>
      </c>
      <c r="D166" s="154"/>
      <c r="E166" s="129"/>
      <c r="F166" s="129"/>
      <c r="G166" s="37">
        <f t="shared" si="14"/>
        <v>0</v>
      </c>
    </row>
    <row r="167" spans="3:7" ht="15.75" customHeight="1" x14ac:dyDescent="0.25">
      <c r="C167" s="30" t="s">
        <v>252</v>
      </c>
      <c r="D167" s="154"/>
      <c r="E167" s="154"/>
      <c r="F167" s="154"/>
      <c r="G167" s="37">
        <f t="shared" si="14"/>
        <v>0</v>
      </c>
    </row>
    <row r="168" spans="3:7" ht="15.75" customHeight="1" x14ac:dyDescent="0.25">
      <c r="C168" s="31" t="s">
        <v>253</v>
      </c>
      <c r="D168" s="154"/>
      <c r="E168" s="154"/>
      <c r="F168" s="154"/>
      <c r="G168" s="37">
        <f t="shared" si="14"/>
        <v>0</v>
      </c>
    </row>
    <row r="169" spans="3:7" ht="15.75" customHeight="1" x14ac:dyDescent="0.25">
      <c r="C169" s="30" t="s">
        <v>254</v>
      </c>
      <c r="D169" s="154"/>
      <c r="E169" s="154"/>
      <c r="F169" s="154"/>
      <c r="G169" s="37">
        <f t="shared" si="14"/>
        <v>0</v>
      </c>
    </row>
    <row r="170" spans="3:7" ht="15.75" customHeight="1" x14ac:dyDescent="0.25">
      <c r="C170" s="30" t="s">
        <v>255</v>
      </c>
      <c r="D170" s="154"/>
      <c r="E170" s="154"/>
      <c r="F170" s="154"/>
      <c r="G170" s="37">
        <f t="shared" si="14"/>
        <v>0</v>
      </c>
    </row>
    <row r="171" spans="3:7" ht="15.75" customHeight="1" x14ac:dyDescent="0.25">
      <c r="C171" s="30" t="s">
        <v>256</v>
      </c>
      <c r="D171" s="154"/>
      <c r="E171" s="154"/>
      <c r="F171" s="154"/>
      <c r="G171" s="37">
        <f t="shared" si="14"/>
        <v>0</v>
      </c>
    </row>
    <row r="172" spans="3:7" ht="15.75" customHeight="1" x14ac:dyDescent="0.25">
      <c r="C172" s="34" t="s">
        <v>257</v>
      </c>
      <c r="D172" s="43">
        <f>SUM(D165:D171)</f>
        <v>0</v>
      </c>
      <c r="E172" s="43">
        <f>SUM(E165:E171)</f>
        <v>0</v>
      </c>
      <c r="F172" s="43">
        <f>SUM(F165:F171)</f>
        <v>0</v>
      </c>
      <c r="G172" s="37">
        <f t="shared" si="14"/>
        <v>0</v>
      </c>
    </row>
    <row r="173" spans="3:7" s="33" customFormat="1" ht="15.75" customHeight="1" x14ac:dyDescent="0.25">
      <c r="C173" s="47"/>
      <c r="D173" s="48"/>
      <c r="E173" s="48"/>
      <c r="F173" s="48"/>
      <c r="G173" s="49"/>
    </row>
    <row r="174" spans="3:7" ht="15.75" customHeight="1" x14ac:dyDescent="0.25">
      <c r="C174" s="292" t="s">
        <v>216</v>
      </c>
      <c r="D174" s="293"/>
      <c r="E174" s="293"/>
      <c r="F174" s="293"/>
      <c r="G174" s="294"/>
    </row>
    <row r="175" spans="3:7" ht="22.5" customHeight="1" thickBot="1" x14ac:dyDescent="0.3">
      <c r="C175" s="40" t="s">
        <v>249</v>
      </c>
      <c r="D175" s="41">
        <f>'1) Budget Table'!D171</f>
        <v>0</v>
      </c>
      <c r="E175" s="41">
        <f>'1) Budget Table'!E171</f>
        <v>0</v>
      </c>
      <c r="F175" s="41">
        <f>'1) Budget Table'!F171</f>
        <v>0</v>
      </c>
      <c r="G175" s="42">
        <f t="shared" ref="G175:G183" si="15">SUM(D175:F175)</f>
        <v>0</v>
      </c>
    </row>
    <row r="176" spans="3:7" ht="15.75" customHeight="1" x14ac:dyDescent="0.25">
      <c r="C176" s="38" t="s">
        <v>250</v>
      </c>
      <c r="D176" s="152"/>
      <c r="E176" s="153"/>
      <c r="F176" s="153"/>
      <c r="G176" s="39">
        <f t="shared" si="15"/>
        <v>0</v>
      </c>
    </row>
    <row r="177" spans="3:7" ht="15.75" customHeight="1" x14ac:dyDescent="0.25">
      <c r="C177" s="30" t="s">
        <v>251</v>
      </c>
      <c r="D177" s="154"/>
      <c r="E177" s="129"/>
      <c r="F177" s="129"/>
      <c r="G177" s="37">
        <f t="shared" si="15"/>
        <v>0</v>
      </c>
    </row>
    <row r="178" spans="3:7" ht="15.75" customHeight="1" x14ac:dyDescent="0.25">
      <c r="C178" s="30" t="s">
        <v>252</v>
      </c>
      <c r="D178" s="154"/>
      <c r="E178" s="154"/>
      <c r="F178" s="154"/>
      <c r="G178" s="37">
        <f t="shared" si="15"/>
        <v>0</v>
      </c>
    </row>
    <row r="179" spans="3:7" ht="15.75" customHeight="1" x14ac:dyDescent="0.25">
      <c r="C179" s="31" t="s">
        <v>253</v>
      </c>
      <c r="D179" s="154"/>
      <c r="E179" s="154"/>
      <c r="F179" s="154"/>
      <c r="G179" s="37">
        <f t="shared" si="15"/>
        <v>0</v>
      </c>
    </row>
    <row r="180" spans="3:7" ht="15.75" customHeight="1" x14ac:dyDescent="0.25">
      <c r="C180" s="30" t="s">
        <v>254</v>
      </c>
      <c r="D180" s="154"/>
      <c r="E180" s="154"/>
      <c r="F180" s="154"/>
      <c r="G180" s="37">
        <f t="shared" si="15"/>
        <v>0</v>
      </c>
    </row>
    <row r="181" spans="3:7" ht="15.75" customHeight="1" x14ac:dyDescent="0.25">
      <c r="C181" s="30" t="s">
        <v>255</v>
      </c>
      <c r="D181" s="154"/>
      <c r="E181" s="154"/>
      <c r="F181" s="154"/>
      <c r="G181" s="37">
        <f t="shared" si="15"/>
        <v>0</v>
      </c>
    </row>
    <row r="182" spans="3:7" ht="15.75" customHeight="1" x14ac:dyDescent="0.25">
      <c r="C182" s="30" t="s">
        <v>256</v>
      </c>
      <c r="D182" s="154"/>
      <c r="E182" s="154"/>
      <c r="F182" s="154"/>
      <c r="G182" s="37">
        <f t="shared" si="15"/>
        <v>0</v>
      </c>
    </row>
    <row r="183" spans="3:7" ht="15.75" customHeight="1" x14ac:dyDescent="0.25">
      <c r="C183" s="34" t="s">
        <v>257</v>
      </c>
      <c r="D183" s="43">
        <f>SUM(D176:D182)</f>
        <v>0</v>
      </c>
      <c r="E183" s="43">
        <f>SUM(E176:E182)</f>
        <v>0</v>
      </c>
      <c r="F183" s="43">
        <f>SUM(F176:F182)</f>
        <v>0</v>
      </c>
      <c r="G183" s="37">
        <f t="shared" si="15"/>
        <v>0</v>
      </c>
    </row>
    <row r="184" spans="3:7" ht="15.75" customHeight="1" x14ac:dyDescent="0.25">
      <c r="C184" s="151"/>
      <c r="D184" s="155"/>
      <c r="E184" s="155"/>
      <c r="F184" s="155"/>
      <c r="G184" s="151"/>
    </row>
    <row r="185" spans="3:7" ht="15.75" customHeight="1" x14ac:dyDescent="0.25">
      <c r="C185" s="292" t="s">
        <v>267</v>
      </c>
      <c r="D185" s="293"/>
      <c r="E185" s="293"/>
      <c r="F185" s="293"/>
      <c r="G185" s="294"/>
    </row>
    <row r="186" spans="3:7" ht="19.5" customHeight="1" thickBot="1" x14ac:dyDescent="0.3">
      <c r="C186" s="40" t="s">
        <v>268</v>
      </c>
      <c r="D186" s="41">
        <f>'1) Budget Table'!D178</f>
        <v>561000</v>
      </c>
      <c r="E186" s="41">
        <f>'1) Budget Table'!E178</f>
        <v>174070.72</v>
      </c>
      <c r="F186" s="41">
        <f>'1) Budget Table'!F178</f>
        <v>0</v>
      </c>
      <c r="G186" s="42">
        <f t="shared" ref="G186:G193" si="16">SUM(D186:F186)</f>
        <v>735070.71999999997</v>
      </c>
    </row>
    <row r="187" spans="3:7" ht="15.75" customHeight="1" x14ac:dyDescent="0.25">
      <c r="C187" s="38" t="s">
        <v>250</v>
      </c>
      <c r="D187" s="152">
        <v>340000</v>
      </c>
      <c r="E187" s="236">
        <v>59107.89</v>
      </c>
      <c r="F187" s="153"/>
      <c r="G187" s="39">
        <f t="shared" si="16"/>
        <v>399107.89</v>
      </c>
    </row>
    <row r="188" spans="3:7" ht="15.75" customHeight="1" x14ac:dyDescent="0.25">
      <c r="C188" s="30" t="s">
        <v>251</v>
      </c>
      <c r="D188" s="154">
        <v>0</v>
      </c>
      <c r="E188" s="236">
        <v>4542.49</v>
      </c>
      <c r="F188" s="129"/>
      <c r="G188" s="37">
        <f t="shared" si="16"/>
        <v>4542.49</v>
      </c>
    </row>
    <row r="189" spans="3:7" ht="24" customHeight="1" x14ac:dyDescent="0.25">
      <c r="C189" s="30" t="s">
        <v>252</v>
      </c>
      <c r="D189" s="154"/>
      <c r="E189" s="236">
        <v>5656.67</v>
      </c>
      <c r="F189" s="154"/>
      <c r="G189" s="37">
        <f t="shared" si="16"/>
        <v>5656.67</v>
      </c>
    </row>
    <row r="190" spans="3:7" ht="15.75" customHeight="1" x14ac:dyDescent="0.25">
      <c r="C190" s="31" t="s">
        <v>253</v>
      </c>
      <c r="D190" s="154">
        <v>70000</v>
      </c>
      <c r="E190" s="236">
        <v>69000</v>
      </c>
      <c r="F190" s="154"/>
      <c r="G190" s="37">
        <f t="shared" si="16"/>
        <v>139000</v>
      </c>
    </row>
    <row r="191" spans="3:7" ht="15.75" customHeight="1" x14ac:dyDescent="0.25">
      <c r="C191" s="30" t="s">
        <v>254</v>
      </c>
      <c r="D191" s="154">
        <v>57565</v>
      </c>
      <c r="E191" s="236">
        <v>16500</v>
      </c>
      <c r="F191" s="154"/>
      <c r="G191" s="37">
        <f t="shared" si="16"/>
        <v>74065</v>
      </c>
    </row>
    <row r="192" spans="3:7" ht="15.75" customHeight="1" x14ac:dyDescent="0.25">
      <c r="C192" s="30" t="s">
        <v>255</v>
      </c>
      <c r="D192" s="154">
        <v>0</v>
      </c>
      <c r="E192" s="235" t="s">
        <v>269</v>
      </c>
      <c r="F192" s="154"/>
      <c r="G192" s="37">
        <f t="shared" si="16"/>
        <v>0</v>
      </c>
    </row>
    <row r="193" spans="3:13" ht="15.75" customHeight="1" x14ac:dyDescent="0.25">
      <c r="C193" s="30" t="s">
        <v>256</v>
      </c>
      <c r="D193" s="154">
        <v>93435</v>
      </c>
      <c r="E193" s="236">
        <v>19263.669999999998</v>
      </c>
      <c r="F193" s="154"/>
      <c r="G193" s="37">
        <f t="shared" si="16"/>
        <v>112698.67</v>
      </c>
      <c r="H193" s="151"/>
      <c r="I193" s="151"/>
      <c r="J193" s="151"/>
      <c r="K193" s="151"/>
      <c r="L193" s="151"/>
      <c r="M193" s="151"/>
    </row>
    <row r="194" spans="3:13" ht="15.75" customHeight="1" x14ac:dyDescent="0.25">
      <c r="C194" s="34" t="s">
        <v>257</v>
      </c>
      <c r="D194" s="43">
        <f>SUM(D187:D193)</f>
        <v>561000</v>
      </c>
      <c r="E194" s="43">
        <f>SUM(E187:E193)</f>
        <v>174070.71999999997</v>
      </c>
      <c r="F194" s="43">
        <f>SUM(F187:F193)</f>
        <v>0</v>
      </c>
      <c r="G194" s="37">
        <f>SUM(D194:F194)</f>
        <v>735070.71999999997</v>
      </c>
      <c r="H194" s="151"/>
      <c r="I194" s="151"/>
      <c r="J194" s="151"/>
      <c r="K194" s="151"/>
      <c r="L194" s="151"/>
      <c r="M194" s="151"/>
    </row>
    <row r="195" spans="3:13" ht="15.75" customHeight="1" thickBot="1" x14ac:dyDescent="0.3">
      <c r="C195" s="151"/>
      <c r="D195" s="155"/>
      <c r="E195" s="155"/>
      <c r="F195" s="155"/>
      <c r="G195" s="151"/>
      <c r="H195" s="151"/>
      <c r="I195" s="151"/>
      <c r="J195" s="151"/>
      <c r="K195" s="151"/>
      <c r="L195" s="151"/>
      <c r="M195" s="151"/>
    </row>
    <row r="196" spans="3:13" ht="19.5" customHeight="1" thickBot="1" x14ac:dyDescent="0.3">
      <c r="C196" s="299" t="s">
        <v>230</v>
      </c>
      <c r="D196" s="300"/>
      <c r="E196" s="300"/>
      <c r="F196" s="300"/>
      <c r="G196" s="301"/>
      <c r="H196" s="151"/>
      <c r="I196" s="151"/>
      <c r="J196" s="151"/>
      <c r="K196" s="151"/>
      <c r="L196" s="151"/>
      <c r="M196" s="151"/>
    </row>
    <row r="197" spans="3:13" ht="19.5" customHeight="1" x14ac:dyDescent="0.25">
      <c r="C197" s="52"/>
      <c r="D197" s="296" t="str">
        <f>'1) Budget Table'!D4</f>
        <v>OACNUDH</v>
      </c>
      <c r="E197" s="296" t="str">
        <f>'1) Budget Table'!E4</f>
        <v>PMA</v>
      </c>
      <c r="F197" s="296" t="str">
        <f>'1) Budget Table'!F4</f>
        <v>Recipient Organization 3</v>
      </c>
      <c r="G197" s="298" t="s">
        <v>230</v>
      </c>
      <c r="H197" s="151"/>
      <c r="I197" s="151"/>
      <c r="J197" s="151"/>
      <c r="K197" s="151"/>
      <c r="L197" s="151"/>
      <c r="M197" s="151"/>
    </row>
    <row r="198" spans="3:13" ht="19.5" customHeight="1" x14ac:dyDescent="0.25">
      <c r="C198" s="52"/>
      <c r="D198" s="297"/>
      <c r="E198" s="297"/>
      <c r="F198" s="297"/>
      <c r="G198" s="270"/>
      <c r="H198" s="151"/>
      <c r="I198" s="151"/>
      <c r="J198" s="151"/>
      <c r="K198" s="151"/>
      <c r="L198" s="151"/>
      <c r="M198" s="151"/>
    </row>
    <row r="199" spans="3:13" ht="19.5" customHeight="1" x14ac:dyDescent="0.25">
      <c r="C199" s="11" t="s">
        <v>250</v>
      </c>
      <c r="D199" s="183">
        <f>SUM(D176,D165,D154,D143,D131,D120,D109,D98,D86,D75,D64,D53,D41,D30,D19,D8,D187)</f>
        <v>340000</v>
      </c>
      <c r="E199" s="183">
        <f>SUM(E176,E165,E154,E143,E131,E120,E109,E98,E86,E75,E64,E53,E41,E30,E19,E8,E187)</f>
        <v>73421.919999999998</v>
      </c>
      <c r="F199" s="183">
        <f t="shared" ref="F199" si="17">SUM(F176,F165,F154,F143,F131,F120,F109,F98,F86,F75,F64,F53,F41,F30,F19,F8,F187)</f>
        <v>0</v>
      </c>
      <c r="G199" s="184">
        <f t="shared" ref="G199:G206" si="18">SUM(D199:F199)</f>
        <v>413421.92</v>
      </c>
      <c r="H199" s="151"/>
      <c r="I199" s="151"/>
      <c r="J199" s="151"/>
      <c r="K199" s="151"/>
      <c r="L199" s="151"/>
      <c r="M199" s="151"/>
    </row>
    <row r="200" spans="3:13" ht="34.5" customHeight="1" x14ac:dyDescent="0.25">
      <c r="C200" s="11" t="s">
        <v>251</v>
      </c>
      <c r="D200" s="183">
        <f>SUM(D177,D166,D155,D144,D132,D121,D110,D99,D87,D76,D65,D54,D42,D31,D20,D9,D188)</f>
        <v>4286.22</v>
      </c>
      <c r="E200" s="183">
        <f t="shared" ref="E200:F200" si="19">SUM(E177,E166,E155,E144,E132,E121,E110,E99,E87,E76,E65,E54,E42,E31,E20,E9,E188)</f>
        <v>12987.83</v>
      </c>
      <c r="F200" s="183">
        <f t="shared" si="19"/>
        <v>0</v>
      </c>
      <c r="G200" s="185">
        <f t="shared" si="18"/>
        <v>17274.05</v>
      </c>
      <c r="H200" s="151"/>
      <c r="I200" s="151"/>
      <c r="J200" s="151"/>
      <c r="K200" s="151"/>
      <c r="L200" s="151"/>
      <c r="M200" s="151"/>
    </row>
    <row r="201" spans="3:13" ht="48" customHeight="1" x14ac:dyDescent="0.25">
      <c r="C201" s="11" t="s">
        <v>252</v>
      </c>
      <c r="D201" s="183">
        <f t="shared" ref="D201:F205" si="20">SUM(D178,D167,D156,D145,D133,D122,D111,D100,D88,D77,D66,D55,D43,D32,D21,D10,D189)</f>
        <v>0</v>
      </c>
      <c r="E201" s="183">
        <f t="shared" si="20"/>
        <v>92035.790000000008</v>
      </c>
      <c r="F201" s="183">
        <f t="shared" si="20"/>
        <v>0</v>
      </c>
      <c r="G201" s="185">
        <f t="shared" si="18"/>
        <v>92035.790000000008</v>
      </c>
      <c r="H201" s="151"/>
      <c r="I201" s="151"/>
      <c r="J201" s="151"/>
      <c r="K201" s="151"/>
      <c r="L201" s="151"/>
      <c r="M201" s="151"/>
    </row>
    <row r="202" spans="3:13" ht="33" customHeight="1" x14ac:dyDescent="0.25">
      <c r="C202" s="15" t="s">
        <v>253</v>
      </c>
      <c r="D202" s="183">
        <f t="shared" si="20"/>
        <v>807944.83</v>
      </c>
      <c r="E202" s="183">
        <f t="shared" si="20"/>
        <v>69000</v>
      </c>
      <c r="F202" s="183">
        <f t="shared" si="20"/>
        <v>0</v>
      </c>
      <c r="G202" s="185">
        <f t="shared" si="18"/>
        <v>876944.83</v>
      </c>
      <c r="H202" s="151"/>
      <c r="I202" s="151"/>
      <c r="J202" s="151"/>
      <c r="K202" s="151"/>
      <c r="L202" s="151"/>
      <c r="M202" s="151"/>
    </row>
    <row r="203" spans="3:13" ht="21" customHeight="1" x14ac:dyDescent="0.25">
      <c r="C203" s="11" t="s">
        <v>254</v>
      </c>
      <c r="D203" s="183">
        <f t="shared" si="20"/>
        <v>200296.24</v>
      </c>
      <c r="E203" s="183">
        <f t="shared" si="20"/>
        <v>30744.11</v>
      </c>
      <c r="F203" s="183">
        <f t="shared" si="20"/>
        <v>0</v>
      </c>
      <c r="G203" s="185">
        <f t="shared" si="18"/>
        <v>231040.34999999998</v>
      </c>
      <c r="H203" s="138"/>
      <c r="I203" s="138"/>
      <c r="J203" s="138"/>
      <c r="K203" s="138"/>
      <c r="L203" s="138"/>
      <c r="M203" s="156"/>
    </row>
    <row r="204" spans="3:13" ht="39.75" customHeight="1" x14ac:dyDescent="0.25">
      <c r="C204" s="11" t="s">
        <v>255</v>
      </c>
      <c r="D204" s="183">
        <f t="shared" si="20"/>
        <v>0</v>
      </c>
      <c r="E204" s="183">
        <f t="shared" si="20"/>
        <v>446109.07000000007</v>
      </c>
      <c r="F204" s="183">
        <f t="shared" si="20"/>
        <v>0</v>
      </c>
      <c r="G204" s="185">
        <f t="shared" si="18"/>
        <v>446109.07000000007</v>
      </c>
      <c r="H204" s="138"/>
      <c r="I204" s="138"/>
      <c r="J204" s="138"/>
      <c r="K204" s="138"/>
      <c r="L204" s="138"/>
      <c r="M204" s="156"/>
    </row>
    <row r="205" spans="3:13" ht="23.25" customHeight="1" x14ac:dyDescent="0.25">
      <c r="C205" s="11" t="s">
        <v>256</v>
      </c>
      <c r="D205" s="199">
        <f t="shared" si="20"/>
        <v>236257.7</v>
      </c>
      <c r="E205" s="199">
        <f t="shared" si="20"/>
        <v>496358.56</v>
      </c>
      <c r="F205" s="199">
        <f>SUM(F182,F171,F160,F149,F137,F126,F115,F104,F92,F81,F59,F47,F36,F25,F14,F193)</f>
        <v>0</v>
      </c>
      <c r="G205" s="185">
        <f t="shared" si="18"/>
        <v>732616.26</v>
      </c>
      <c r="H205" s="138">
        <f>+D205-85000</f>
        <v>151257.70000000001</v>
      </c>
      <c r="I205" s="138"/>
      <c r="J205" s="138"/>
      <c r="K205" s="138"/>
      <c r="L205" s="138"/>
      <c r="M205" s="156"/>
    </row>
    <row r="206" spans="3:13" ht="22.5" customHeight="1" x14ac:dyDescent="0.25">
      <c r="C206" s="157" t="s">
        <v>270</v>
      </c>
      <c r="D206" s="200">
        <f>SUM(D199:D205)</f>
        <v>1588784.9899999998</v>
      </c>
      <c r="E206" s="200">
        <f>SUM(E199:E205)</f>
        <v>1220657.28</v>
      </c>
      <c r="F206" s="200">
        <f>SUM(F199:F205)</f>
        <v>0</v>
      </c>
      <c r="G206" s="202">
        <f t="shared" si="18"/>
        <v>2809442.2699999996</v>
      </c>
      <c r="H206" s="138"/>
      <c r="I206" s="138"/>
      <c r="J206" s="138"/>
      <c r="K206" s="138"/>
      <c r="L206" s="138"/>
      <c r="M206" s="156"/>
    </row>
    <row r="207" spans="3:13" ht="26.25" customHeight="1" x14ac:dyDescent="0.25">
      <c r="C207" s="158" t="s">
        <v>271</v>
      </c>
      <c r="D207" s="186">
        <f>D206*0.07</f>
        <v>111214.94929999999</v>
      </c>
      <c r="E207" s="176">
        <v>79342.720000000001</v>
      </c>
      <c r="F207" s="186">
        <f t="shared" ref="F207" si="21">F206*0.07</f>
        <v>0</v>
      </c>
      <c r="G207" s="203">
        <f>+D207+E207</f>
        <v>190557.66930000001</v>
      </c>
      <c r="H207" s="16"/>
      <c r="I207" s="16"/>
      <c r="J207" s="16"/>
      <c r="K207" s="16"/>
      <c r="L207" s="159"/>
      <c r="M207" s="155"/>
    </row>
    <row r="208" spans="3:13" ht="23.25" customHeight="1" x14ac:dyDescent="0.25">
      <c r="C208" s="85" t="s">
        <v>272</v>
      </c>
      <c r="D208" s="201">
        <f>SUM(D206:D207)</f>
        <v>1699999.9392999997</v>
      </c>
      <c r="E208" s="201">
        <f t="shared" ref="E208:G208" si="22">SUM(E206:E207)</f>
        <v>1300000</v>
      </c>
      <c r="F208" s="201">
        <f t="shared" si="22"/>
        <v>0</v>
      </c>
      <c r="G208" s="204">
        <f t="shared" si="22"/>
        <v>2999999.9392999997</v>
      </c>
      <c r="H208" s="16"/>
      <c r="I208" s="16"/>
      <c r="J208" s="16"/>
      <c r="K208" s="16"/>
      <c r="L208" s="159"/>
      <c r="M208" s="155"/>
    </row>
    <row r="209" spans="3:14" ht="15.75" customHeight="1" x14ac:dyDescent="0.25">
      <c r="C209" s="151"/>
      <c r="D209" s="155"/>
      <c r="E209" s="155"/>
      <c r="F209" s="155"/>
      <c r="G209" s="151"/>
      <c r="H209" s="151"/>
      <c r="I209" s="151"/>
      <c r="J209" s="151"/>
      <c r="K209" s="151"/>
      <c r="L209" s="35"/>
      <c r="M209" s="151"/>
      <c r="N209" s="151"/>
    </row>
    <row r="210" spans="3:14" ht="15.75" customHeight="1" x14ac:dyDescent="0.25">
      <c r="C210" s="151"/>
      <c r="D210" s="155"/>
      <c r="E210" s="155"/>
      <c r="F210" s="155"/>
      <c r="G210" s="151"/>
      <c r="H210" s="22"/>
      <c r="I210" s="22"/>
      <c r="J210" s="151"/>
      <c r="K210" s="151"/>
      <c r="L210" s="35"/>
      <c r="M210" s="151"/>
      <c r="N210" s="151"/>
    </row>
    <row r="211" spans="3:14" ht="15.75" customHeight="1" x14ac:dyDescent="0.25">
      <c r="C211" s="151"/>
      <c r="D211" s="155"/>
      <c r="E211" s="155"/>
      <c r="F211" s="155"/>
      <c r="G211" s="151"/>
      <c r="H211" s="22"/>
      <c r="I211" s="22"/>
      <c r="J211" s="151"/>
      <c r="K211" s="151"/>
      <c r="L211" s="151"/>
      <c r="M211" s="151"/>
      <c r="N211" s="151"/>
    </row>
    <row r="212" spans="3:14" ht="40.5" customHeight="1" x14ac:dyDescent="0.25">
      <c r="C212" s="151"/>
      <c r="D212" s="155"/>
      <c r="E212" s="155"/>
      <c r="F212" s="155"/>
      <c r="G212" s="151"/>
      <c r="H212" s="22"/>
      <c r="I212" s="22"/>
      <c r="J212" s="151"/>
      <c r="K212" s="151"/>
      <c r="L212" s="36"/>
      <c r="M212" s="151"/>
      <c r="N212" s="151"/>
    </row>
    <row r="213" spans="3:14" ht="24.75" customHeight="1" x14ac:dyDescent="0.25">
      <c r="C213" s="151"/>
      <c r="D213" s="155"/>
      <c r="E213" s="155"/>
      <c r="F213" s="155"/>
      <c r="G213" s="151"/>
      <c r="H213" s="22"/>
      <c r="I213" s="22"/>
      <c r="J213" s="151"/>
      <c r="K213" s="151"/>
      <c r="L213" s="36"/>
      <c r="M213" s="151"/>
      <c r="N213" s="151"/>
    </row>
    <row r="214" spans="3:14" ht="41.25" customHeight="1" x14ac:dyDescent="0.25">
      <c r="C214" s="151"/>
      <c r="D214" s="155"/>
      <c r="E214" s="155"/>
      <c r="F214" s="155"/>
      <c r="G214" s="151"/>
      <c r="H214" s="160"/>
      <c r="I214" s="22"/>
      <c r="J214" s="151"/>
      <c r="K214" s="151"/>
      <c r="L214" s="36"/>
      <c r="M214" s="151"/>
      <c r="N214" s="151"/>
    </row>
    <row r="215" spans="3:14" ht="51.75" customHeight="1" x14ac:dyDescent="0.25">
      <c r="C215" s="151"/>
      <c r="D215" s="155"/>
      <c r="E215" s="155"/>
      <c r="F215" s="155"/>
      <c r="G215" s="151"/>
      <c r="H215" s="160"/>
      <c r="I215" s="22"/>
      <c r="J215" s="151"/>
      <c r="K215" s="151"/>
      <c r="L215" s="36"/>
      <c r="M215" s="151"/>
      <c r="N215" s="151"/>
    </row>
    <row r="216" spans="3:14" ht="42" customHeight="1" x14ac:dyDescent="0.25">
      <c r="C216" s="151"/>
      <c r="D216" s="155"/>
      <c r="E216" s="155"/>
      <c r="F216" s="155"/>
      <c r="G216" s="151"/>
      <c r="H216" s="22"/>
      <c r="I216" s="22"/>
      <c r="J216" s="151"/>
      <c r="K216" s="151"/>
      <c r="L216" s="36"/>
      <c r="M216" s="151"/>
      <c r="N216" s="151"/>
    </row>
    <row r="217" spans="3:14" s="33" customFormat="1" ht="42" customHeight="1" x14ac:dyDescent="0.25">
      <c r="C217" s="151"/>
      <c r="D217" s="155"/>
      <c r="E217" s="155"/>
      <c r="F217" s="155"/>
      <c r="G217" s="151"/>
      <c r="H217" s="151"/>
      <c r="I217" s="22"/>
      <c r="J217" s="151"/>
      <c r="K217" s="151"/>
      <c r="L217" s="36"/>
      <c r="M217" s="151"/>
      <c r="N217" s="155"/>
    </row>
    <row r="218" spans="3:14" s="33" customFormat="1" ht="42" customHeight="1" x14ac:dyDescent="0.25">
      <c r="C218" s="151"/>
      <c r="D218" s="155"/>
      <c r="E218" s="155"/>
      <c r="F218" s="155"/>
      <c r="G218" s="151"/>
      <c r="H218" s="151"/>
      <c r="I218" s="22"/>
      <c r="J218" s="151"/>
      <c r="K218" s="151"/>
      <c r="L218" s="151"/>
      <c r="M218" s="151"/>
      <c r="N218" s="155"/>
    </row>
    <row r="219" spans="3:14" s="33" customFormat="1" ht="63.75" customHeight="1" x14ac:dyDescent="0.25">
      <c r="C219" s="151"/>
      <c r="D219" s="155"/>
      <c r="E219" s="155"/>
      <c r="F219" s="155"/>
      <c r="G219" s="151"/>
      <c r="H219" s="151"/>
      <c r="I219" s="35"/>
      <c r="J219" s="151"/>
      <c r="K219" s="151"/>
      <c r="L219" s="151"/>
      <c r="M219" s="151"/>
      <c r="N219" s="155"/>
    </row>
    <row r="220" spans="3:14" s="33" customFormat="1" ht="42" customHeight="1" x14ac:dyDescent="0.25">
      <c r="C220" s="151"/>
      <c r="D220" s="155"/>
      <c r="E220" s="155"/>
      <c r="F220" s="155"/>
      <c r="G220" s="151"/>
      <c r="H220" s="151"/>
      <c r="I220" s="151"/>
      <c r="J220" s="151"/>
      <c r="K220" s="151"/>
      <c r="L220" s="151"/>
      <c r="M220" s="35"/>
      <c r="N220" s="155"/>
    </row>
    <row r="221" spans="3:14" ht="23.25" customHeight="1" x14ac:dyDescent="0.25">
      <c r="C221" s="151"/>
      <c r="D221" s="155"/>
      <c r="E221" s="155"/>
      <c r="F221" s="155"/>
      <c r="G221" s="151"/>
      <c r="H221" s="151"/>
      <c r="I221" s="151"/>
      <c r="J221" s="151"/>
      <c r="K221" s="151"/>
      <c r="L221" s="151"/>
      <c r="M221" s="151"/>
      <c r="N221" s="151"/>
    </row>
    <row r="222" spans="3:14" ht="27.75" customHeight="1" x14ac:dyDescent="0.25">
      <c r="C222" s="151"/>
      <c r="D222" s="155"/>
      <c r="E222" s="155"/>
      <c r="F222" s="155"/>
      <c r="G222" s="151"/>
      <c r="H222" s="151"/>
      <c r="I222" s="151"/>
      <c r="J222" s="151"/>
      <c r="K222" s="151"/>
      <c r="L222" s="151"/>
      <c r="M222" s="151"/>
      <c r="N222" s="151"/>
    </row>
    <row r="223" spans="3:14" ht="55.5" customHeight="1" x14ac:dyDescent="0.25">
      <c r="C223" s="151"/>
      <c r="D223" s="155"/>
      <c r="E223" s="155"/>
      <c r="F223" s="155"/>
      <c r="G223" s="151"/>
      <c r="H223" s="151"/>
      <c r="I223" s="151"/>
      <c r="J223" s="151"/>
      <c r="K223" s="151"/>
      <c r="L223" s="151"/>
      <c r="M223" s="151"/>
      <c r="N223" s="151"/>
    </row>
    <row r="224" spans="3:14" ht="57.75" customHeight="1" x14ac:dyDescent="0.25">
      <c r="C224" s="151"/>
      <c r="D224" s="155"/>
      <c r="E224" s="155"/>
      <c r="F224" s="155"/>
      <c r="G224" s="151"/>
      <c r="H224" s="151"/>
      <c r="I224" s="151"/>
      <c r="J224" s="151"/>
      <c r="K224" s="151"/>
      <c r="L224" s="151"/>
      <c r="M224" s="151"/>
      <c r="N224" s="151"/>
    </row>
    <row r="225" spans="3:14" ht="21.75" customHeight="1" x14ac:dyDescent="0.25">
      <c r="C225" s="151"/>
      <c r="D225" s="155"/>
      <c r="E225" s="155"/>
      <c r="F225" s="155"/>
      <c r="G225" s="151"/>
      <c r="H225" s="151"/>
      <c r="I225" s="151"/>
      <c r="J225" s="151"/>
      <c r="K225" s="151"/>
      <c r="L225" s="151"/>
      <c r="M225" s="151"/>
      <c r="N225" s="151"/>
    </row>
    <row r="226" spans="3:14" ht="49.5" customHeight="1" x14ac:dyDescent="0.25">
      <c r="C226" s="151"/>
      <c r="D226" s="155"/>
      <c r="E226" s="155"/>
      <c r="F226" s="155"/>
      <c r="G226" s="151"/>
      <c r="H226" s="151"/>
      <c r="I226" s="151"/>
      <c r="J226" s="151"/>
      <c r="K226" s="151"/>
      <c r="L226" s="151"/>
      <c r="M226" s="151"/>
      <c r="N226" s="151"/>
    </row>
    <row r="227" spans="3:14" ht="28.5" customHeight="1" x14ac:dyDescent="0.25">
      <c r="C227" s="151"/>
      <c r="D227" s="155"/>
      <c r="E227" s="155"/>
      <c r="F227" s="155"/>
      <c r="G227" s="151"/>
      <c r="H227" s="151"/>
      <c r="I227" s="151"/>
      <c r="J227" s="151"/>
      <c r="K227" s="151"/>
      <c r="L227" s="151"/>
      <c r="M227" s="151"/>
      <c r="N227" s="151"/>
    </row>
    <row r="228" spans="3:14" ht="28.5" customHeight="1" x14ac:dyDescent="0.25">
      <c r="C228" s="151"/>
      <c r="D228" s="155"/>
      <c r="E228" s="155"/>
      <c r="F228" s="155"/>
      <c r="G228" s="151"/>
      <c r="H228" s="151"/>
      <c r="I228" s="151"/>
      <c r="J228" s="151"/>
      <c r="K228" s="151"/>
      <c r="L228" s="151"/>
      <c r="M228" s="151"/>
      <c r="N228" s="151"/>
    </row>
    <row r="229" spans="3:14" ht="28.5" customHeight="1" x14ac:dyDescent="0.25">
      <c r="C229" s="151"/>
      <c r="D229" s="155"/>
      <c r="E229" s="155"/>
      <c r="F229" s="155"/>
      <c r="G229" s="151"/>
      <c r="H229" s="151"/>
      <c r="I229" s="151"/>
      <c r="J229" s="151"/>
      <c r="K229" s="151"/>
      <c r="L229" s="151"/>
      <c r="M229" s="151"/>
      <c r="N229" s="151"/>
    </row>
    <row r="230" spans="3:14" ht="23.25" customHeight="1" x14ac:dyDescent="0.25">
      <c r="C230" s="151"/>
      <c r="D230" s="155"/>
      <c r="E230" s="155"/>
      <c r="F230" s="155"/>
      <c r="G230" s="151"/>
      <c r="H230" s="151"/>
      <c r="I230" s="151"/>
      <c r="J230" s="151"/>
      <c r="K230" s="151"/>
      <c r="L230" s="151"/>
      <c r="M230" s="151"/>
      <c r="N230" s="35"/>
    </row>
    <row r="231" spans="3:14" ht="43.5" customHeight="1" x14ac:dyDescent="0.25">
      <c r="C231" s="151"/>
      <c r="D231" s="155"/>
      <c r="E231" s="155"/>
      <c r="F231" s="155"/>
      <c r="G231" s="151"/>
      <c r="H231" s="151"/>
      <c r="I231" s="151"/>
      <c r="J231" s="151"/>
      <c r="K231" s="151"/>
      <c r="L231" s="151"/>
      <c r="M231" s="151"/>
      <c r="N231" s="35"/>
    </row>
    <row r="232" spans="3:14" ht="55.5" customHeight="1" x14ac:dyDescent="0.25">
      <c r="C232" s="151"/>
      <c r="D232" s="155"/>
      <c r="E232" s="155"/>
      <c r="F232" s="155"/>
      <c r="G232" s="151"/>
      <c r="H232" s="151"/>
      <c r="I232" s="151"/>
      <c r="J232" s="151"/>
      <c r="K232" s="151"/>
      <c r="L232" s="151"/>
      <c r="M232" s="151"/>
      <c r="N232" s="151"/>
    </row>
    <row r="233" spans="3:14" ht="42.75" customHeight="1" x14ac:dyDescent="0.25">
      <c r="C233" s="151"/>
      <c r="D233" s="155"/>
      <c r="E233" s="155"/>
      <c r="F233" s="155"/>
      <c r="G233" s="151"/>
      <c r="H233" s="151"/>
      <c r="I233" s="151"/>
      <c r="J233" s="151"/>
      <c r="K233" s="151"/>
      <c r="L233" s="151"/>
      <c r="M233" s="151"/>
      <c r="N233" s="35"/>
    </row>
    <row r="234" spans="3:14" ht="21.75" customHeight="1" x14ac:dyDescent="0.25">
      <c r="C234" s="151"/>
      <c r="D234" s="155"/>
      <c r="E234" s="155"/>
      <c r="F234" s="155"/>
      <c r="G234" s="151"/>
      <c r="H234" s="151"/>
      <c r="I234" s="151"/>
      <c r="J234" s="151"/>
      <c r="K234" s="151"/>
      <c r="L234" s="151"/>
      <c r="M234" s="151"/>
      <c r="N234" s="35"/>
    </row>
    <row r="235" spans="3:14" ht="21.75" customHeight="1" x14ac:dyDescent="0.25">
      <c r="C235" s="151"/>
      <c r="D235" s="155"/>
      <c r="E235" s="155"/>
      <c r="F235" s="155"/>
      <c r="G235" s="151"/>
      <c r="H235" s="151"/>
      <c r="I235" s="151"/>
      <c r="J235" s="151"/>
      <c r="K235" s="151"/>
      <c r="L235" s="151"/>
      <c r="M235" s="151"/>
      <c r="N235" s="35"/>
    </row>
    <row r="236" spans="3:14" ht="23.25" customHeight="1" x14ac:dyDescent="0.25">
      <c r="C236" s="151"/>
      <c r="D236" s="155"/>
      <c r="E236" s="155"/>
      <c r="F236" s="155"/>
      <c r="G236" s="151"/>
      <c r="H236" s="151"/>
      <c r="I236" s="151"/>
      <c r="J236" s="151"/>
      <c r="K236" s="151"/>
      <c r="L236" s="151"/>
      <c r="M236" s="151"/>
      <c r="N236" s="151"/>
    </row>
    <row r="237" spans="3:14" ht="23.25" customHeight="1" x14ac:dyDescent="0.25">
      <c r="C237" s="151"/>
      <c r="D237" s="155"/>
      <c r="E237" s="155"/>
      <c r="F237" s="155"/>
      <c r="G237" s="151"/>
      <c r="H237" s="151"/>
      <c r="I237" s="151"/>
      <c r="J237" s="151"/>
      <c r="K237" s="151"/>
      <c r="L237" s="151"/>
      <c r="M237" s="151"/>
      <c r="N237" s="151"/>
    </row>
    <row r="238" spans="3:14" ht="21.75" customHeight="1" x14ac:dyDescent="0.25">
      <c r="C238" s="151"/>
      <c r="D238" s="155"/>
      <c r="E238" s="155"/>
      <c r="F238" s="155"/>
      <c r="G238" s="151"/>
      <c r="H238" s="151"/>
      <c r="I238" s="151"/>
      <c r="J238" s="151"/>
      <c r="K238" s="151"/>
      <c r="L238" s="151"/>
      <c r="M238" s="151"/>
      <c r="N238" s="151"/>
    </row>
    <row r="239" spans="3:14" ht="16.5" customHeight="1" x14ac:dyDescent="0.25">
      <c r="C239" s="151"/>
      <c r="D239" s="155"/>
      <c r="E239" s="155"/>
      <c r="F239" s="155"/>
      <c r="G239" s="151"/>
      <c r="H239" s="151"/>
      <c r="I239" s="151"/>
      <c r="J239" s="151"/>
      <c r="K239" s="151"/>
      <c r="L239" s="151"/>
      <c r="M239" s="151"/>
      <c r="N239" s="151"/>
    </row>
    <row r="240" spans="3:14" ht="29.25" customHeight="1" x14ac:dyDescent="0.25">
      <c r="C240" s="151"/>
      <c r="D240" s="155"/>
      <c r="E240" s="155"/>
      <c r="F240" s="155"/>
      <c r="G240" s="151"/>
      <c r="H240" s="151"/>
      <c r="I240" s="151"/>
      <c r="J240" s="151"/>
      <c r="K240" s="151"/>
      <c r="L240" s="151"/>
      <c r="M240" s="151"/>
      <c r="N240" s="151"/>
    </row>
    <row r="241" ht="24.75" customHeight="1" x14ac:dyDescent="0.25"/>
    <row r="242" ht="33" customHeight="1" x14ac:dyDescent="0.25"/>
    <row r="244" ht="15" customHeight="1" x14ac:dyDescent="0.25"/>
    <row r="245" ht="25.5" customHeight="1" x14ac:dyDescent="0.25"/>
  </sheetData>
  <sheetProtection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disablePrompts="1"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7" workbookViewId="0"/>
  </sheetViews>
  <sheetFormatPr baseColWidth="10" defaultColWidth="8.85546875" defaultRowHeight="15" x14ac:dyDescent="0.25"/>
  <cols>
    <col min="2" max="2" width="73.28515625" customWidth="1"/>
  </cols>
  <sheetData>
    <row r="1" spans="2:2" ht="15.75" thickBot="1" x14ac:dyDescent="0.3"/>
    <row r="2" spans="2:2" ht="15.75" thickBot="1" x14ac:dyDescent="0.3">
      <c r="B2" s="90" t="s">
        <v>273</v>
      </c>
    </row>
    <row r="3" spans="2:2" x14ac:dyDescent="0.25">
      <c r="B3" s="91"/>
    </row>
    <row r="4" spans="2:2" ht="30.75" customHeight="1" x14ac:dyDescent="0.25">
      <c r="B4" s="92" t="s">
        <v>274</v>
      </c>
    </row>
    <row r="5" spans="2:2" ht="30.75" customHeight="1" x14ac:dyDescent="0.25">
      <c r="B5" s="92"/>
    </row>
    <row r="6" spans="2:2" ht="60" x14ac:dyDescent="0.25">
      <c r="B6" s="92" t="s">
        <v>275</v>
      </c>
    </row>
    <row r="7" spans="2:2" x14ac:dyDescent="0.25">
      <c r="B7" s="92"/>
    </row>
    <row r="8" spans="2:2" ht="60" x14ac:dyDescent="0.25">
      <c r="B8" s="92" t="s">
        <v>276</v>
      </c>
    </row>
    <row r="9" spans="2:2" x14ac:dyDescent="0.25">
      <c r="B9" s="92"/>
    </row>
    <row r="10" spans="2:2" ht="60" x14ac:dyDescent="0.25">
      <c r="B10" s="92" t="s">
        <v>277</v>
      </c>
    </row>
    <row r="11" spans="2:2" x14ac:dyDescent="0.25">
      <c r="B11" s="92"/>
    </row>
    <row r="12" spans="2:2" ht="30" x14ac:dyDescent="0.25">
      <c r="B12" s="92" t="s">
        <v>278</v>
      </c>
    </row>
    <row r="13" spans="2:2" x14ac:dyDescent="0.25">
      <c r="B13" s="92"/>
    </row>
    <row r="14" spans="2:2" ht="60" x14ac:dyDescent="0.25">
      <c r="B14" s="92" t="s">
        <v>279</v>
      </c>
    </row>
    <row r="15" spans="2:2" x14ac:dyDescent="0.25">
      <c r="B15" s="92"/>
    </row>
    <row r="16" spans="2:2" ht="45.75" thickBot="1" x14ac:dyDescent="0.3">
      <c r="B16" s="93" t="s">
        <v>280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45" zoomScale="80" zoomScaleNormal="80" zoomScaleSheetLayoutView="70" workbookViewId="0">
      <selection activeCell="C7" sqref="C7:D7"/>
    </sheetView>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302" t="s">
        <v>281</v>
      </c>
      <c r="C2" s="303"/>
      <c r="D2" s="304"/>
    </row>
    <row r="3" spans="2:4" ht="15.75" thickBot="1" x14ac:dyDescent="0.3">
      <c r="B3" s="305"/>
      <c r="C3" s="306"/>
      <c r="D3" s="307"/>
    </row>
    <row r="4" spans="2:4" ht="15.75" thickBot="1" x14ac:dyDescent="0.3"/>
    <row r="5" spans="2:4" x14ac:dyDescent="0.25">
      <c r="B5" s="313" t="s">
        <v>282</v>
      </c>
      <c r="C5" s="314"/>
      <c r="D5" s="315"/>
    </row>
    <row r="6" spans="2:4" ht="15.75" thickBot="1" x14ac:dyDescent="0.3">
      <c r="B6" s="310"/>
      <c r="C6" s="311"/>
      <c r="D6" s="312"/>
    </row>
    <row r="7" spans="2:4" x14ac:dyDescent="0.25">
      <c r="B7" s="59" t="s">
        <v>283</v>
      </c>
      <c r="C7" s="308">
        <f>SUM('1) Budget Table'!D15:F15,'1) Budget Table'!D25:F25,'1) Budget Table'!D35:F35,'1) Budget Table'!D45:F45)</f>
        <v>454746.19</v>
      </c>
      <c r="D7" s="309"/>
    </row>
    <row r="8" spans="2:4" x14ac:dyDescent="0.25">
      <c r="B8" s="59" t="s">
        <v>284</v>
      </c>
      <c r="C8" s="316">
        <f>SUM(D10:D14)</f>
        <v>0</v>
      </c>
      <c r="D8" s="317"/>
    </row>
    <row r="9" spans="2:4" x14ac:dyDescent="0.25">
      <c r="B9" s="60" t="s">
        <v>285</v>
      </c>
      <c r="C9" s="61" t="s">
        <v>286</v>
      </c>
      <c r="D9" s="62" t="s">
        <v>287</v>
      </c>
    </row>
    <row r="10" spans="2:4" ht="35.1" customHeight="1" x14ac:dyDescent="0.25">
      <c r="B10" s="77"/>
      <c r="C10" s="64"/>
      <c r="D10" s="65">
        <f>$C$7*C10</f>
        <v>0</v>
      </c>
    </row>
    <row r="11" spans="2:4" ht="35.1" customHeight="1" x14ac:dyDescent="0.25">
      <c r="B11" s="77"/>
      <c r="C11" s="64"/>
      <c r="D11" s="65">
        <f>C7*C11</f>
        <v>0</v>
      </c>
    </row>
    <row r="12" spans="2:4" ht="35.1" customHeight="1" x14ac:dyDescent="0.25">
      <c r="B12" s="78"/>
      <c r="C12" s="64"/>
      <c r="D12" s="65">
        <f>C7*C12</f>
        <v>0</v>
      </c>
    </row>
    <row r="13" spans="2:4" ht="35.1" customHeight="1" x14ac:dyDescent="0.25">
      <c r="B13" s="78"/>
      <c r="C13" s="64"/>
      <c r="D13" s="65">
        <f>C7*C13</f>
        <v>0</v>
      </c>
    </row>
    <row r="14" spans="2:4" ht="35.1" customHeight="1" thickBot="1" x14ac:dyDescent="0.3">
      <c r="B14" s="79"/>
      <c r="C14" s="64"/>
      <c r="D14" s="69">
        <f>C7*C14</f>
        <v>0</v>
      </c>
    </row>
    <row r="15" spans="2:4" ht="15.75" thickBot="1" x14ac:dyDescent="0.3"/>
    <row r="16" spans="2:4" x14ac:dyDescent="0.25">
      <c r="B16" s="313" t="s">
        <v>288</v>
      </c>
      <c r="C16" s="314"/>
      <c r="D16" s="315"/>
    </row>
    <row r="17" spans="2:4" ht="15.75" thickBot="1" x14ac:dyDescent="0.3">
      <c r="B17" s="318"/>
      <c r="C17" s="319"/>
      <c r="D17" s="320"/>
    </row>
    <row r="18" spans="2:4" x14ac:dyDescent="0.25">
      <c r="B18" s="59" t="s">
        <v>283</v>
      </c>
      <c r="C18" s="308">
        <f>SUM('1) Budget Table'!D57:F57,'1) Budget Table'!D67:F67,'1) Budget Table'!D77:F77,'1) Budget Table'!D87:F87)</f>
        <v>1338357.6499999999</v>
      </c>
      <c r="D18" s="309"/>
    </row>
    <row r="19" spans="2:4" x14ac:dyDescent="0.25">
      <c r="B19" s="59" t="s">
        <v>284</v>
      </c>
      <c r="C19" s="316">
        <f>SUM(D21:D25)</f>
        <v>0</v>
      </c>
      <c r="D19" s="317"/>
    </row>
    <row r="20" spans="2:4" x14ac:dyDescent="0.25">
      <c r="B20" s="60" t="s">
        <v>285</v>
      </c>
      <c r="C20" s="61" t="s">
        <v>286</v>
      </c>
      <c r="D20" s="62" t="s">
        <v>287</v>
      </c>
    </row>
    <row r="21" spans="2:4" ht="35.1" customHeight="1" x14ac:dyDescent="0.25">
      <c r="B21" s="63"/>
      <c r="C21" s="64"/>
      <c r="D21" s="65">
        <f>$C$18*C21</f>
        <v>0</v>
      </c>
    </row>
    <row r="22" spans="2:4" ht="35.1" customHeight="1" x14ac:dyDescent="0.25">
      <c r="B22" s="66"/>
      <c r="C22" s="64"/>
      <c r="D22" s="65">
        <f>$C$18*C22</f>
        <v>0</v>
      </c>
    </row>
    <row r="23" spans="2:4" ht="35.1" customHeight="1" x14ac:dyDescent="0.25">
      <c r="B23" s="67"/>
      <c r="C23" s="64"/>
      <c r="D23" s="65">
        <f>$C$18*C23</f>
        <v>0</v>
      </c>
    </row>
    <row r="24" spans="2:4" ht="35.1" customHeight="1" x14ac:dyDescent="0.25">
      <c r="B24" s="67"/>
      <c r="C24" s="64"/>
      <c r="D24" s="65">
        <f>$C$18*C24</f>
        <v>0</v>
      </c>
    </row>
    <row r="25" spans="2:4" ht="35.1" customHeight="1" thickBot="1" x14ac:dyDescent="0.3">
      <c r="B25" s="68"/>
      <c r="C25" s="64"/>
      <c r="D25" s="65">
        <f>$C$18*C25</f>
        <v>0</v>
      </c>
    </row>
    <row r="26" spans="2:4" ht="15.75" thickBot="1" x14ac:dyDescent="0.3"/>
    <row r="27" spans="2:4" x14ac:dyDescent="0.25">
      <c r="B27" s="313" t="s">
        <v>289</v>
      </c>
      <c r="C27" s="314"/>
      <c r="D27" s="315"/>
    </row>
    <row r="28" spans="2:4" ht="15.75" thickBot="1" x14ac:dyDescent="0.3">
      <c r="B28" s="310"/>
      <c r="C28" s="311"/>
      <c r="D28" s="312"/>
    </row>
    <row r="29" spans="2:4" x14ac:dyDescent="0.25">
      <c r="B29" s="59" t="s">
        <v>283</v>
      </c>
      <c r="C29" s="308">
        <f>SUM('1) Budget Table'!D99:F99,'1) Budget Table'!D109:F109,'1) Budget Table'!D119:F119,'1) Budget Table'!D129:F129)</f>
        <v>281267.71000000002</v>
      </c>
      <c r="D29" s="309"/>
    </row>
    <row r="30" spans="2:4" x14ac:dyDescent="0.25">
      <c r="B30" s="59" t="s">
        <v>284</v>
      </c>
      <c r="C30" s="316">
        <f>SUM(D32:D36)</f>
        <v>0</v>
      </c>
      <c r="D30" s="317"/>
    </row>
    <row r="31" spans="2:4" x14ac:dyDescent="0.25">
      <c r="B31" s="60" t="s">
        <v>285</v>
      </c>
      <c r="C31" s="61" t="s">
        <v>286</v>
      </c>
      <c r="D31" s="62" t="s">
        <v>287</v>
      </c>
    </row>
    <row r="32" spans="2:4" ht="35.1" customHeight="1" x14ac:dyDescent="0.25">
      <c r="B32" s="63"/>
      <c r="C32" s="64"/>
      <c r="D32" s="65">
        <f>$C$29*C32</f>
        <v>0</v>
      </c>
    </row>
    <row r="33" spans="2:4" ht="35.1" customHeight="1" x14ac:dyDescent="0.25">
      <c r="B33" s="66"/>
      <c r="C33" s="64"/>
      <c r="D33" s="65">
        <f>$C$29*C33</f>
        <v>0</v>
      </c>
    </row>
    <row r="34" spans="2:4" ht="35.1" customHeight="1" x14ac:dyDescent="0.25">
      <c r="B34" s="67"/>
      <c r="C34" s="64"/>
      <c r="D34" s="65">
        <f>$C$29*C34</f>
        <v>0</v>
      </c>
    </row>
    <row r="35" spans="2:4" ht="35.1" customHeight="1" x14ac:dyDescent="0.25">
      <c r="B35" s="67"/>
      <c r="C35" s="64"/>
      <c r="D35" s="65">
        <f>$C$29*C35</f>
        <v>0</v>
      </c>
    </row>
    <row r="36" spans="2:4" ht="35.1" customHeight="1" thickBot="1" x14ac:dyDescent="0.3">
      <c r="B36" s="68"/>
      <c r="C36" s="64"/>
      <c r="D36" s="65">
        <f>$C$29*C36</f>
        <v>0</v>
      </c>
    </row>
    <row r="37" spans="2:4" ht="15.75" thickBot="1" x14ac:dyDescent="0.3"/>
    <row r="38" spans="2:4" x14ac:dyDescent="0.25">
      <c r="B38" s="313" t="s">
        <v>290</v>
      </c>
      <c r="C38" s="314"/>
      <c r="D38" s="315"/>
    </row>
    <row r="39" spans="2:4" ht="15.75" thickBot="1" x14ac:dyDescent="0.3">
      <c r="B39" s="310"/>
      <c r="C39" s="311"/>
      <c r="D39" s="312"/>
    </row>
    <row r="40" spans="2:4" x14ac:dyDescent="0.25">
      <c r="B40" s="59" t="s">
        <v>283</v>
      </c>
      <c r="C40" s="308">
        <f>SUM('1) Budget Table'!D141:F141,'1) Budget Table'!D151:F151,'1) Budget Table'!D161:F161,'1) Budget Table'!D171:F171)</f>
        <v>0</v>
      </c>
      <c r="D40" s="309"/>
    </row>
    <row r="41" spans="2:4" x14ac:dyDescent="0.25">
      <c r="B41" s="59" t="s">
        <v>284</v>
      </c>
      <c r="C41" s="316">
        <f>SUM(D43:D47)</f>
        <v>0</v>
      </c>
      <c r="D41" s="317"/>
    </row>
    <row r="42" spans="2:4" x14ac:dyDescent="0.25">
      <c r="B42" s="60" t="s">
        <v>285</v>
      </c>
      <c r="C42" s="61" t="s">
        <v>286</v>
      </c>
      <c r="D42" s="62" t="s">
        <v>287</v>
      </c>
    </row>
    <row r="43" spans="2:4" ht="35.1" customHeight="1" x14ac:dyDescent="0.25">
      <c r="B43" s="63"/>
      <c r="C43" s="64"/>
      <c r="D43" s="65">
        <f>$C$40*C43</f>
        <v>0</v>
      </c>
    </row>
    <row r="44" spans="2:4" ht="35.1" customHeight="1" x14ac:dyDescent="0.25">
      <c r="B44" s="66"/>
      <c r="C44" s="64"/>
      <c r="D44" s="65">
        <f>$C$40*C44</f>
        <v>0</v>
      </c>
    </row>
    <row r="45" spans="2:4" ht="35.1" customHeight="1" x14ac:dyDescent="0.25">
      <c r="B45" s="67"/>
      <c r="C45" s="64"/>
      <c r="D45" s="65">
        <f>$C$40*C45</f>
        <v>0</v>
      </c>
    </row>
    <row r="46" spans="2:4" ht="35.1" customHeight="1" x14ac:dyDescent="0.25">
      <c r="B46" s="67"/>
      <c r="C46" s="64"/>
      <c r="D46" s="65">
        <f>$C$40*C46</f>
        <v>0</v>
      </c>
    </row>
    <row r="47" spans="2:4" ht="35.1" customHeight="1" thickBot="1" x14ac:dyDescent="0.3">
      <c r="B47" s="68"/>
      <c r="C47" s="64"/>
      <c r="D47" s="69">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J6" sqref="J6"/>
    </sheetView>
  </sheetViews>
  <sheetFormatPr baseColWidth="10" defaultColWidth="8.85546875" defaultRowHeight="15" x14ac:dyDescent="0.25"/>
  <sheetData>
    <row r="1" spans="1:1" x14ac:dyDescent="0.25">
      <c r="A1" s="89">
        <v>0</v>
      </c>
    </row>
    <row r="2" spans="1:1" x14ac:dyDescent="0.25">
      <c r="A2" s="89">
        <v>0.2</v>
      </c>
    </row>
    <row r="3" spans="1:1" x14ac:dyDescent="0.25">
      <c r="A3" s="89">
        <v>0.4</v>
      </c>
    </row>
    <row r="4" spans="1:1" x14ac:dyDescent="0.25">
      <c r="A4" s="89">
        <v>0.6</v>
      </c>
    </row>
    <row r="5" spans="1:1" x14ac:dyDescent="0.25">
      <c r="A5" s="89">
        <v>0.8</v>
      </c>
    </row>
    <row r="6" spans="1:1" x14ac:dyDescent="0.25">
      <c r="A6" s="8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54" t="s">
        <v>291</v>
      </c>
      <c r="B1" s="55" t="s">
        <v>292</v>
      </c>
    </row>
    <row r="2" spans="1:2" x14ac:dyDescent="0.25">
      <c r="A2" s="56" t="s">
        <v>293</v>
      </c>
      <c r="B2" s="57" t="s">
        <v>294</v>
      </c>
    </row>
    <row r="3" spans="1:2" x14ac:dyDescent="0.25">
      <c r="A3" s="56" t="s">
        <v>295</v>
      </c>
      <c r="B3" s="57" t="s">
        <v>296</v>
      </c>
    </row>
    <row r="4" spans="1:2" x14ac:dyDescent="0.25">
      <c r="A4" s="56" t="s">
        <v>297</v>
      </c>
      <c r="B4" s="57" t="s">
        <v>298</v>
      </c>
    </row>
    <row r="5" spans="1:2" x14ac:dyDescent="0.25">
      <c r="A5" s="56" t="s">
        <v>299</v>
      </c>
      <c r="B5" s="57" t="s">
        <v>300</v>
      </c>
    </row>
    <row r="6" spans="1:2" x14ac:dyDescent="0.25">
      <c r="A6" s="56" t="s">
        <v>301</v>
      </c>
      <c r="B6" s="57" t="s">
        <v>302</v>
      </c>
    </row>
    <row r="7" spans="1:2" x14ac:dyDescent="0.25">
      <c r="A7" s="56" t="s">
        <v>303</v>
      </c>
      <c r="B7" s="57" t="s">
        <v>304</v>
      </c>
    </row>
    <row r="8" spans="1:2" x14ac:dyDescent="0.25">
      <c r="A8" s="56" t="s">
        <v>305</v>
      </c>
      <c r="B8" s="57" t="s">
        <v>306</v>
      </c>
    </row>
    <row r="9" spans="1:2" x14ac:dyDescent="0.25">
      <c r="A9" s="56" t="s">
        <v>307</v>
      </c>
      <c r="B9" s="57" t="s">
        <v>308</v>
      </c>
    </row>
    <row r="10" spans="1:2" x14ac:dyDescent="0.25">
      <c r="A10" s="56" t="s">
        <v>309</v>
      </c>
      <c r="B10" s="57" t="s">
        <v>310</v>
      </c>
    </row>
    <row r="11" spans="1:2" x14ac:dyDescent="0.25">
      <c r="A11" s="56" t="s">
        <v>311</v>
      </c>
      <c r="B11" s="57" t="s">
        <v>312</v>
      </c>
    </row>
    <row r="12" spans="1:2" x14ac:dyDescent="0.25">
      <c r="A12" s="56" t="s">
        <v>313</v>
      </c>
      <c r="B12" s="57" t="s">
        <v>314</v>
      </c>
    </row>
    <row r="13" spans="1:2" x14ac:dyDescent="0.25">
      <c r="A13" s="56" t="s">
        <v>315</v>
      </c>
      <c r="B13" s="57" t="s">
        <v>316</v>
      </c>
    </row>
    <row r="14" spans="1:2" x14ac:dyDescent="0.25">
      <c r="A14" s="56" t="s">
        <v>317</v>
      </c>
      <c r="B14" s="57" t="s">
        <v>318</v>
      </c>
    </row>
    <row r="15" spans="1:2" x14ac:dyDescent="0.25">
      <c r="A15" s="56" t="s">
        <v>319</v>
      </c>
      <c r="B15" s="57" t="s">
        <v>320</v>
      </c>
    </row>
    <row r="16" spans="1:2" x14ac:dyDescent="0.25">
      <c r="A16" s="56" t="s">
        <v>321</v>
      </c>
      <c r="B16" s="57" t="s">
        <v>322</v>
      </c>
    </row>
    <row r="17" spans="1:2" x14ac:dyDescent="0.25">
      <c r="A17" s="56" t="s">
        <v>323</v>
      </c>
      <c r="B17" s="57" t="s">
        <v>324</v>
      </c>
    </row>
    <row r="18" spans="1:2" x14ac:dyDescent="0.25">
      <c r="A18" s="56" t="s">
        <v>325</v>
      </c>
      <c r="B18" s="57" t="s">
        <v>326</v>
      </c>
    </row>
    <row r="19" spans="1:2" x14ac:dyDescent="0.25">
      <c r="A19" s="56" t="s">
        <v>327</v>
      </c>
      <c r="B19" s="57" t="s">
        <v>328</v>
      </c>
    </row>
    <row r="20" spans="1:2" x14ac:dyDescent="0.25">
      <c r="A20" s="56" t="s">
        <v>329</v>
      </c>
      <c r="B20" s="57" t="s">
        <v>330</v>
      </c>
    </row>
    <row r="21" spans="1:2" x14ac:dyDescent="0.25">
      <c r="A21" s="56" t="s">
        <v>331</v>
      </c>
      <c r="B21" s="57" t="s">
        <v>332</v>
      </c>
    </row>
    <row r="22" spans="1:2" x14ac:dyDescent="0.25">
      <c r="A22" s="56" t="s">
        <v>333</v>
      </c>
      <c r="B22" s="57" t="s">
        <v>334</v>
      </c>
    </row>
    <row r="23" spans="1:2" x14ac:dyDescent="0.25">
      <c r="A23" s="56" t="s">
        <v>335</v>
      </c>
      <c r="B23" s="57" t="s">
        <v>336</v>
      </c>
    </row>
    <row r="24" spans="1:2" x14ac:dyDescent="0.25">
      <c r="A24" s="56" t="s">
        <v>337</v>
      </c>
      <c r="B24" s="57" t="s">
        <v>338</v>
      </c>
    </row>
    <row r="25" spans="1:2" x14ac:dyDescent="0.25">
      <c r="A25" s="56" t="s">
        <v>339</v>
      </c>
      <c r="B25" s="57" t="s">
        <v>340</v>
      </c>
    </row>
    <row r="26" spans="1:2" x14ac:dyDescent="0.25">
      <c r="A26" s="56" t="s">
        <v>341</v>
      </c>
      <c r="B26" s="57" t="s">
        <v>342</v>
      </c>
    </row>
    <row r="27" spans="1:2" x14ac:dyDescent="0.25">
      <c r="A27" s="56" t="s">
        <v>343</v>
      </c>
      <c r="B27" s="57" t="s">
        <v>344</v>
      </c>
    </row>
    <row r="28" spans="1:2" x14ac:dyDescent="0.25">
      <c r="A28" s="56" t="s">
        <v>345</v>
      </c>
      <c r="B28" s="57" t="s">
        <v>346</v>
      </c>
    </row>
    <row r="29" spans="1:2" x14ac:dyDescent="0.25">
      <c r="A29" s="56" t="s">
        <v>347</v>
      </c>
      <c r="B29" s="57" t="s">
        <v>348</v>
      </c>
    </row>
    <row r="30" spans="1:2" x14ac:dyDescent="0.25">
      <c r="A30" s="56" t="s">
        <v>349</v>
      </c>
      <c r="B30" s="57" t="s">
        <v>350</v>
      </c>
    </row>
    <row r="31" spans="1:2" x14ac:dyDescent="0.25">
      <c r="A31" s="56" t="s">
        <v>351</v>
      </c>
      <c r="B31" s="57" t="s">
        <v>352</v>
      </c>
    </row>
    <row r="32" spans="1:2" x14ac:dyDescent="0.25">
      <c r="A32" s="56" t="s">
        <v>353</v>
      </c>
      <c r="B32" s="57" t="s">
        <v>354</v>
      </c>
    </row>
    <row r="33" spans="1:2" x14ac:dyDescent="0.25">
      <c r="A33" s="56" t="s">
        <v>355</v>
      </c>
      <c r="B33" s="57" t="s">
        <v>356</v>
      </c>
    </row>
    <row r="34" spans="1:2" x14ac:dyDescent="0.25">
      <c r="A34" s="56" t="s">
        <v>357</v>
      </c>
      <c r="B34" s="57" t="s">
        <v>358</v>
      </c>
    </row>
    <row r="35" spans="1:2" x14ac:dyDescent="0.25">
      <c r="A35" s="56" t="s">
        <v>359</v>
      </c>
      <c r="B35" s="57" t="s">
        <v>360</v>
      </c>
    </row>
    <row r="36" spans="1:2" x14ac:dyDescent="0.25">
      <c r="A36" s="56" t="s">
        <v>361</v>
      </c>
      <c r="B36" s="57" t="s">
        <v>362</v>
      </c>
    </row>
    <row r="37" spans="1:2" x14ac:dyDescent="0.25">
      <c r="A37" s="56" t="s">
        <v>363</v>
      </c>
      <c r="B37" s="57" t="s">
        <v>364</v>
      </c>
    </row>
    <row r="38" spans="1:2" x14ac:dyDescent="0.25">
      <c r="A38" s="56" t="s">
        <v>365</v>
      </c>
      <c r="B38" s="57" t="s">
        <v>366</v>
      </c>
    </row>
    <row r="39" spans="1:2" x14ac:dyDescent="0.25">
      <c r="A39" s="56" t="s">
        <v>367</v>
      </c>
      <c r="B39" s="57" t="s">
        <v>368</v>
      </c>
    </row>
    <row r="40" spans="1:2" x14ac:dyDescent="0.25">
      <c r="A40" s="56" t="s">
        <v>369</v>
      </c>
      <c r="B40" s="57" t="s">
        <v>370</v>
      </c>
    </row>
    <row r="41" spans="1:2" x14ac:dyDescent="0.25">
      <c r="A41" s="56" t="s">
        <v>371</v>
      </c>
      <c r="B41" s="57" t="s">
        <v>372</v>
      </c>
    </row>
    <row r="42" spans="1:2" x14ac:dyDescent="0.25">
      <c r="A42" s="56" t="s">
        <v>373</v>
      </c>
      <c r="B42" s="57" t="s">
        <v>374</v>
      </c>
    </row>
    <row r="43" spans="1:2" x14ac:dyDescent="0.25">
      <c r="A43" s="56" t="s">
        <v>375</v>
      </c>
      <c r="B43" s="57" t="s">
        <v>376</v>
      </c>
    </row>
    <row r="44" spans="1:2" x14ac:dyDescent="0.25">
      <c r="A44" s="56" t="s">
        <v>377</v>
      </c>
      <c r="B44" s="57" t="s">
        <v>378</v>
      </c>
    </row>
    <row r="45" spans="1:2" x14ac:dyDescent="0.25">
      <c r="A45" s="56" t="s">
        <v>379</v>
      </c>
      <c r="B45" s="57" t="s">
        <v>380</v>
      </c>
    </row>
    <row r="46" spans="1:2" x14ac:dyDescent="0.25">
      <c r="A46" s="56" t="s">
        <v>381</v>
      </c>
      <c r="B46" s="57" t="s">
        <v>382</v>
      </c>
    </row>
    <row r="47" spans="1:2" x14ac:dyDescent="0.25">
      <c r="A47" s="56" t="s">
        <v>383</v>
      </c>
      <c r="B47" s="57" t="s">
        <v>384</v>
      </c>
    </row>
    <row r="48" spans="1:2" x14ac:dyDescent="0.25">
      <c r="A48" s="56" t="s">
        <v>385</v>
      </c>
      <c r="B48" s="57" t="s">
        <v>386</v>
      </c>
    </row>
    <row r="49" spans="1:2" x14ac:dyDescent="0.25">
      <c r="A49" s="56" t="s">
        <v>387</v>
      </c>
      <c r="B49" s="57" t="s">
        <v>388</v>
      </c>
    </row>
    <row r="50" spans="1:2" x14ac:dyDescent="0.25">
      <c r="A50" s="56" t="s">
        <v>389</v>
      </c>
      <c r="B50" s="57" t="s">
        <v>390</v>
      </c>
    </row>
    <row r="51" spans="1:2" x14ac:dyDescent="0.25">
      <c r="A51" s="56" t="s">
        <v>391</v>
      </c>
      <c r="B51" s="57" t="s">
        <v>392</v>
      </c>
    </row>
    <row r="52" spans="1:2" x14ac:dyDescent="0.25">
      <c r="A52" s="56" t="s">
        <v>393</v>
      </c>
      <c r="B52" s="57" t="s">
        <v>394</v>
      </c>
    </row>
    <row r="53" spans="1:2" x14ac:dyDescent="0.25">
      <c r="A53" s="56" t="s">
        <v>395</v>
      </c>
      <c r="B53" s="57" t="s">
        <v>396</v>
      </c>
    </row>
    <row r="54" spans="1:2" x14ac:dyDescent="0.25">
      <c r="A54" s="56" t="s">
        <v>397</v>
      </c>
      <c r="B54" s="57" t="s">
        <v>398</v>
      </c>
    </row>
    <row r="55" spans="1:2" x14ac:dyDescent="0.25">
      <c r="A55" s="56" t="s">
        <v>399</v>
      </c>
      <c r="B55" s="57" t="s">
        <v>400</v>
      </c>
    </row>
    <row r="56" spans="1:2" x14ac:dyDescent="0.25">
      <c r="A56" s="56" t="s">
        <v>401</v>
      </c>
      <c r="B56" s="57" t="s">
        <v>402</v>
      </c>
    </row>
    <row r="57" spans="1:2" x14ac:dyDescent="0.25">
      <c r="A57" s="56" t="s">
        <v>403</v>
      </c>
      <c r="B57" s="57" t="s">
        <v>404</v>
      </c>
    </row>
    <row r="58" spans="1:2" x14ac:dyDescent="0.25">
      <c r="A58" s="56" t="s">
        <v>405</v>
      </c>
      <c r="B58" s="57" t="s">
        <v>406</v>
      </c>
    </row>
    <row r="59" spans="1:2" x14ac:dyDescent="0.25">
      <c r="A59" s="56" t="s">
        <v>407</v>
      </c>
      <c r="B59" s="57" t="s">
        <v>408</v>
      </c>
    </row>
    <row r="60" spans="1:2" x14ac:dyDescent="0.25">
      <c r="A60" s="56" t="s">
        <v>409</v>
      </c>
      <c r="B60" s="57" t="s">
        <v>410</v>
      </c>
    </row>
    <row r="61" spans="1:2" x14ac:dyDescent="0.25">
      <c r="A61" s="56" t="s">
        <v>411</v>
      </c>
      <c r="B61" s="57" t="s">
        <v>412</v>
      </c>
    </row>
    <row r="62" spans="1:2" x14ac:dyDescent="0.25">
      <c r="A62" s="56" t="s">
        <v>413</v>
      </c>
      <c r="B62" s="57" t="s">
        <v>414</v>
      </c>
    </row>
    <row r="63" spans="1:2" x14ac:dyDescent="0.25">
      <c r="A63" s="56" t="s">
        <v>415</v>
      </c>
      <c r="B63" s="57" t="s">
        <v>416</v>
      </c>
    </row>
    <row r="64" spans="1:2" x14ac:dyDescent="0.25">
      <c r="A64" s="56" t="s">
        <v>417</v>
      </c>
      <c r="B64" s="57" t="s">
        <v>418</v>
      </c>
    </row>
    <row r="65" spans="1:2" x14ac:dyDescent="0.25">
      <c r="A65" s="56" t="s">
        <v>419</v>
      </c>
      <c r="B65" s="57" t="s">
        <v>420</v>
      </c>
    </row>
    <row r="66" spans="1:2" x14ac:dyDescent="0.25">
      <c r="A66" s="56" t="s">
        <v>421</v>
      </c>
      <c r="B66" s="57" t="s">
        <v>422</v>
      </c>
    </row>
    <row r="67" spans="1:2" x14ac:dyDescent="0.25">
      <c r="A67" s="56" t="s">
        <v>423</v>
      </c>
      <c r="B67" s="57" t="s">
        <v>424</v>
      </c>
    </row>
    <row r="68" spans="1:2" x14ac:dyDescent="0.25">
      <c r="A68" s="56" t="s">
        <v>425</v>
      </c>
      <c r="B68" s="57" t="s">
        <v>426</v>
      </c>
    </row>
    <row r="69" spans="1:2" x14ac:dyDescent="0.25">
      <c r="A69" s="56" t="s">
        <v>427</v>
      </c>
      <c r="B69" s="57" t="s">
        <v>428</v>
      </c>
    </row>
    <row r="70" spans="1:2" x14ac:dyDescent="0.25">
      <c r="A70" s="56" t="s">
        <v>429</v>
      </c>
      <c r="B70" s="57" t="s">
        <v>430</v>
      </c>
    </row>
    <row r="71" spans="1:2" x14ac:dyDescent="0.25">
      <c r="A71" s="56" t="s">
        <v>431</v>
      </c>
      <c r="B71" s="57" t="s">
        <v>432</v>
      </c>
    </row>
    <row r="72" spans="1:2" x14ac:dyDescent="0.25">
      <c r="A72" s="56" t="s">
        <v>433</v>
      </c>
      <c r="B72" s="57" t="s">
        <v>434</v>
      </c>
    </row>
    <row r="73" spans="1:2" x14ac:dyDescent="0.25">
      <c r="A73" s="56" t="s">
        <v>435</v>
      </c>
      <c r="B73" s="57" t="s">
        <v>436</v>
      </c>
    </row>
    <row r="74" spans="1:2" x14ac:dyDescent="0.25">
      <c r="A74" s="56" t="s">
        <v>437</v>
      </c>
      <c r="B74" s="57" t="s">
        <v>438</v>
      </c>
    </row>
    <row r="75" spans="1:2" x14ac:dyDescent="0.25">
      <c r="A75" s="56" t="s">
        <v>439</v>
      </c>
      <c r="B75" s="58" t="s">
        <v>440</v>
      </c>
    </row>
    <row r="76" spans="1:2" x14ac:dyDescent="0.25">
      <c r="A76" s="56" t="s">
        <v>441</v>
      </c>
      <c r="B76" s="58" t="s">
        <v>442</v>
      </c>
    </row>
    <row r="77" spans="1:2" x14ac:dyDescent="0.25">
      <c r="A77" s="56" t="s">
        <v>443</v>
      </c>
      <c r="B77" s="58" t="s">
        <v>444</v>
      </c>
    </row>
    <row r="78" spans="1:2" x14ac:dyDescent="0.25">
      <c r="A78" s="56" t="s">
        <v>445</v>
      </c>
      <c r="B78" s="58" t="s">
        <v>446</v>
      </c>
    </row>
    <row r="79" spans="1:2" x14ac:dyDescent="0.25">
      <c r="A79" s="56" t="s">
        <v>447</v>
      </c>
      <c r="B79" s="58" t="s">
        <v>448</v>
      </c>
    </row>
    <row r="80" spans="1:2" x14ac:dyDescent="0.25">
      <c r="A80" s="56" t="s">
        <v>449</v>
      </c>
      <c r="B80" s="58" t="s">
        <v>450</v>
      </c>
    </row>
    <row r="81" spans="1:2" x14ac:dyDescent="0.25">
      <c r="A81" s="56" t="s">
        <v>451</v>
      </c>
      <c r="B81" s="58" t="s">
        <v>452</v>
      </c>
    </row>
    <row r="82" spans="1:2" x14ac:dyDescent="0.25">
      <c r="A82" s="56" t="s">
        <v>453</v>
      </c>
      <c r="B82" s="58" t="s">
        <v>454</v>
      </c>
    </row>
    <row r="83" spans="1:2" x14ac:dyDescent="0.25">
      <c r="A83" s="56" t="s">
        <v>455</v>
      </c>
      <c r="B83" s="58" t="s">
        <v>456</v>
      </c>
    </row>
    <row r="84" spans="1:2" x14ac:dyDescent="0.25">
      <c r="A84" s="56" t="s">
        <v>457</v>
      </c>
      <c r="B84" s="58" t="s">
        <v>458</v>
      </c>
    </row>
    <row r="85" spans="1:2" x14ac:dyDescent="0.25">
      <c r="A85" s="56" t="s">
        <v>459</v>
      </c>
      <c r="B85" s="58" t="s">
        <v>460</v>
      </c>
    </row>
    <row r="86" spans="1:2" x14ac:dyDescent="0.25">
      <c r="A86" s="56" t="s">
        <v>461</v>
      </c>
      <c r="B86" s="58" t="s">
        <v>462</v>
      </c>
    </row>
    <row r="87" spans="1:2" x14ac:dyDescent="0.25">
      <c r="A87" s="56" t="s">
        <v>463</v>
      </c>
      <c r="B87" s="58" t="s">
        <v>464</v>
      </c>
    </row>
    <row r="88" spans="1:2" x14ac:dyDescent="0.25">
      <c r="A88" s="56" t="s">
        <v>465</v>
      </c>
      <c r="B88" s="58" t="s">
        <v>466</v>
      </c>
    </row>
    <row r="89" spans="1:2" x14ac:dyDescent="0.25">
      <c r="A89" s="56" t="s">
        <v>467</v>
      </c>
      <c r="B89" s="58" t="s">
        <v>468</v>
      </c>
    </row>
    <row r="90" spans="1:2" x14ac:dyDescent="0.25">
      <c r="A90" s="56" t="s">
        <v>469</v>
      </c>
      <c r="B90" s="58" t="s">
        <v>470</v>
      </c>
    </row>
    <row r="91" spans="1:2" x14ac:dyDescent="0.25">
      <c r="A91" s="56" t="s">
        <v>471</v>
      </c>
      <c r="B91" s="58" t="s">
        <v>472</v>
      </c>
    </row>
    <row r="92" spans="1:2" x14ac:dyDescent="0.25">
      <c r="A92" s="56" t="s">
        <v>473</v>
      </c>
      <c r="B92" s="58" t="s">
        <v>474</v>
      </c>
    </row>
    <row r="93" spans="1:2" x14ac:dyDescent="0.25">
      <c r="A93" s="56" t="s">
        <v>475</v>
      </c>
      <c r="B93" s="58" t="s">
        <v>476</v>
      </c>
    </row>
    <row r="94" spans="1:2" x14ac:dyDescent="0.25">
      <c r="A94" s="56" t="s">
        <v>477</v>
      </c>
      <c r="B94" s="58" t="s">
        <v>478</v>
      </c>
    </row>
    <row r="95" spans="1:2" x14ac:dyDescent="0.25">
      <c r="A95" s="56" t="s">
        <v>479</v>
      </c>
      <c r="B95" s="58" t="s">
        <v>480</v>
      </c>
    </row>
    <row r="96" spans="1:2" x14ac:dyDescent="0.25">
      <c r="A96" s="56" t="s">
        <v>481</v>
      </c>
      <c r="B96" s="58" t="s">
        <v>482</v>
      </c>
    </row>
    <row r="97" spans="1:2" x14ac:dyDescent="0.25">
      <c r="A97" s="56" t="s">
        <v>483</v>
      </c>
      <c r="B97" s="58" t="s">
        <v>484</v>
      </c>
    </row>
    <row r="98" spans="1:2" x14ac:dyDescent="0.25">
      <c r="A98" s="56" t="s">
        <v>485</v>
      </c>
      <c r="B98" s="58" t="s">
        <v>486</v>
      </c>
    </row>
    <row r="99" spans="1:2" x14ac:dyDescent="0.25">
      <c r="A99" s="56" t="s">
        <v>487</v>
      </c>
      <c r="B99" s="58" t="s">
        <v>488</v>
      </c>
    </row>
    <row r="100" spans="1:2" x14ac:dyDescent="0.25">
      <c r="A100" s="56" t="s">
        <v>489</v>
      </c>
      <c r="B100" s="58" t="s">
        <v>490</v>
      </c>
    </row>
    <row r="101" spans="1:2" x14ac:dyDescent="0.25">
      <c r="A101" s="56" t="s">
        <v>491</v>
      </c>
      <c r="B101" s="58" t="s">
        <v>492</v>
      </c>
    </row>
    <row r="102" spans="1:2" x14ac:dyDescent="0.25">
      <c r="A102" s="56" t="s">
        <v>493</v>
      </c>
      <c r="B102" s="58" t="s">
        <v>494</v>
      </c>
    </row>
    <row r="103" spans="1:2" x14ac:dyDescent="0.25">
      <c r="A103" s="56" t="s">
        <v>495</v>
      </c>
      <c r="B103" s="58" t="s">
        <v>496</v>
      </c>
    </row>
    <row r="104" spans="1:2" x14ac:dyDescent="0.25">
      <c r="A104" s="56" t="s">
        <v>497</v>
      </c>
      <c r="B104" s="58" t="s">
        <v>498</v>
      </c>
    </row>
    <row r="105" spans="1:2" x14ac:dyDescent="0.25">
      <c r="A105" s="56" t="s">
        <v>499</v>
      </c>
      <c r="B105" s="58" t="s">
        <v>500</v>
      </c>
    </row>
    <row r="106" spans="1:2" x14ac:dyDescent="0.25">
      <c r="A106" s="56" t="s">
        <v>501</v>
      </c>
      <c r="B106" s="58" t="s">
        <v>502</v>
      </c>
    </row>
    <row r="107" spans="1:2" x14ac:dyDescent="0.25">
      <c r="A107" s="56" t="s">
        <v>503</v>
      </c>
      <c r="B107" s="58" t="s">
        <v>504</v>
      </c>
    </row>
    <row r="108" spans="1:2" x14ac:dyDescent="0.25">
      <c r="A108" s="56" t="s">
        <v>505</v>
      </c>
      <c r="B108" s="58" t="s">
        <v>506</v>
      </c>
    </row>
    <row r="109" spans="1:2" x14ac:dyDescent="0.25">
      <c r="A109" s="56" t="s">
        <v>507</v>
      </c>
      <c r="B109" s="58" t="s">
        <v>508</v>
      </c>
    </row>
    <row r="110" spans="1:2" x14ac:dyDescent="0.25">
      <c r="A110" s="56" t="s">
        <v>509</v>
      </c>
      <c r="B110" s="58" t="s">
        <v>510</v>
      </c>
    </row>
    <row r="111" spans="1:2" x14ac:dyDescent="0.25">
      <c r="A111" s="56" t="s">
        <v>511</v>
      </c>
      <c r="B111" s="58" t="s">
        <v>512</v>
      </c>
    </row>
    <row r="112" spans="1:2" x14ac:dyDescent="0.25">
      <c r="A112" s="56" t="s">
        <v>513</v>
      </c>
      <c r="B112" s="58" t="s">
        <v>514</v>
      </c>
    </row>
    <row r="113" spans="1:2" x14ac:dyDescent="0.25">
      <c r="A113" s="56" t="s">
        <v>515</v>
      </c>
      <c r="B113" s="58" t="s">
        <v>516</v>
      </c>
    </row>
    <row r="114" spans="1:2" x14ac:dyDescent="0.25">
      <c r="A114" s="56" t="s">
        <v>517</v>
      </c>
      <c r="B114" s="58" t="s">
        <v>518</v>
      </c>
    </row>
    <row r="115" spans="1:2" x14ac:dyDescent="0.25">
      <c r="A115" s="56" t="s">
        <v>519</v>
      </c>
      <c r="B115" s="58" t="s">
        <v>520</v>
      </c>
    </row>
    <row r="116" spans="1:2" x14ac:dyDescent="0.25">
      <c r="A116" s="56" t="s">
        <v>521</v>
      </c>
      <c r="B116" s="58" t="s">
        <v>522</v>
      </c>
    </row>
    <row r="117" spans="1:2" x14ac:dyDescent="0.25">
      <c r="A117" s="56" t="s">
        <v>523</v>
      </c>
      <c r="B117" s="58" t="s">
        <v>524</v>
      </c>
    </row>
    <row r="118" spans="1:2" x14ac:dyDescent="0.25">
      <c r="A118" s="56" t="s">
        <v>525</v>
      </c>
      <c r="B118" s="58" t="s">
        <v>526</v>
      </c>
    </row>
    <row r="119" spans="1:2" x14ac:dyDescent="0.25">
      <c r="A119" s="56" t="s">
        <v>527</v>
      </c>
      <c r="B119" s="58" t="s">
        <v>528</v>
      </c>
    </row>
    <row r="120" spans="1:2" x14ac:dyDescent="0.25">
      <c r="A120" s="56" t="s">
        <v>529</v>
      </c>
      <c r="B120" s="58" t="s">
        <v>530</v>
      </c>
    </row>
    <row r="121" spans="1:2" x14ac:dyDescent="0.25">
      <c r="A121" s="56" t="s">
        <v>531</v>
      </c>
      <c r="B121" s="58" t="s">
        <v>532</v>
      </c>
    </row>
    <row r="122" spans="1:2" x14ac:dyDescent="0.25">
      <c r="A122" s="56" t="s">
        <v>533</v>
      </c>
      <c r="B122" s="58" t="s">
        <v>534</v>
      </c>
    </row>
    <row r="123" spans="1:2" x14ac:dyDescent="0.25">
      <c r="A123" s="56" t="s">
        <v>535</v>
      </c>
      <c r="B123" s="58" t="s">
        <v>536</v>
      </c>
    </row>
    <row r="124" spans="1:2" x14ac:dyDescent="0.25">
      <c r="A124" s="56" t="s">
        <v>537</v>
      </c>
      <c r="B124" s="58" t="s">
        <v>538</v>
      </c>
    </row>
    <row r="125" spans="1:2" x14ac:dyDescent="0.25">
      <c r="A125" s="56" t="s">
        <v>539</v>
      </c>
      <c r="B125" s="58" t="s">
        <v>540</v>
      </c>
    </row>
    <row r="126" spans="1:2" x14ac:dyDescent="0.25">
      <c r="A126" s="56" t="s">
        <v>541</v>
      </c>
      <c r="B126" s="58" t="s">
        <v>542</v>
      </c>
    </row>
    <row r="127" spans="1:2" x14ac:dyDescent="0.25">
      <c r="A127" s="56" t="s">
        <v>543</v>
      </c>
      <c r="B127" s="58" t="s">
        <v>544</v>
      </c>
    </row>
    <row r="128" spans="1:2" x14ac:dyDescent="0.25">
      <c r="A128" s="56" t="s">
        <v>545</v>
      </c>
      <c r="B128" s="58" t="s">
        <v>546</v>
      </c>
    </row>
    <row r="129" spans="1:2" x14ac:dyDescent="0.25">
      <c r="A129" s="56" t="s">
        <v>547</v>
      </c>
      <c r="B129" s="58" t="s">
        <v>548</v>
      </c>
    </row>
    <row r="130" spans="1:2" x14ac:dyDescent="0.25">
      <c r="A130" s="56" t="s">
        <v>549</v>
      </c>
      <c r="B130" s="58" t="s">
        <v>550</v>
      </c>
    </row>
    <row r="131" spans="1:2" x14ac:dyDescent="0.25">
      <c r="A131" s="56" t="s">
        <v>551</v>
      </c>
      <c r="B131" s="58" t="s">
        <v>552</v>
      </c>
    </row>
    <row r="132" spans="1:2" x14ac:dyDescent="0.25">
      <c r="A132" s="56" t="s">
        <v>553</v>
      </c>
      <c r="B132" s="58" t="s">
        <v>554</v>
      </c>
    </row>
    <row r="133" spans="1:2" x14ac:dyDescent="0.25">
      <c r="A133" s="56" t="s">
        <v>555</v>
      </c>
      <c r="B133" s="58" t="s">
        <v>556</v>
      </c>
    </row>
    <row r="134" spans="1:2" x14ac:dyDescent="0.25">
      <c r="A134" s="56" t="s">
        <v>557</v>
      </c>
      <c r="B134" s="58" t="s">
        <v>558</v>
      </c>
    </row>
    <row r="135" spans="1:2" x14ac:dyDescent="0.25">
      <c r="A135" s="56" t="s">
        <v>559</v>
      </c>
      <c r="B135" s="58" t="s">
        <v>560</v>
      </c>
    </row>
    <row r="136" spans="1:2" x14ac:dyDescent="0.25">
      <c r="A136" s="56" t="s">
        <v>561</v>
      </c>
      <c r="B136" s="58" t="s">
        <v>562</v>
      </c>
    </row>
    <row r="137" spans="1:2" x14ac:dyDescent="0.25">
      <c r="A137" s="56" t="s">
        <v>563</v>
      </c>
      <c r="B137" s="58" t="s">
        <v>564</v>
      </c>
    </row>
    <row r="138" spans="1:2" x14ac:dyDescent="0.25">
      <c r="A138" s="56" t="s">
        <v>565</v>
      </c>
      <c r="B138" s="58" t="s">
        <v>566</v>
      </c>
    </row>
    <row r="139" spans="1:2" x14ac:dyDescent="0.25">
      <c r="A139" s="56" t="s">
        <v>567</v>
      </c>
      <c r="B139" s="58" t="s">
        <v>568</v>
      </c>
    </row>
    <row r="140" spans="1:2" x14ac:dyDescent="0.25">
      <c r="A140" s="56" t="s">
        <v>569</v>
      </c>
      <c r="B140" s="58" t="s">
        <v>570</v>
      </c>
    </row>
    <row r="141" spans="1:2" x14ac:dyDescent="0.25">
      <c r="A141" s="56" t="s">
        <v>571</v>
      </c>
      <c r="B141" s="58" t="s">
        <v>572</v>
      </c>
    </row>
    <row r="142" spans="1:2" x14ac:dyDescent="0.25">
      <c r="A142" s="56" t="s">
        <v>573</v>
      </c>
      <c r="B142" s="58" t="s">
        <v>574</v>
      </c>
    </row>
    <row r="143" spans="1:2" x14ac:dyDescent="0.25">
      <c r="A143" s="56" t="s">
        <v>575</v>
      </c>
      <c r="B143" s="58" t="s">
        <v>576</v>
      </c>
    </row>
    <row r="144" spans="1:2" x14ac:dyDescent="0.25">
      <c r="A144" s="56" t="s">
        <v>577</v>
      </c>
      <c r="B144" s="58" t="s">
        <v>578</v>
      </c>
    </row>
    <row r="145" spans="1:2" x14ac:dyDescent="0.25">
      <c r="A145" s="56" t="s">
        <v>579</v>
      </c>
      <c r="B145" s="58" t="s">
        <v>580</v>
      </c>
    </row>
    <row r="146" spans="1:2" x14ac:dyDescent="0.25">
      <c r="A146" s="56" t="s">
        <v>581</v>
      </c>
      <c r="B146" s="58" t="s">
        <v>582</v>
      </c>
    </row>
    <row r="147" spans="1:2" x14ac:dyDescent="0.25">
      <c r="A147" s="56" t="s">
        <v>583</v>
      </c>
      <c r="B147" s="58" t="s">
        <v>584</v>
      </c>
    </row>
    <row r="148" spans="1:2" x14ac:dyDescent="0.25">
      <c r="A148" s="56" t="s">
        <v>585</v>
      </c>
      <c r="B148" s="58" t="s">
        <v>586</v>
      </c>
    </row>
    <row r="149" spans="1:2" x14ac:dyDescent="0.25">
      <c r="A149" s="56" t="s">
        <v>587</v>
      </c>
      <c r="B149" s="58" t="s">
        <v>588</v>
      </c>
    </row>
    <row r="150" spans="1:2" x14ac:dyDescent="0.25">
      <c r="A150" s="56" t="s">
        <v>589</v>
      </c>
      <c r="B150" s="58" t="s">
        <v>590</v>
      </c>
    </row>
    <row r="151" spans="1:2" x14ac:dyDescent="0.25">
      <c r="A151" s="56" t="s">
        <v>591</v>
      </c>
      <c r="B151" s="58" t="s">
        <v>592</v>
      </c>
    </row>
    <row r="152" spans="1:2" x14ac:dyDescent="0.25">
      <c r="A152" s="56" t="s">
        <v>593</v>
      </c>
      <c r="B152" s="58" t="s">
        <v>594</v>
      </c>
    </row>
    <row r="153" spans="1:2" x14ac:dyDescent="0.25">
      <c r="A153" s="56" t="s">
        <v>595</v>
      </c>
      <c r="B153" s="58" t="s">
        <v>596</v>
      </c>
    </row>
    <row r="154" spans="1:2" x14ac:dyDescent="0.25">
      <c r="A154" s="56" t="s">
        <v>597</v>
      </c>
      <c r="B154" s="58" t="s">
        <v>598</v>
      </c>
    </row>
    <row r="155" spans="1:2" x14ac:dyDescent="0.25">
      <c r="A155" s="56" t="s">
        <v>599</v>
      </c>
      <c r="B155" s="58" t="s">
        <v>600</v>
      </c>
    </row>
    <row r="156" spans="1:2" x14ac:dyDescent="0.25">
      <c r="A156" s="56" t="s">
        <v>601</v>
      </c>
      <c r="B156" s="58" t="s">
        <v>602</v>
      </c>
    </row>
    <row r="157" spans="1:2" x14ac:dyDescent="0.25">
      <c r="A157" s="56" t="s">
        <v>603</v>
      </c>
      <c r="B157" s="58" t="s">
        <v>604</v>
      </c>
    </row>
    <row r="158" spans="1:2" x14ac:dyDescent="0.25">
      <c r="A158" s="56" t="s">
        <v>605</v>
      </c>
      <c r="B158" s="58" t="s">
        <v>606</v>
      </c>
    </row>
    <row r="159" spans="1:2" x14ac:dyDescent="0.25">
      <c r="A159" s="56" t="s">
        <v>607</v>
      </c>
      <c r="B159" s="58" t="s">
        <v>608</v>
      </c>
    </row>
    <row r="160" spans="1:2" x14ac:dyDescent="0.25">
      <c r="A160" s="56" t="s">
        <v>609</v>
      </c>
      <c r="B160" s="58" t="s">
        <v>610</v>
      </c>
    </row>
    <row r="161" spans="1:2" x14ac:dyDescent="0.25">
      <c r="A161" s="56" t="s">
        <v>611</v>
      </c>
      <c r="B161" s="58" t="s">
        <v>612</v>
      </c>
    </row>
    <row r="162" spans="1:2" x14ac:dyDescent="0.25">
      <c r="A162" s="56" t="s">
        <v>613</v>
      </c>
      <c r="B162" s="58" t="s">
        <v>614</v>
      </c>
    </row>
    <row r="163" spans="1:2" x14ac:dyDescent="0.25">
      <c r="A163" s="56" t="s">
        <v>615</v>
      </c>
      <c r="B163" s="58" t="s">
        <v>616</v>
      </c>
    </row>
    <row r="164" spans="1:2" x14ac:dyDescent="0.25">
      <c r="A164" s="56" t="s">
        <v>617</v>
      </c>
      <c r="B164" s="58" t="s">
        <v>618</v>
      </c>
    </row>
    <row r="165" spans="1:2" x14ac:dyDescent="0.25">
      <c r="A165" s="56" t="s">
        <v>619</v>
      </c>
      <c r="B165" s="58" t="s">
        <v>620</v>
      </c>
    </row>
    <row r="166" spans="1:2" x14ac:dyDescent="0.25">
      <c r="A166" s="56" t="s">
        <v>621</v>
      </c>
      <c r="B166" s="58" t="s">
        <v>622</v>
      </c>
    </row>
    <row r="167" spans="1:2" x14ac:dyDescent="0.25">
      <c r="A167" s="56" t="s">
        <v>623</v>
      </c>
      <c r="B167" s="58" t="s">
        <v>624</v>
      </c>
    </row>
    <row r="168" spans="1:2" x14ac:dyDescent="0.25">
      <c r="A168" s="56" t="s">
        <v>625</v>
      </c>
      <c r="B168" s="58" t="s">
        <v>626</v>
      </c>
    </row>
    <row r="169" spans="1:2" x14ac:dyDescent="0.25">
      <c r="A169" s="56" t="s">
        <v>627</v>
      </c>
      <c r="B169" s="58" t="s">
        <v>628</v>
      </c>
    </row>
    <row r="170" spans="1:2" x14ac:dyDescent="0.25">
      <c r="A170" s="56" t="s">
        <v>629</v>
      </c>
      <c r="B170" s="58"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B1:G25"/>
  <sheetViews>
    <sheetView showGridLines="0" topLeftCell="A16" zoomScale="80" zoomScaleNormal="80" workbookViewId="0">
      <selection activeCell="A30" sqref="A30"/>
    </sheetView>
  </sheetViews>
  <sheetFormatPr baseColWidth="10"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53" customFormat="1" ht="15.75" x14ac:dyDescent="0.25">
      <c r="B2" s="321" t="s">
        <v>631</v>
      </c>
      <c r="C2" s="322"/>
      <c r="D2" s="322"/>
      <c r="E2" s="322"/>
      <c r="F2" s="323"/>
    </row>
    <row r="3" spans="2:6" s="53" customFormat="1" ht="16.5" thickBot="1" x14ac:dyDescent="0.3">
      <c r="B3" s="324"/>
      <c r="C3" s="325"/>
      <c r="D3" s="325"/>
      <c r="E3" s="325"/>
      <c r="F3" s="326"/>
    </row>
    <row r="4" spans="2:6" s="53" customFormat="1" ht="16.5" thickBot="1" x14ac:dyDescent="0.3">
      <c r="B4" s="161"/>
      <c r="C4" s="161"/>
      <c r="D4" s="161"/>
      <c r="E4" s="161"/>
      <c r="F4" s="161"/>
    </row>
    <row r="5" spans="2:6" s="53" customFormat="1" ht="16.5" thickBot="1" x14ac:dyDescent="0.3">
      <c r="B5" s="299" t="s">
        <v>230</v>
      </c>
      <c r="C5" s="300"/>
      <c r="D5" s="300"/>
      <c r="E5" s="300"/>
      <c r="F5" s="301"/>
    </row>
    <row r="6" spans="2:6" s="53" customFormat="1" ht="15.75" x14ac:dyDescent="0.25">
      <c r="B6" s="52"/>
      <c r="C6" s="327" t="str">
        <f>'1) Budget Table'!D4</f>
        <v>OACNUDH</v>
      </c>
      <c r="D6" s="327" t="str">
        <f>'1) Budget Table'!E4</f>
        <v>PMA</v>
      </c>
      <c r="E6" s="327" t="str">
        <f>'1) Budget Table'!F4</f>
        <v>Recipient Organization 3</v>
      </c>
      <c r="F6" s="298" t="s">
        <v>230</v>
      </c>
    </row>
    <row r="7" spans="2:6" s="53" customFormat="1" ht="15.75" x14ac:dyDescent="0.25">
      <c r="B7" s="52"/>
      <c r="C7" s="328"/>
      <c r="D7" s="328"/>
      <c r="E7" s="328"/>
      <c r="F7" s="270"/>
    </row>
    <row r="8" spans="2:6" s="53" customFormat="1" ht="31.5" x14ac:dyDescent="0.25">
      <c r="B8" s="11" t="s">
        <v>250</v>
      </c>
      <c r="C8" s="183">
        <f>'2) By Category'!D199</f>
        <v>340000</v>
      </c>
      <c r="D8" s="183">
        <f>'2) By Category'!E199</f>
        <v>73421.919999999998</v>
      </c>
      <c r="E8" s="183">
        <f>'2) By Category'!F199</f>
        <v>0</v>
      </c>
      <c r="F8" s="184">
        <f t="shared" ref="F8:F15" si="0">SUM(C8:E8)</f>
        <v>413421.92</v>
      </c>
    </row>
    <row r="9" spans="2:6" s="53" customFormat="1" ht="47.25" x14ac:dyDescent="0.25">
      <c r="B9" s="11" t="s">
        <v>251</v>
      </c>
      <c r="C9" s="183">
        <f>'2) By Category'!D200</f>
        <v>4286.22</v>
      </c>
      <c r="D9" s="183">
        <f>'2) By Category'!E200</f>
        <v>12987.83</v>
      </c>
      <c r="E9" s="183">
        <f>'2) By Category'!F200</f>
        <v>0</v>
      </c>
      <c r="F9" s="185">
        <f t="shared" si="0"/>
        <v>17274.05</v>
      </c>
    </row>
    <row r="10" spans="2:6" s="53" customFormat="1" ht="78.75" x14ac:dyDescent="0.25">
      <c r="B10" s="11" t="s">
        <v>252</v>
      </c>
      <c r="C10" s="183">
        <f>'2) By Category'!D201</f>
        <v>0</v>
      </c>
      <c r="D10" s="183">
        <f>'2) By Category'!E201</f>
        <v>92035.790000000008</v>
      </c>
      <c r="E10" s="183">
        <f>'2) By Category'!F201</f>
        <v>0</v>
      </c>
      <c r="F10" s="185">
        <f t="shared" si="0"/>
        <v>92035.790000000008</v>
      </c>
    </row>
    <row r="11" spans="2:6" s="53" customFormat="1" ht="31.5" x14ac:dyDescent="0.25">
      <c r="B11" s="15" t="s">
        <v>253</v>
      </c>
      <c r="C11" s="183">
        <f>'2) By Category'!D202</f>
        <v>807944.83</v>
      </c>
      <c r="D11" s="183">
        <f>'2) By Category'!E202</f>
        <v>69000</v>
      </c>
      <c r="E11" s="183">
        <f>'2) By Category'!F202</f>
        <v>0</v>
      </c>
      <c r="F11" s="185">
        <f t="shared" si="0"/>
        <v>876944.83</v>
      </c>
    </row>
    <row r="12" spans="2:6" s="53" customFormat="1" ht="15.75" x14ac:dyDescent="0.25">
      <c r="B12" s="11" t="s">
        <v>254</v>
      </c>
      <c r="C12" s="183">
        <f>'2) By Category'!D203</f>
        <v>200296.24</v>
      </c>
      <c r="D12" s="183">
        <f>'2) By Category'!E203</f>
        <v>30744.11</v>
      </c>
      <c r="E12" s="183">
        <f>'2) By Category'!F203</f>
        <v>0</v>
      </c>
      <c r="F12" s="185">
        <f t="shared" si="0"/>
        <v>231040.34999999998</v>
      </c>
    </row>
    <row r="13" spans="2:6" s="53" customFormat="1" ht="47.25" x14ac:dyDescent="0.25">
      <c r="B13" s="11" t="s">
        <v>255</v>
      </c>
      <c r="C13" s="183">
        <f>'2) By Category'!D204</f>
        <v>0</v>
      </c>
      <c r="D13" s="183">
        <f>'2) By Category'!E204</f>
        <v>446109.07000000007</v>
      </c>
      <c r="E13" s="183">
        <f>'2) By Category'!F204</f>
        <v>0</v>
      </c>
      <c r="F13" s="185">
        <f t="shared" si="0"/>
        <v>446109.07000000007</v>
      </c>
    </row>
    <row r="14" spans="2:6" s="53" customFormat="1" ht="48" thickBot="1" x14ac:dyDescent="0.3">
      <c r="B14" s="94" t="s">
        <v>256</v>
      </c>
      <c r="C14" s="186">
        <f>'2) By Category'!D205</f>
        <v>236257.7</v>
      </c>
      <c r="D14" s="186">
        <f>'2) By Category'!E205</f>
        <v>496358.56</v>
      </c>
      <c r="E14" s="186">
        <f>'2) By Category'!F205</f>
        <v>0</v>
      </c>
      <c r="F14" s="187">
        <f t="shared" si="0"/>
        <v>732616.26</v>
      </c>
    </row>
    <row r="15" spans="2:6" s="53" customFormat="1" ht="30" customHeight="1" x14ac:dyDescent="0.25">
      <c r="B15" s="162" t="s">
        <v>632</v>
      </c>
      <c r="C15" s="188">
        <f>SUM(C8:C14)</f>
        <v>1588784.9899999998</v>
      </c>
      <c r="D15" s="188">
        <f>SUM(D8:D14)</f>
        <v>1220657.28</v>
      </c>
      <c r="E15" s="188">
        <f>SUM(E8:E14)</f>
        <v>0</v>
      </c>
      <c r="F15" s="189">
        <f t="shared" si="0"/>
        <v>2809442.2699999996</v>
      </c>
    </row>
    <row r="16" spans="2:6" s="53" customFormat="1" ht="19.5" customHeight="1" x14ac:dyDescent="0.25">
      <c r="B16" s="157" t="s">
        <v>271</v>
      </c>
      <c r="C16" s="190">
        <f>C15*0.07</f>
        <v>111214.94929999999</v>
      </c>
      <c r="D16" s="190">
        <f t="shared" ref="D16:F16" si="1">D15*0.07</f>
        <v>85446.009600000005</v>
      </c>
      <c r="E16" s="190">
        <f t="shared" si="1"/>
        <v>0</v>
      </c>
      <c r="F16" s="190">
        <f t="shared" si="1"/>
        <v>196660.9589</v>
      </c>
    </row>
    <row r="17" spans="2:7" s="53" customFormat="1" ht="25.5" customHeight="1" thickBot="1" x14ac:dyDescent="0.3">
      <c r="B17" s="95" t="s">
        <v>8</v>
      </c>
      <c r="C17" s="191">
        <f>C15+C16</f>
        <v>1699999.9392999997</v>
      </c>
      <c r="D17" s="191">
        <f t="shared" ref="D17:F17" si="2">D15+D16</f>
        <v>1306103.2896</v>
      </c>
      <c r="E17" s="191">
        <f t="shared" si="2"/>
        <v>0</v>
      </c>
      <c r="F17" s="191">
        <f t="shared" si="2"/>
        <v>3006103.2288999995</v>
      </c>
      <c r="G17" s="161"/>
    </row>
    <row r="18" spans="2:7" s="53" customFormat="1" ht="16.5" thickBot="1" x14ac:dyDescent="0.3">
      <c r="B18" s="161"/>
      <c r="C18" s="161"/>
      <c r="D18" s="161"/>
      <c r="E18" s="161"/>
      <c r="F18" s="161"/>
      <c r="G18" s="161"/>
    </row>
    <row r="19" spans="2:7" s="53" customFormat="1" ht="15.75" customHeight="1" x14ac:dyDescent="0.25">
      <c r="B19" s="329" t="s">
        <v>233</v>
      </c>
      <c r="C19" s="330"/>
      <c r="D19" s="330"/>
      <c r="E19" s="330"/>
      <c r="F19" s="331"/>
      <c r="G19" s="163"/>
    </row>
    <row r="20" spans="2:7" ht="15.75" customHeight="1" x14ac:dyDescent="0.25">
      <c r="B20" s="332"/>
      <c r="C20" s="267" t="str">
        <f>'1) Budget Table'!D4</f>
        <v>OACNUDH</v>
      </c>
      <c r="D20" s="267" t="str">
        <f>'1) Budget Table'!E4</f>
        <v>PMA</v>
      </c>
      <c r="E20" s="267" t="str">
        <f>'1) Budget Table'!F4</f>
        <v>Recipient Organization 3</v>
      </c>
      <c r="F20" s="267" t="s">
        <v>272</v>
      </c>
      <c r="G20" s="269" t="s">
        <v>234</v>
      </c>
    </row>
    <row r="21" spans="2:7" ht="15.75" customHeight="1" x14ac:dyDescent="0.25">
      <c r="B21" s="333"/>
      <c r="C21" s="268"/>
      <c r="D21" s="268"/>
      <c r="E21" s="268"/>
      <c r="F21" s="268"/>
      <c r="G21" s="270"/>
    </row>
    <row r="22" spans="2:7" ht="23.25" customHeight="1" x14ac:dyDescent="0.25">
      <c r="B22" s="14" t="s">
        <v>235</v>
      </c>
      <c r="C22" s="192">
        <f>'1) Budget Table'!D197</f>
        <v>1189999.9575099999</v>
      </c>
      <c r="D22" s="192">
        <f>'1) Budget Table'!E197</f>
        <v>910000</v>
      </c>
      <c r="E22" s="192">
        <f>'1) Budget Table'!F197</f>
        <v>0</v>
      </c>
      <c r="F22" s="193">
        <f>'1) Budget Table'!G197</f>
        <v>2099999.9575100001</v>
      </c>
      <c r="G22" s="6">
        <f>'1) Budget Table'!H197</f>
        <v>0.7</v>
      </c>
    </row>
    <row r="23" spans="2:7" ht="24.75" customHeight="1" x14ac:dyDescent="0.25">
      <c r="B23" s="14" t="s">
        <v>236</v>
      </c>
      <c r="C23" s="192">
        <f>'1) Budget Table'!D198</f>
        <v>509999.98178999999</v>
      </c>
      <c r="D23" s="192">
        <f>'1) Budget Table'!E198</f>
        <v>390000</v>
      </c>
      <c r="E23" s="192">
        <f>'1) Budget Table'!F198</f>
        <v>0</v>
      </c>
      <c r="F23" s="193">
        <f>'1) Budget Table'!G198</f>
        <v>899999.98178999999</v>
      </c>
      <c r="G23" s="6">
        <f>'1) Budget Table'!H198</f>
        <v>0.3</v>
      </c>
    </row>
    <row r="24" spans="2:7" ht="24.75" customHeight="1" x14ac:dyDescent="0.25">
      <c r="B24" s="14" t="s">
        <v>633</v>
      </c>
      <c r="C24" s="192">
        <f>'1) Budget Table'!D199</f>
        <v>0</v>
      </c>
      <c r="D24" s="192">
        <f>'1) Budget Table'!E199</f>
        <v>0</v>
      </c>
      <c r="E24" s="192">
        <f>'1) Budget Table'!F199</f>
        <v>0</v>
      </c>
      <c r="F24" s="193">
        <f>'1) Budget Table'!G199</f>
        <v>0</v>
      </c>
      <c r="G24" s="6">
        <f>'1) Budget Table'!H199</f>
        <v>0</v>
      </c>
    </row>
    <row r="25" spans="2:7" ht="16.5" thickBot="1" x14ac:dyDescent="0.3">
      <c r="B25" s="7" t="s">
        <v>272</v>
      </c>
      <c r="C25" s="194">
        <f>'1) Budget Table'!D200</f>
        <v>1699999.9392999997</v>
      </c>
      <c r="D25" s="194">
        <f>'1) Budget Table'!E200</f>
        <v>1300000</v>
      </c>
      <c r="E25" s="194">
        <f>'1) Budget Table'!F200</f>
        <v>0</v>
      </c>
      <c r="F25" s="195">
        <f>'1) Budget Table'!G200</f>
        <v>2999999.9393000002</v>
      </c>
      <c r="G25" s="11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7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7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700-000002000000}"/>
    <dataValidation allowBlank="1" showInputMessage="1" showErrorMessage="1" prompt="Includes staff and non-staff travel paid for by the organization directly related to a project." sqref="B12" xr:uid="{00000000-0002-0000-0700-000003000000}"/>
    <dataValidation allowBlank="1" showInputMessage="1" showErrorMessage="1" prompt="Services contracted by an organization which follow the normal procurement processes." sqref="B11" xr:uid="{00000000-0002-0000-07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7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7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gracia.pineda@undp.org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MPTF_00006_00987</ProjectId>
    <FundCode xmlns="f9695bc1-6109-4dcd-a27a-f8a0370b00e2">MPTF_00006</FundCode>
    <Comments xmlns="f9695bc1-6109-4dcd-a27a-f8a0370b00e2">Anexo D- Annual Financial Report PBF Pro Tierra - Abordaje de los Conflictos Territoriales.</Comments>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purl.org/dc/terms/"/>
    <ds:schemaRef ds:uri="3352a50b-fe51-4c0c-a9ac-ac90f8281031"/>
    <ds:schemaRef ds:uri="http://schemas.microsoft.com/office/2006/documentManagement/types"/>
    <ds:schemaRef ds:uri="http://schemas.microsoft.com/office/infopath/2007/PartnerControls"/>
    <ds:schemaRef ds:uri="http://schemas.openxmlformats.org/package/2006/metadata/core-properties"/>
    <ds:schemaRef ds:uri="9dc44b34-9e2b-42ea-86f7-9ee7f71036fc"/>
    <ds:schemaRef ds:uri="http://purl.org/dc/elements/1.1/"/>
    <ds:schemaRef ds:uri="http://schemas.microsoft.com/office/2006/metadata/properties"/>
    <ds:schemaRef ds:uri="985ec44e-1bab-4c0b-9df0-6ba128686fc9"/>
    <ds:schemaRef ds:uri="http://www.w3.org/XML/1998/namespace"/>
    <ds:schemaRef ds:uri="http://purl.org/dc/dcmitype/"/>
  </ds:schemaRefs>
</ds:datastoreItem>
</file>

<file path=customXml/itemProps3.xml><?xml version="1.0" encoding="utf-8"?>
<ds:datastoreItem xmlns:ds="http://schemas.openxmlformats.org/officeDocument/2006/customXml" ds:itemID="{E46FE37C-4E28-43DB-BB69-F2C016B78CF7}"/>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Dropdowns</vt:lpstr>
      <vt:lpstr>Sheet2</vt:lpstr>
      <vt:lpstr>5) -For MPTF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241105 Annex D - Informe Anual PBF Pro Tierra.xlsx</dc:title>
  <dc:subject/>
  <dc:creator>Jelena Zelenovic</dc:creator>
  <cp:keywords/>
  <dc:description/>
  <cp:lastModifiedBy>Sayda Iveth Castro Aleman</cp:lastModifiedBy>
  <cp:revision/>
  <dcterms:created xsi:type="dcterms:W3CDTF">2017-11-15T21:17:43Z</dcterms:created>
  <dcterms:modified xsi:type="dcterms:W3CDTF">2024-10-30T17:15:06Z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