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Tony Kouemo\Desktop\Dossiers-Haiti7\Documents_PBF_Agences\Projet_CVR_N2\"/>
    </mc:Choice>
  </mc:AlternateContent>
  <xr:revisionPtr revIDLastSave="0" documentId="8_{B2E1695D-4514-4062-B180-D8C6369ECB12}" xr6:coauthVersionLast="47" xr6:coauthVersionMax="47" xr10:uidLastSave="{00000000-0000-0000-0000-000000000000}"/>
  <bookViews>
    <workbookView xWindow="-108" yWindow="-108" windowWidth="23256" windowHeight="12456" xr2:uid="{568B5B22-D9A9-4026-A5CC-32F791CC5454}"/>
  </bookViews>
  <sheets>
    <sheet name="au 31 octobre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2" i="1" l="1"/>
  <c r="H59" i="1"/>
  <c r="K59" i="1"/>
  <c r="K55" i="1"/>
  <c r="K69" i="1"/>
  <c r="K180" i="1"/>
  <c r="K178" i="1"/>
  <c r="K177" i="1"/>
  <c r="K176" i="1"/>
  <c r="E190" i="1"/>
  <c r="K17" i="1"/>
  <c r="J17" i="1"/>
  <c r="K11" i="1"/>
  <c r="K9" i="1"/>
  <c r="I192" i="1"/>
  <c r="I190" i="1"/>
  <c r="H55" i="1"/>
  <c r="H72" i="1"/>
  <c r="H71" i="1"/>
  <c r="E177" i="1"/>
  <c r="E178" i="1"/>
  <c r="E176" i="1"/>
  <c r="F62" i="1"/>
  <c r="E64" i="1"/>
  <c r="E56" i="1"/>
  <c r="K203" i="1" l="1"/>
  <c r="K179" i="1"/>
  <c r="K72" i="1"/>
  <c r="K73" i="1"/>
  <c r="K74" i="1"/>
  <c r="K75" i="1"/>
  <c r="K76" i="1"/>
  <c r="K77" i="1"/>
  <c r="K78" i="1"/>
  <c r="K71" i="1"/>
  <c r="K62" i="1"/>
  <c r="K63" i="1"/>
  <c r="K64" i="1"/>
  <c r="K65" i="1"/>
  <c r="K66" i="1"/>
  <c r="K67" i="1"/>
  <c r="K68" i="1"/>
  <c r="K61" i="1"/>
  <c r="K52" i="1"/>
  <c r="K53" i="1"/>
  <c r="K54" i="1"/>
  <c r="K56" i="1"/>
  <c r="K57" i="1"/>
  <c r="K58" i="1"/>
  <c r="K51" i="1"/>
  <c r="K30" i="1"/>
  <c r="K31" i="1"/>
  <c r="K32" i="1"/>
  <c r="K33" i="1"/>
  <c r="K34" i="1"/>
  <c r="K35" i="1"/>
  <c r="K36" i="1"/>
  <c r="K29" i="1"/>
  <c r="K20" i="1"/>
  <c r="K21" i="1"/>
  <c r="K22" i="1"/>
  <c r="K23" i="1"/>
  <c r="K24" i="1"/>
  <c r="K25" i="1"/>
  <c r="K26" i="1"/>
  <c r="K19" i="1"/>
  <c r="K10" i="1"/>
  <c r="K12" i="1"/>
  <c r="K13" i="1"/>
  <c r="K14" i="1"/>
  <c r="K15" i="1"/>
  <c r="K16" i="1"/>
  <c r="I177" i="1"/>
  <c r="I178" i="1"/>
  <c r="I179" i="1"/>
  <c r="I176" i="1"/>
  <c r="I72" i="1"/>
  <c r="I73" i="1"/>
  <c r="I74" i="1"/>
  <c r="I75" i="1"/>
  <c r="I76" i="1"/>
  <c r="I77" i="1"/>
  <c r="I78" i="1"/>
  <c r="I71" i="1"/>
  <c r="I62" i="1"/>
  <c r="I63" i="1"/>
  <c r="I64" i="1"/>
  <c r="I65" i="1"/>
  <c r="I66" i="1"/>
  <c r="I67" i="1"/>
  <c r="I68" i="1"/>
  <c r="I61" i="1"/>
  <c r="I52" i="1"/>
  <c r="I53" i="1"/>
  <c r="I54" i="1"/>
  <c r="I55" i="1"/>
  <c r="I56" i="1"/>
  <c r="I57" i="1"/>
  <c r="I58" i="1"/>
  <c r="I51" i="1"/>
  <c r="I30" i="1"/>
  <c r="I31" i="1"/>
  <c r="I32" i="1"/>
  <c r="I33" i="1"/>
  <c r="I34" i="1"/>
  <c r="I35" i="1"/>
  <c r="I36" i="1"/>
  <c r="I29" i="1"/>
  <c r="I20" i="1"/>
  <c r="I21" i="1"/>
  <c r="I22" i="1"/>
  <c r="I23" i="1"/>
  <c r="I24" i="1"/>
  <c r="I25" i="1"/>
  <c r="I26" i="1"/>
  <c r="I19" i="1"/>
  <c r="I10" i="1"/>
  <c r="I11" i="1"/>
  <c r="I12" i="1"/>
  <c r="I13" i="1"/>
  <c r="I14" i="1"/>
  <c r="I15" i="1"/>
  <c r="I16" i="1"/>
  <c r="I9" i="1"/>
  <c r="E180" i="1" l="1"/>
  <c r="F180" i="1"/>
  <c r="E79" i="1"/>
  <c r="F79" i="1"/>
  <c r="E69" i="1"/>
  <c r="F69" i="1"/>
  <c r="E59" i="1"/>
  <c r="F59" i="1"/>
  <c r="E47" i="1"/>
  <c r="F47" i="1"/>
  <c r="E37" i="1"/>
  <c r="F37" i="1"/>
  <c r="E27" i="1"/>
  <c r="F27" i="1"/>
  <c r="E17" i="1"/>
  <c r="F17" i="1"/>
  <c r="F190" i="1" s="1"/>
  <c r="D205" i="1"/>
  <c r="J200" i="1"/>
  <c r="H196" i="1"/>
  <c r="G196" i="1"/>
  <c r="D196" i="1"/>
  <c r="G189" i="1"/>
  <c r="D189" i="1"/>
  <c r="H180" i="1"/>
  <c r="G180" i="1"/>
  <c r="D180" i="1"/>
  <c r="K173" i="1"/>
  <c r="H173" i="1"/>
  <c r="G173" i="1"/>
  <c r="D173" i="1"/>
  <c r="I172" i="1"/>
  <c r="I171" i="1"/>
  <c r="I170" i="1"/>
  <c r="I169" i="1"/>
  <c r="I168" i="1"/>
  <c r="I167" i="1"/>
  <c r="I166" i="1"/>
  <c r="I165" i="1"/>
  <c r="K163" i="1"/>
  <c r="H163" i="1"/>
  <c r="G163" i="1"/>
  <c r="D163" i="1"/>
  <c r="I162" i="1"/>
  <c r="I161" i="1"/>
  <c r="I160" i="1"/>
  <c r="I159" i="1"/>
  <c r="I158" i="1"/>
  <c r="I157" i="1"/>
  <c r="I156" i="1"/>
  <c r="I155" i="1"/>
  <c r="K153" i="1"/>
  <c r="H153" i="1"/>
  <c r="G153" i="1"/>
  <c r="D153" i="1"/>
  <c r="I152" i="1"/>
  <c r="I151" i="1"/>
  <c r="I150" i="1"/>
  <c r="I149" i="1"/>
  <c r="I148" i="1"/>
  <c r="I147" i="1"/>
  <c r="I146" i="1"/>
  <c r="I145" i="1"/>
  <c r="K143" i="1"/>
  <c r="H143" i="1"/>
  <c r="G143" i="1"/>
  <c r="D143" i="1"/>
  <c r="I142" i="1"/>
  <c r="I141" i="1"/>
  <c r="I140" i="1"/>
  <c r="I139" i="1"/>
  <c r="I138" i="1"/>
  <c r="I137" i="1"/>
  <c r="I136" i="1"/>
  <c r="I135" i="1"/>
  <c r="K131" i="1"/>
  <c r="H131" i="1"/>
  <c r="G131" i="1"/>
  <c r="D131" i="1"/>
  <c r="I130" i="1"/>
  <c r="I129" i="1"/>
  <c r="I128" i="1"/>
  <c r="I127" i="1"/>
  <c r="I126" i="1"/>
  <c r="I125" i="1"/>
  <c r="I124" i="1"/>
  <c r="I123" i="1"/>
  <c r="K121" i="1"/>
  <c r="H121" i="1"/>
  <c r="G121" i="1"/>
  <c r="D121" i="1"/>
  <c r="I120" i="1"/>
  <c r="I119" i="1"/>
  <c r="I118" i="1"/>
  <c r="I117" i="1"/>
  <c r="I116" i="1"/>
  <c r="I115" i="1"/>
  <c r="I114" i="1"/>
  <c r="I113" i="1"/>
  <c r="K111" i="1"/>
  <c r="H111" i="1"/>
  <c r="G111" i="1"/>
  <c r="D111" i="1"/>
  <c r="I110" i="1"/>
  <c r="I109" i="1"/>
  <c r="I108" i="1"/>
  <c r="I107" i="1"/>
  <c r="I106" i="1"/>
  <c r="I105" i="1"/>
  <c r="I104" i="1"/>
  <c r="I103" i="1"/>
  <c r="K101" i="1"/>
  <c r="H101" i="1"/>
  <c r="G101" i="1"/>
  <c r="D101" i="1"/>
  <c r="I100" i="1"/>
  <c r="I99" i="1"/>
  <c r="I98" i="1"/>
  <c r="I97" i="1"/>
  <c r="I96" i="1"/>
  <c r="I95" i="1"/>
  <c r="I94" i="1"/>
  <c r="I93" i="1"/>
  <c r="K89" i="1"/>
  <c r="H89" i="1"/>
  <c r="G89" i="1"/>
  <c r="D89" i="1"/>
  <c r="I88" i="1"/>
  <c r="I87" i="1"/>
  <c r="I86" i="1"/>
  <c r="I85" i="1"/>
  <c r="I84" i="1"/>
  <c r="I83" i="1"/>
  <c r="I82" i="1"/>
  <c r="I81" i="1"/>
  <c r="K79" i="1"/>
  <c r="H79" i="1"/>
  <c r="G79" i="1"/>
  <c r="D79" i="1"/>
  <c r="H69" i="1"/>
  <c r="G69" i="1"/>
  <c r="D69" i="1"/>
  <c r="G59" i="1"/>
  <c r="D59" i="1"/>
  <c r="K47" i="1"/>
  <c r="H47" i="1"/>
  <c r="G47" i="1"/>
  <c r="D47" i="1"/>
  <c r="I46" i="1"/>
  <c r="I45" i="1"/>
  <c r="I44" i="1"/>
  <c r="I43" i="1"/>
  <c r="I42" i="1"/>
  <c r="I41" i="1"/>
  <c r="I40" i="1"/>
  <c r="I39" i="1"/>
  <c r="K37" i="1"/>
  <c r="H37" i="1"/>
  <c r="G37" i="1"/>
  <c r="D37" i="1"/>
  <c r="K27" i="1"/>
  <c r="H27" i="1"/>
  <c r="G27" i="1"/>
  <c r="D27" i="1"/>
  <c r="H17" i="1"/>
  <c r="G17" i="1"/>
  <c r="G190" i="1" s="1"/>
  <c r="D17" i="1"/>
  <c r="E191" i="1" l="1"/>
  <c r="F191" i="1"/>
  <c r="F192" i="1" s="1"/>
  <c r="J37" i="1"/>
  <c r="J79" i="1"/>
  <c r="J180" i="1"/>
  <c r="J163" i="1"/>
  <c r="H190" i="1"/>
  <c r="H191" i="1" s="1"/>
  <c r="H192" i="1" s="1"/>
  <c r="J121" i="1"/>
  <c r="I59" i="1"/>
  <c r="J143" i="1"/>
  <c r="J153" i="1"/>
  <c r="J47" i="1"/>
  <c r="J89" i="1"/>
  <c r="J131" i="1"/>
  <c r="J173" i="1"/>
  <c r="I180" i="1"/>
  <c r="J27" i="1"/>
  <c r="J69" i="1"/>
  <c r="J111" i="1"/>
  <c r="I27" i="1"/>
  <c r="J101" i="1"/>
  <c r="D190" i="1"/>
  <c r="D191" i="1" s="1"/>
  <c r="D192" i="1" s="1"/>
  <c r="I69" i="1"/>
  <c r="I111" i="1"/>
  <c r="I153" i="1"/>
  <c r="G191" i="1"/>
  <c r="G192" i="1" s="1"/>
  <c r="I17" i="1"/>
  <c r="I101" i="1"/>
  <c r="I143" i="1"/>
  <c r="J59" i="1"/>
  <c r="I47" i="1"/>
  <c r="I89" i="1"/>
  <c r="I131" i="1"/>
  <c r="I173" i="1"/>
  <c r="I37" i="1"/>
  <c r="I79" i="1"/>
  <c r="I121" i="1"/>
  <c r="I163" i="1"/>
  <c r="E192" i="1" l="1"/>
  <c r="D202" i="1"/>
  <c r="H198" i="1"/>
  <c r="H199" i="1"/>
  <c r="H197" i="1"/>
  <c r="G198" i="1"/>
  <c r="G199" i="1"/>
  <c r="G197" i="1"/>
  <c r="D198" i="1"/>
  <c r="D199" i="1"/>
  <c r="D197" i="1"/>
  <c r="H200" i="1" l="1"/>
  <c r="I197" i="1"/>
  <c r="I191" i="1"/>
  <c r="D206" i="1" s="1"/>
  <c r="D200" i="1"/>
  <c r="I199" i="1"/>
  <c r="I198" i="1"/>
  <c r="G200" i="1"/>
  <c r="D203" i="1" l="1"/>
  <c r="I200" i="1"/>
</calcChain>
</file>

<file path=xl/sharedStrings.xml><?xml version="1.0" encoding="utf-8"?>
<sst xmlns="http://schemas.openxmlformats.org/spreadsheetml/2006/main" count="265" uniqueCount="243">
  <si>
    <t>Tableau 1 - Budget du projet PBF par résultat, produit et activité</t>
  </si>
  <si>
    <t>Nombre de resultat/ produit</t>
  </si>
  <si>
    <t>Formulation du resultat/ produit/activite</t>
  </si>
  <si>
    <t>Organisation recipiendiaire 1 (budget en USD) PNUD</t>
  </si>
  <si>
    <t>Organisation recipiendiaire 2 (budget en USD) UNICEF</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</si>
  <si>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</si>
  <si>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</si>
  <si>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</si>
  <si>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Aptos Narrow"/>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</si>
  <si>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Aptos Narrow"/>
        <family val="2"/>
        <scheme val="minor"/>
      </rPr>
      <t xml:space="preserve"> (e.g sur types des entrants ou justification du budget)</t>
    </r>
  </si>
  <si>
    <t xml:space="preserve">RESULTAT 1: </t>
  </si>
  <si>
    <t>Amélioration de la qualité de coordination des actions ( entre les acteurs locaux, nationaux et internationaux ) en matière de réduction de la violence communautaire, entre les acteurs locaux, nationaux et internationaux d'ici 2025</t>
  </si>
  <si>
    <t>Produit 1.1:</t>
  </si>
  <si>
    <t>D’ici à 2025, les mécanismes de coordination nationale des actions visant la prévention et la réduction de la violence communautaire par les différents intervenants sont renforcés et mieux intégrées.</t>
  </si>
  <si>
    <t>Activite 1.1.1:</t>
  </si>
  <si>
    <t xml:space="preserve">1.1.1. : Réaliser la cartographie des opérateurs et des interventions RVC dans les quartiers vulnérables à la violence communautaire, incluant une analyse compréhensive des mécanismes formels et non formels de cohésion sociale la médiation, le dialogue et la transformation des conflits.  </t>
  </si>
  <si>
    <t>Aussi bien les outils de recoltés de données que les cibles de l'activité seront sensible à la dimension genre,c-a-d, l'identification des structures actives dans le domaine.</t>
  </si>
  <si>
    <t>Activite 1.1.2:</t>
  </si>
  <si>
    <t>Appuyer, sur la base des résultats de la cartographie, l’élaboration d’un programme national de DDR-RVC sensible au genre y compris les questions connexes (VBG, accès à la justice, jeunes, etc.);</t>
  </si>
  <si>
    <t>La collboration avec le projet GPI.2.0 - via ONU FEMME- permettra de renforcer la dimension genre au sein de cette initiative vis-à-vis du taux de VGB/violences sexuelles</t>
  </si>
  <si>
    <t>Activite 1.1.3:</t>
  </si>
  <si>
    <t xml:space="preserve">Organiser un Forum National annuel sur la RVC en Haiti, incluant l’approche et les éléments du programme. </t>
  </si>
  <si>
    <t xml:space="preserve">Le partenariat avec GPI.2.0 sera mis a profit pour une meilleure mobilisation des structures des droits de femmes. </t>
  </si>
  <si>
    <t>Activite 1.1.4</t>
  </si>
  <si>
    <t>Mettre en place un mécanisme d’échanges et de partage d’expériences/informations, sous le leadership de la Task Force RVC et avec l’appui BINUH-RVC, entre les différents acteurs (Mairie, CASEC, Task Force (institutions gouvernementales), OSC, OCB des femmes-jeunes, secteur prive et droits humains, etc.) y compris les Groupes Thématiques UNCT-UNSCDF dans la mise en œuvre des actions étatiques et non étatiques en matière de RVC.</t>
  </si>
  <si>
    <t>Ce mécanisme sera renforcé aussi bien par la mobilisation des structures des droits de femmes qu'avec l'identification-promotion de leurs expériences pertinentes</t>
  </si>
  <si>
    <t>Activite 1.1.5</t>
  </si>
  <si>
    <t>Activite 1.1.6</t>
  </si>
  <si>
    <t>Activite 1.1.7</t>
  </si>
  <si>
    <t>Activite 1.1.8</t>
  </si>
  <si>
    <t>Produit total</t>
  </si>
  <si>
    <t>Produit 1.2:</t>
  </si>
  <si>
    <t xml:space="preserve">La stratégie de communication est élaborée et mise en œuvre permettant la diffusion des résultats du projet et contribuant à générer un climat propice à la RVC  </t>
  </si>
  <si>
    <t>Activite 1.2.1</t>
  </si>
  <si>
    <t xml:space="preserve">Développer la stratégie de communication en matière de réduction de la violence communautaire et de consolidation de la paix dans les zones urbaines ; </t>
  </si>
  <si>
    <t>Les sensibilités genres seront fortement integrées dans la stratégie.</t>
  </si>
  <si>
    <t>Activite 1.2.2</t>
  </si>
  <si>
    <t xml:space="preserve">Mettre en œuvre la stratégie avec le développement de matériels de communication et de sensibilisation sous le leadership de la Task force et de la CNDDR-RVC </t>
  </si>
  <si>
    <t>Le partenriat avec ONUFEMME permettra d'influencer les outils developpés sur les questions de genre</t>
  </si>
  <si>
    <t>Activite 1.2.3</t>
  </si>
  <si>
    <t>Renforcer les structures de communication au niveau national (Task force DDR-CVR), secteur de protection, et communautaire (au niveau des quartiers) et établir un lien avec l’approche internationale sécurité-humanitaire (UNRES.2022).</t>
  </si>
  <si>
    <t>Le plaidoyer via le pont avec avec GPI.2.0 permettra une intégration de la dimension   genre (représentativité des   des femmes) au sein des actions prévues</t>
  </si>
  <si>
    <t>Activite 1.2.4</t>
  </si>
  <si>
    <t xml:space="preserve">Mettre en place – sous la coordination de la Task Force – un groupe de communication composé des acteurs clés dans le domaine de la RVC y compris les acteurs institutionnels (PNH, ULCC, OPC, etc.) </t>
  </si>
  <si>
    <t>Activite 1.2.5</t>
  </si>
  <si>
    <t>Activite 1.2.6</t>
  </si>
  <si>
    <t>Activite 1.2.7</t>
  </si>
  <si>
    <t>Activite 1.2.8</t>
  </si>
  <si>
    <t>Produit 1.3:</t>
  </si>
  <si>
    <t xml:space="preserve">Des actions de plaidoyer et de recherche sont promues pour une meilleure orientation des décideurs et politiques en matière de RVC </t>
  </si>
  <si>
    <t>Activite 1.3.1</t>
  </si>
  <si>
    <t>Soutenir la Taskforce pour le développement de partenariats stratégiques avec les universités-centres de recherches en Haïti et en dehors y compris les ONG-OCB locales et médias de recherche dans le domaine de la RVC</t>
  </si>
  <si>
    <t>Le quota genre sera systematiquement mis en oeuvre dans l'identification des bénéficiares</t>
  </si>
  <si>
    <t>Activite 1.3.2</t>
  </si>
  <si>
    <t>Appui à la Taskforce pour la conduite d’analyses intégrées des fragilités (défis émergents et menaces conductives de la violence communautaire y compris les dynamiques/influences politico-économique) en étroite collaboration avec les universités-centres de recherches en Haïti et en dehors y compris les ONG-OCB locales dans le domaine de la RVC</t>
  </si>
  <si>
    <t>Les docuemnts de l'étude seront finalisees en collaboration avec ONU Femme</t>
  </si>
  <si>
    <t>Activite 1.3.3</t>
  </si>
  <si>
    <t>Soutenir la Taskforce pour les actions de diffusion-plaidoyer de haut-niveau avec le Groupe des Parlementaires &amp; Elus Locaux &amp; un Groupe des Ambassadeurs &amp; PTFs a Haïti sur le suivi de la mise en œuvre des résultats de recherches.</t>
  </si>
  <si>
    <t>Les plateformes de femmes d'ONU Femme seront des partenaires</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</si>
  <si>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</si>
  <si>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</si>
  <si>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</si>
  <si>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</si>
  <si>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</si>
  <si>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</si>
  <si>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</si>
  <si>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</si>
  <si>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</si>
  <si>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</si>
  <si>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</si>
  <si>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</si>
  <si>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</si>
  <si>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</si>
  <si>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</si>
  <si>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Augmentation du niveau d'opportunité d'emploi des jeunes à risque, du niveau de fonctionnalité des infrastructures communautaires génératrices de revenus et; du niveau de cohésion sociale entre les communautés affectées, afin de favoriser la résilience à la violence des quartiers affectes par les gangs d'ici 2025</t>
  </si>
  <si>
    <t>Produit 2.1</t>
  </si>
  <si>
    <t>Des initiatives de développement de compétence et d’autonomisation économique et entrepreneuriale des jeunes comme alternative d’insertion socio professionnelle et économique pour lutter contre les déclencheurs potentiels de violence sont renforcées.</t>
  </si>
  <si>
    <t>Activite 2.1.1</t>
  </si>
  <si>
    <t xml:space="preserve">Sensibiliser et mobiliser, sous le leadership de la partie nationale [Task Force, CNDDR-RVC, OPC, PNH, etc.] les différentes communautés cibles sur le projet : les objectifs, la philosophie, les activités envisagées, types de bénéficiaires, modalités de sélection et stratégies de mise en œuvre et d’évaluation </t>
  </si>
  <si>
    <t>Au moins 2/3 des cibles seront des filles et les partenaires les OCB-OSC de jeunes-femme</t>
  </si>
  <si>
    <t>Activite 2.1.2</t>
  </si>
  <si>
    <t xml:space="preserve">Réaliser un diagnostic des potentialités des quartiers cibles et d’identification des besoins communautaires, notamment sociaux, économiques et psychosociaux dont leur sélection et leur validation seront réalisées à travers un atelier de travail et/ou d'échange. La constitution d’un comité local inclusif, issu de cet atelier, facilitera la réalisation et le suivi des activités ainsi que le processus de sélection des bénéficiaires </t>
  </si>
  <si>
    <t xml:space="preserve">Au moins 2/3 des activités cibleront les secteurs des femmes et jeunes-femmes </t>
  </si>
  <si>
    <t>Activite 2.1.3</t>
  </si>
  <si>
    <t>Créer des emplois de courte durée, sur la base des résultats de l’étude-diagnostic, pour les jeunes vulnérables au recrutement des groupes armés à travers la mise en œuvre des travaux communautaires en collaboration avec les comités locaux inclusifs. Un pont sera établi avec les actions de la force humanitaire sous le leadership national [CNDDR-RVC, Task Force, OPC, PNH, etc.]</t>
  </si>
  <si>
    <t>Au 2/4 des jeunes mobilisés seront des jeunes-femmes</t>
  </si>
  <si>
    <t>Activite 2.1.4</t>
  </si>
  <si>
    <t xml:space="preserve">Former des jeunes et des femmes vulnérables – en collaboration avec le projet PBF GPI.2.0 - au recrutement des groupes armés à l’esprit d’entreprise et au commerce (en les plaçant dans des centres de soutien à l’esprit d’entreprise et des centres de formation professionnelle avec un accent sur les filières innovantes) basées sur le résultat du diagnostic des potentialités économiques </t>
  </si>
  <si>
    <t>Au 2/3 des bénéficiaires seront des jeunes-femmes y compris les formateurs femmes</t>
  </si>
  <si>
    <t>Activite 2.1.5</t>
  </si>
  <si>
    <t xml:space="preserve">Attribuer des subventions pour les activités de relèvement communautaire et de coaching pour l’autonomisation entrepreneuriale, en particulier les jeunes et les femmes issus des activités de formation comme alternative à leur recrutement par les gangs pour prévenir la violence dans leur communauté ; </t>
  </si>
  <si>
    <t>Au 2/3 des bénéficiaires seront des jeunes-femmes</t>
  </si>
  <si>
    <t>Activite 2.1.6</t>
  </si>
  <si>
    <t>Encadrer les jeunes (jeunes hommes et femmes bénéficiaires de 2.1.3 et 2.1.4) pour le Développement personnel (lifeskills, gestion des émotions, communication non violente, gestion des traumas), engagement citoyen pour la sécurité et la protection de l’environnement, leadership, changement de comportement(C4D)</t>
  </si>
  <si>
    <t>Au 2/3 des formateurs (OSC-OCB, acteurs locaux des droits des femmes) et des beneficiaires au sein de la population des jeunes-femmes</t>
  </si>
  <si>
    <t>Activite 2.1.7</t>
  </si>
  <si>
    <t>Activite 2.1.8</t>
  </si>
  <si>
    <t>Produit 2.2</t>
  </si>
  <si>
    <t>Les actions de renforcement du leadership des jeunes en tant qu’agents de paix au sein de leur communauté contribuent à la réduction de violence communautaire et à l’amélioration de la cohésion sociale.</t>
  </si>
  <si>
    <t>Activite 2.2.1</t>
  </si>
  <si>
    <t xml:space="preserve">Identifier et former des jeunes leaders et mettre en place des agents catalyseurs de promotion de valeurs de paix et de changement de comportements [Partenaires de la Task force] qui travailleront dans les structures de cohésion sociale tels que écoles, églises et autres structures de rassemblement communautaire en appui à l’unité de police communautaire. Cette activité sera développée en synergie avec le projet Infrastructure de paix et les JCA du projet PBF Concern Worldwide </t>
  </si>
  <si>
    <t>Plus de la moitié des beneficiaires seront des jeunes-femmes</t>
  </si>
  <si>
    <t>Activite' 2.2.2</t>
  </si>
  <si>
    <t xml:space="preserve">Appuyer une campagne de sensibilisation, de mobilisation et d’engagement des communautés pour la transformation des relations entre enfants, adolescents, jeunes, adultes avec un accent particulier , sur les filles et les personnes handicapées . L’organisation de ces campagnes sera réalisée de concert avec la police communautaire, les ministères de la jeunesse et sport, à la condition féminine et des affaires sociales qui est responsable de la politique de promotion et de protection sociale. Cette activité sera développée en synergie avec le projet Infrastructure de paix </t>
  </si>
  <si>
    <t>2/3 des cibles sont des femmes et des jeune-femmes</t>
  </si>
  <si>
    <t>Activite 2.2.3</t>
  </si>
  <si>
    <t xml:space="preserve">Soutenir l’organisation de fora communautaires impliquant les impliquant les OCB, les notables, les jeunes et les autorités locales (Marie et CASEC, PC) dans chaque quartier cible du projet sur la violence, la gestion pacifique de conflit, la sécurité communautaire, la résilience et l’implication des jeunes et des femmes dans la transformation de leurs quartiers </t>
  </si>
  <si>
    <t>Au moins 2/3 des formateurs seront des femmes &amp; les materiesl utilisee sensible a la quetsion du genre</t>
  </si>
  <si>
    <t>Activite 2.2.4</t>
  </si>
  <si>
    <t>Soutenir les initiatives de la police communautaire dans les quartiers cibles du projet visant le rapprochement, le dialogue entre la PNH les jeunes et les acteurs locaux dans les quartiers cibles du projet.</t>
  </si>
  <si>
    <t>Les actions seront fortement sensible à la quetsion genre</t>
  </si>
  <si>
    <t>Activite 2.2.5</t>
  </si>
  <si>
    <t>Activite 2.2.6</t>
  </si>
  <si>
    <t>Activite 2.2.7</t>
  </si>
  <si>
    <t>Activite 2.2.8</t>
  </si>
  <si>
    <t>Produit 2.3</t>
  </si>
  <si>
    <t>la protection des populations victimes, incluant les risques d’enrôlement dans les gangs armés et d’exploitation des enfants, des adolescents et jeunes (filles et garçons), dans les quartiers cibles est effective</t>
  </si>
  <si>
    <t>Activite 2.3.1</t>
  </si>
  <si>
    <t>Appuyer la vulgarisation et la restitution de l’étude sur la problématique de la protection dans les quartiers cibles, la distribution spatiale et de la dynamique de la violence impliquant les enfants et les jeunes en milieu urbain de Port-au-Prince que l’UNICEF est train de réaliser et dont les résultats seront disponibles à partir de juillet 2023. Il s’agit d’une complémentarité d’actions car les fonds pour la réalisation de l’étude ont été fournis par l’UNICEF</t>
  </si>
  <si>
    <t>La moitié des populations cibles seront des femmes &amp; les dimension genre prise en compte dans l'étude</t>
  </si>
  <si>
    <t>Activite 2.3.2</t>
  </si>
  <si>
    <t>Faciliter la formation des animateurs de protection communautaire en premier soin (APS) à travers des institutions de protection dont l’IBESR, le MPSP, le MCFDF, le MENFP sur le psychosocial, la gestion des traumas, VBG, masculinité positive, déviance positive, compétences et autorités parentales, contrôle des fréquentations et accompagnement des personnes victimes de violences vers les services de prise en charge</t>
  </si>
  <si>
    <t>Au moins 2/3 des formateurs seront des femmes &amp; les matéries utilisés seraont sensibles à la quetsion du genre</t>
  </si>
  <si>
    <t>Activite 2.3.3</t>
  </si>
  <si>
    <t>Renforcer les mécanismes de protection (alerte, plainte, référencement, traitement des cas et feedback) et de prise en charge intégrée des personnes victimes et affectées par la violence avec un accent particulier sur les VBG, exploitation sexuelle et violation des droits de l’enfant dans les quartiers cibles à travers le renforcement des structures existantes (IBESR, BPM, MSPP, MENFP, MCDF) ;</t>
  </si>
  <si>
    <t>Les besoins spécifiques (femes, jeunes-filles) seront prises en compte dans le processus de conception de ces outils  - Au moins 2/3 des victimes ciblées seront des jeunes-femes et femmes</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</si>
  <si>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</si>
  <si>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</si>
  <si>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</si>
  <si>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</si>
  <si>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</si>
  <si>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</si>
  <si>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</si>
  <si>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</si>
  <si>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</si>
  <si>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</si>
  <si>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</si>
  <si>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</si>
  <si>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</si>
  <si>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</si>
  <si>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</si>
  <si>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</si>
  <si>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</si>
  <si>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</si>
  <si>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</si>
  <si>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</si>
  <si>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</si>
  <si>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</si>
  <si>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</si>
  <si>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</si>
  <si>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</si>
  <si>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</si>
  <si>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</si>
  <si>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</si>
  <si>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</si>
  <si>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</si>
  <si>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</si>
  <si>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</si>
  <si>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</si>
  <si>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</si>
  <si>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</si>
  <si>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</si>
  <si>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</si>
  <si>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</si>
  <si>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</si>
  <si>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</si>
  <si>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</si>
  <si>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</si>
  <si>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</si>
  <si>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</si>
  <si>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</si>
  <si>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</si>
  <si>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</si>
  <si>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</si>
  <si>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</si>
  <si>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</si>
  <si>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</si>
  <si>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</si>
  <si>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</si>
  <si>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</si>
  <si>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</si>
  <si>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</si>
  <si>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</si>
  <si>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</si>
  <si>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</si>
  <si>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</si>
  <si>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</si>
  <si>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</si>
  <si>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</si>
  <si>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</si>
  <si>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</si>
  <si>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</si>
  <si>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</si>
  <si>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</si>
  <si>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</si>
  <si>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</si>
  <si>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</si>
  <si>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</si>
  <si>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</si>
  <si>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</si>
  <si>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</si>
  <si>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</si>
  <si>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</si>
  <si>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</si>
  <si>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</si>
  <si>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</si>
  <si>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</si>
  <si>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</si>
  <si>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</si>
  <si>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</si>
  <si>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</si>
  <si>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</si>
  <si>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</si>
  <si>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</si>
  <si>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</si>
  <si>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Aussi bien les documents que le processus de mobilisation de l'équipe du projet sera sensible au genre</t>
  </si>
  <si>
    <t>Couts operationnels si pas inclus dans les activites si-dessus</t>
  </si>
  <si>
    <t>Budget de suivi</t>
  </si>
  <si>
    <t>Les outils et autres matériels de S&amp;E seront sensibles au genre</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</si>
  <si>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</si>
  <si>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</si>
  <si>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</si>
  <si>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</si>
  <si>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</si>
  <si>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</si>
  <si>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</si>
  <si>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</si>
  <si>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</si>
  <si>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</si>
  <si>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Aptos Narrow"/>
        <family val="2"/>
        <scheme val="minor"/>
      </rPr>
      <t>(inclut coûts indirects)</t>
    </r>
  </si>
  <si>
    <t>Total des dépenses</t>
  </si>
  <si>
    <t>% alloué à GEWE</t>
  </si>
  <si>
    <t>Taux d'exécution</t>
  </si>
  <si>
    <r>
      <t xml:space="preserve">$ alloué à S&amp;E </t>
    </r>
    <r>
      <rPr>
        <sz val="11"/>
        <color theme="1"/>
        <rFont val="Aptos Narrow"/>
        <family val="2"/>
        <scheme val="minor"/>
      </rPr>
      <t>(inclut coûts indirects)</t>
    </r>
  </si>
  <si>
    <t>% alloué à S&amp;E</t>
  </si>
  <si>
    <r>
      <t xml:space="preserve">Note: Le PBF n'accepte pas les projets avec moins de 5% pour le S&amp;E et moins 15% pour le GEWE. Ces chiffres apparaîtront </t>
    </r>
    <r>
      <rPr>
        <sz val="11"/>
        <color rgb="FFFF0000"/>
        <rFont val="Aptos Narrow"/>
        <family val="2"/>
        <scheme val="minor"/>
      </rPr>
      <t>en</t>
    </r>
    <r>
      <rPr>
        <sz val="11"/>
        <color theme="1"/>
        <rFont val="Aptos Narrow"/>
        <family val="2"/>
        <scheme val="minor"/>
      </rPr>
      <t xml:space="preserve"> </t>
    </r>
    <r>
      <rPr>
        <sz val="11"/>
        <color rgb="FFFF0000"/>
        <rFont val="Aptos Narrow"/>
        <family val="2"/>
        <scheme val="minor"/>
      </rPr>
      <t>rouge</t>
    </r>
    <r>
      <rPr>
        <sz val="11"/>
        <color theme="1"/>
        <rFont val="Aptos Narrow"/>
        <family val="2"/>
        <scheme val="minor"/>
      </rPr>
      <t xml:space="preserve"> si ce seuil minimum n'est pas atteint.</t>
    </r>
  </si>
  <si>
    <t>-</t>
  </si>
  <si>
    <t>PNUD Dépenses</t>
  </si>
  <si>
    <t>PNUD Engagements</t>
  </si>
  <si>
    <t>Rapport Financier</t>
  </si>
  <si>
    <t>Projet PBF-CVR2</t>
  </si>
  <si>
    <t>UNICEF Dépenses</t>
  </si>
  <si>
    <t>Financial Report au 31 octobre  2024 and commitments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</si>
</sst>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7"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24"/>
      <color rgb="FF00B0F0"/>
      <name val="Aptos Narrow"/>
      <family val="2"/>
      <scheme val="minor"/>
    </font>
    <font>
      <b/>
      <sz val="36"/>
      <color theme="1"/>
      <name val="Aptos Narrow"/>
      <family val="2"/>
      <scheme val="minor"/>
    </font>
    <font>
      <sz val="36"/>
      <color theme="1"/>
      <name val="Aptos Narrow"/>
      <family val="2"/>
      <scheme val="minor"/>
    </font>
    <font>
      <b/>
      <sz val="20"/>
      <color theme="1"/>
      <name val="Aptos Narrow"/>
      <family val="2"/>
      <scheme val="minor"/>
    </font>
    <font>
      <b/>
      <sz val="12"/>
      <color theme="1"/>
      <name val="Aptos Narrow"/>
      <family val="2"/>
      <scheme val="minor"/>
    </font>
    <font>
      <sz val="12"/>
      <color theme="1"/>
      <name val="Aptos Narrow"/>
      <family val="2"/>
      <scheme val="minor"/>
    </font>
    <font>
      <b/>
      <sz val="12"/>
      <color rgb="FFFF0000"/>
      <name val="Aptos Narrow"/>
      <family val="2"/>
      <scheme val="minor"/>
    </font>
    <font>
      <sz val="12"/>
      <color rgb="FFFF0000"/>
      <name val="Aptos Narrow"/>
      <family val="2"/>
      <scheme val="minor"/>
    </font>
    <font>
      <sz val="12"/>
      <name val="Aptos Narrow"/>
      <family val="2"/>
      <scheme val="minor"/>
    </font>
    <font>
      <b/>
      <sz val="16"/>
      <color rgb="FF00B0F0"/>
      <name val="Aptos Narrow"/>
      <family val="2"/>
      <scheme val="minor"/>
    </font>
    <font>
      <b/>
      <u/>
      <sz val="11"/>
      <color theme="1"/>
      <name val="Aptos Narrow"/>
      <family val="2"/>
      <scheme val="minor"/>
    </font>
    <font>
      <b/>
      <sz val="18"/>
      <color rgb="FF00B0F0"/>
      <name val="Aptos Narrow"/>
      <family val="2"/>
      <scheme val="minor"/>
    </font>
    <font>
      <b/>
      <sz val="14"/>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0" fillId="0" borderId="0" xfId="0" applyAlignment="1">
      <alignment wrapText="1"/>
    </xf>
    <xf numFmtId="0" fontId="5" fillId="0" borderId="0" xfId="0" applyFont="1" applyAlignment="1">
      <alignment wrapText="1"/>
    </xf>
    <xf numFmtId="0" fontId="6" fillId="0" borderId="0" xfId="0" applyFont="1" applyAlignment="1">
      <alignment wrapText="1"/>
    </xf>
    <xf numFmtId="164" fontId="6" fillId="0" borderId="0" xfId="1" applyFont="1" applyBorder="1" applyAlignment="1">
      <alignment wrapText="1"/>
    </xf>
    <xf numFmtId="164" fontId="6" fillId="0" borderId="0" xfId="1" applyFont="1" applyFill="1" applyBorder="1" applyAlignment="1">
      <alignment wrapText="1"/>
    </xf>
    <xf numFmtId="164" fontId="7" fillId="2" borderId="0" xfId="1" applyFont="1" applyFill="1" applyBorder="1" applyAlignment="1">
      <alignment horizontal="left" wrapText="1"/>
    </xf>
    <xf numFmtId="164" fontId="7" fillId="0" borderId="0" xfId="1" applyFont="1" applyFill="1" applyBorder="1" applyAlignment="1">
      <alignment horizontal="left" wrapText="1"/>
    </xf>
    <xf numFmtId="0" fontId="0" fillId="0" borderId="0" xfId="0" applyAlignment="1">
      <alignment horizontal="center" wrapText="1"/>
    </xf>
    <xf numFmtId="164" fontId="0" fillId="0" borderId="0" xfId="1" applyFont="1" applyFill="1" applyBorder="1" applyAlignment="1">
      <alignment wrapText="1"/>
    </xf>
    <xf numFmtId="0" fontId="0" fillId="2" borderId="0" xfId="0" applyFill="1" applyAlignment="1">
      <alignment wrapText="1"/>
    </xf>
    <xf numFmtId="0" fontId="8" fillId="3"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0" fillId="0" borderId="0" xfId="0" applyFont="1" applyAlignment="1">
      <alignment horizontal="center" vertical="center" wrapText="1"/>
    </xf>
    <xf numFmtId="0" fontId="8" fillId="5" borderId="1" xfId="0" applyFont="1" applyFill="1" applyBorder="1" applyAlignment="1">
      <alignment vertical="center" wrapText="1"/>
    </xf>
    <xf numFmtId="164" fontId="11" fillId="0" borderId="0" xfId="1" applyFont="1" applyFill="1" applyBorder="1" applyAlignment="1" applyProtection="1">
      <alignment vertical="center" wrapText="1"/>
    </xf>
    <xf numFmtId="164" fontId="8" fillId="0" borderId="0" xfId="1" applyFont="1" applyFill="1" applyBorder="1" applyAlignment="1" applyProtection="1">
      <alignment vertical="center" wrapText="1"/>
    </xf>
    <xf numFmtId="0" fontId="9" fillId="5" borderId="1" xfId="0" applyFont="1" applyFill="1" applyBorder="1" applyAlignment="1">
      <alignment vertical="center" wrapText="1"/>
    </xf>
    <xf numFmtId="0" fontId="9" fillId="0" borderId="1" xfId="0" applyFont="1" applyBorder="1" applyAlignment="1" applyProtection="1">
      <alignment horizontal="left" vertical="top" wrapText="1"/>
      <protection locked="0"/>
    </xf>
    <xf numFmtId="164" fontId="9" fillId="0" borderId="1" xfId="1" applyFont="1" applyBorder="1" applyAlignment="1" applyProtection="1">
      <alignment horizontal="center" vertical="center" wrapText="1"/>
      <protection locked="0"/>
    </xf>
    <xf numFmtId="164" fontId="9" fillId="3" borderId="1" xfId="1" applyFont="1" applyFill="1" applyBorder="1" applyAlignment="1" applyProtection="1">
      <alignment horizontal="center" vertical="center" wrapText="1"/>
    </xf>
    <xf numFmtId="9" fontId="9" fillId="0" borderId="1" xfId="2" applyFont="1" applyBorder="1" applyAlignment="1" applyProtection="1">
      <alignment horizontal="center" vertical="center" wrapText="1"/>
      <protection locked="0"/>
    </xf>
    <xf numFmtId="164" fontId="12" fillId="0" borderId="1" xfId="1" applyFont="1" applyFill="1" applyBorder="1" applyAlignment="1" applyProtection="1">
      <alignment horizontal="center" vertical="center" wrapText="1"/>
      <protection locked="0"/>
    </xf>
    <xf numFmtId="49" fontId="9" fillId="0" borderId="1" xfId="1" applyNumberFormat="1" applyFont="1" applyBorder="1" applyAlignment="1" applyProtection="1">
      <alignment horizontal="left" wrapText="1"/>
      <protection locked="0"/>
    </xf>
    <xf numFmtId="164" fontId="9" fillId="0" borderId="0" xfId="1" applyFont="1" applyFill="1" applyBorder="1" applyAlignment="1" applyProtection="1">
      <alignment horizontal="center" vertical="center" wrapText="1"/>
    </xf>
    <xf numFmtId="164" fontId="9" fillId="0" borderId="1" xfId="1"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top" wrapText="1"/>
      <protection locked="0"/>
    </xf>
    <xf numFmtId="164" fontId="9" fillId="2" borderId="1" xfId="1" applyFont="1" applyFill="1" applyBorder="1" applyAlignment="1" applyProtection="1">
      <alignment horizontal="center" vertical="center" wrapText="1"/>
      <protection locked="0"/>
    </xf>
    <xf numFmtId="9" fontId="9" fillId="2" borderId="1" xfId="2" applyFont="1" applyFill="1" applyBorder="1" applyAlignment="1" applyProtection="1">
      <alignment horizontal="center" vertical="center" wrapText="1"/>
      <protection locked="0"/>
    </xf>
    <xf numFmtId="49" fontId="9" fillId="2" borderId="1" xfId="1" applyNumberFormat="1" applyFont="1" applyFill="1" applyBorder="1" applyAlignment="1" applyProtection="1">
      <alignment horizontal="left" wrapText="1"/>
      <protection locked="0"/>
    </xf>
    <xf numFmtId="0" fontId="8" fillId="3" borderId="1" xfId="0" applyFont="1" applyFill="1" applyBorder="1" applyAlignment="1">
      <alignment vertical="center" wrapText="1"/>
    </xf>
    <xf numFmtId="164" fontId="8" fillId="3" borderId="1" xfId="1" applyFont="1" applyFill="1" applyBorder="1" applyAlignment="1" applyProtection="1">
      <alignment horizontal="center" vertical="center" wrapText="1"/>
    </xf>
    <xf numFmtId="164" fontId="8" fillId="0" borderId="1" xfId="1" applyFont="1" applyFill="1" applyBorder="1" applyAlignment="1" applyProtection="1">
      <alignment horizontal="center" vertical="center" wrapText="1"/>
    </xf>
    <xf numFmtId="164" fontId="8" fillId="0" borderId="0" xfId="1" applyFont="1" applyFill="1" applyBorder="1" applyAlignment="1" applyProtection="1">
      <alignment horizontal="center" vertical="center" wrapText="1"/>
    </xf>
    <xf numFmtId="164" fontId="8" fillId="3" borderId="2" xfId="1" applyFont="1" applyFill="1" applyBorder="1" applyAlignment="1" applyProtection="1">
      <alignment horizontal="center" vertical="center" wrapText="1"/>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left" vertical="top" wrapText="1"/>
      <protection locked="0"/>
    </xf>
    <xf numFmtId="164" fontId="9" fillId="2" borderId="0" xfId="1" applyFont="1" applyFill="1" applyBorder="1" applyAlignment="1" applyProtection="1">
      <alignment horizontal="center" vertical="center" wrapText="1"/>
      <protection locked="0"/>
    </xf>
    <xf numFmtId="164" fontId="9" fillId="0" borderId="0" xfId="1" applyFont="1" applyFill="1" applyBorder="1" applyAlignment="1" applyProtection="1">
      <alignment horizontal="center" vertical="center" wrapText="1"/>
      <protection locked="0"/>
    </xf>
    <xf numFmtId="0" fontId="8" fillId="2" borderId="0" xfId="0" applyFont="1" applyFill="1" applyAlignment="1">
      <alignment vertical="center" wrapText="1"/>
    </xf>
    <xf numFmtId="164" fontId="9" fillId="2" borderId="0" xfId="1" applyFont="1" applyFill="1" applyBorder="1" applyAlignment="1" applyProtection="1">
      <alignment vertical="center" wrapText="1"/>
      <protection locked="0"/>
    </xf>
    <xf numFmtId="164" fontId="9" fillId="0" borderId="0" xfId="1" applyFont="1" applyFill="1" applyBorder="1" applyAlignment="1" applyProtection="1">
      <alignment vertical="center" wrapText="1"/>
      <protection locked="0"/>
    </xf>
    <xf numFmtId="0" fontId="8" fillId="0" borderId="0" xfId="0" applyFont="1" applyAlignment="1" applyProtection="1">
      <alignment vertical="center" wrapText="1"/>
      <protection locked="0"/>
    </xf>
    <xf numFmtId="0" fontId="8" fillId="6" borderId="1" xfId="0" applyFont="1" applyFill="1" applyBorder="1" applyAlignment="1">
      <alignment vertical="center" wrapText="1"/>
    </xf>
    <xf numFmtId="0" fontId="9" fillId="2" borderId="3" xfId="0" applyFont="1"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164" fontId="9" fillId="0" borderId="1" xfId="1" applyFont="1" applyBorder="1" applyAlignment="1" applyProtection="1">
      <alignment vertical="center" wrapText="1"/>
      <protection locked="0"/>
    </xf>
    <xf numFmtId="164" fontId="9" fillId="3" borderId="1" xfId="1" applyFont="1" applyFill="1" applyBorder="1" applyAlignment="1" applyProtection="1">
      <alignment vertical="center" wrapText="1"/>
    </xf>
    <xf numFmtId="9" fontId="9" fillId="0" borderId="1" xfId="2" applyFont="1" applyBorder="1" applyAlignment="1" applyProtection="1">
      <alignment vertical="center" wrapText="1"/>
      <protection locked="0"/>
    </xf>
    <xf numFmtId="164" fontId="12" fillId="0" borderId="1" xfId="1" applyFont="1" applyFill="1" applyBorder="1" applyAlignment="1" applyProtection="1">
      <alignment vertical="center" wrapText="1"/>
      <protection locked="0"/>
    </xf>
    <xf numFmtId="49" fontId="9" fillId="0" borderId="1" xfId="0" applyNumberFormat="1" applyFont="1" applyBorder="1" applyAlignment="1" applyProtection="1">
      <alignment horizontal="left" wrapText="1"/>
      <protection locked="0"/>
    </xf>
    <xf numFmtId="164" fontId="9" fillId="0" borderId="1" xfId="1" applyFont="1" applyFill="1" applyBorder="1" applyAlignment="1" applyProtection="1">
      <alignment vertical="center" wrapText="1"/>
      <protection locked="0"/>
    </xf>
    <xf numFmtId="0" fontId="9" fillId="2" borderId="4" xfId="0" applyFont="1" applyFill="1" applyBorder="1" applyAlignment="1" applyProtection="1">
      <alignment vertical="center" wrapText="1"/>
      <protection locked="0"/>
    </xf>
    <xf numFmtId="0" fontId="8" fillId="3" borderId="5" xfId="0" applyFont="1" applyFill="1" applyBorder="1" applyAlignment="1">
      <alignment vertical="center" wrapText="1"/>
    </xf>
    <xf numFmtId="0" fontId="8" fillId="7" borderId="1" xfId="0" applyFont="1" applyFill="1" applyBorder="1" applyAlignment="1" applyProtection="1">
      <alignment vertical="center" wrapText="1"/>
      <protection locked="0"/>
    </xf>
    <xf numFmtId="164" fontId="8" fillId="7" borderId="1" xfId="1" applyFont="1" applyFill="1" applyBorder="1" applyAlignment="1" applyProtection="1">
      <alignment vertical="center" wrapText="1"/>
    </xf>
    <xf numFmtId="0" fontId="8" fillId="2" borderId="0" xfId="0" applyFont="1" applyFill="1" applyAlignment="1" applyProtection="1">
      <alignment vertical="center" wrapText="1"/>
      <protection locked="0"/>
    </xf>
    <xf numFmtId="164" fontId="8" fillId="2" borderId="0" xfId="1" applyFont="1" applyFill="1" applyBorder="1" applyAlignment="1" applyProtection="1">
      <alignment vertical="center" wrapText="1"/>
      <protection locked="0"/>
    </xf>
    <xf numFmtId="164" fontId="8" fillId="0" borderId="0" xfId="1" applyFont="1" applyFill="1" applyBorder="1" applyAlignment="1" applyProtection="1">
      <alignment vertical="center" wrapText="1"/>
      <protection locked="0"/>
    </xf>
    <xf numFmtId="0" fontId="9" fillId="3" borderId="9" xfId="0" applyFont="1" applyFill="1" applyBorder="1" applyAlignment="1">
      <alignment horizontal="center" vertical="center" wrapText="1"/>
    </xf>
    <xf numFmtId="164" fontId="8" fillId="3" borderId="1" xfId="1" applyFont="1" applyFill="1" applyBorder="1" applyAlignment="1" applyProtection="1">
      <alignment horizontal="center" vertical="center" wrapText="1"/>
      <protection locked="0"/>
    </xf>
    <xf numFmtId="164" fontId="8" fillId="3" borderId="10" xfId="1" applyFont="1" applyFill="1" applyBorder="1" applyAlignment="1" applyProtection="1">
      <alignment horizontal="center" vertical="center" wrapText="1"/>
    </xf>
    <xf numFmtId="0" fontId="9" fillId="2" borderId="0" xfId="0" applyFont="1" applyFill="1" applyAlignment="1">
      <alignment vertical="center" wrapText="1"/>
    </xf>
    <xf numFmtId="0" fontId="9" fillId="3" borderId="11" xfId="0" applyFont="1" applyFill="1" applyBorder="1" applyAlignment="1">
      <alignment vertical="center" wrapText="1"/>
    </xf>
    <xf numFmtId="164" fontId="9" fillId="3" borderId="1" xfId="0" applyNumberFormat="1" applyFont="1" applyFill="1" applyBorder="1" applyAlignment="1">
      <alignment vertical="center" wrapText="1"/>
    </xf>
    <xf numFmtId="164" fontId="9" fillId="3" borderId="12" xfId="0" applyNumberFormat="1" applyFont="1" applyFill="1" applyBorder="1" applyAlignment="1">
      <alignment vertical="center" wrapText="1"/>
    </xf>
    <xf numFmtId="0" fontId="9" fillId="0" borderId="0" xfId="0" applyFont="1" applyAlignment="1" applyProtection="1">
      <alignment vertical="center" wrapText="1"/>
      <protection locked="0"/>
    </xf>
    <xf numFmtId="0" fontId="9" fillId="0" borderId="0" xfId="0" applyFont="1" applyAlignment="1">
      <alignment vertical="center" wrapText="1"/>
    </xf>
    <xf numFmtId="0" fontId="8" fillId="3" borderId="13" xfId="0" applyFont="1" applyFill="1" applyBorder="1" applyAlignment="1">
      <alignment vertical="center" wrapText="1"/>
    </xf>
    <xf numFmtId="164" fontId="8" fillId="3" borderId="14" xfId="1" applyFont="1" applyFill="1" applyBorder="1" applyAlignment="1" applyProtection="1">
      <alignment vertical="center" wrapText="1"/>
    </xf>
    <xf numFmtId="164" fontId="8" fillId="3" borderId="15" xfId="1" applyFont="1" applyFill="1" applyBorder="1" applyAlignment="1" applyProtection="1">
      <alignment vertical="center" wrapText="1"/>
    </xf>
    <xf numFmtId="164" fontId="0" fillId="0" borderId="0" xfId="1" applyFont="1" applyBorder="1" applyAlignment="1">
      <alignment wrapText="1"/>
    </xf>
    <xf numFmtId="164" fontId="8" fillId="2" borderId="0" xfId="0" applyNumberFormat="1" applyFont="1" applyFill="1" applyAlignment="1">
      <alignment vertical="center" wrapText="1"/>
    </xf>
    <xf numFmtId="164" fontId="8" fillId="2" borderId="0" xfId="1" applyFont="1" applyFill="1" applyBorder="1" applyAlignment="1">
      <alignment vertical="center" wrapText="1"/>
    </xf>
    <xf numFmtId="164" fontId="8" fillId="0" borderId="0" xfId="1" applyFont="1" applyFill="1" applyBorder="1" applyAlignment="1">
      <alignment vertical="center" wrapText="1"/>
    </xf>
    <xf numFmtId="164" fontId="8" fillId="2" borderId="0" xfId="1" applyFont="1" applyFill="1" applyBorder="1" applyAlignment="1" applyProtection="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vertical="center" wrapText="1"/>
    </xf>
    <xf numFmtId="164" fontId="8" fillId="3" borderId="20" xfId="1" applyFont="1" applyFill="1" applyBorder="1" applyAlignment="1" applyProtection="1">
      <alignment vertical="center" wrapText="1"/>
    </xf>
    <xf numFmtId="9" fontId="8" fillId="2" borderId="12" xfId="2" applyFont="1" applyFill="1" applyBorder="1" applyAlignment="1" applyProtection="1">
      <alignment vertical="center" wrapText="1"/>
      <protection locked="0"/>
    </xf>
    <xf numFmtId="0" fontId="8" fillId="3" borderId="9" xfId="0" applyFont="1" applyFill="1" applyBorder="1" applyAlignment="1">
      <alignment vertical="center" wrapText="1"/>
    </xf>
    <xf numFmtId="164" fontId="8" fillId="3" borderId="21" xfId="1" applyFont="1" applyFill="1" applyBorder="1" applyAlignment="1" applyProtection="1">
      <alignment vertical="center" wrapText="1"/>
    </xf>
    <xf numFmtId="9" fontId="8" fillId="2" borderId="10" xfId="2" applyFont="1" applyFill="1" applyBorder="1" applyAlignment="1" applyProtection="1">
      <alignment vertical="center" wrapText="1"/>
      <protection locked="0"/>
    </xf>
    <xf numFmtId="9" fontId="8" fillId="2" borderId="10" xfId="2" applyFont="1" applyFill="1" applyBorder="1" applyAlignment="1" applyProtection="1">
      <alignment horizontal="right" vertical="center" wrapText="1"/>
      <protection locked="0"/>
    </xf>
    <xf numFmtId="164" fontId="8" fillId="2" borderId="0" xfId="1" applyFont="1" applyFill="1" applyBorder="1" applyAlignment="1" applyProtection="1">
      <alignment horizontal="right" vertical="center" wrapText="1"/>
      <protection locked="0"/>
    </xf>
    <xf numFmtId="164" fontId="8" fillId="0" borderId="0" xfId="1" applyFont="1" applyFill="1" applyBorder="1" applyAlignment="1" applyProtection="1">
      <alignment horizontal="right" vertical="center" wrapText="1"/>
      <protection locked="0"/>
    </xf>
    <xf numFmtId="9" fontId="8" fillId="3" borderId="15" xfId="2" applyFont="1" applyFill="1" applyBorder="1" applyAlignment="1" applyProtection="1">
      <alignment vertical="center" wrapText="1"/>
    </xf>
    <xf numFmtId="164" fontId="8" fillId="2" borderId="0" xfId="1" applyFont="1" applyFill="1" applyBorder="1" applyAlignment="1" applyProtection="1">
      <alignmen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3" fillId="3" borderId="16" xfId="0" applyFont="1" applyFill="1" applyBorder="1" applyAlignment="1">
      <alignment horizontal="left" vertical="center" wrapText="1"/>
    </xf>
    <xf numFmtId="164" fontId="8" fillId="3" borderId="19" xfId="0" applyNumberFormat="1" applyFont="1" applyFill="1" applyBorder="1" applyAlignment="1">
      <alignment vertical="center" wrapText="1"/>
    </xf>
    <xf numFmtId="164" fontId="8" fillId="3" borderId="16" xfId="0" applyNumberFormat="1" applyFont="1" applyFill="1" applyBorder="1" applyAlignment="1">
      <alignment vertical="center" wrapText="1"/>
    </xf>
    <xf numFmtId="164" fontId="0" fillId="3" borderId="19" xfId="1" applyFont="1" applyFill="1" applyBorder="1" applyAlignment="1">
      <alignment vertical="center" wrapText="1"/>
    </xf>
    <xf numFmtId="164" fontId="0" fillId="0" borderId="0" xfId="1" applyFont="1" applyFill="1" applyBorder="1" applyAlignment="1">
      <alignment vertical="center" wrapText="1"/>
    </xf>
    <xf numFmtId="0" fontId="3" fillId="3" borderId="11" xfId="0" applyFont="1" applyFill="1" applyBorder="1" applyAlignment="1">
      <alignment horizontal="left" vertical="center" wrapText="1"/>
    </xf>
    <xf numFmtId="10" fontId="8" fillId="3" borderId="12" xfId="2" applyNumberFormat="1" applyFont="1" applyFill="1" applyBorder="1" applyAlignment="1" applyProtection="1">
      <alignment wrapText="1"/>
    </xf>
    <xf numFmtId="9" fontId="8" fillId="2" borderId="0" xfId="2" applyFont="1" applyFill="1" applyBorder="1" applyAlignment="1">
      <alignment wrapText="1"/>
    </xf>
    <xf numFmtId="0" fontId="0" fillId="3" borderId="13" xfId="0" applyFill="1" applyBorder="1" applyAlignment="1">
      <alignment wrapText="1"/>
    </xf>
    <xf numFmtId="9" fontId="0" fillId="3" borderId="15" xfId="2" applyFont="1" applyFill="1" applyBorder="1" applyAlignment="1">
      <alignment wrapText="1"/>
    </xf>
    <xf numFmtId="9" fontId="0" fillId="0" borderId="0" xfId="2" applyFont="1" applyFill="1" applyBorder="1" applyAlignment="1">
      <alignment wrapText="1"/>
    </xf>
    <xf numFmtId="0" fontId="3" fillId="2" borderId="0" xfId="0" applyFont="1" applyFill="1" applyAlignment="1">
      <alignment horizontal="center" vertical="center" wrapText="1"/>
    </xf>
    <xf numFmtId="164" fontId="8" fillId="3" borderId="12" xfId="2" applyNumberFormat="1" applyFont="1" applyFill="1" applyBorder="1" applyAlignment="1" applyProtection="1">
      <alignment wrapText="1"/>
    </xf>
    <xf numFmtId="164" fontId="8" fillId="2" borderId="0" xfId="2" applyNumberFormat="1" applyFont="1" applyFill="1" applyBorder="1" applyAlignment="1">
      <alignment wrapText="1"/>
    </xf>
    <xf numFmtId="0" fontId="0" fillId="2" borderId="0" xfId="0" applyFill="1" applyAlignment="1">
      <alignment horizontal="center" vertical="center" wrapText="1"/>
    </xf>
    <xf numFmtId="164" fontId="8" fillId="3" borderId="0" xfId="0" applyNumberFormat="1" applyFont="1" applyFill="1" applyAlignment="1">
      <alignment vertical="center" wrapText="1"/>
    </xf>
    <xf numFmtId="10" fontId="8" fillId="3" borderId="0" xfId="2" applyNumberFormat="1" applyFont="1" applyFill="1" applyBorder="1" applyAlignment="1" applyProtection="1">
      <alignment wrapText="1"/>
    </xf>
    <xf numFmtId="0" fontId="3" fillId="3" borderId="0" xfId="0" applyFont="1" applyFill="1" applyAlignment="1">
      <alignment horizontal="center" vertical="center" wrapText="1"/>
    </xf>
    <xf numFmtId="164" fontId="8" fillId="3" borderId="0" xfId="2" applyNumberFormat="1" applyFont="1" applyFill="1" applyBorder="1" applyAlignment="1" applyProtection="1">
      <alignment wrapText="1"/>
    </xf>
    <xf numFmtId="0" fontId="0" fillId="8" borderId="0" xfId="0" applyFill="1" applyAlignment="1">
      <alignment horizontal="center" vertical="center" wrapText="1"/>
    </xf>
    <xf numFmtId="0" fontId="4" fillId="0" borderId="0" xfId="0" applyFont="1" applyAlignment="1">
      <alignment vertical="top" wrapText="1"/>
    </xf>
    <xf numFmtId="0" fontId="13" fillId="0" borderId="0" xfId="0" applyFont="1" applyAlignment="1">
      <alignment horizontal="left" vertical="top" wrapText="1"/>
    </xf>
    <xf numFmtId="0" fontId="16" fillId="0" borderId="0" xfId="0" applyFont="1" applyAlignment="1">
      <alignment wrapText="1"/>
    </xf>
    <xf numFmtId="164" fontId="9" fillId="0" borderId="0" xfId="0" applyNumberFormat="1" applyFont="1" applyAlignment="1" applyProtection="1">
      <alignment vertical="center" wrapText="1"/>
      <protection locked="0"/>
    </xf>
    <xf numFmtId="0" fontId="14" fillId="0" borderId="0" xfId="0" applyFont="1" applyAlignment="1">
      <alignment horizontal="left" wrapText="1"/>
    </xf>
    <xf numFmtId="49" fontId="8" fillId="2" borderId="1" xfId="0" applyNumberFormat="1" applyFont="1" applyFill="1" applyBorder="1" applyAlignment="1" applyProtection="1">
      <alignment horizontal="left" vertical="top" wrapText="1"/>
      <protection locked="0"/>
    </xf>
    <xf numFmtId="164" fontId="8" fillId="2" borderId="1" xfId="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164" fontId="9" fillId="2" borderId="1" xfId="1"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8" fillId="0" borderId="0" xfId="0" applyFont="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8" borderId="13" xfId="0" applyFill="1" applyBorder="1" applyAlignment="1">
      <alignment horizontal="center" vertical="center" wrapText="1"/>
    </xf>
    <xf numFmtId="0" fontId="0" fillId="8" borderId="15" xfId="0" applyFill="1" applyBorder="1" applyAlignment="1">
      <alignment horizontal="center" vertical="center" wrapText="1"/>
    </xf>
    <xf numFmtId="0" fontId="15" fillId="0" borderId="0" xfId="0" applyFont="1" applyAlignment="1">
      <alignment horizontal="left" vertical="top" wrapText="1"/>
    </xf>
    <xf numFmtId="0" fontId="8" fillId="0" borderId="0" xfId="0" applyFont="1" applyAlignment="1">
      <alignment horizontal="left" vertical="top" wrapText="1"/>
    </xf>
    <xf numFmtId="164" fontId="8" fillId="3" borderId="20" xfId="1" applyFont="1" applyFill="1" applyBorder="1" applyAlignment="1" applyProtection="1">
      <alignment horizontal="center" vertical="center" wrapText="1"/>
      <protection locked="0"/>
    </xf>
    <xf numFmtId="164" fontId="8" fillId="3" borderId="3" xfId="1" applyFont="1" applyFill="1" applyBorder="1" applyAlignment="1" applyProtection="1">
      <alignment horizontal="center" vertical="center" wrapText="1"/>
      <protection locked="0"/>
    </xf>
    <xf numFmtId="164" fontId="8" fillId="3" borderId="4" xfId="1" applyFont="1" applyFill="1" applyBorder="1" applyAlignment="1" applyProtection="1">
      <alignment horizontal="center" vertical="center" wrapText="1"/>
      <protection locked="0"/>
    </xf>
    <xf numFmtId="164" fontId="8" fillId="3" borderId="20" xfId="1" applyFont="1" applyFill="1" applyBorder="1" applyAlignment="1" applyProtection="1">
      <alignment horizontal="center" vertical="center" wrapText="1"/>
    </xf>
    <xf numFmtId="164" fontId="8" fillId="3" borderId="3" xfId="1" applyFont="1" applyFill="1" applyBorder="1" applyAlignment="1" applyProtection="1">
      <alignment horizontal="center" vertical="center" wrapText="1"/>
    </xf>
    <xf numFmtId="164" fontId="8" fillId="3" borderId="4" xfId="1" applyFont="1" applyFill="1" applyBorder="1" applyAlignment="1" applyProtection="1">
      <alignment horizontal="center" vertical="center" wrapText="1"/>
    </xf>
    <xf numFmtId="164" fontId="8" fillId="3" borderId="24" xfId="1" applyFont="1" applyFill="1" applyBorder="1" applyAlignment="1" applyProtection="1">
      <alignment horizontal="center" vertical="center" wrapText="1"/>
    </xf>
    <xf numFmtId="164" fontId="8" fillId="3" borderId="25" xfId="1" applyFont="1" applyFill="1" applyBorder="1" applyAlignment="1" applyProtection="1">
      <alignment horizontal="center" vertical="center" wrapText="1"/>
    </xf>
    <xf numFmtId="164" fontId="8" fillId="3" borderId="26" xfId="1" applyFont="1" applyFill="1" applyBorder="1" applyAlignment="1" applyProtection="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cellXfs>
  <cellStyles count="3">
    <cellStyle name="Currency" xfId="1" builtinId="4"/>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EDCDD-1702-4D37-AF3D-044050ADF53F}">
  <dimension ref="A1:N272"/>
  <sheetViews>
    <sheetView tabSelected="1" topLeftCell="B74" zoomScale="69" zoomScaleNormal="69" workbookViewId="0">
      <selection activeCell="K193" sqref="K193"/>
    </sheetView>
  </sheetViews>
  <sheetFormatPr defaultColWidth="9.21875" defaultRowHeight="14.4" x14ac:dyDescent="0.3"/>
  <cols>
    <col min="1" max="1" width="4.21875" style="1" customWidth="1"/>
    <col min="2" max="2" width="30.77734375" style="1" customWidth="1"/>
    <col min="3" max="3" width="32.44140625" style="1" customWidth="1"/>
    <col min="4" max="9" width="23.21875" style="1" customWidth="1"/>
    <col min="10" max="10" width="22.44140625" style="1" customWidth="1"/>
    <col min="11" max="11" width="22.44140625" style="72" customWidth="1"/>
    <col min="12" max="12" width="29.5546875" style="9" customWidth="1"/>
    <col min="13" max="13" width="30.21875" style="1" customWidth="1"/>
    <col min="14" max="14" width="18.77734375" style="1" customWidth="1"/>
    <col min="15" max="15" width="9.21875" style="1"/>
    <col min="16" max="16" width="17.77734375" style="1" customWidth="1"/>
    <col min="17" max="17" width="26.44140625" style="1" customWidth="1"/>
    <col min="18" max="18" width="22.44140625" style="1" customWidth="1"/>
    <col min="19" max="19" width="29.77734375" style="1" customWidth="1"/>
    <col min="20" max="20" width="23.44140625" style="1" customWidth="1"/>
    <col min="21" max="21" width="18.44140625" style="1" customWidth="1"/>
    <col min="22" max="22" width="17.44140625" style="1" customWidth="1"/>
    <col min="23" max="23" width="25.21875" style="1" customWidth="1"/>
    <col min="24" max="16384" width="9.21875" style="1"/>
  </cols>
  <sheetData>
    <row r="1" spans="1:14" ht="18" x14ac:dyDescent="0.35">
      <c r="B1" s="115" t="s">
        <v>240</v>
      </c>
    </row>
    <row r="2" spans="1:14" ht="29.25" customHeight="1" x14ac:dyDescent="0.9">
      <c r="B2" s="129" t="s">
        <v>239</v>
      </c>
      <c r="C2" s="129"/>
      <c r="D2" s="129"/>
      <c r="E2" s="129"/>
      <c r="F2" s="113"/>
      <c r="G2" s="113"/>
      <c r="H2" s="2"/>
      <c r="I2" s="2"/>
      <c r="J2" s="3"/>
      <c r="K2" s="4"/>
      <c r="L2" s="5"/>
      <c r="M2" s="3"/>
    </row>
    <row r="3" spans="1:14" ht="29.25" customHeight="1" x14ac:dyDescent="0.9">
      <c r="B3" s="130" t="s">
        <v>242</v>
      </c>
      <c r="C3" s="130"/>
      <c r="D3" s="114"/>
      <c r="E3" s="114"/>
      <c r="F3" s="113"/>
      <c r="G3" s="113"/>
      <c r="H3" s="2"/>
      <c r="I3" s="2"/>
      <c r="J3" s="3"/>
      <c r="K3" s="4"/>
      <c r="L3" s="5"/>
      <c r="M3" s="3"/>
    </row>
    <row r="4" spans="1:14" ht="24" customHeight="1" x14ac:dyDescent="0.5">
      <c r="B4" s="117" t="s">
        <v>0</v>
      </c>
      <c r="C4" s="117"/>
      <c r="D4" s="117"/>
      <c r="E4" s="117"/>
      <c r="F4" s="117"/>
      <c r="G4" s="117"/>
      <c r="H4" s="117"/>
      <c r="I4" s="117"/>
      <c r="J4" s="117"/>
      <c r="K4" s="6"/>
      <c r="L4" s="7"/>
    </row>
    <row r="5" spans="1:14" ht="6.75" customHeight="1" x14ac:dyDescent="0.3">
      <c r="D5" s="8"/>
      <c r="E5" s="8"/>
      <c r="F5" s="8"/>
      <c r="G5" s="8"/>
      <c r="H5" s="8"/>
      <c r="I5" s="8"/>
      <c r="K5" s="9"/>
      <c r="M5" s="10"/>
      <c r="N5" s="10"/>
    </row>
    <row r="6" spans="1:14" ht="148.5" customHeight="1" x14ac:dyDescent="0.3">
      <c r="B6" s="11" t="s">
        <v>1</v>
      </c>
      <c r="C6" s="11" t="s">
        <v>2</v>
      </c>
      <c r="D6" s="12" t="s">
        <v>3</v>
      </c>
      <c r="E6" s="12" t="s">
        <v>237</v>
      </c>
      <c r="F6" s="12" t="s">
        <v>238</v>
      </c>
      <c r="G6" s="12" t="s">
        <v>4</v>
      </c>
      <c r="H6" s="12" t="s">
        <v>241</v>
      </c>
      <c r="I6" s="11" t="s">
        <v>5</v>
      </c>
      <c r="J6" s="11" t="s">
        <v>6</v>
      </c>
      <c r="K6" s="11" t="s">
        <v>7</v>
      </c>
      <c r="L6" s="13" t="s">
        <v>8</v>
      </c>
      <c r="M6" s="11" t="s">
        <v>9</v>
      </c>
      <c r="N6" s="14"/>
    </row>
    <row r="7" spans="1:14" ht="51" customHeight="1" x14ac:dyDescent="0.3">
      <c r="B7" s="15" t="s">
        <v>10</v>
      </c>
      <c r="C7" s="118" t="s">
        <v>11</v>
      </c>
      <c r="D7" s="118"/>
      <c r="E7" s="118"/>
      <c r="F7" s="118"/>
      <c r="G7" s="118"/>
      <c r="H7" s="118"/>
      <c r="I7" s="118"/>
      <c r="J7" s="118"/>
      <c r="K7" s="119"/>
      <c r="L7" s="119"/>
      <c r="M7" s="118"/>
      <c r="N7" s="16"/>
    </row>
    <row r="8" spans="1:14" ht="51" customHeight="1" x14ac:dyDescent="0.3">
      <c r="B8" s="15" t="s">
        <v>12</v>
      </c>
      <c r="C8" s="120" t="s">
        <v>13</v>
      </c>
      <c r="D8" s="120"/>
      <c r="E8" s="120"/>
      <c r="F8" s="120"/>
      <c r="G8" s="120"/>
      <c r="H8" s="120"/>
      <c r="I8" s="120"/>
      <c r="J8" s="120"/>
      <c r="K8" s="121"/>
      <c r="L8" s="121"/>
      <c r="M8" s="120"/>
      <c r="N8" s="17"/>
    </row>
    <row r="9" spans="1:14" ht="156" x14ac:dyDescent="0.3">
      <c r="B9" s="18" t="s">
        <v>14</v>
      </c>
      <c r="C9" s="19" t="s">
        <v>15</v>
      </c>
      <c r="D9" s="20">
        <v>15000</v>
      </c>
      <c r="E9" s="20"/>
      <c r="F9" s="20">
        <v>15000</v>
      </c>
      <c r="G9" s="20">
        <v>15000</v>
      </c>
      <c r="H9" s="20"/>
      <c r="I9" s="21">
        <f>+D9+G9</f>
        <v>30000</v>
      </c>
      <c r="J9" s="22">
        <v>0.5</v>
      </c>
      <c r="K9" s="20">
        <f>+E9+F9+H9</f>
        <v>15000</v>
      </c>
      <c r="L9" s="23" t="s">
        <v>16</v>
      </c>
      <c r="M9" s="24"/>
      <c r="N9" s="25"/>
    </row>
    <row r="10" spans="1:14" ht="93.6" x14ac:dyDescent="0.3">
      <c r="B10" s="18" t="s">
        <v>17</v>
      </c>
      <c r="C10" s="19" t="s">
        <v>18</v>
      </c>
      <c r="D10" s="20">
        <v>25000</v>
      </c>
      <c r="E10" s="20"/>
      <c r="F10" s="20">
        <v>14950.01</v>
      </c>
      <c r="G10" s="20">
        <v>25000</v>
      </c>
      <c r="H10" s="20"/>
      <c r="I10" s="21">
        <f t="shared" ref="I10:I16" si="0">+D10+G10</f>
        <v>50000</v>
      </c>
      <c r="J10" s="22">
        <v>0.8</v>
      </c>
      <c r="K10" s="20">
        <f t="shared" ref="K10:K16" si="1">+E10+F10+H10</f>
        <v>14950.01</v>
      </c>
      <c r="L10" s="23" t="s">
        <v>19</v>
      </c>
      <c r="M10" s="24"/>
      <c r="N10" s="25"/>
    </row>
    <row r="11" spans="1:14" ht="78" x14ac:dyDescent="0.3">
      <c r="B11" s="18" t="s">
        <v>20</v>
      </c>
      <c r="C11" s="19" t="s">
        <v>21</v>
      </c>
      <c r="D11" s="20">
        <v>50000</v>
      </c>
      <c r="E11" s="20">
        <v>42352</v>
      </c>
      <c r="F11" s="20"/>
      <c r="G11" s="20">
        <v>50000</v>
      </c>
      <c r="H11" s="20"/>
      <c r="I11" s="21">
        <f t="shared" si="0"/>
        <v>100000</v>
      </c>
      <c r="J11" s="22">
        <v>0.8</v>
      </c>
      <c r="K11" s="20">
        <f>+E11+F11+H11</f>
        <v>42352</v>
      </c>
      <c r="L11" s="23" t="s">
        <v>22</v>
      </c>
      <c r="M11" s="24"/>
      <c r="N11" s="25"/>
    </row>
    <row r="12" spans="1:14" ht="218.4" x14ac:dyDescent="0.3">
      <c r="B12" s="18" t="s">
        <v>23</v>
      </c>
      <c r="C12" s="19" t="s">
        <v>24</v>
      </c>
      <c r="D12" s="20">
        <v>20000</v>
      </c>
      <c r="E12" s="20">
        <v>7476</v>
      </c>
      <c r="F12" s="20"/>
      <c r="G12" s="20">
        <v>20000</v>
      </c>
      <c r="H12" s="20"/>
      <c r="I12" s="21">
        <f t="shared" si="0"/>
        <v>40000</v>
      </c>
      <c r="J12" s="22">
        <v>0.8</v>
      </c>
      <c r="K12" s="20">
        <f t="shared" si="1"/>
        <v>7476</v>
      </c>
      <c r="L12" s="23" t="s">
        <v>25</v>
      </c>
      <c r="M12" s="24"/>
      <c r="N12" s="25"/>
    </row>
    <row r="13" spans="1:14" ht="15.6" x14ac:dyDescent="0.3">
      <c r="B13" s="18" t="s">
        <v>26</v>
      </c>
      <c r="C13" s="19"/>
      <c r="D13" s="20"/>
      <c r="E13" s="20"/>
      <c r="F13" s="20"/>
      <c r="G13" s="20"/>
      <c r="H13" s="20"/>
      <c r="I13" s="21">
        <f t="shared" si="0"/>
        <v>0</v>
      </c>
      <c r="J13" s="22"/>
      <c r="K13" s="20">
        <f t="shared" si="1"/>
        <v>0</v>
      </c>
      <c r="L13" s="26"/>
      <c r="M13" s="24"/>
      <c r="N13" s="25"/>
    </row>
    <row r="14" spans="1:14" ht="15.6" x14ac:dyDescent="0.3">
      <c r="B14" s="18" t="s">
        <v>27</v>
      </c>
      <c r="C14" s="19"/>
      <c r="D14" s="20"/>
      <c r="E14" s="20"/>
      <c r="F14" s="20"/>
      <c r="G14" s="20"/>
      <c r="H14" s="20"/>
      <c r="I14" s="21">
        <f t="shared" si="0"/>
        <v>0</v>
      </c>
      <c r="J14" s="22"/>
      <c r="K14" s="20">
        <f t="shared" si="1"/>
        <v>0</v>
      </c>
      <c r="L14" s="26"/>
      <c r="M14" s="24"/>
      <c r="N14" s="25"/>
    </row>
    <row r="15" spans="1:14" ht="15.6" x14ac:dyDescent="0.3">
      <c r="B15" s="18" t="s">
        <v>28</v>
      </c>
      <c r="C15" s="27"/>
      <c r="D15" s="28"/>
      <c r="E15" s="28"/>
      <c r="F15" s="28"/>
      <c r="G15" s="28"/>
      <c r="H15" s="28"/>
      <c r="I15" s="21">
        <f t="shared" si="0"/>
        <v>0</v>
      </c>
      <c r="J15" s="29"/>
      <c r="K15" s="20">
        <f t="shared" si="1"/>
        <v>0</v>
      </c>
      <c r="L15" s="26"/>
      <c r="M15" s="30"/>
      <c r="N15" s="25"/>
    </row>
    <row r="16" spans="1:14" ht="15.6" x14ac:dyDescent="0.3">
      <c r="A16" s="10"/>
      <c r="B16" s="18" t="s">
        <v>29</v>
      </c>
      <c r="C16" s="27"/>
      <c r="D16" s="28"/>
      <c r="E16" s="28"/>
      <c r="F16" s="28"/>
      <c r="G16" s="28"/>
      <c r="H16" s="28"/>
      <c r="I16" s="21">
        <f t="shared" si="0"/>
        <v>0</v>
      </c>
      <c r="J16" s="29"/>
      <c r="K16" s="20">
        <f t="shared" si="1"/>
        <v>0</v>
      </c>
      <c r="L16" s="26"/>
      <c r="M16" s="30"/>
    </row>
    <row r="17" spans="1:14" ht="15.6" x14ac:dyDescent="0.3">
      <c r="A17" s="10"/>
      <c r="C17" s="31" t="s">
        <v>30</v>
      </c>
      <c r="D17" s="32">
        <f>SUM(D9:D16)</f>
        <v>110000</v>
      </c>
      <c r="E17" s="32">
        <f t="shared" ref="E17:F17" si="2">SUM(E9:E16)</f>
        <v>49828</v>
      </c>
      <c r="F17" s="32">
        <f t="shared" si="2"/>
        <v>29950.010000000002</v>
      </c>
      <c r="G17" s="32">
        <f>SUM(G9:G16)</f>
        <v>110000</v>
      </c>
      <c r="H17" s="32">
        <f>SUM(H9:H16)</f>
        <v>0</v>
      </c>
      <c r="I17" s="32">
        <f>SUM(I9:I16)</f>
        <v>220000</v>
      </c>
      <c r="J17" s="32">
        <f>(J9*I9)+(J10*I10)+(J11*I11)+(J12*I12)+(J13*I13)+(J14*I14)+(J15*I15)+(J16*I16)</f>
        <v>167000</v>
      </c>
      <c r="K17" s="32">
        <f>SUM(K9:K16)</f>
        <v>79778.010000000009</v>
      </c>
      <c r="L17" s="33"/>
      <c r="M17" s="30"/>
      <c r="N17" s="34"/>
    </row>
    <row r="18" spans="1:14" ht="51" customHeight="1" x14ac:dyDescent="0.3">
      <c r="A18" s="10"/>
      <c r="B18" s="15" t="s">
        <v>31</v>
      </c>
      <c r="C18" s="122" t="s">
        <v>32</v>
      </c>
      <c r="D18" s="122"/>
      <c r="E18" s="122"/>
      <c r="F18" s="122"/>
      <c r="G18" s="122"/>
      <c r="H18" s="122"/>
      <c r="I18" s="122"/>
      <c r="J18" s="122"/>
      <c r="K18" s="121"/>
      <c r="L18" s="121"/>
      <c r="M18" s="122"/>
      <c r="N18" s="17"/>
    </row>
    <row r="19" spans="1:14" ht="93.6" x14ac:dyDescent="0.3">
      <c r="A19" s="10"/>
      <c r="B19" s="18" t="s">
        <v>33</v>
      </c>
      <c r="C19" s="19" t="s">
        <v>34</v>
      </c>
      <c r="D19" s="20">
        <v>5000</v>
      </c>
      <c r="E19" s="20"/>
      <c r="F19" s="20"/>
      <c r="G19" s="20">
        <v>5000</v>
      </c>
      <c r="H19" s="20"/>
      <c r="I19" s="21">
        <f>+D19+G19</f>
        <v>10000</v>
      </c>
      <c r="J19" s="22">
        <v>0.8</v>
      </c>
      <c r="K19" s="20">
        <f t="shared" ref="K19:K26" si="3">+E19+F19+H19</f>
        <v>0</v>
      </c>
      <c r="L19" s="23" t="s">
        <v>35</v>
      </c>
      <c r="M19" s="24"/>
      <c r="N19" s="25"/>
    </row>
    <row r="20" spans="1:14" ht="93.6" x14ac:dyDescent="0.3">
      <c r="A20" s="10"/>
      <c r="B20" s="18" t="s">
        <v>36</v>
      </c>
      <c r="C20" s="19" t="s">
        <v>37</v>
      </c>
      <c r="D20" s="20">
        <v>25000</v>
      </c>
      <c r="E20" s="20"/>
      <c r="F20" s="20"/>
      <c r="G20" s="20">
        <v>25000</v>
      </c>
      <c r="H20" s="20"/>
      <c r="I20" s="21">
        <f t="shared" ref="I20:I26" si="4">+D20+G20</f>
        <v>50000</v>
      </c>
      <c r="J20" s="22">
        <v>0.8</v>
      </c>
      <c r="K20" s="20">
        <f t="shared" si="3"/>
        <v>0</v>
      </c>
      <c r="L20" s="23" t="s">
        <v>38</v>
      </c>
      <c r="M20" s="24"/>
      <c r="N20" s="25"/>
    </row>
    <row r="21" spans="1:14" ht="124.8" x14ac:dyDescent="0.3">
      <c r="A21" s="10"/>
      <c r="B21" s="18" t="s">
        <v>39</v>
      </c>
      <c r="C21" s="19" t="s">
        <v>40</v>
      </c>
      <c r="D21" s="20">
        <v>7500</v>
      </c>
      <c r="E21" s="20"/>
      <c r="F21" s="20"/>
      <c r="G21" s="20">
        <v>7500</v>
      </c>
      <c r="H21" s="20"/>
      <c r="I21" s="21">
        <f t="shared" si="4"/>
        <v>15000</v>
      </c>
      <c r="J21" s="22">
        <v>0.7</v>
      </c>
      <c r="K21" s="20">
        <f t="shared" si="3"/>
        <v>0</v>
      </c>
      <c r="L21" s="23" t="s">
        <v>41</v>
      </c>
      <c r="M21" s="24"/>
      <c r="N21" s="25"/>
    </row>
    <row r="22" spans="1:14" ht="109.2" x14ac:dyDescent="0.3">
      <c r="A22" s="10"/>
      <c r="B22" s="18" t="s">
        <v>42</v>
      </c>
      <c r="C22" s="19" t="s">
        <v>43</v>
      </c>
      <c r="D22" s="20">
        <v>7500</v>
      </c>
      <c r="E22" s="20"/>
      <c r="F22" s="20"/>
      <c r="G22" s="20">
        <v>7500</v>
      </c>
      <c r="H22" s="20"/>
      <c r="I22" s="21">
        <f t="shared" si="4"/>
        <v>15000</v>
      </c>
      <c r="J22" s="22"/>
      <c r="K22" s="20">
        <f t="shared" si="3"/>
        <v>0</v>
      </c>
      <c r="L22" s="26"/>
      <c r="M22" s="24"/>
      <c r="N22" s="25"/>
    </row>
    <row r="23" spans="1:14" ht="15.6" x14ac:dyDescent="0.3">
      <c r="A23" s="10"/>
      <c r="B23" s="18" t="s">
        <v>44</v>
      </c>
      <c r="C23" s="19"/>
      <c r="D23" s="20"/>
      <c r="E23" s="20"/>
      <c r="F23" s="20"/>
      <c r="G23" s="20"/>
      <c r="H23" s="20"/>
      <c r="I23" s="21">
        <f t="shared" si="4"/>
        <v>0</v>
      </c>
      <c r="J23" s="22"/>
      <c r="K23" s="20">
        <f t="shared" si="3"/>
        <v>0</v>
      </c>
      <c r="L23" s="26"/>
      <c r="M23" s="24"/>
      <c r="N23" s="25"/>
    </row>
    <row r="24" spans="1:14" ht="15.6" x14ac:dyDescent="0.3">
      <c r="A24" s="10"/>
      <c r="B24" s="18" t="s">
        <v>45</v>
      </c>
      <c r="C24" s="19"/>
      <c r="D24" s="20"/>
      <c r="E24" s="20"/>
      <c r="F24" s="20"/>
      <c r="G24" s="20"/>
      <c r="H24" s="20"/>
      <c r="I24" s="21">
        <f t="shared" si="4"/>
        <v>0</v>
      </c>
      <c r="J24" s="22"/>
      <c r="K24" s="20">
        <f t="shared" si="3"/>
        <v>0</v>
      </c>
      <c r="L24" s="26"/>
      <c r="M24" s="24"/>
      <c r="N24" s="25"/>
    </row>
    <row r="25" spans="1:14" ht="15.6" x14ac:dyDescent="0.3">
      <c r="A25" s="10"/>
      <c r="B25" s="18" t="s">
        <v>46</v>
      </c>
      <c r="C25" s="27"/>
      <c r="D25" s="28"/>
      <c r="E25" s="28"/>
      <c r="F25" s="28"/>
      <c r="G25" s="28"/>
      <c r="H25" s="28"/>
      <c r="I25" s="21">
        <f t="shared" si="4"/>
        <v>0</v>
      </c>
      <c r="J25" s="29"/>
      <c r="K25" s="20">
        <f t="shared" si="3"/>
        <v>0</v>
      </c>
      <c r="L25" s="26"/>
      <c r="M25" s="30"/>
      <c r="N25" s="25"/>
    </row>
    <row r="26" spans="1:14" ht="15.6" x14ac:dyDescent="0.3">
      <c r="A26" s="10"/>
      <c r="B26" s="18" t="s">
        <v>47</v>
      </c>
      <c r="C26" s="27"/>
      <c r="D26" s="28"/>
      <c r="E26" s="28"/>
      <c r="F26" s="28"/>
      <c r="G26" s="28"/>
      <c r="H26" s="28"/>
      <c r="I26" s="21">
        <f t="shared" si="4"/>
        <v>0</v>
      </c>
      <c r="J26" s="29"/>
      <c r="K26" s="20">
        <f t="shared" si="3"/>
        <v>0</v>
      </c>
      <c r="L26" s="26"/>
      <c r="M26" s="30"/>
      <c r="N26" s="25"/>
    </row>
    <row r="27" spans="1:14" ht="15.6" x14ac:dyDescent="0.3">
      <c r="A27" s="10"/>
      <c r="C27" s="31" t="s">
        <v>30</v>
      </c>
      <c r="D27" s="35">
        <f>SUM(D19:D26)</f>
        <v>45000</v>
      </c>
      <c r="E27" s="35">
        <f t="shared" ref="E27:F27" si="5">SUM(E19:E26)</f>
        <v>0</v>
      </c>
      <c r="F27" s="35">
        <f t="shared" si="5"/>
        <v>0</v>
      </c>
      <c r="G27" s="35">
        <f>SUM(G19:G26)</f>
        <v>45000</v>
      </c>
      <c r="H27" s="35">
        <f>SUM(H19:H26)</f>
        <v>0</v>
      </c>
      <c r="I27" s="35">
        <f>SUM(I19:I26)</f>
        <v>90000</v>
      </c>
      <c r="J27" s="32">
        <f>(J19*I19)+(J20*I20)+(J21*I21)+(J22*I22)+(J23*I23)+(J24*I24)+(J25*I25)+(J26*I26)</f>
        <v>58500</v>
      </c>
      <c r="K27" s="32">
        <f>SUM(K19:K26)</f>
        <v>0</v>
      </c>
      <c r="L27" s="33"/>
      <c r="M27" s="30"/>
      <c r="N27" s="34"/>
    </row>
    <row r="28" spans="1:14" ht="51" customHeight="1" x14ac:dyDescent="0.3">
      <c r="A28" s="10"/>
      <c r="B28" s="15" t="s">
        <v>48</v>
      </c>
      <c r="C28" s="122" t="s">
        <v>49</v>
      </c>
      <c r="D28" s="122"/>
      <c r="E28" s="122"/>
      <c r="F28" s="122"/>
      <c r="G28" s="122"/>
      <c r="H28" s="122"/>
      <c r="I28" s="122"/>
      <c r="J28" s="122"/>
      <c r="K28" s="121"/>
      <c r="L28" s="121"/>
      <c r="M28" s="122"/>
      <c r="N28" s="17"/>
    </row>
    <row r="29" spans="1:14" ht="109.2" x14ac:dyDescent="0.3">
      <c r="A29" s="10"/>
      <c r="B29" s="18" t="s">
        <v>50</v>
      </c>
      <c r="C29" s="19" t="s">
        <v>51</v>
      </c>
      <c r="D29" s="20">
        <v>12500</v>
      </c>
      <c r="E29" s="20"/>
      <c r="F29" s="20"/>
      <c r="G29" s="20">
        <v>12500</v>
      </c>
      <c r="H29" s="20"/>
      <c r="I29" s="21">
        <f>+D29+G29</f>
        <v>25000</v>
      </c>
      <c r="J29" s="22">
        <v>0.7</v>
      </c>
      <c r="K29" s="20">
        <f t="shared" ref="K29:K36" si="6">+E29+F29+H29</f>
        <v>0</v>
      </c>
      <c r="L29" s="23" t="s">
        <v>52</v>
      </c>
      <c r="M29" s="24"/>
      <c r="N29" s="25"/>
    </row>
    <row r="30" spans="1:14" ht="187.2" x14ac:dyDescent="0.3">
      <c r="A30" s="10"/>
      <c r="B30" s="18" t="s">
        <v>53</v>
      </c>
      <c r="C30" s="19" t="s">
        <v>54</v>
      </c>
      <c r="D30" s="20">
        <v>5000</v>
      </c>
      <c r="E30" s="20"/>
      <c r="F30" s="20"/>
      <c r="G30" s="20">
        <v>5000</v>
      </c>
      <c r="H30" s="20"/>
      <c r="I30" s="21">
        <f t="shared" ref="I30:I36" si="7">+D30+G30</f>
        <v>10000</v>
      </c>
      <c r="J30" s="22">
        <v>0.8</v>
      </c>
      <c r="K30" s="20">
        <f t="shared" si="6"/>
        <v>0</v>
      </c>
      <c r="L30" s="23" t="s">
        <v>55</v>
      </c>
      <c r="M30" s="24"/>
      <c r="N30" s="25"/>
    </row>
    <row r="31" spans="1:14" ht="124.8" x14ac:dyDescent="0.3">
      <c r="A31" s="10"/>
      <c r="B31" s="18" t="s">
        <v>56</v>
      </c>
      <c r="C31" s="19" t="s">
        <v>57</v>
      </c>
      <c r="D31" s="20">
        <v>5000</v>
      </c>
      <c r="E31" s="20">
        <v>1059</v>
      </c>
      <c r="F31" s="20">
        <v>2710.89</v>
      </c>
      <c r="G31" s="20">
        <v>5000</v>
      </c>
      <c r="H31" s="20"/>
      <c r="I31" s="21">
        <f t="shared" si="7"/>
        <v>10000</v>
      </c>
      <c r="J31" s="22">
        <v>0.7</v>
      </c>
      <c r="K31" s="20">
        <f t="shared" si="6"/>
        <v>3769.89</v>
      </c>
      <c r="L31" s="23" t="s">
        <v>58</v>
      </c>
      <c r="M31" s="24"/>
      <c r="N31" s="25"/>
    </row>
    <row r="32" spans="1:14" ht="15.6" x14ac:dyDescent="0.3">
      <c r="A32" s="10"/>
      <c r="B32" s="18" t="s">
        <v>59</v>
      </c>
      <c r="C32" s="19"/>
      <c r="D32" s="20"/>
      <c r="E32" s="20"/>
      <c r="F32" s="20"/>
      <c r="G32" s="20"/>
      <c r="H32" s="20"/>
      <c r="I32" s="21">
        <f t="shared" si="7"/>
        <v>0</v>
      </c>
      <c r="J32" s="22"/>
      <c r="K32" s="20">
        <f t="shared" si="6"/>
        <v>0</v>
      </c>
      <c r="L32" s="26"/>
      <c r="M32" s="24"/>
      <c r="N32" s="25"/>
    </row>
    <row r="33" spans="1:14" s="10" customFormat="1" ht="15.6" x14ac:dyDescent="0.3">
      <c r="B33" s="18" t="s">
        <v>60</v>
      </c>
      <c r="C33" s="19"/>
      <c r="D33" s="20"/>
      <c r="E33" s="20"/>
      <c r="F33" s="20"/>
      <c r="G33" s="20"/>
      <c r="H33" s="20"/>
      <c r="I33" s="21">
        <f t="shared" si="7"/>
        <v>0</v>
      </c>
      <c r="J33" s="22"/>
      <c r="K33" s="20">
        <f t="shared" si="6"/>
        <v>0</v>
      </c>
      <c r="L33" s="26"/>
      <c r="M33" s="24"/>
      <c r="N33" s="25"/>
    </row>
    <row r="34" spans="1:14" s="10" customFormat="1" ht="15.6" x14ac:dyDescent="0.3">
      <c r="B34" s="18" t="s">
        <v>61</v>
      </c>
      <c r="C34" s="19"/>
      <c r="D34" s="20"/>
      <c r="E34" s="20"/>
      <c r="F34" s="20"/>
      <c r="G34" s="20"/>
      <c r="H34" s="20"/>
      <c r="I34" s="21">
        <f t="shared" si="7"/>
        <v>0</v>
      </c>
      <c r="J34" s="22"/>
      <c r="K34" s="20">
        <f t="shared" si="6"/>
        <v>0</v>
      </c>
      <c r="L34" s="26"/>
      <c r="M34" s="24"/>
      <c r="N34" s="25"/>
    </row>
    <row r="35" spans="1:14" s="10" customFormat="1" ht="15.6" x14ac:dyDescent="0.3">
      <c r="A35" s="1"/>
      <c r="B35" s="18" t="s">
        <v>62</v>
      </c>
      <c r="C35" s="27"/>
      <c r="D35" s="28"/>
      <c r="E35" s="28"/>
      <c r="F35" s="28"/>
      <c r="G35" s="28"/>
      <c r="H35" s="28"/>
      <c r="I35" s="21">
        <f t="shared" si="7"/>
        <v>0</v>
      </c>
      <c r="J35" s="29"/>
      <c r="K35" s="20">
        <f t="shared" si="6"/>
        <v>0</v>
      </c>
      <c r="L35" s="26"/>
      <c r="M35" s="30"/>
      <c r="N35" s="25"/>
    </row>
    <row r="36" spans="1:14" ht="15.6" x14ac:dyDescent="0.3">
      <c r="B36" s="18" t="s">
        <v>63</v>
      </c>
      <c r="C36" s="27"/>
      <c r="D36" s="28"/>
      <c r="E36" s="28"/>
      <c r="F36" s="28"/>
      <c r="G36" s="28"/>
      <c r="H36" s="28"/>
      <c r="I36" s="21">
        <f t="shared" si="7"/>
        <v>0</v>
      </c>
      <c r="J36" s="29"/>
      <c r="K36" s="20">
        <f t="shared" si="6"/>
        <v>0</v>
      </c>
      <c r="L36" s="26"/>
      <c r="M36" s="30"/>
      <c r="N36" s="25"/>
    </row>
    <row r="37" spans="1:14" ht="15.6" x14ac:dyDescent="0.3">
      <c r="C37" s="31" t="s">
        <v>30</v>
      </c>
      <c r="D37" s="35">
        <f>SUM(D29:D36)</f>
        <v>22500</v>
      </c>
      <c r="E37" s="35">
        <f t="shared" ref="E37:F37" si="8">SUM(E29:E36)</f>
        <v>1059</v>
      </c>
      <c r="F37" s="35">
        <f t="shared" si="8"/>
        <v>2710.89</v>
      </c>
      <c r="G37" s="35">
        <f>SUM(G29:G36)</f>
        <v>22500</v>
      </c>
      <c r="H37" s="35">
        <f>SUM(H29:H36)</f>
        <v>0</v>
      </c>
      <c r="I37" s="35">
        <f>SUM(I29:I36)</f>
        <v>45000</v>
      </c>
      <c r="J37" s="32">
        <f>(J29*I29)+(J30*I30)+(J31*I31)+(J32*I32)+(J33*I33)+(J34*I34)+(J35*I35)+(J36*I36)</f>
        <v>32500</v>
      </c>
      <c r="K37" s="32">
        <f>SUM(K29:K36)</f>
        <v>3769.89</v>
      </c>
      <c r="L37" s="33"/>
      <c r="M37" s="30"/>
      <c r="N37" s="34"/>
    </row>
    <row r="38" spans="1:14" ht="51" customHeight="1" x14ac:dyDescent="0.3">
      <c r="B38" s="15" t="s">
        <v>64</v>
      </c>
      <c r="C38" s="122"/>
      <c r="D38" s="122"/>
      <c r="E38" s="122"/>
      <c r="F38" s="122"/>
      <c r="G38" s="122"/>
      <c r="H38" s="122"/>
      <c r="I38" s="122"/>
      <c r="J38" s="122"/>
      <c r="K38" s="121"/>
      <c r="L38" s="121"/>
      <c r="M38" s="122"/>
      <c r="N38" s="17"/>
    </row>
    <row r="39" spans="1:14" ht="15.6" x14ac:dyDescent="0.3">
      <c r="B39" s="18" t="s">
        <v>65</v>
      </c>
      <c r="C39" s="19"/>
      <c r="D39" s="20"/>
      <c r="E39" s="20"/>
      <c r="F39" s="20"/>
      <c r="G39" s="20"/>
      <c r="H39" s="20"/>
      <c r="I39" s="21">
        <f>SUM(D39:H39)</f>
        <v>0</v>
      </c>
      <c r="J39" s="22"/>
      <c r="K39" s="20"/>
      <c r="L39" s="26"/>
      <c r="M39" s="24"/>
      <c r="N39" s="25"/>
    </row>
    <row r="40" spans="1:14" ht="15.6" x14ac:dyDescent="0.3">
      <c r="B40" s="18" t="s">
        <v>66</v>
      </c>
      <c r="C40" s="19"/>
      <c r="D40" s="20"/>
      <c r="E40" s="20"/>
      <c r="F40" s="20"/>
      <c r="G40" s="20"/>
      <c r="H40" s="20"/>
      <c r="I40" s="21">
        <f t="shared" ref="I40:I46" si="9">SUM(D40:H40)</f>
        <v>0</v>
      </c>
      <c r="J40" s="22"/>
      <c r="K40" s="20"/>
      <c r="L40" s="26"/>
      <c r="M40" s="24"/>
      <c r="N40" s="25"/>
    </row>
    <row r="41" spans="1:14" ht="15.6" x14ac:dyDescent="0.3">
      <c r="B41" s="18" t="s">
        <v>67</v>
      </c>
      <c r="C41" s="19"/>
      <c r="D41" s="20"/>
      <c r="E41" s="20"/>
      <c r="F41" s="20"/>
      <c r="G41" s="20"/>
      <c r="H41" s="20"/>
      <c r="I41" s="21">
        <f t="shared" si="9"/>
        <v>0</v>
      </c>
      <c r="J41" s="22"/>
      <c r="K41" s="20"/>
      <c r="L41" s="26"/>
      <c r="M41" s="24"/>
      <c r="N41" s="25"/>
    </row>
    <row r="42" spans="1:14" ht="15.6" x14ac:dyDescent="0.3">
      <c r="B42" s="18" t="s">
        <v>68</v>
      </c>
      <c r="C42" s="19"/>
      <c r="D42" s="20"/>
      <c r="E42" s="20"/>
      <c r="F42" s="20"/>
      <c r="G42" s="20"/>
      <c r="H42" s="20"/>
      <c r="I42" s="21">
        <f t="shared" si="9"/>
        <v>0</v>
      </c>
      <c r="J42" s="22"/>
      <c r="K42" s="20"/>
      <c r="L42" s="26"/>
      <c r="M42" s="24"/>
      <c r="N42" s="25"/>
    </row>
    <row r="43" spans="1:14" ht="15.6" x14ac:dyDescent="0.3">
      <c r="B43" s="18" t="s">
        <v>69</v>
      </c>
      <c r="C43" s="19"/>
      <c r="D43" s="20"/>
      <c r="E43" s="20"/>
      <c r="F43" s="20"/>
      <c r="G43" s="20"/>
      <c r="H43" s="20"/>
      <c r="I43" s="21">
        <f t="shared" si="9"/>
        <v>0</v>
      </c>
      <c r="J43" s="22"/>
      <c r="K43" s="20"/>
      <c r="L43" s="26"/>
      <c r="M43" s="24"/>
      <c r="N43" s="25"/>
    </row>
    <row r="44" spans="1:14" ht="15.6" x14ac:dyDescent="0.3">
      <c r="A44" s="10"/>
      <c r="B44" s="18" t="s">
        <v>70</v>
      </c>
      <c r="C44" s="19"/>
      <c r="D44" s="20"/>
      <c r="E44" s="20"/>
      <c r="F44" s="20"/>
      <c r="G44" s="20"/>
      <c r="H44" s="20"/>
      <c r="I44" s="21">
        <f t="shared" si="9"/>
        <v>0</v>
      </c>
      <c r="J44" s="22"/>
      <c r="K44" s="20"/>
      <c r="L44" s="26"/>
      <c r="M44" s="24"/>
      <c r="N44" s="25"/>
    </row>
    <row r="45" spans="1:14" s="10" customFormat="1" ht="15.6" x14ac:dyDescent="0.3">
      <c r="A45" s="1"/>
      <c r="B45" s="18" t="s">
        <v>71</v>
      </c>
      <c r="C45" s="27"/>
      <c r="D45" s="28"/>
      <c r="E45" s="28"/>
      <c r="F45" s="28"/>
      <c r="G45" s="28"/>
      <c r="H45" s="28"/>
      <c r="I45" s="21">
        <f t="shared" si="9"/>
        <v>0</v>
      </c>
      <c r="J45" s="29"/>
      <c r="K45" s="28"/>
      <c r="L45" s="26"/>
      <c r="M45" s="30"/>
      <c r="N45" s="25"/>
    </row>
    <row r="46" spans="1:14" ht="15.6" x14ac:dyDescent="0.3">
      <c r="B46" s="18" t="s">
        <v>72</v>
      </c>
      <c r="C46" s="27"/>
      <c r="D46" s="28"/>
      <c r="E46" s="28"/>
      <c r="F46" s="28"/>
      <c r="G46" s="28"/>
      <c r="H46" s="28"/>
      <c r="I46" s="21">
        <f t="shared" si="9"/>
        <v>0</v>
      </c>
      <c r="J46" s="29"/>
      <c r="K46" s="28"/>
      <c r="L46" s="26"/>
      <c r="M46" s="30"/>
      <c r="N46" s="25"/>
    </row>
    <row r="47" spans="1:14" ht="15.6" x14ac:dyDescent="0.3">
      <c r="C47" s="31" t="s">
        <v>30</v>
      </c>
      <c r="D47" s="32">
        <f>SUM(D39:D46)</f>
        <v>0</v>
      </c>
      <c r="E47" s="32">
        <f t="shared" ref="E47:F47" si="10">SUM(E39:E46)</f>
        <v>0</v>
      </c>
      <c r="F47" s="32">
        <f t="shared" si="10"/>
        <v>0</v>
      </c>
      <c r="G47" s="32">
        <f>SUM(G39:G46)</f>
        <v>0</v>
      </c>
      <c r="H47" s="32">
        <f>SUM(H39:H46)</f>
        <v>0</v>
      </c>
      <c r="I47" s="32">
        <f>SUM(I39:I46)</f>
        <v>0</v>
      </c>
      <c r="J47" s="32">
        <f>(J39*I39)+(J40*I40)+(J41*I41)+(J42*I42)+(J43*I43)+(J44*I44)+(J45*I45)+(J46*I46)</f>
        <v>0</v>
      </c>
      <c r="K47" s="32">
        <f>SUM(K39:K46)</f>
        <v>0</v>
      </c>
      <c r="L47" s="33"/>
      <c r="M47" s="30"/>
      <c r="N47" s="34"/>
    </row>
    <row r="48" spans="1:14" ht="15.6" x14ac:dyDescent="0.3">
      <c r="B48" s="36"/>
      <c r="C48" s="37"/>
      <c r="D48" s="38"/>
      <c r="E48" s="38"/>
      <c r="F48" s="38"/>
      <c r="G48" s="38"/>
      <c r="H48" s="38"/>
      <c r="I48" s="38"/>
      <c r="J48" s="38"/>
      <c r="K48" s="38"/>
      <c r="L48" s="39"/>
      <c r="M48" s="38"/>
      <c r="N48" s="25"/>
    </row>
    <row r="49" spans="1:14" ht="51" customHeight="1" x14ac:dyDescent="0.3">
      <c r="B49" s="31" t="s">
        <v>73</v>
      </c>
      <c r="C49" s="123" t="s">
        <v>74</v>
      </c>
      <c r="D49" s="123"/>
      <c r="E49" s="123"/>
      <c r="F49" s="123"/>
      <c r="G49" s="123"/>
      <c r="H49" s="123"/>
      <c r="I49" s="123"/>
      <c r="J49" s="123"/>
      <c r="K49" s="119"/>
      <c r="L49" s="119"/>
      <c r="M49" s="123"/>
      <c r="N49" s="16"/>
    </row>
    <row r="50" spans="1:14" ht="51" customHeight="1" x14ac:dyDescent="0.3">
      <c r="B50" s="15" t="s">
        <v>75</v>
      </c>
      <c r="C50" s="122" t="s">
        <v>76</v>
      </c>
      <c r="D50" s="122"/>
      <c r="E50" s="122"/>
      <c r="F50" s="122"/>
      <c r="G50" s="122"/>
      <c r="H50" s="122"/>
      <c r="I50" s="122"/>
      <c r="J50" s="122"/>
      <c r="K50" s="121"/>
      <c r="L50" s="121"/>
      <c r="M50" s="122"/>
      <c r="N50" s="17"/>
    </row>
    <row r="51" spans="1:14" ht="156" x14ac:dyDescent="0.3">
      <c r="B51" s="18" t="s">
        <v>77</v>
      </c>
      <c r="C51" s="19" t="s">
        <v>78</v>
      </c>
      <c r="D51" s="20">
        <v>15000</v>
      </c>
      <c r="E51" s="20"/>
      <c r="F51" s="20"/>
      <c r="G51" s="20">
        <v>15000</v>
      </c>
      <c r="H51" s="20"/>
      <c r="I51" s="21">
        <f>+D51+G51</f>
        <v>30000</v>
      </c>
      <c r="J51" s="22">
        <v>0.8</v>
      </c>
      <c r="K51" s="20">
        <f t="shared" ref="K51:K58" si="11">+E51+F51+H51</f>
        <v>0</v>
      </c>
      <c r="L51" s="23" t="s">
        <v>79</v>
      </c>
      <c r="M51" s="24"/>
      <c r="N51" s="25"/>
    </row>
    <row r="52" spans="1:14" ht="218.4" x14ac:dyDescent="0.3">
      <c r="B52" s="18" t="s">
        <v>80</v>
      </c>
      <c r="C52" s="19" t="s">
        <v>81</v>
      </c>
      <c r="D52" s="20">
        <v>15000</v>
      </c>
      <c r="E52" s="20"/>
      <c r="F52" s="20"/>
      <c r="G52" s="20">
        <v>15000</v>
      </c>
      <c r="H52" s="20"/>
      <c r="I52" s="21">
        <f t="shared" ref="I52:I58" si="12">+D52+G52</f>
        <v>30000</v>
      </c>
      <c r="J52" s="22">
        <v>0.8</v>
      </c>
      <c r="K52" s="20">
        <f t="shared" si="11"/>
        <v>0</v>
      </c>
      <c r="L52" s="23" t="s">
        <v>82</v>
      </c>
      <c r="M52" s="24"/>
      <c r="N52" s="25"/>
    </row>
    <row r="53" spans="1:14" ht="202.8" x14ac:dyDescent="0.3">
      <c r="B53" s="18" t="s">
        <v>83</v>
      </c>
      <c r="C53" s="19" t="s">
        <v>84</v>
      </c>
      <c r="D53" s="20">
        <v>300000</v>
      </c>
      <c r="E53" s="20"/>
      <c r="F53" s="20"/>
      <c r="G53" s="20">
        <v>300000</v>
      </c>
      <c r="H53" s="20"/>
      <c r="I53" s="21">
        <f t="shared" si="12"/>
        <v>600000</v>
      </c>
      <c r="J53" s="22">
        <v>0.5</v>
      </c>
      <c r="K53" s="20">
        <f t="shared" si="11"/>
        <v>0</v>
      </c>
      <c r="L53" s="23" t="s">
        <v>85</v>
      </c>
      <c r="M53" s="24"/>
      <c r="N53" s="25"/>
    </row>
    <row r="54" spans="1:14" ht="202.8" x14ac:dyDescent="0.3">
      <c r="B54" s="18" t="s">
        <v>86</v>
      </c>
      <c r="C54" s="19" t="s">
        <v>87</v>
      </c>
      <c r="D54" s="20">
        <v>50000</v>
      </c>
      <c r="E54" s="20"/>
      <c r="F54" s="20"/>
      <c r="G54" s="20">
        <v>50000</v>
      </c>
      <c r="H54" s="20"/>
      <c r="I54" s="21">
        <f t="shared" si="12"/>
        <v>100000</v>
      </c>
      <c r="J54" s="22">
        <v>0.8</v>
      </c>
      <c r="K54" s="20">
        <f t="shared" si="11"/>
        <v>0</v>
      </c>
      <c r="L54" s="23" t="s">
        <v>88</v>
      </c>
      <c r="M54" s="24"/>
      <c r="N54" s="25"/>
    </row>
    <row r="55" spans="1:14" ht="156" x14ac:dyDescent="0.3">
      <c r="B55" s="18" t="s">
        <v>89</v>
      </c>
      <c r="C55" s="19" t="s">
        <v>90</v>
      </c>
      <c r="D55" s="20">
        <v>120000</v>
      </c>
      <c r="E55" s="20"/>
      <c r="F55" s="20"/>
      <c r="G55" s="20">
        <v>120000</v>
      </c>
      <c r="H55" s="20">
        <f>100562.22</f>
        <v>100562.22</v>
      </c>
      <c r="I55" s="21">
        <f t="shared" si="12"/>
        <v>240000</v>
      </c>
      <c r="J55" s="22">
        <v>0.7</v>
      </c>
      <c r="K55" s="20">
        <f>+E55+F55+H55</f>
        <v>100562.22</v>
      </c>
      <c r="L55" s="23" t="s">
        <v>91</v>
      </c>
      <c r="M55" s="24"/>
      <c r="N55" s="25"/>
    </row>
    <row r="56" spans="1:14" ht="171.6" x14ac:dyDescent="0.3">
      <c r="B56" s="18" t="s">
        <v>92</v>
      </c>
      <c r="C56" s="19" t="s">
        <v>93</v>
      </c>
      <c r="D56" s="20">
        <v>100000</v>
      </c>
      <c r="E56" s="20">
        <f>50071.74+21515.07</f>
        <v>71586.81</v>
      </c>
      <c r="F56" s="20"/>
      <c r="G56" s="20">
        <v>100000</v>
      </c>
      <c r="H56" s="20"/>
      <c r="I56" s="21">
        <f t="shared" si="12"/>
        <v>200000</v>
      </c>
      <c r="J56" s="22">
        <v>0.7</v>
      </c>
      <c r="K56" s="20">
        <f t="shared" si="11"/>
        <v>71586.81</v>
      </c>
      <c r="L56" s="23" t="s">
        <v>94</v>
      </c>
      <c r="M56" s="24"/>
      <c r="N56" s="25"/>
    </row>
    <row r="57" spans="1:14" ht="15.6" x14ac:dyDescent="0.3">
      <c r="A57" s="10"/>
      <c r="B57" s="18" t="s">
        <v>95</v>
      </c>
      <c r="C57" s="27"/>
      <c r="D57" s="28"/>
      <c r="E57" s="28"/>
      <c r="F57" s="28"/>
      <c r="G57" s="28"/>
      <c r="H57" s="28"/>
      <c r="I57" s="21">
        <f t="shared" si="12"/>
        <v>0</v>
      </c>
      <c r="J57" s="29"/>
      <c r="K57" s="20">
        <f t="shared" si="11"/>
        <v>0</v>
      </c>
      <c r="L57" s="23"/>
      <c r="M57" s="30"/>
      <c r="N57" s="25"/>
    </row>
    <row r="58" spans="1:14" s="10" customFormat="1" ht="15.6" x14ac:dyDescent="0.3">
      <c r="B58" s="18" t="s">
        <v>96</v>
      </c>
      <c r="C58" s="27"/>
      <c r="D58" s="28"/>
      <c r="E58" s="28"/>
      <c r="F58" s="28"/>
      <c r="G58" s="28"/>
      <c r="H58" s="28"/>
      <c r="I58" s="21">
        <f t="shared" si="12"/>
        <v>0</v>
      </c>
      <c r="J58" s="29"/>
      <c r="K58" s="20">
        <f t="shared" si="11"/>
        <v>0</v>
      </c>
      <c r="L58" s="26"/>
      <c r="M58" s="30"/>
      <c r="N58" s="25"/>
    </row>
    <row r="59" spans="1:14" s="10" customFormat="1" ht="15.6" x14ac:dyDescent="0.3">
      <c r="A59" s="1"/>
      <c r="B59" s="1"/>
      <c r="C59" s="31" t="s">
        <v>30</v>
      </c>
      <c r="D59" s="32">
        <f>SUM(D51:D58)</f>
        <v>600000</v>
      </c>
      <c r="E59" s="32">
        <f t="shared" ref="E59:F59" si="13">SUM(E51:E58)</f>
        <v>71586.81</v>
      </c>
      <c r="F59" s="32">
        <f t="shared" si="13"/>
        <v>0</v>
      </c>
      <c r="G59" s="32">
        <f>SUM(G51:G58)</f>
        <v>600000</v>
      </c>
      <c r="H59" s="32">
        <f>SUM(H51:H58)</f>
        <v>100562.22</v>
      </c>
      <c r="I59" s="35">
        <f>SUM(I51:I58)</f>
        <v>1200000</v>
      </c>
      <c r="J59" s="32">
        <f>(J51*I51)+(J52*I52)+(J53*I53)+(J54*I54)+(J55*I55)+(J56*I56)+(J57*I57)+(J58*I58)</f>
        <v>736000</v>
      </c>
      <c r="K59" s="32">
        <f>SUM(K51:K58)</f>
        <v>172149.03</v>
      </c>
      <c r="L59" s="33"/>
      <c r="M59" s="30"/>
      <c r="N59" s="34"/>
    </row>
    <row r="60" spans="1:14" ht="51" customHeight="1" x14ac:dyDescent="0.3">
      <c r="B60" s="15" t="s">
        <v>97</v>
      </c>
      <c r="C60" s="122" t="s">
        <v>98</v>
      </c>
      <c r="D60" s="122"/>
      <c r="E60" s="122"/>
      <c r="F60" s="122"/>
      <c r="G60" s="122"/>
      <c r="H60" s="122"/>
      <c r="I60" s="122"/>
      <c r="J60" s="122"/>
      <c r="K60" s="121"/>
      <c r="L60" s="121"/>
      <c r="M60" s="122"/>
      <c r="N60" s="17"/>
    </row>
    <row r="61" spans="1:14" ht="249.6" x14ac:dyDescent="0.3">
      <c r="B61" s="18" t="s">
        <v>99</v>
      </c>
      <c r="C61" s="19" t="s">
        <v>100</v>
      </c>
      <c r="D61" s="20">
        <v>20000</v>
      </c>
      <c r="E61" s="20"/>
      <c r="F61" s="20"/>
      <c r="G61" s="20">
        <v>20000</v>
      </c>
      <c r="H61" s="20"/>
      <c r="I61" s="21">
        <f>+D61+G61</f>
        <v>40000</v>
      </c>
      <c r="J61" s="22">
        <v>0.7</v>
      </c>
      <c r="K61" s="20">
        <f t="shared" ref="K61:K68" si="14">+E61+F61+H61</f>
        <v>0</v>
      </c>
      <c r="L61" s="23" t="s">
        <v>101</v>
      </c>
      <c r="M61" s="24"/>
      <c r="N61" s="25"/>
    </row>
    <row r="62" spans="1:14" ht="296.39999999999998" x14ac:dyDescent="0.3">
      <c r="B62" s="18" t="s">
        <v>102</v>
      </c>
      <c r="C62" s="19" t="s">
        <v>103</v>
      </c>
      <c r="D62" s="20">
        <v>30000</v>
      </c>
      <c r="E62" s="20"/>
      <c r="F62" s="20">
        <f>1901.16+6272.4</f>
        <v>8173.5599999999995</v>
      </c>
      <c r="G62" s="20">
        <v>30000</v>
      </c>
      <c r="H62" s="20"/>
      <c r="I62" s="21">
        <f t="shared" ref="I62:I68" si="15">+D62+G62</f>
        <v>60000</v>
      </c>
      <c r="J62" s="22">
        <v>0.8</v>
      </c>
      <c r="K62" s="20">
        <f t="shared" si="14"/>
        <v>8173.5599999999995</v>
      </c>
      <c r="L62" s="23" t="s">
        <v>104</v>
      </c>
      <c r="M62" s="24"/>
      <c r="N62" s="25"/>
    </row>
    <row r="63" spans="1:14" ht="187.2" x14ac:dyDescent="0.3">
      <c r="B63" s="18" t="s">
        <v>105</v>
      </c>
      <c r="C63" s="19" t="s">
        <v>106</v>
      </c>
      <c r="D63" s="20">
        <v>40000</v>
      </c>
      <c r="E63" s="20">
        <v>40000</v>
      </c>
      <c r="F63" s="20"/>
      <c r="G63" s="20">
        <v>40000</v>
      </c>
      <c r="H63" s="20"/>
      <c r="I63" s="21">
        <f t="shared" si="15"/>
        <v>80000</v>
      </c>
      <c r="J63" s="22">
        <v>0.7</v>
      </c>
      <c r="K63" s="20">
        <f t="shared" si="14"/>
        <v>40000</v>
      </c>
      <c r="L63" s="23" t="s">
        <v>107</v>
      </c>
      <c r="M63" s="24"/>
      <c r="N63" s="25"/>
    </row>
    <row r="64" spans="1:14" ht="109.2" x14ac:dyDescent="0.3">
      <c r="B64" s="18" t="s">
        <v>108</v>
      </c>
      <c r="C64" s="19" t="s">
        <v>109</v>
      </c>
      <c r="D64" s="20">
        <v>60000</v>
      </c>
      <c r="E64" s="20">
        <f>44296.02+21145.3</f>
        <v>65441.319999999992</v>
      </c>
      <c r="F64" s="20"/>
      <c r="G64" s="20">
        <v>60000</v>
      </c>
      <c r="H64" s="20"/>
      <c r="I64" s="21">
        <f t="shared" si="15"/>
        <v>120000</v>
      </c>
      <c r="J64" s="22">
        <v>0.5</v>
      </c>
      <c r="K64" s="20">
        <f t="shared" si="14"/>
        <v>65441.319999999992</v>
      </c>
      <c r="L64" s="23" t="s">
        <v>110</v>
      </c>
      <c r="M64" s="24"/>
      <c r="N64" s="25"/>
    </row>
    <row r="65" spans="1:14" ht="15.6" x14ac:dyDescent="0.3">
      <c r="B65" s="18" t="s">
        <v>111</v>
      </c>
      <c r="C65" s="19"/>
      <c r="D65" s="20"/>
      <c r="E65" s="20"/>
      <c r="F65" s="20"/>
      <c r="G65" s="20"/>
      <c r="H65" s="20"/>
      <c r="I65" s="21">
        <f t="shared" si="15"/>
        <v>0</v>
      </c>
      <c r="J65" s="22"/>
      <c r="K65" s="20">
        <f t="shared" si="14"/>
        <v>0</v>
      </c>
      <c r="L65" s="26"/>
      <c r="M65" s="24"/>
      <c r="N65" s="25"/>
    </row>
    <row r="66" spans="1:14" ht="15.6" x14ac:dyDescent="0.3">
      <c r="B66" s="18" t="s">
        <v>112</v>
      </c>
      <c r="C66" s="19"/>
      <c r="D66" s="20"/>
      <c r="E66" s="20"/>
      <c r="F66" s="20"/>
      <c r="G66" s="20"/>
      <c r="H66" s="20"/>
      <c r="I66" s="21">
        <f t="shared" si="15"/>
        <v>0</v>
      </c>
      <c r="J66" s="22"/>
      <c r="K66" s="20">
        <f t="shared" si="14"/>
        <v>0</v>
      </c>
      <c r="L66" s="26"/>
      <c r="M66" s="24"/>
      <c r="N66" s="25"/>
    </row>
    <row r="67" spans="1:14" ht="15.6" x14ac:dyDescent="0.3">
      <c r="B67" s="18" t="s">
        <v>113</v>
      </c>
      <c r="C67" s="27"/>
      <c r="D67" s="28"/>
      <c r="E67" s="28"/>
      <c r="F67" s="28"/>
      <c r="G67" s="28"/>
      <c r="H67" s="28"/>
      <c r="I67" s="21">
        <f t="shared" si="15"/>
        <v>0</v>
      </c>
      <c r="J67" s="29"/>
      <c r="K67" s="20">
        <f t="shared" si="14"/>
        <v>0</v>
      </c>
      <c r="L67" s="26"/>
      <c r="M67" s="30"/>
      <c r="N67" s="25"/>
    </row>
    <row r="68" spans="1:14" ht="15.6" x14ac:dyDescent="0.3">
      <c r="B68" s="18" t="s">
        <v>114</v>
      </c>
      <c r="C68" s="27"/>
      <c r="D68" s="28"/>
      <c r="E68" s="28"/>
      <c r="F68" s="28"/>
      <c r="G68" s="28"/>
      <c r="H68" s="28"/>
      <c r="I68" s="21">
        <f t="shared" si="15"/>
        <v>0</v>
      </c>
      <c r="J68" s="29"/>
      <c r="K68" s="20">
        <f t="shared" si="14"/>
        <v>0</v>
      </c>
      <c r="L68" s="26"/>
      <c r="M68" s="30"/>
      <c r="N68" s="25"/>
    </row>
    <row r="69" spans="1:14" ht="15.6" x14ac:dyDescent="0.3">
      <c r="C69" s="31" t="s">
        <v>30</v>
      </c>
      <c r="D69" s="35">
        <f>SUM(D61:D68)</f>
        <v>150000</v>
      </c>
      <c r="E69" s="35">
        <f t="shared" ref="E69:F69" si="16">SUM(E61:E68)</f>
        <v>105441.31999999999</v>
      </c>
      <c r="F69" s="35">
        <f t="shared" si="16"/>
        <v>8173.5599999999995</v>
      </c>
      <c r="G69" s="35">
        <f>SUM(G61:G68)</f>
        <v>150000</v>
      </c>
      <c r="H69" s="35">
        <f>SUM(H61:H68)</f>
        <v>0</v>
      </c>
      <c r="I69" s="35">
        <f>SUM(I61:I68)</f>
        <v>300000</v>
      </c>
      <c r="J69" s="32">
        <f>(J61*I61)+(J62*I62)+(J63*I63)+(J64*I64)+(J65*I65)+(J66*I66)+(J67*I67)+(J68*I68)</f>
        <v>192000</v>
      </c>
      <c r="K69" s="32">
        <f>SUM(K61:K68)</f>
        <v>113614.87999999999</v>
      </c>
      <c r="L69" s="33"/>
      <c r="M69" s="30"/>
      <c r="N69" s="34"/>
    </row>
    <row r="70" spans="1:14" ht="51" customHeight="1" x14ac:dyDescent="0.3">
      <c r="B70" s="15" t="s">
        <v>115</v>
      </c>
      <c r="C70" s="122" t="s">
        <v>116</v>
      </c>
      <c r="D70" s="122"/>
      <c r="E70" s="122"/>
      <c r="F70" s="122"/>
      <c r="G70" s="122"/>
      <c r="H70" s="122"/>
      <c r="I70" s="122"/>
      <c r="J70" s="122"/>
      <c r="K70" s="121"/>
      <c r="L70" s="121"/>
      <c r="M70" s="122"/>
      <c r="N70" s="17"/>
    </row>
    <row r="71" spans="1:14" ht="234" x14ac:dyDescent="0.3">
      <c r="B71" s="18" t="s">
        <v>117</v>
      </c>
      <c r="C71" s="19" t="s">
        <v>118</v>
      </c>
      <c r="D71" s="20">
        <v>30000</v>
      </c>
      <c r="E71" s="20"/>
      <c r="F71" s="20"/>
      <c r="G71" s="20">
        <v>30000</v>
      </c>
      <c r="H71" s="20">
        <f>G71</f>
        <v>30000</v>
      </c>
      <c r="I71" s="21">
        <f>+D71+G71</f>
        <v>60000</v>
      </c>
      <c r="J71" s="22">
        <v>0.5</v>
      </c>
      <c r="K71" s="20">
        <f t="shared" ref="K71:K78" si="17">+E71+F71+H71</f>
        <v>30000</v>
      </c>
      <c r="L71" s="23" t="s">
        <v>119</v>
      </c>
      <c r="M71" s="24"/>
      <c r="N71" s="25"/>
    </row>
    <row r="72" spans="1:14" ht="234" x14ac:dyDescent="0.3">
      <c r="B72" s="18" t="s">
        <v>120</v>
      </c>
      <c r="C72" s="19" t="s">
        <v>121</v>
      </c>
      <c r="D72" s="20">
        <v>20000</v>
      </c>
      <c r="E72" s="20"/>
      <c r="F72" s="20"/>
      <c r="G72" s="20">
        <v>20000</v>
      </c>
      <c r="H72" s="20">
        <f>G72</f>
        <v>20000</v>
      </c>
      <c r="I72" s="21">
        <f t="shared" ref="I72:I78" si="18">+D72+G72</f>
        <v>40000</v>
      </c>
      <c r="J72" s="22">
        <v>0.8</v>
      </c>
      <c r="K72" s="20">
        <f t="shared" si="17"/>
        <v>20000</v>
      </c>
      <c r="L72" s="23" t="s">
        <v>122</v>
      </c>
      <c r="M72" s="24"/>
      <c r="N72" s="25"/>
    </row>
    <row r="73" spans="1:14" ht="202.8" x14ac:dyDescent="0.3">
      <c r="B73" s="18" t="s">
        <v>123</v>
      </c>
      <c r="C73" s="19" t="s">
        <v>124</v>
      </c>
      <c r="D73" s="20">
        <v>55000</v>
      </c>
      <c r="E73" s="20"/>
      <c r="F73" s="20"/>
      <c r="G73" s="20">
        <v>55000</v>
      </c>
      <c r="H73" s="20"/>
      <c r="I73" s="21">
        <f t="shared" si="18"/>
        <v>110000</v>
      </c>
      <c r="J73" s="22">
        <v>0.8</v>
      </c>
      <c r="K73" s="20">
        <f t="shared" si="17"/>
        <v>0</v>
      </c>
      <c r="L73" s="23" t="s">
        <v>125</v>
      </c>
      <c r="M73" s="24"/>
      <c r="N73" s="25"/>
    </row>
    <row r="74" spans="1:14" ht="15.6" x14ac:dyDescent="0.3">
      <c r="A74" s="10"/>
      <c r="B74" s="18" t="s">
        <v>126</v>
      </c>
      <c r="C74" s="19"/>
      <c r="D74" s="20"/>
      <c r="E74" s="20"/>
      <c r="F74" s="20"/>
      <c r="G74" s="20"/>
      <c r="H74" s="20"/>
      <c r="I74" s="21">
        <f t="shared" si="18"/>
        <v>0</v>
      </c>
      <c r="J74" s="22"/>
      <c r="K74" s="20">
        <f t="shared" si="17"/>
        <v>0</v>
      </c>
      <c r="L74" s="23"/>
      <c r="M74" s="24"/>
      <c r="N74" s="25"/>
    </row>
    <row r="75" spans="1:14" s="10" customFormat="1" ht="15.6" x14ac:dyDescent="0.3">
      <c r="A75" s="1"/>
      <c r="B75" s="18" t="s">
        <v>127</v>
      </c>
      <c r="C75" s="19"/>
      <c r="D75" s="20"/>
      <c r="E75" s="20"/>
      <c r="F75" s="20"/>
      <c r="G75" s="20"/>
      <c r="H75" s="20"/>
      <c r="I75" s="21">
        <f t="shared" si="18"/>
        <v>0</v>
      </c>
      <c r="J75" s="22"/>
      <c r="K75" s="20">
        <f t="shared" si="17"/>
        <v>0</v>
      </c>
      <c r="L75" s="26"/>
      <c r="M75" s="24"/>
      <c r="N75" s="25"/>
    </row>
    <row r="76" spans="1:14" ht="15.6" x14ac:dyDescent="0.3">
      <c r="B76" s="18" t="s">
        <v>128</v>
      </c>
      <c r="C76" s="19"/>
      <c r="D76" s="20"/>
      <c r="E76" s="20"/>
      <c r="F76" s="20"/>
      <c r="G76" s="20"/>
      <c r="H76" s="20"/>
      <c r="I76" s="21">
        <f t="shared" si="18"/>
        <v>0</v>
      </c>
      <c r="J76" s="22"/>
      <c r="K76" s="20">
        <f t="shared" si="17"/>
        <v>0</v>
      </c>
      <c r="L76" s="26"/>
      <c r="M76" s="24"/>
      <c r="N76" s="25"/>
    </row>
    <row r="77" spans="1:14" ht="15.6" x14ac:dyDescent="0.3">
      <c r="B77" s="18" t="s">
        <v>129</v>
      </c>
      <c r="C77" s="27"/>
      <c r="D77" s="28"/>
      <c r="E77" s="28"/>
      <c r="F77" s="28"/>
      <c r="G77" s="28"/>
      <c r="H77" s="28"/>
      <c r="I77" s="21">
        <f t="shared" si="18"/>
        <v>0</v>
      </c>
      <c r="J77" s="29"/>
      <c r="K77" s="20">
        <f t="shared" si="17"/>
        <v>0</v>
      </c>
      <c r="L77" s="26"/>
      <c r="M77" s="30"/>
      <c r="N77" s="25"/>
    </row>
    <row r="78" spans="1:14" ht="15.6" x14ac:dyDescent="0.3">
      <c r="B78" s="18" t="s">
        <v>130</v>
      </c>
      <c r="C78" s="27"/>
      <c r="D78" s="28"/>
      <c r="E78" s="28"/>
      <c r="F78" s="28"/>
      <c r="G78" s="28"/>
      <c r="H78" s="28"/>
      <c r="I78" s="21">
        <f t="shared" si="18"/>
        <v>0</v>
      </c>
      <c r="J78" s="29"/>
      <c r="K78" s="20">
        <f t="shared" si="17"/>
        <v>0</v>
      </c>
      <c r="L78" s="26"/>
      <c r="M78" s="30"/>
      <c r="N78" s="25"/>
    </row>
    <row r="79" spans="1:14" ht="15.6" x14ac:dyDescent="0.3">
      <c r="C79" s="31" t="s">
        <v>30</v>
      </c>
      <c r="D79" s="35">
        <f>SUM(D71:D78)</f>
        <v>105000</v>
      </c>
      <c r="E79" s="35">
        <f t="shared" ref="E79:F79" si="19">SUM(E71:E78)</f>
        <v>0</v>
      </c>
      <c r="F79" s="35">
        <f t="shared" si="19"/>
        <v>0</v>
      </c>
      <c r="G79" s="35">
        <f>SUM(G71:G78)</f>
        <v>105000</v>
      </c>
      <c r="H79" s="35">
        <f>SUM(H71:H78)</f>
        <v>50000</v>
      </c>
      <c r="I79" s="35">
        <f>SUM(I71:I78)</f>
        <v>210000</v>
      </c>
      <c r="J79" s="32">
        <f>(J71*I71)+(J72*I72)+(J73*I73)+(J74*I74)+(J75*I75)+(J76*I76)+(J77*I77)+(J78*I78)</f>
        <v>150000</v>
      </c>
      <c r="K79" s="32">
        <f>SUM(K71:K78)</f>
        <v>50000</v>
      </c>
      <c r="L79" s="33"/>
      <c r="M79" s="30"/>
      <c r="N79" s="34"/>
    </row>
    <row r="80" spans="1:14" ht="51" hidden="1" customHeight="1" x14ac:dyDescent="0.3">
      <c r="B80" s="15" t="s">
        <v>131</v>
      </c>
      <c r="C80" s="122"/>
      <c r="D80" s="122"/>
      <c r="E80" s="122"/>
      <c r="F80" s="122"/>
      <c r="G80" s="122"/>
      <c r="H80" s="122"/>
      <c r="I80" s="122"/>
      <c r="J80" s="122"/>
      <c r="K80" s="121"/>
      <c r="L80" s="121"/>
      <c r="M80" s="122"/>
      <c r="N80" s="17"/>
    </row>
    <row r="81" spans="2:14" ht="15.6" hidden="1" x14ac:dyDescent="0.3">
      <c r="B81" s="18" t="s">
        <v>132</v>
      </c>
      <c r="C81" s="19"/>
      <c r="D81" s="20"/>
      <c r="E81" s="20"/>
      <c r="F81" s="20"/>
      <c r="G81" s="20"/>
      <c r="H81" s="20"/>
      <c r="I81" s="21">
        <f>SUM(D81:H81)</f>
        <v>0</v>
      </c>
      <c r="J81" s="22"/>
      <c r="K81" s="20"/>
      <c r="L81" s="26"/>
      <c r="M81" s="24"/>
      <c r="N81" s="25"/>
    </row>
    <row r="82" spans="2:14" ht="15.6" hidden="1" x14ac:dyDescent="0.3">
      <c r="B82" s="18" t="s">
        <v>133</v>
      </c>
      <c r="C82" s="19"/>
      <c r="D82" s="20"/>
      <c r="E82" s="20"/>
      <c r="F82" s="20"/>
      <c r="G82" s="20"/>
      <c r="H82" s="20"/>
      <c r="I82" s="21">
        <f t="shared" ref="I82:I88" si="20">SUM(D82:H82)</f>
        <v>0</v>
      </c>
      <c r="J82" s="22"/>
      <c r="K82" s="20"/>
      <c r="L82" s="26"/>
      <c r="M82" s="24"/>
      <c r="N82" s="25"/>
    </row>
    <row r="83" spans="2:14" ht="15.6" hidden="1" x14ac:dyDescent="0.3">
      <c r="B83" s="18" t="s">
        <v>134</v>
      </c>
      <c r="C83" s="19"/>
      <c r="D83" s="20"/>
      <c r="E83" s="20"/>
      <c r="F83" s="20"/>
      <c r="G83" s="20"/>
      <c r="H83" s="20"/>
      <c r="I83" s="21">
        <f t="shared" si="20"/>
        <v>0</v>
      </c>
      <c r="J83" s="22"/>
      <c r="K83" s="20"/>
      <c r="L83" s="26"/>
      <c r="M83" s="24"/>
      <c r="N83" s="25"/>
    </row>
    <row r="84" spans="2:14" ht="15.6" hidden="1" x14ac:dyDescent="0.3">
      <c r="B84" s="18" t="s">
        <v>135</v>
      </c>
      <c r="C84" s="19"/>
      <c r="D84" s="20"/>
      <c r="E84" s="20"/>
      <c r="F84" s="20"/>
      <c r="G84" s="20"/>
      <c r="H84" s="20"/>
      <c r="I84" s="21">
        <f t="shared" si="20"/>
        <v>0</v>
      </c>
      <c r="J84" s="22"/>
      <c r="K84" s="20"/>
      <c r="L84" s="26"/>
      <c r="M84" s="24"/>
      <c r="N84" s="25"/>
    </row>
    <row r="85" spans="2:14" ht="15.6" hidden="1" x14ac:dyDescent="0.3">
      <c r="B85" s="18" t="s">
        <v>136</v>
      </c>
      <c r="C85" s="19"/>
      <c r="D85" s="20"/>
      <c r="E85" s="20"/>
      <c r="F85" s="20"/>
      <c r="G85" s="20"/>
      <c r="H85" s="20"/>
      <c r="I85" s="21">
        <f t="shared" si="20"/>
        <v>0</v>
      </c>
      <c r="J85" s="22"/>
      <c r="K85" s="20"/>
      <c r="L85" s="26"/>
      <c r="M85" s="24"/>
      <c r="N85" s="25"/>
    </row>
    <row r="86" spans="2:14" ht="15.6" hidden="1" x14ac:dyDescent="0.3">
      <c r="B86" s="18" t="s">
        <v>137</v>
      </c>
      <c r="C86" s="19"/>
      <c r="D86" s="20"/>
      <c r="E86" s="20"/>
      <c r="F86" s="20"/>
      <c r="G86" s="20"/>
      <c r="H86" s="20"/>
      <c r="I86" s="21">
        <f t="shared" si="20"/>
        <v>0</v>
      </c>
      <c r="J86" s="22"/>
      <c r="K86" s="20"/>
      <c r="L86" s="26"/>
      <c r="M86" s="24"/>
      <c r="N86" s="25"/>
    </row>
    <row r="87" spans="2:14" ht="15.6" hidden="1" x14ac:dyDescent="0.3">
      <c r="B87" s="18" t="s">
        <v>138</v>
      </c>
      <c r="C87" s="27"/>
      <c r="D87" s="28"/>
      <c r="E87" s="28"/>
      <c r="F87" s="28"/>
      <c r="G87" s="28"/>
      <c r="H87" s="28"/>
      <c r="I87" s="21">
        <f t="shared" si="20"/>
        <v>0</v>
      </c>
      <c r="J87" s="29"/>
      <c r="K87" s="28"/>
      <c r="L87" s="26"/>
      <c r="M87" s="30"/>
      <c r="N87" s="25"/>
    </row>
    <row r="88" spans="2:14" ht="15.6" hidden="1" x14ac:dyDescent="0.3">
      <c r="B88" s="18" t="s">
        <v>139</v>
      </c>
      <c r="C88" s="27"/>
      <c r="D88" s="28"/>
      <c r="E88" s="28"/>
      <c r="F88" s="28"/>
      <c r="G88" s="28"/>
      <c r="H88" s="28"/>
      <c r="I88" s="21">
        <f t="shared" si="20"/>
        <v>0</v>
      </c>
      <c r="J88" s="29"/>
      <c r="K88" s="28"/>
      <c r="L88" s="26"/>
      <c r="M88" s="30"/>
      <c r="N88" s="25"/>
    </row>
    <row r="89" spans="2:14" ht="15.6" hidden="1" x14ac:dyDescent="0.3">
      <c r="C89" s="31" t="s">
        <v>30</v>
      </c>
      <c r="D89" s="32">
        <f>SUM(D81:D88)</f>
        <v>0</v>
      </c>
      <c r="E89" s="32"/>
      <c r="F89" s="32"/>
      <c r="G89" s="32">
        <f>SUM(G81:G88)</f>
        <v>0</v>
      </c>
      <c r="H89" s="32">
        <f>SUM(H81:H88)</f>
        <v>0</v>
      </c>
      <c r="I89" s="32">
        <f>SUM(I81:I88)</f>
        <v>0</v>
      </c>
      <c r="J89" s="32">
        <f>(J81*I81)+(J82*I82)+(J83*I83)+(J84*I84)+(J85*I85)+(J86*I86)+(J87*I87)+(J88*I88)</f>
        <v>0</v>
      </c>
      <c r="K89" s="32">
        <f>SUM(K81:K88)</f>
        <v>0</v>
      </c>
      <c r="L89" s="33"/>
      <c r="M89" s="30"/>
      <c r="N89" s="34"/>
    </row>
    <row r="90" spans="2:14" ht="15.75" hidden="1" customHeight="1" x14ac:dyDescent="0.3">
      <c r="B90" s="40"/>
      <c r="C90" s="36"/>
      <c r="D90" s="41"/>
      <c r="E90" s="41"/>
      <c r="F90" s="41"/>
      <c r="G90" s="41"/>
      <c r="H90" s="41"/>
      <c r="I90" s="41"/>
      <c r="J90" s="41"/>
      <c r="K90" s="41"/>
      <c r="L90" s="42"/>
      <c r="M90" s="36"/>
      <c r="N90" s="43"/>
    </row>
    <row r="91" spans="2:14" ht="51" hidden="1" customHeight="1" x14ac:dyDescent="0.3">
      <c r="B91" s="31" t="s">
        <v>140</v>
      </c>
      <c r="C91" s="123"/>
      <c r="D91" s="123"/>
      <c r="E91" s="123"/>
      <c r="F91" s="123"/>
      <c r="G91" s="123"/>
      <c r="H91" s="123"/>
      <c r="I91" s="123"/>
      <c r="J91" s="123"/>
      <c r="K91" s="119"/>
      <c r="L91" s="119"/>
      <c r="M91" s="123"/>
      <c r="N91" s="16"/>
    </row>
    <row r="92" spans="2:14" ht="51" hidden="1" customHeight="1" x14ac:dyDescent="0.3">
      <c r="B92" s="15" t="s">
        <v>141</v>
      </c>
      <c r="C92" s="122"/>
      <c r="D92" s="122"/>
      <c r="E92" s="122"/>
      <c r="F92" s="122"/>
      <c r="G92" s="122"/>
      <c r="H92" s="122"/>
      <c r="I92" s="122"/>
      <c r="J92" s="122"/>
      <c r="K92" s="121"/>
      <c r="L92" s="121"/>
      <c r="M92" s="122"/>
      <c r="N92" s="17"/>
    </row>
    <row r="93" spans="2:14" ht="15.6" hidden="1" x14ac:dyDescent="0.3">
      <c r="B93" s="18" t="s">
        <v>142</v>
      </c>
      <c r="C93" s="19"/>
      <c r="D93" s="20"/>
      <c r="E93" s="20"/>
      <c r="F93" s="20"/>
      <c r="G93" s="20"/>
      <c r="H93" s="20"/>
      <c r="I93" s="21">
        <f>SUM(D93:H93)</f>
        <v>0</v>
      </c>
      <c r="J93" s="22"/>
      <c r="K93" s="20"/>
      <c r="L93" s="26"/>
      <c r="M93" s="24"/>
      <c r="N93" s="25"/>
    </row>
    <row r="94" spans="2:14" ht="15.6" hidden="1" x14ac:dyDescent="0.3">
      <c r="B94" s="18" t="s">
        <v>143</v>
      </c>
      <c r="C94" s="19"/>
      <c r="D94" s="20"/>
      <c r="E94" s="20"/>
      <c r="F94" s="20"/>
      <c r="G94" s="20"/>
      <c r="H94" s="20"/>
      <c r="I94" s="21">
        <f t="shared" ref="I94:I100" si="21">SUM(D94:H94)</f>
        <v>0</v>
      </c>
      <c r="J94" s="22"/>
      <c r="K94" s="20"/>
      <c r="L94" s="26"/>
      <c r="M94" s="24"/>
      <c r="N94" s="25"/>
    </row>
    <row r="95" spans="2:14" ht="15.6" hidden="1" x14ac:dyDescent="0.3">
      <c r="B95" s="18" t="s">
        <v>144</v>
      </c>
      <c r="C95" s="19"/>
      <c r="D95" s="20"/>
      <c r="E95" s="20"/>
      <c r="F95" s="20"/>
      <c r="G95" s="20"/>
      <c r="H95" s="20"/>
      <c r="I95" s="21">
        <f t="shared" si="21"/>
        <v>0</v>
      </c>
      <c r="J95" s="22"/>
      <c r="K95" s="20"/>
      <c r="L95" s="26"/>
      <c r="M95" s="24"/>
      <c r="N95" s="25"/>
    </row>
    <row r="96" spans="2:14" ht="15.6" hidden="1" x14ac:dyDescent="0.3">
      <c r="B96" s="18" t="s">
        <v>145</v>
      </c>
      <c r="C96" s="19"/>
      <c r="D96" s="20"/>
      <c r="E96" s="20"/>
      <c r="F96" s="20"/>
      <c r="G96" s="20"/>
      <c r="H96" s="20"/>
      <c r="I96" s="21">
        <f t="shared" si="21"/>
        <v>0</v>
      </c>
      <c r="J96" s="22"/>
      <c r="K96" s="20"/>
      <c r="L96" s="26"/>
      <c r="M96" s="24"/>
      <c r="N96" s="25"/>
    </row>
    <row r="97" spans="2:14" ht="15.6" hidden="1" x14ac:dyDescent="0.3">
      <c r="B97" s="18" t="s">
        <v>146</v>
      </c>
      <c r="C97" s="19"/>
      <c r="D97" s="20"/>
      <c r="E97" s="20"/>
      <c r="F97" s="20"/>
      <c r="G97" s="20"/>
      <c r="H97" s="20"/>
      <c r="I97" s="21">
        <f t="shared" si="21"/>
        <v>0</v>
      </c>
      <c r="J97" s="22"/>
      <c r="K97" s="20"/>
      <c r="L97" s="26"/>
      <c r="M97" s="24"/>
      <c r="N97" s="25"/>
    </row>
    <row r="98" spans="2:14" ht="15.6" hidden="1" x14ac:dyDescent="0.3">
      <c r="B98" s="18" t="s">
        <v>147</v>
      </c>
      <c r="C98" s="19"/>
      <c r="D98" s="20"/>
      <c r="E98" s="20"/>
      <c r="F98" s="20"/>
      <c r="G98" s="20"/>
      <c r="H98" s="20"/>
      <c r="I98" s="21">
        <f t="shared" si="21"/>
        <v>0</v>
      </c>
      <c r="J98" s="22"/>
      <c r="K98" s="20"/>
      <c r="L98" s="26"/>
      <c r="M98" s="24"/>
      <c r="N98" s="25"/>
    </row>
    <row r="99" spans="2:14" ht="15.6" hidden="1" x14ac:dyDescent="0.3">
      <c r="B99" s="18" t="s">
        <v>148</v>
      </c>
      <c r="C99" s="27"/>
      <c r="D99" s="28"/>
      <c r="E99" s="28"/>
      <c r="F99" s="28"/>
      <c r="G99" s="28"/>
      <c r="H99" s="28"/>
      <c r="I99" s="21">
        <f t="shared" si="21"/>
        <v>0</v>
      </c>
      <c r="J99" s="29"/>
      <c r="K99" s="28"/>
      <c r="L99" s="26"/>
      <c r="M99" s="30"/>
      <c r="N99" s="25"/>
    </row>
    <row r="100" spans="2:14" ht="15.6" hidden="1" x14ac:dyDescent="0.3">
      <c r="B100" s="18" t="s">
        <v>149</v>
      </c>
      <c r="C100" s="27"/>
      <c r="D100" s="28"/>
      <c r="E100" s="28"/>
      <c r="F100" s="28"/>
      <c r="G100" s="28"/>
      <c r="H100" s="28"/>
      <c r="I100" s="21">
        <f t="shared" si="21"/>
        <v>0</v>
      </c>
      <c r="J100" s="29"/>
      <c r="K100" s="28"/>
      <c r="L100" s="26"/>
      <c r="M100" s="30"/>
      <c r="N100" s="25"/>
    </row>
    <row r="101" spans="2:14" ht="15.6" hidden="1" x14ac:dyDescent="0.3">
      <c r="C101" s="31" t="s">
        <v>30</v>
      </c>
      <c r="D101" s="32">
        <f>SUM(D93:D100)</f>
        <v>0</v>
      </c>
      <c r="E101" s="32"/>
      <c r="F101" s="32"/>
      <c r="G101" s="32">
        <f>SUM(G93:G100)</f>
        <v>0</v>
      </c>
      <c r="H101" s="32">
        <f>SUM(H93:H100)</f>
        <v>0</v>
      </c>
      <c r="I101" s="35">
        <f>SUM(I93:I100)</f>
        <v>0</v>
      </c>
      <c r="J101" s="32">
        <f>(J93*I93)+(J94*I94)+(J95*I95)+(J96*I96)+(J97*I97)+(J98*I98)+(J99*I99)+(J100*I100)</f>
        <v>0</v>
      </c>
      <c r="K101" s="32">
        <f>SUM(K93:K100)</f>
        <v>0</v>
      </c>
      <c r="L101" s="33"/>
      <c r="M101" s="30"/>
      <c r="N101" s="34"/>
    </row>
    <row r="102" spans="2:14" ht="51" hidden="1" customHeight="1" x14ac:dyDescent="0.3">
      <c r="B102" s="15" t="s">
        <v>150</v>
      </c>
      <c r="C102" s="122"/>
      <c r="D102" s="122"/>
      <c r="E102" s="122"/>
      <c r="F102" s="122"/>
      <c r="G102" s="122"/>
      <c r="H102" s="122"/>
      <c r="I102" s="122"/>
      <c r="J102" s="122"/>
      <c r="K102" s="121"/>
      <c r="L102" s="121"/>
      <c r="M102" s="122"/>
      <c r="N102" s="17"/>
    </row>
    <row r="103" spans="2:14" ht="15.6" hidden="1" x14ac:dyDescent="0.3">
      <c r="B103" s="18" t="s">
        <v>151</v>
      </c>
      <c r="C103" s="19"/>
      <c r="D103" s="20"/>
      <c r="E103" s="20"/>
      <c r="F103" s="20"/>
      <c r="G103" s="20"/>
      <c r="H103" s="20"/>
      <c r="I103" s="21">
        <f>SUM(D103:H103)</f>
        <v>0</v>
      </c>
      <c r="J103" s="22"/>
      <c r="K103" s="20"/>
      <c r="L103" s="26"/>
      <c r="M103" s="24"/>
      <c r="N103" s="25"/>
    </row>
    <row r="104" spans="2:14" ht="15.6" hidden="1" x14ac:dyDescent="0.3">
      <c r="B104" s="18" t="s">
        <v>152</v>
      </c>
      <c r="C104" s="19"/>
      <c r="D104" s="20"/>
      <c r="E104" s="20"/>
      <c r="F104" s="20"/>
      <c r="G104" s="20"/>
      <c r="H104" s="20"/>
      <c r="I104" s="21">
        <f t="shared" ref="I104:I110" si="22">SUM(D104:H104)</f>
        <v>0</v>
      </c>
      <c r="J104" s="22"/>
      <c r="K104" s="20"/>
      <c r="L104" s="26"/>
      <c r="M104" s="24"/>
      <c r="N104" s="25"/>
    </row>
    <row r="105" spans="2:14" ht="15.6" hidden="1" x14ac:dyDescent="0.3">
      <c r="B105" s="18" t="s">
        <v>153</v>
      </c>
      <c r="C105" s="19"/>
      <c r="D105" s="20"/>
      <c r="E105" s="20"/>
      <c r="F105" s="20"/>
      <c r="G105" s="20"/>
      <c r="H105" s="20"/>
      <c r="I105" s="21">
        <f t="shared" si="22"/>
        <v>0</v>
      </c>
      <c r="J105" s="22"/>
      <c r="K105" s="20"/>
      <c r="L105" s="26"/>
      <c r="M105" s="24"/>
      <c r="N105" s="25"/>
    </row>
    <row r="106" spans="2:14" ht="15.6" hidden="1" x14ac:dyDescent="0.3">
      <c r="B106" s="18" t="s">
        <v>154</v>
      </c>
      <c r="C106" s="19"/>
      <c r="D106" s="20"/>
      <c r="E106" s="20"/>
      <c r="F106" s="20"/>
      <c r="G106" s="20"/>
      <c r="H106" s="20"/>
      <c r="I106" s="21">
        <f t="shared" si="22"/>
        <v>0</v>
      </c>
      <c r="J106" s="22"/>
      <c r="K106" s="20"/>
      <c r="L106" s="26"/>
      <c r="M106" s="24"/>
      <c r="N106" s="25"/>
    </row>
    <row r="107" spans="2:14" ht="15.6" hidden="1" x14ac:dyDescent="0.3">
      <c r="B107" s="18" t="s">
        <v>155</v>
      </c>
      <c r="C107" s="19"/>
      <c r="D107" s="20"/>
      <c r="E107" s="20"/>
      <c r="F107" s="20"/>
      <c r="G107" s="20"/>
      <c r="H107" s="20"/>
      <c r="I107" s="21">
        <f t="shared" si="22"/>
        <v>0</v>
      </c>
      <c r="J107" s="22"/>
      <c r="K107" s="20"/>
      <c r="L107" s="26"/>
      <c r="M107" s="24"/>
      <c r="N107" s="25"/>
    </row>
    <row r="108" spans="2:14" ht="15.6" hidden="1" x14ac:dyDescent="0.3">
      <c r="B108" s="18" t="s">
        <v>156</v>
      </c>
      <c r="C108" s="19"/>
      <c r="D108" s="20"/>
      <c r="E108" s="20"/>
      <c r="F108" s="20"/>
      <c r="G108" s="20"/>
      <c r="H108" s="20"/>
      <c r="I108" s="21">
        <f t="shared" si="22"/>
        <v>0</v>
      </c>
      <c r="J108" s="22"/>
      <c r="K108" s="20"/>
      <c r="L108" s="26"/>
      <c r="M108" s="24"/>
      <c r="N108" s="25"/>
    </row>
    <row r="109" spans="2:14" ht="15.6" hidden="1" x14ac:dyDescent="0.3">
      <c r="B109" s="18" t="s">
        <v>157</v>
      </c>
      <c r="C109" s="27"/>
      <c r="D109" s="28"/>
      <c r="E109" s="28"/>
      <c r="F109" s="28"/>
      <c r="G109" s="28"/>
      <c r="H109" s="28"/>
      <c r="I109" s="21">
        <f t="shared" si="22"/>
        <v>0</v>
      </c>
      <c r="J109" s="29"/>
      <c r="K109" s="28"/>
      <c r="L109" s="26"/>
      <c r="M109" s="30"/>
      <c r="N109" s="25"/>
    </row>
    <row r="110" spans="2:14" ht="15.6" hidden="1" x14ac:dyDescent="0.3">
      <c r="B110" s="18" t="s">
        <v>158</v>
      </c>
      <c r="C110" s="27"/>
      <c r="D110" s="28"/>
      <c r="E110" s="28"/>
      <c r="F110" s="28"/>
      <c r="G110" s="28"/>
      <c r="H110" s="28"/>
      <c r="I110" s="21">
        <f t="shared" si="22"/>
        <v>0</v>
      </c>
      <c r="J110" s="29"/>
      <c r="K110" s="28"/>
      <c r="L110" s="26"/>
      <c r="M110" s="30"/>
      <c r="N110" s="25"/>
    </row>
    <row r="111" spans="2:14" ht="15.6" hidden="1" x14ac:dyDescent="0.3">
      <c r="C111" s="31" t="s">
        <v>30</v>
      </c>
      <c r="D111" s="35">
        <f>SUM(D103:D110)</f>
        <v>0</v>
      </c>
      <c r="E111" s="35"/>
      <c r="F111" s="35"/>
      <c r="G111" s="35">
        <f>SUM(G103:G110)</f>
        <v>0</v>
      </c>
      <c r="H111" s="35">
        <f>SUM(H103:H110)</f>
        <v>0</v>
      </c>
      <c r="I111" s="35">
        <f>SUM(I103:I110)</f>
        <v>0</v>
      </c>
      <c r="J111" s="32">
        <f>(J103*I103)+(J104*I104)+(J105*I105)+(J106*I106)+(J107*I107)+(J108*I108)+(J109*I109)+(J110*I110)</f>
        <v>0</v>
      </c>
      <c r="K111" s="32">
        <f>SUM(K103:K110)</f>
        <v>0</v>
      </c>
      <c r="L111" s="33"/>
      <c r="M111" s="30"/>
      <c r="N111" s="34"/>
    </row>
    <row r="112" spans="2:14" ht="51" hidden="1" customHeight="1" x14ac:dyDescent="0.3">
      <c r="B112" s="44" t="s">
        <v>159</v>
      </c>
      <c r="C112" s="122"/>
      <c r="D112" s="122"/>
      <c r="E112" s="122"/>
      <c r="F112" s="122"/>
      <c r="G112" s="122"/>
      <c r="H112" s="122"/>
      <c r="I112" s="122"/>
      <c r="J112" s="122"/>
      <c r="K112" s="121"/>
      <c r="L112" s="121"/>
      <c r="M112" s="122"/>
      <c r="N112" s="17"/>
    </row>
    <row r="113" spans="2:14" ht="15.6" hidden="1" x14ac:dyDescent="0.3">
      <c r="B113" s="18" t="s">
        <v>160</v>
      </c>
      <c r="C113" s="19"/>
      <c r="D113" s="20"/>
      <c r="E113" s="20"/>
      <c r="F113" s="20"/>
      <c r="G113" s="20"/>
      <c r="H113" s="20"/>
      <c r="I113" s="21">
        <f>SUM(D113:H113)</f>
        <v>0</v>
      </c>
      <c r="J113" s="22"/>
      <c r="K113" s="20"/>
      <c r="L113" s="26"/>
      <c r="M113" s="24"/>
      <c r="N113" s="25"/>
    </row>
    <row r="114" spans="2:14" ht="15.6" hidden="1" x14ac:dyDescent="0.3">
      <c r="B114" s="18" t="s">
        <v>161</v>
      </c>
      <c r="C114" s="19"/>
      <c r="D114" s="20"/>
      <c r="E114" s="20"/>
      <c r="F114" s="20"/>
      <c r="G114" s="20"/>
      <c r="H114" s="20"/>
      <c r="I114" s="21">
        <f t="shared" ref="I114:I120" si="23">SUM(D114:H114)</f>
        <v>0</v>
      </c>
      <c r="J114" s="22"/>
      <c r="K114" s="20"/>
      <c r="L114" s="26"/>
      <c r="M114" s="24"/>
      <c r="N114" s="25"/>
    </row>
    <row r="115" spans="2:14" ht="15.6" hidden="1" x14ac:dyDescent="0.3">
      <c r="B115" s="18" t="s">
        <v>162</v>
      </c>
      <c r="C115" s="19"/>
      <c r="D115" s="20"/>
      <c r="E115" s="20"/>
      <c r="F115" s="20"/>
      <c r="G115" s="20"/>
      <c r="H115" s="20"/>
      <c r="I115" s="21">
        <f t="shared" si="23"/>
        <v>0</v>
      </c>
      <c r="J115" s="22"/>
      <c r="K115" s="20"/>
      <c r="L115" s="26"/>
      <c r="M115" s="24"/>
      <c r="N115" s="25"/>
    </row>
    <row r="116" spans="2:14" ht="15.6" hidden="1" x14ac:dyDescent="0.3">
      <c r="B116" s="18" t="s">
        <v>163</v>
      </c>
      <c r="C116" s="19"/>
      <c r="D116" s="20"/>
      <c r="E116" s="20"/>
      <c r="F116" s="20"/>
      <c r="G116" s="20"/>
      <c r="H116" s="20"/>
      <c r="I116" s="21">
        <f t="shared" si="23"/>
        <v>0</v>
      </c>
      <c r="J116" s="22"/>
      <c r="K116" s="20"/>
      <c r="L116" s="26"/>
      <c r="M116" s="24"/>
      <c r="N116" s="25"/>
    </row>
    <row r="117" spans="2:14" ht="15.6" hidden="1" x14ac:dyDescent="0.3">
      <c r="B117" s="18" t="s">
        <v>164</v>
      </c>
      <c r="C117" s="19"/>
      <c r="D117" s="20"/>
      <c r="E117" s="20"/>
      <c r="F117" s="20"/>
      <c r="G117" s="20"/>
      <c r="H117" s="20"/>
      <c r="I117" s="21">
        <f t="shared" si="23"/>
        <v>0</v>
      </c>
      <c r="J117" s="22"/>
      <c r="K117" s="20"/>
      <c r="L117" s="26"/>
      <c r="M117" s="24"/>
      <c r="N117" s="25"/>
    </row>
    <row r="118" spans="2:14" ht="15.6" hidden="1" x14ac:dyDescent="0.3">
      <c r="B118" s="18" t="s">
        <v>165</v>
      </c>
      <c r="C118" s="19"/>
      <c r="D118" s="20"/>
      <c r="E118" s="20"/>
      <c r="F118" s="20"/>
      <c r="G118" s="20"/>
      <c r="H118" s="20"/>
      <c r="I118" s="21">
        <f t="shared" si="23"/>
        <v>0</v>
      </c>
      <c r="J118" s="22"/>
      <c r="K118" s="20"/>
      <c r="L118" s="26"/>
      <c r="M118" s="24"/>
      <c r="N118" s="25"/>
    </row>
    <row r="119" spans="2:14" ht="15.6" hidden="1" x14ac:dyDescent="0.3">
      <c r="B119" s="18" t="s">
        <v>166</v>
      </c>
      <c r="C119" s="27"/>
      <c r="D119" s="28"/>
      <c r="E119" s="28"/>
      <c r="F119" s="28"/>
      <c r="G119" s="28"/>
      <c r="H119" s="28"/>
      <c r="I119" s="21">
        <f t="shared" si="23"/>
        <v>0</v>
      </c>
      <c r="J119" s="29"/>
      <c r="K119" s="28"/>
      <c r="L119" s="26"/>
      <c r="M119" s="30"/>
      <c r="N119" s="25"/>
    </row>
    <row r="120" spans="2:14" ht="15.6" hidden="1" x14ac:dyDescent="0.3">
      <c r="B120" s="18" t="s">
        <v>167</v>
      </c>
      <c r="C120" s="27"/>
      <c r="D120" s="28"/>
      <c r="E120" s="28"/>
      <c r="F120" s="28"/>
      <c r="G120" s="28"/>
      <c r="H120" s="28"/>
      <c r="I120" s="21">
        <f t="shared" si="23"/>
        <v>0</v>
      </c>
      <c r="J120" s="29"/>
      <c r="K120" s="28"/>
      <c r="L120" s="26"/>
      <c r="M120" s="30"/>
      <c r="N120" s="25"/>
    </row>
    <row r="121" spans="2:14" ht="15.6" hidden="1" x14ac:dyDescent="0.3">
      <c r="C121" s="31" t="s">
        <v>30</v>
      </c>
      <c r="D121" s="35">
        <f>SUM(D113:D120)</f>
        <v>0</v>
      </c>
      <c r="E121" s="35"/>
      <c r="F121" s="35"/>
      <c r="G121" s="35">
        <f>SUM(G113:G120)</f>
        <v>0</v>
      </c>
      <c r="H121" s="35">
        <f>SUM(H113:H120)</f>
        <v>0</v>
      </c>
      <c r="I121" s="35">
        <f>SUM(I113:I120)</f>
        <v>0</v>
      </c>
      <c r="J121" s="32">
        <f>(J113*I113)+(J114*I114)+(J115*I115)+(J116*I116)+(J117*I117)+(J118*I118)+(J119*I119)+(J120*I120)</f>
        <v>0</v>
      </c>
      <c r="K121" s="32">
        <f>SUM(K113:K120)</f>
        <v>0</v>
      </c>
      <c r="L121" s="33"/>
      <c r="M121" s="30"/>
      <c r="N121" s="34"/>
    </row>
    <row r="122" spans="2:14" ht="51" hidden="1" customHeight="1" x14ac:dyDescent="0.3">
      <c r="B122" s="44" t="s">
        <v>168</v>
      </c>
      <c r="C122" s="122"/>
      <c r="D122" s="122"/>
      <c r="E122" s="122"/>
      <c r="F122" s="122"/>
      <c r="G122" s="122"/>
      <c r="H122" s="122"/>
      <c r="I122" s="122"/>
      <c r="J122" s="122"/>
      <c r="K122" s="121"/>
      <c r="L122" s="121"/>
      <c r="M122" s="122"/>
      <c r="N122" s="17"/>
    </row>
    <row r="123" spans="2:14" ht="15.6" hidden="1" x14ac:dyDescent="0.3">
      <c r="B123" s="18" t="s">
        <v>169</v>
      </c>
      <c r="C123" s="19"/>
      <c r="D123" s="20"/>
      <c r="E123" s="20"/>
      <c r="F123" s="20"/>
      <c r="G123" s="20"/>
      <c r="H123" s="20"/>
      <c r="I123" s="21">
        <f>SUM(D123:H123)</f>
        <v>0</v>
      </c>
      <c r="J123" s="22"/>
      <c r="K123" s="20"/>
      <c r="L123" s="26"/>
      <c r="M123" s="24"/>
      <c r="N123" s="25"/>
    </row>
    <row r="124" spans="2:14" ht="15.6" hidden="1" x14ac:dyDescent="0.3">
      <c r="B124" s="18" t="s">
        <v>170</v>
      </c>
      <c r="C124" s="19"/>
      <c r="D124" s="20"/>
      <c r="E124" s="20"/>
      <c r="F124" s="20"/>
      <c r="G124" s="20"/>
      <c r="H124" s="20"/>
      <c r="I124" s="21">
        <f t="shared" ref="I124:I130" si="24">SUM(D124:H124)</f>
        <v>0</v>
      </c>
      <c r="J124" s="22"/>
      <c r="K124" s="20"/>
      <c r="L124" s="26"/>
      <c r="M124" s="24"/>
      <c r="N124" s="25"/>
    </row>
    <row r="125" spans="2:14" ht="15.6" hidden="1" x14ac:dyDescent="0.3">
      <c r="B125" s="18" t="s">
        <v>171</v>
      </c>
      <c r="C125" s="19"/>
      <c r="D125" s="20"/>
      <c r="E125" s="20"/>
      <c r="F125" s="20"/>
      <c r="G125" s="20"/>
      <c r="H125" s="20"/>
      <c r="I125" s="21">
        <f t="shared" si="24"/>
        <v>0</v>
      </c>
      <c r="J125" s="22"/>
      <c r="K125" s="20"/>
      <c r="L125" s="26"/>
      <c r="M125" s="24"/>
      <c r="N125" s="25"/>
    </row>
    <row r="126" spans="2:14" ht="15.6" hidden="1" x14ac:dyDescent="0.3">
      <c r="B126" s="18" t="s">
        <v>172</v>
      </c>
      <c r="C126" s="19"/>
      <c r="D126" s="20"/>
      <c r="E126" s="20"/>
      <c r="F126" s="20"/>
      <c r="G126" s="20"/>
      <c r="H126" s="20"/>
      <c r="I126" s="21">
        <f t="shared" si="24"/>
        <v>0</v>
      </c>
      <c r="J126" s="22"/>
      <c r="K126" s="20"/>
      <c r="L126" s="26"/>
      <c r="M126" s="24"/>
      <c r="N126" s="25"/>
    </row>
    <row r="127" spans="2:14" ht="15.6" hidden="1" x14ac:dyDescent="0.3">
      <c r="B127" s="18" t="s">
        <v>173</v>
      </c>
      <c r="C127" s="19"/>
      <c r="D127" s="20"/>
      <c r="E127" s="20"/>
      <c r="F127" s="20"/>
      <c r="G127" s="20"/>
      <c r="H127" s="20"/>
      <c r="I127" s="21">
        <f t="shared" si="24"/>
        <v>0</v>
      </c>
      <c r="J127" s="22"/>
      <c r="K127" s="20"/>
      <c r="L127" s="26"/>
      <c r="M127" s="24"/>
      <c r="N127" s="25"/>
    </row>
    <row r="128" spans="2:14" ht="15.6" hidden="1" x14ac:dyDescent="0.3">
      <c r="B128" s="18" t="s">
        <v>174</v>
      </c>
      <c r="C128" s="19"/>
      <c r="D128" s="20"/>
      <c r="E128" s="20"/>
      <c r="F128" s="20"/>
      <c r="G128" s="20"/>
      <c r="H128" s="20"/>
      <c r="I128" s="21">
        <f t="shared" si="24"/>
        <v>0</v>
      </c>
      <c r="J128" s="22"/>
      <c r="K128" s="20"/>
      <c r="L128" s="26"/>
      <c r="M128" s="24"/>
      <c r="N128" s="25"/>
    </row>
    <row r="129" spans="2:14" ht="15.6" hidden="1" x14ac:dyDescent="0.3">
      <c r="B129" s="18" t="s">
        <v>175</v>
      </c>
      <c r="C129" s="27"/>
      <c r="D129" s="28"/>
      <c r="E129" s="28"/>
      <c r="F129" s="28"/>
      <c r="G129" s="28"/>
      <c r="H129" s="28"/>
      <c r="I129" s="21">
        <f t="shared" si="24"/>
        <v>0</v>
      </c>
      <c r="J129" s="29"/>
      <c r="K129" s="28"/>
      <c r="L129" s="26"/>
      <c r="M129" s="30"/>
      <c r="N129" s="25"/>
    </row>
    <row r="130" spans="2:14" ht="15.6" hidden="1" x14ac:dyDescent="0.3">
      <c r="B130" s="18" t="s">
        <v>176</v>
      </c>
      <c r="C130" s="27"/>
      <c r="D130" s="28"/>
      <c r="E130" s="28"/>
      <c r="F130" s="28"/>
      <c r="G130" s="28"/>
      <c r="H130" s="28"/>
      <c r="I130" s="21">
        <f t="shared" si="24"/>
        <v>0</v>
      </c>
      <c r="J130" s="29"/>
      <c r="K130" s="28"/>
      <c r="L130" s="26"/>
      <c r="M130" s="30"/>
      <c r="N130" s="25"/>
    </row>
    <row r="131" spans="2:14" ht="15.6" hidden="1" x14ac:dyDescent="0.3">
      <c r="C131" s="31" t="s">
        <v>30</v>
      </c>
      <c r="D131" s="32">
        <f>SUM(D123:D130)</f>
        <v>0</v>
      </c>
      <c r="E131" s="32"/>
      <c r="F131" s="32"/>
      <c r="G131" s="32">
        <f>SUM(G123:G130)</f>
        <v>0</v>
      </c>
      <c r="H131" s="32">
        <f>SUM(H123:H130)</f>
        <v>0</v>
      </c>
      <c r="I131" s="32">
        <f>SUM(I123:I130)</f>
        <v>0</v>
      </c>
      <c r="J131" s="32">
        <f>(J123*I123)+(J124*I124)+(J125*I125)+(J126*I126)+(J127*I127)+(J128*I128)+(J129*I129)+(J130*I130)</f>
        <v>0</v>
      </c>
      <c r="K131" s="32">
        <f>SUM(K123:K130)</f>
        <v>0</v>
      </c>
      <c r="L131" s="33"/>
      <c r="M131" s="30"/>
      <c r="N131" s="34"/>
    </row>
    <row r="132" spans="2:14" ht="15.75" hidden="1" customHeight="1" x14ac:dyDescent="0.3">
      <c r="B132" s="40"/>
      <c r="C132" s="36"/>
      <c r="D132" s="41"/>
      <c r="E132" s="41"/>
      <c r="F132" s="41"/>
      <c r="G132" s="41"/>
      <c r="H132" s="41"/>
      <c r="I132" s="41"/>
      <c r="J132" s="41"/>
      <c r="K132" s="41"/>
      <c r="L132" s="42"/>
      <c r="M132" s="45"/>
      <c r="N132" s="43"/>
    </row>
    <row r="133" spans="2:14" ht="51" hidden="1" customHeight="1" x14ac:dyDescent="0.3">
      <c r="B133" s="31" t="s">
        <v>177</v>
      </c>
      <c r="C133" s="123"/>
      <c r="D133" s="123"/>
      <c r="E133" s="123"/>
      <c r="F133" s="123"/>
      <c r="G133" s="123"/>
      <c r="H133" s="123"/>
      <c r="I133" s="123"/>
      <c r="J133" s="123"/>
      <c r="K133" s="119"/>
      <c r="L133" s="119"/>
      <c r="M133" s="123"/>
      <c r="N133" s="16"/>
    </row>
    <row r="134" spans="2:14" ht="51" hidden="1" customHeight="1" x14ac:dyDescent="0.3">
      <c r="B134" s="15" t="s">
        <v>178</v>
      </c>
      <c r="C134" s="122"/>
      <c r="D134" s="122"/>
      <c r="E134" s="122"/>
      <c r="F134" s="122"/>
      <c r="G134" s="122"/>
      <c r="H134" s="122"/>
      <c r="I134" s="122"/>
      <c r="J134" s="122"/>
      <c r="K134" s="121"/>
      <c r="L134" s="121"/>
      <c r="M134" s="122"/>
      <c r="N134" s="17"/>
    </row>
    <row r="135" spans="2:14" ht="15.6" hidden="1" x14ac:dyDescent="0.3">
      <c r="B135" s="18" t="s">
        <v>179</v>
      </c>
      <c r="C135" s="19"/>
      <c r="D135" s="20"/>
      <c r="E135" s="20"/>
      <c r="F135" s="20"/>
      <c r="G135" s="20"/>
      <c r="H135" s="20"/>
      <c r="I135" s="21">
        <f>SUM(D135:H135)</f>
        <v>0</v>
      </c>
      <c r="J135" s="22"/>
      <c r="K135" s="20"/>
      <c r="L135" s="26"/>
      <c r="M135" s="24"/>
      <c r="N135" s="25"/>
    </row>
    <row r="136" spans="2:14" ht="15.6" hidden="1" x14ac:dyDescent="0.3">
      <c r="B136" s="18" t="s">
        <v>180</v>
      </c>
      <c r="C136" s="19"/>
      <c r="D136" s="20"/>
      <c r="E136" s="20"/>
      <c r="F136" s="20"/>
      <c r="G136" s="20"/>
      <c r="H136" s="20"/>
      <c r="I136" s="21">
        <f t="shared" ref="I136:I142" si="25">SUM(D136:H136)</f>
        <v>0</v>
      </c>
      <c r="J136" s="22"/>
      <c r="K136" s="20"/>
      <c r="L136" s="26"/>
      <c r="M136" s="24"/>
      <c r="N136" s="25"/>
    </row>
    <row r="137" spans="2:14" ht="15.6" hidden="1" x14ac:dyDescent="0.3">
      <c r="B137" s="18" t="s">
        <v>181</v>
      </c>
      <c r="C137" s="19"/>
      <c r="D137" s="20"/>
      <c r="E137" s="20"/>
      <c r="F137" s="20"/>
      <c r="G137" s="20"/>
      <c r="H137" s="20"/>
      <c r="I137" s="21">
        <f t="shared" si="25"/>
        <v>0</v>
      </c>
      <c r="J137" s="22"/>
      <c r="K137" s="20"/>
      <c r="L137" s="26"/>
      <c r="M137" s="24"/>
      <c r="N137" s="25"/>
    </row>
    <row r="138" spans="2:14" ht="15.6" hidden="1" x14ac:dyDescent="0.3">
      <c r="B138" s="18" t="s">
        <v>182</v>
      </c>
      <c r="C138" s="19"/>
      <c r="D138" s="20"/>
      <c r="E138" s="20"/>
      <c r="F138" s="20"/>
      <c r="G138" s="20"/>
      <c r="H138" s="20"/>
      <c r="I138" s="21">
        <f t="shared" si="25"/>
        <v>0</v>
      </c>
      <c r="J138" s="22"/>
      <c r="K138" s="20"/>
      <c r="L138" s="26"/>
      <c r="M138" s="24"/>
      <c r="N138" s="25"/>
    </row>
    <row r="139" spans="2:14" ht="15.6" hidden="1" x14ac:dyDescent="0.3">
      <c r="B139" s="18" t="s">
        <v>183</v>
      </c>
      <c r="C139" s="19"/>
      <c r="D139" s="20"/>
      <c r="E139" s="20"/>
      <c r="F139" s="20"/>
      <c r="G139" s="20"/>
      <c r="H139" s="20"/>
      <c r="I139" s="21">
        <f t="shared" si="25"/>
        <v>0</v>
      </c>
      <c r="J139" s="22"/>
      <c r="K139" s="20"/>
      <c r="L139" s="26"/>
      <c r="M139" s="24"/>
      <c r="N139" s="25"/>
    </row>
    <row r="140" spans="2:14" ht="15.6" hidden="1" x14ac:dyDescent="0.3">
      <c r="B140" s="18" t="s">
        <v>184</v>
      </c>
      <c r="C140" s="19"/>
      <c r="D140" s="20"/>
      <c r="E140" s="20"/>
      <c r="F140" s="20"/>
      <c r="G140" s="20"/>
      <c r="H140" s="20"/>
      <c r="I140" s="21">
        <f t="shared" si="25"/>
        <v>0</v>
      </c>
      <c r="J140" s="22"/>
      <c r="K140" s="20"/>
      <c r="L140" s="26"/>
      <c r="M140" s="24"/>
      <c r="N140" s="25"/>
    </row>
    <row r="141" spans="2:14" ht="15.6" hidden="1" x14ac:dyDescent="0.3">
      <c r="B141" s="18" t="s">
        <v>185</v>
      </c>
      <c r="C141" s="27"/>
      <c r="D141" s="28"/>
      <c r="E141" s="28"/>
      <c r="F141" s="28"/>
      <c r="G141" s="28"/>
      <c r="H141" s="28"/>
      <c r="I141" s="21">
        <f t="shared" si="25"/>
        <v>0</v>
      </c>
      <c r="J141" s="29"/>
      <c r="K141" s="28"/>
      <c r="L141" s="26"/>
      <c r="M141" s="30"/>
      <c r="N141" s="25"/>
    </row>
    <row r="142" spans="2:14" ht="15.6" hidden="1" x14ac:dyDescent="0.3">
      <c r="B142" s="18" t="s">
        <v>186</v>
      </c>
      <c r="C142" s="27"/>
      <c r="D142" s="28"/>
      <c r="E142" s="28"/>
      <c r="F142" s="28"/>
      <c r="G142" s="28"/>
      <c r="H142" s="28"/>
      <c r="I142" s="21">
        <f t="shared" si="25"/>
        <v>0</v>
      </c>
      <c r="J142" s="29"/>
      <c r="K142" s="28"/>
      <c r="L142" s="26"/>
      <c r="M142" s="30"/>
      <c r="N142" s="25"/>
    </row>
    <row r="143" spans="2:14" ht="15.6" hidden="1" x14ac:dyDescent="0.3">
      <c r="C143" s="31" t="s">
        <v>30</v>
      </c>
      <c r="D143" s="32">
        <f>SUM(D135:D142)</f>
        <v>0</v>
      </c>
      <c r="E143" s="32"/>
      <c r="F143" s="32"/>
      <c r="G143" s="32">
        <f>SUM(G135:G142)</f>
        <v>0</v>
      </c>
      <c r="H143" s="32">
        <f>SUM(H135:H142)</f>
        <v>0</v>
      </c>
      <c r="I143" s="35">
        <f>SUM(I135:I142)</f>
        <v>0</v>
      </c>
      <c r="J143" s="32">
        <f>(J135*I135)+(J136*I136)+(J137*I137)+(J138*I138)+(J139*I139)+(J140*I140)+(J141*I141)+(J142*I142)</f>
        <v>0</v>
      </c>
      <c r="K143" s="32">
        <f>SUM(K135:K142)</f>
        <v>0</v>
      </c>
      <c r="L143" s="33"/>
      <c r="M143" s="30"/>
      <c r="N143" s="34"/>
    </row>
    <row r="144" spans="2:14" ht="51" hidden="1" customHeight="1" x14ac:dyDescent="0.3">
      <c r="B144" s="15" t="s">
        <v>187</v>
      </c>
      <c r="C144" s="122"/>
      <c r="D144" s="122"/>
      <c r="E144" s="122"/>
      <c r="F144" s="122"/>
      <c r="G144" s="122"/>
      <c r="H144" s="122"/>
      <c r="I144" s="122"/>
      <c r="J144" s="122"/>
      <c r="K144" s="121"/>
      <c r="L144" s="121"/>
      <c r="M144" s="122"/>
      <c r="N144" s="17"/>
    </row>
    <row r="145" spans="2:14" ht="15.6" hidden="1" x14ac:dyDescent="0.3">
      <c r="B145" s="18" t="s">
        <v>188</v>
      </c>
      <c r="C145" s="19"/>
      <c r="D145" s="20"/>
      <c r="E145" s="20"/>
      <c r="F145" s="20"/>
      <c r="G145" s="20"/>
      <c r="H145" s="20"/>
      <c r="I145" s="21">
        <f>SUM(D145:H145)</f>
        <v>0</v>
      </c>
      <c r="J145" s="22"/>
      <c r="K145" s="20"/>
      <c r="L145" s="26"/>
      <c r="M145" s="24"/>
      <c r="N145" s="25"/>
    </row>
    <row r="146" spans="2:14" ht="15.6" hidden="1" x14ac:dyDescent="0.3">
      <c r="B146" s="18" t="s">
        <v>189</v>
      </c>
      <c r="C146" s="19"/>
      <c r="D146" s="20"/>
      <c r="E146" s="20"/>
      <c r="F146" s="20"/>
      <c r="G146" s="20"/>
      <c r="H146" s="20"/>
      <c r="I146" s="21">
        <f t="shared" ref="I146:I152" si="26">SUM(D146:H146)</f>
        <v>0</v>
      </c>
      <c r="J146" s="22"/>
      <c r="K146" s="20"/>
      <c r="L146" s="26"/>
      <c r="M146" s="24"/>
      <c r="N146" s="25"/>
    </row>
    <row r="147" spans="2:14" ht="15.6" hidden="1" x14ac:dyDescent="0.3">
      <c r="B147" s="18" t="s">
        <v>190</v>
      </c>
      <c r="C147" s="19"/>
      <c r="D147" s="20"/>
      <c r="E147" s="20"/>
      <c r="F147" s="20"/>
      <c r="G147" s="20"/>
      <c r="H147" s="20"/>
      <c r="I147" s="21">
        <f t="shared" si="26"/>
        <v>0</v>
      </c>
      <c r="J147" s="22"/>
      <c r="K147" s="20"/>
      <c r="L147" s="26"/>
      <c r="M147" s="24"/>
      <c r="N147" s="25"/>
    </row>
    <row r="148" spans="2:14" ht="15.6" hidden="1" x14ac:dyDescent="0.3">
      <c r="B148" s="18" t="s">
        <v>191</v>
      </c>
      <c r="C148" s="19"/>
      <c r="D148" s="20"/>
      <c r="E148" s="20"/>
      <c r="F148" s="20"/>
      <c r="G148" s="20"/>
      <c r="H148" s="20"/>
      <c r="I148" s="21">
        <f t="shared" si="26"/>
        <v>0</v>
      </c>
      <c r="J148" s="22"/>
      <c r="K148" s="20"/>
      <c r="L148" s="26"/>
      <c r="M148" s="24"/>
      <c r="N148" s="25"/>
    </row>
    <row r="149" spans="2:14" ht="15.6" hidden="1" x14ac:dyDescent="0.3">
      <c r="B149" s="18" t="s">
        <v>192</v>
      </c>
      <c r="C149" s="19"/>
      <c r="D149" s="20"/>
      <c r="E149" s="20"/>
      <c r="F149" s="20"/>
      <c r="G149" s="20"/>
      <c r="H149" s="20"/>
      <c r="I149" s="21">
        <f t="shared" si="26"/>
        <v>0</v>
      </c>
      <c r="J149" s="22"/>
      <c r="K149" s="20"/>
      <c r="L149" s="26"/>
      <c r="M149" s="24"/>
      <c r="N149" s="25"/>
    </row>
    <row r="150" spans="2:14" ht="15.6" hidden="1" x14ac:dyDescent="0.3">
      <c r="B150" s="18" t="s">
        <v>193</v>
      </c>
      <c r="C150" s="19"/>
      <c r="D150" s="20"/>
      <c r="E150" s="20"/>
      <c r="F150" s="20"/>
      <c r="G150" s="20"/>
      <c r="H150" s="20"/>
      <c r="I150" s="21">
        <f t="shared" si="26"/>
        <v>0</v>
      </c>
      <c r="J150" s="22"/>
      <c r="K150" s="20"/>
      <c r="L150" s="26"/>
      <c r="M150" s="24"/>
      <c r="N150" s="25"/>
    </row>
    <row r="151" spans="2:14" ht="15.6" hidden="1" x14ac:dyDescent="0.3">
      <c r="B151" s="18" t="s">
        <v>194</v>
      </c>
      <c r="C151" s="27"/>
      <c r="D151" s="28"/>
      <c r="E151" s="28"/>
      <c r="F151" s="28"/>
      <c r="G151" s="28"/>
      <c r="H151" s="28"/>
      <c r="I151" s="21">
        <f t="shared" si="26"/>
        <v>0</v>
      </c>
      <c r="J151" s="29"/>
      <c r="K151" s="28"/>
      <c r="L151" s="26"/>
      <c r="M151" s="30"/>
      <c r="N151" s="25"/>
    </row>
    <row r="152" spans="2:14" ht="15.6" hidden="1" x14ac:dyDescent="0.3">
      <c r="B152" s="18" t="s">
        <v>195</v>
      </c>
      <c r="C152" s="27"/>
      <c r="D152" s="28"/>
      <c r="E152" s="28"/>
      <c r="F152" s="28"/>
      <c r="G152" s="28"/>
      <c r="H152" s="28"/>
      <c r="I152" s="21">
        <f t="shared" si="26"/>
        <v>0</v>
      </c>
      <c r="J152" s="29"/>
      <c r="K152" s="28"/>
      <c r="L152" s="26"/>
      <c r="M152" s="30"/>
      <c r="N152" s="25"/>
    </row>
    <row r="153" spans="2:14" ht="15.6" hidden="1" x14ac:dyDescent="0.3">
      <c r="C153" s="31" t="s">
        <v>30</v>
      </c>
      <c r="D153" s="35">
        <f>SUM(D145:D152)</f>
        <v>0</v>
      </c>
      <c r="E153" s="35"/>
      <c r="F153" s="35"/>
      <c r="G153" s="35">
        <f>SUM(G145:G152)</f>
        <v>0</v>
      </c>
      <c r="H153" s="35">
        <f>SUM(H145:H152)</f>
        <v>0</v>
      </c>
      <c r="I153" s="35">
        <f>SUM(I145:I152)</f>
        <v>0</v>
      </c>
      <c r="J153" s="32">
        <f>(J145*I145)+(J146*I146)+(J147*I147)+(J148*I148)+(J149*I149)+(J150*I150)+(J151*I151)+(J152*I152)</f>
        <v>0</v>
      </c>
      <c r="K153" s="32">
        <f>SUM(K145:K152)</f>
        <v>0</v>
      </c>
      <c r="L153" s="33"/>
      <c r="M153" s="30"/>
      <c r="N153" s="34"/>
    </row>
    <row r="154" spans="2:14" ht="51" hidden="1" customHeight="1" x14ac:dyDescent="0.3">
      <c r="B154" s="15" t="s">
        <v>196</v>
      </c>
      <c r="C154" s="122"/>
      <c r="D154" s="122"/>
      <c r="E154" s="122"/>
      <c r="F154" s="122"/>
      <c r="G154" s="122"/>
      <c r="H154" s="122"/>
      <c r="I154" s="122"/>
      <c r="J154" s="122"/>
      <c r="K154" s="121"/>
      <c r="L154" s="121"/>
      <c r="M154" s="122"/>
      <c r="N154" s="17"/>
    </row>
    <row r="155" spans="2:14" ht="15.6" hidden="1" x14ac:dyDescent="0.3">
      <c r="B155" s="18" t="s">
        <v>197</v>
      </c>
      <c r="C155" s="19"/>
      <c r="D155" s="20"/>
      <c r="E155" s="20"/>
      <c r="F155" s="20"/>
      <c r="G155" s="20"/>
      <c r="H155" s="20"/>
      <c r="I155" s="21">
        <f>SUM(D155:H155)</f>
        <v>0</v>
      </c>
      <c r="J155" s="22"/>
      <c r="K155" s="20"/>
      <c r="L155" s="26"/>
      <c r="M155" s="24"/>
      <c r="N155" s="25"/>
    </row>
    <row r="156" spans="2:14" ht="15.6" hidden="1" x14ac:dyDescent="0.3">
      <c r="B156" s="18" t="s">
        <v>198</v>
      </c>
      <c r="C156" s="19"/>
      <c r="D156" s="20"/>
      <c r="E156" s="20"/>
      <c r="F156" s="20"/>
      <c r="G156" s="20"/>
      <c r="H156" s="20"/>
      <c r="I156" s="21">
        <f t="shared" ref="I156:I162" si="27">SUM(D156:H156)</f>
        <v>0</v>
      </c>
      <c r="J156" s="22"/>
      <c r="K156" s="20"/>
      <c r="L156" s="26"/>
      <c r="M156" s="24"/>
      <c r="N156" s="25"/>
    </row>
    <row r="157" spans="2:14" ht="15.6" hidden="1" x14ac:dyDescent="0.3">
      <c r="B157" s="18" t="s">
        <v>199</v>
      </c>
      <c r="C157" s="19"/>
      <c r="D157" s="20"/>
      <c r="E157" s="20"/>
      <c r="F157" s="20"/>
      <c r="G157" s="20"/>
      <c r="H157" s="20"/>
      <c r="I157" s="21">
        <f t="shared" si="27"/>
        <v>0</v>
      </c>
      <c r="J157" s="22"/>
      <c r="K157" s="20"/>
      <c r="L157" s="26"/>
      <c r="M157" s="24"/>
      <c r="N157" s="25"/>
    </row>
    <row r="158" spans="2:14" ht="15.6" hidden="1" x14ac:dyDescent="0.3">
      <c r="B158" s="18" t="s">
        <v>200</v>
      </c>
      <c r="C158" s="19"/>
      <c r="D158" s="20"/>
      <c r="E158" s="20"/>
      <c r="F158" s="20"/>
      <c r="G158" s="20"/>
      <c r="H158" s="20"/>
      <c r="I158" s="21">
        <f t="shared" si="27"/>
        <v>0</v>
      </c>
      <c r="J158" s="22"/>
      <c r="K158" s="20"/>
      <c r="L158" s="26"/>
      <c r="M158" s="24"/>
      <c r="N158" s="25"/>
    </row>
    <row r="159" spans="2:14" ht="15.6" hidden="1" x14ac:dyDescent="0.3">
      <c r="B159" s="18" t="s">
        <v>201</v>
      </c>
      <c r="C159" s="19"/>
      <c r="D159" s="20"/>
      <c r="E159" s="20"/>
      <c r="F159" s="20"/>
      <c r="G159" s="20"/>
      <c r="H159" s="20"/>
      <c r="I159" s="21">
        <f t="shared" si="27"/>
        <v>0</v>
      </c>
      <c r="J159" s="22"/>
      <c r="K159" s="20"/>
      <c r="L159" s="26"/>
      <c r="M159" s="24"/>
      <c r="N159" s="25"/>
    </row>
    <row r="160" spans="2:14" ht="15.6" hidden="1" x14ac:dyDescent="0.3">
      <c r="B160" s="18" t="s">
        <v>202</v>
      </c>
      <c r="C160" s="19"/>
      <c r="D160" s="20"/>
      <c r="E160" s="20"/>
      <c r="F160" s="20"/>
      <c r="G160" s="20"/>
      <c r="H160" s="20"/>
      <c r="I160" s="21">
        <f t="shared" si="27"/>
        <v>0</v>
      </c>
      <c r="J160" s="22"/>
      <c r="K160" s="20"/>
      <c r="L160" s="26"/>
      <c r="M160" s="24"/>
      <c r="N160" s="25"/>
    </row>
    <row r="161" spans="2:14" ht="15.6" hidden="1" x14ac:dyDescent="0.3">
      <c r="B161" s="18" t="s">
        <v>203</v>
      </c>
      <c r="C161" s="27"/>
      <c r="D161" s="28"/>
      <c r="E161" s="28"/>
      <c r="F161" s="28"/>
      <c r="G161" s="28"/>
      <c r="H161" s="28"/>
      <c r="I161" s="21">
        <f t="shared" si="27"/>
        <v>0</v>
      </c>
      <c r="J161" s="29"/>
      <c r="K161" s="28"/>
      <c r="L161" s="26"/>
      <c r="M161" s="30"/>
      <c r="N161" s="25"/>
    </row>
    <row r="162" spans="2:14" ht="15.6" hidden="1" x14ac:dyDescent="0.3">
      <c r="B162" s="18" t="s">
        <v>204</v>
      </c>
      <c r="C162" s="27"/>
      <c r="D162" s="28"/>
      <c r="E162" s="28"/>
      <c r="F162" s="28"/>
      <c r="G162" s="28"/>
      <c r="H162" s="28"/>
      <c r="I162" s="21">
        <f t="shared" si="27"/>
        <v>0</v>
      </c>
      <c r="J162" s="29"/>
      <c r="K162" s="28"/>
      <c r="L162" s="26"/>
      <c r="M162" s="30"/>
      <c r="N162" s="25"/>
    </row>
    <row r="163" spans="2:14" ht="15.6" hidden="1" x14ac:dyDescent="0.3">
      <c r="C163" s="31" t="s">
        <v>30</v>
      </c>
      <c r="D163" s="35">
        <f>SUM(D155:D162)</f>
        <v>0</v>
      </c>
      <c r="E163" s="35"/>
      <c r="F163" s="35"/>
      <c r="G163" s="35">
        <f>SUM(G155:G162)</f>
        <v>0</v>
      </c>
      <c r="H163" s="35">
        <f>SUM(H155:H162)</f>
        <v>0</v>
      </c>
      <c r="I163" s="35">
        <f>SUM(I155:I162)</f>
        <v>0</v>
      </c>
      <c r="J163" s="32">
        <f>(J155*I155)+(J156*I156)+(J157*I157)+(J158*I158)+(J159*I159)+(J160*I160)+(J161*I161)+(J162*I162)</f>
        <v>0</v>
      </c>
      <c r="K163" s="32">
        <f>SUM(K155:K162)</f>
        <v>0</v>
      </c>
      <c r="L163" s="33"/>
      <c r="M163" s="30"/>
      <c r="N163" s="34"/>
    </row>
    <row r="164" spans="2:14" ht="51" hidden="1" customHeight="1" x14ac:dyDescent="0.3">
      <c r="B164" s="15" t="s">
        <v>205</v>
      </c>
      <c r="C164" s="122"/>
      <c r="D164" s="122"/>
      <c r="E164" s="122"/>
      <c r="F164" s="122"/>
      <c r="G164" s="122"/>
      <c r="H164" s="122"/>
      <c r="I164" s="122"/>
      <c r="J164" s="122"/>
      <c r="K164" s="121"/>
      <c r="L164" s="121"/>
      <c r="M164" s="122"/>
      <c r="N164" s="17"/>
    </row>
    <row r="165" spans="2:14" ht="15.6" hidden="1" x14ac:dyDescent="0.3">
      <c r="B165" s="18" t="s">
        <v>206</v>
      </c>
      <c r="C165" s="19"/>
      <c r="D165" s="20"/>
      <c r="E165" s="20"/>
      <c r="F165" s="20"/>
      <c r="G165" s="20"/>
      <c r="H165" s="20"/>
      <c r="I165" s="21">
        <f>SUM(D165:H165)</f>
        <v>0</v>
      </c>
      <c r="J165" s="22"/>
      <c r="K165" s="20"/>
      <c r="L165" s="26"/>
      <c r="M165" s="24"/>
      <c r="N165" s="25"/>
    </row>
    <row r="166" spans="2:14" ht="15.6" hidden="1" x14ac:dyDescent="0.3">
      <c r="B166" s="18" t="s">
        <v>207</v>
      </c>
      <c r="C166" s="19"/>
      <c r="D166" s="20"/>
      <c r="E166" s="20"/>
      <c r="F166" s="20"/>
      <c r="G166" s="20"/>
      <c r="H166" s="20"/>
      <c r="I166" s="21">
        <f t="shared" ref="I166:I172" si="28">SUM(D166:H166)</f>
        <v>0</v>
      </c>
      <c r="J166" s="22"/>
      <c r="K166" s="20"/>
      <c r="L166" s="26"/>
      <c r="M166" s="24"/>
      <c r="N166" s="25"/>
    </row>
    <row r="167" spans="2:14" ht="15.6" hidden="1" x14ac:dyDescent="0.3">
      <c r="B167" s="18" t="s">
        <v>208</v>
      </c>
      <c r="C167" s="19"/>
      <c r="D167" s="20"/>
      <c r="E167" s="20"/>
      <c r="F167" s="20"/>
      <c r="G167" s="20"/>
      <c r="H167" s="20"/>
      <c r="I167" s="21">
        <f t="shared" si="28"/>
        <v>0</v>
      </c>
      <c r="J167" s="22"/>
      <c r="K167" s="20"/>
      <c r="L167" s="26"/>
      <c r="M167" s="24"/>
      <c r="N167" s="25"/>
    </row>
    <row r="168" spans="2:14" ht="15.6" hidden="1" x14ac:dyDescent="0.3">
      <c r="B168" s="18" t="s">
        <v>209</v>
      </c>
      <c r="C168" s="19"/>
      <c r="D168" s="20"/>
      <c r="E168" s="20"/>
      <c r="F168" s="20"/>
      <c r="G168" s="20"/>
      <c r="H168" s="20"/>
      <c r="I168" s="21">
        <f t="shared" si="28"/>
        <v>0</v>
      </c>
      <c r="J168" s="22"/>
      <c r="K168" s="20"/>
      <c r="L168" s="26"/>
      <c r="M168" s="24"/>
      <c r="N168" s="25"/>
    </row>
    <row r="169" spans="2:14" ht="15.6" hidden="1" x14ac:dyDescent="0.3">
      <c r="B169" s="18" t="s">
        <v>210</v>
      </c>
      <c r="C169" s="19"/>
      <c r="D169" s="20"/>
      <c r="E169" s="20"/>
      <c r="F169" s="20"/>
      <c r="G169" s="20"/>
      <c r="H169" s="20"/>
      <c r="I169" s="21">
        <f>SUM(D169:H169)</f>
        <v>0</v>
      </c>
      <c r="J169" s="22"/>
      <c r="K169" s="20"/>
      <c r="L169" s="26"/>
      <c r="M169" s="24"/>
      <c r="N169" s="25"/>
    </row>
    <row r="170" spans="2:14" ht="15.6" hidden="1" x14ac:dyDescent="0.3">
      <c r="B170" s="18" t="s">
        <v>211</v>
      </c>
      <c r="C170" s="19"/>
      <c r="D170" s="20"/>
      <c r="E170" s="20"/>
      <c r="F170" s="20"/>
      <c r="G170" s="20"/>
      <c r="H170" s="20"/>
      <c r="I170" s="21">
        <f t="shared" si="28"/>
        <v>0</v>
      </c>
      <c r="J170" s="22"/>
      <c r="K170" s="20"/>
      <c r="L170" s="26"/>
      <c r="M170" s="24"/>
      <c r="N170" s="25"/>
    </row>
    <row r="171" spans="2:14" ht="15.6" hidden="1" x14ac:dyDescent="0.3">
      <c r="B171" s="18" t="s">
        <v>212</v>
      </c>
      <c r="C171" s="27"/>
      <c r="D171" s="28"/>
      <c r="E171" s="28"/>
      <c r="F171" s="28"/>
      <c r="G171" s="28"/>
      <c r="H171" s="28"/>
      <c r="I171" s="21">
        <f t="shared" si="28"/>
        <v>0</v>
      </c>
      <c r="J171" s="29"/>
      <c r="K171" s="28"/>
      <c r="L171" s="26"/>
      <c r="M171" s="30"/>
      <c r="N171" s="25"/>
    </row>
    <row r="172" spans="2:14" ht="15.6" hidden="1" x14ac:dyDescent="0.3">
      <c r="B172" s="18" t="s">
        <v>213</v>
      </c>
      <c r="C172" s="27"/>
      <c r="D172" s="28"/>
      <c r="E172" s="28"/>
      <c r="F172" s="28"/>
      <c r="G172" s="28"/>
      <c r="H172" s="28"/>
      <c r="I172" s="21">
        <f t="shared" si="28"/>
        <v>0</v>
      </c>
      <c r="J172" s="29"/>
      <c r="K172" s="28"/>
      <c r="L172" s="26"/>
      <c r="M172" s="30"/>
      <c r="N172" s="25"/>
    </row>
    <row r="173" spans="2:14" ht="15.6" hidden="1" x14ac:dyDescent="0.3">
      <c r="C173" s="31" t="s">
        <v>30</v>
      </c>
      <c r="D173" s="32">
        <f>SUM(D165:D172)</f>
        <v>0</v>
      </c>
      <c r="E173" s="32"/>
      <c r="F173" s="32"/>
      <c r="G173" s="32">
        <f>SUM(G165:G172)</f>
        <v>0</v>
      </c>
      <c r="H173" s="32">
        <f>SUM(H165:H172)</f>
        <v>0</v>
      </c>
      <c r="I173" s="32">
        <f>SUM(I165:I172)</f>
        <v>0</v>
      </c>
      <c r="J173" s="32">
        <f>(J165*I165)+(J166*I166)+(J167*I167)+(J168*I168)+(J169*I169)+(J170*I170)+(J171*I171)+(J172*I172)</f>
        <v>0</v>
      </c>
      <c r="K173" s="32">
        <f>SUM(K165:K172)</f>
        <v>0</v>
      </c>
      <c r="L173" s="33"/>
      <c r="M173" s="30"/>
      <c r="N173" s="34"/>
    </row>
    <row r="174" spans="2:14" ht="15.75" customHeight="1" x14ac:dyDescent="0.3">
      <c r="B174" s="40"/>
      <c r="C174" s="36"/>
      <c r="D174" s="41"/>
      <c r="E174" s="41"/>
      <c r="F174" s="41"/>
      <c r="G174" s="41"/>
      <c r="H174" s="41"/>
      <c r="I174" s="41"/>
      <c r="J174" s="41"/>
      <c r="K174" s="41"/>
      <c r="L174" s="42"/>
      <c r="M174" s="36"/>
      <c r="N174" s="43"/>
    </row>
    <row r="175" spans="2:14" ht="15.75" customHeight="1" x14ac:dyDescent="0.3">
      <c r="B175" s="40"/>
      <c r="C175" s="36"/>
      <c r="D175" s="41"/>
      <c r="E175" s="41"/>
      <c r="F175" s="41"/>
      <c r="G175" s="41"/>
      <c r="H175" s="41"/>
      <c r="I175" s="41"/>
      <c r="J175" s="41"/>
      <c r="K175" s="41"/>
      <c r="L175" s="42"/>
      <c r="M175" s="36"/>
      <c r="N175" s="43"/>
    </row>
    <row r="176" spans="2:14" ht="63.75" customHeight="1" x14ac:dyDescent="0.3">
      <c r="B176" s="31" t="s">
        <v>214</v>
      </c>
      <c r="C176" s="46"/>
      <c r="D176" s="47">
        <v>312850</v>
      </c>
      <c r="E176" s="47">
        <f>50901.81+30568.27</f>
        <v>81470.080000000002</v>
      </c>
      <c r="F176" s="47"/>
      <c r="G176" s="47">
        <v>287150</v>
      </c>
      <c r="H176" s="47"/>
      <c r="I176" s="48">
        <f>+D176+G176</f>
        <v>600000</v>
      </c>
      <c r="J176" s="49">
        <v>0.7</v>
      </c>
      <c r="K176" s="20">
        <f>+E176+F176+H176</f>
        <v>81470.080000000002</v>
      </c>
      <c r="L176" s="50" t="s">
        <v>215</v>
      </c>
      <c r="M176" s="51"/>
      <c r="N176" s="34"/>
    </row>
    <row r="177" spans="2:14" ht="69.75" customHeight="1" x14ac:dyDescent="0.3">
      <c r="B177" s="31" t="s">
        <v>216</v>
      </c>
      <c r="C177" s="46"/>
      <c r="D177" s="47">
        <v>100000</v>
      </c>
      <c r="E177" s="47">
        <f>16008.18+18930.96-2177.58+3690.32</f>
        <v>36451.879999999997</v>
      </c>
      <c r="F177" s="47">
        <v>14385.94</v>
      </c>
      <c r="G177" s="47">
        <v>100000</v>
      </c>
      <c r="H177" s="47"/>
      <c r="I177" s="48">
        <f t="shared" ref="I177:I179" si="29">+D177+G177</f>
        <v>200000</v>
      </c>
      <c r="J177" s="49">
        <v>0.5</v>
      </c>
      <c r="K177" s="20">
        <f>+E177+F177+H177</f>
        <v>50837.82</v>
      </c>
      <c r="L177" s="52"/>
      <c r="M177" s="51"/>
      <c r="N177" s="34"/>
    </row>
    <row r="178" spans="2:14" ht="57" customHeight="1" x14ac:dyDescent="0.3">
      <c r="B178" s="31" t="s">
        <v>217</v>
      </c>
      <c r="C178" s="53"/>
      <c r="D178" s="47">
        <v>85000</v>
      </c>
      <c r="E178" s="47">
        <f>2358.36+309.08+18752.18+255.2-535.63</f>
        <v>21139.19</v>
      </c>
      <c r="F178" s="47">
        <v>19418.400000000001</v>
      </c>
      <c r="G178" s="47">
        <v>85000</v>
      </c>
      <c r="H178" s="47"/>
      <c r="I178" s="48">
        <f t="shared" si="29"/>
        <v>170000</v>
      </c>
      <c r="J178" s="49">
        <v>0.8</v>
      </c>
      <c r="K178" s="20">
        <f>+E178+F178+H178</f>
        <v>40557.589999999997</v>
      </c>
      <c r="L178" s="50" t="s">
        <v>218</v>
      </c>
      <c r="M178" s="51"/>
      <c r="N178" s="34"/>
    </row>
    <row r="179" spans="2:14" ht="65.25" customHeight="1" x14ac:dyDescent="0.3">
      <c r="B179" s="54" t="s">
        <v>219</v>
      </c>
      <c r="C179" s="46"/>
      <c r="D179" s="47">
        <v>45000</v>
      </c>
      <c r="E179" s="47"/>
      <c r="F179" s="47"/>
      <c r="G179" s="47"/>
      <c r="H179" s="47"/>
      <c r="I179" s="48">
        <f t="shared" si="29"/>
        <v>45000</v>
      </c>
      <c r="J179" s="49">
        <v>0.7</v>
      </c>
      <c r="K179" s="20">
        <f t="shared" ref="K179" si="30">+E179+F179+H179</f>
        <v>0</v>
      </c>
      <c r="L179" s="52"/>
      <c r="M179" s="51"/>
      <c r="N179" s="34"/>
    </row>
    <row r="180" spans="2:14" ht="38.25" customHeight="1" x14ac:dyDescent="0.3">
      <c r="B180" s="40"/>
      <c r="C180" s="55" t="s">
        <v>220</v>
      </c>
      <c r="D180" s="56">
        <f>SUM(D176:D179)</f>
        <v>542850</v>
      </c>
      <c r="E180" s="56">
        <f t="shared" ref="E180:F180" si="31">SUM(E176:E179)</f>
        <v>139061.15</v>
      </c>
      <c r="F180" s="56">
        <f t="shared" si="31"/>
        <v>33804.340000000004</v>
      </c>
      <c r="G180" s="56">
        <f>SUM(G176:G179)</f>
        <v>472150</v>
      </c>
      <c r="H180" s="56">
        <f>SUM(H176:H179)</f>
        <v>0</v>
      </c>
      <c r="I180" s="56">
        <f>SUM(I176:I179)</f>
        <v>1015000</v>
      </c>
      <c r="J180" s="32">
        <f>(J176*I176)+(J177*I177)+(J178*I178)+(J179*I179)</f>
        <v>687500</v>
      </c>
      <c r="K180" s="32">
        <f>SUM(K176:K179)</f>
        <v>172865.49</v>
      </c>
      <c r="L180" s="33"/>
      <c r="M180" s="46"/>
      <c r="N180" s="57"/>
    </row>
    <row r="181" spans="2:14" ht="15.75" customHeight="1" x14ac:dyDescent="0.3">
      <c r="B181" s="40"/>
      <c r="C181" s="36"/>
      <c r="D181" s="41"/>
      <c r="E181" s="41"/>
      <c r="F181" s="41"/>
      <c r="G181" s="41"/>
      <c r="H181" s="41"/>
      <c r="I181" s="41"/>
      <c r="J181" s="41"/>
      <c r="K181" s="41"/>
      <c r="L181" s="42"/>
      <c r="M181" s="36"/>
      <c r="N181" s="57"/>
    </row>
    <row r="182" spans="2:14" ht="15.75" customHeight="1" x14ac:dyDescent="0.3">
      <c r="B182" s="40"/>
      <c r="C182" s="36"/>
      <c r="D182" s="41"/>
      <c r="E182" s="41"/>
      <c r="F182" s="41"/>
      <c r="G182" s="41"/>
      <c r="H182" s="41"/>
      <c r="I182" s="41"/>
      <c r="J182" s="41"/>
      <c r="K182" s="41"/>
      <c r="L182" s="42"/>
      <c r="M182" s="36"/>
      <c r="N182" s="57"/>
    </row>
    <row r="183" spans="2:14" ht="15.75" customHeight="1" x14ac:dyDescent="0.3">
      <c r="B183" s="40"/>
      <c r="C183" s="36"/>
      <c r="D183" s="41"/>
      <c r="E183" s="41"/>
      <c r="F183" s="41"/>
      <c r="G183" s="41"/>
      <c r="H183" s="41"/>
      <c r="I183" s="41"/>
      <c r="J183" s="41"/>
      <c r="K183" s="41"/>
      <c r="L183" s="42"/>
      <c r="M183" s="36"/>
      <c r="N183" s="57"/>
    </row>
    <row r="184" spans="2:14" ht="15.75" customHeight="1" x14ac:dyDescent="0.3">
      <c r="B184" s="40"/>
      <c r="C184" s="36"/>
      <c r="D184" s="41"/>
      <c r="E184" s="41"/>
      <c r="F184" s="41"/>
      <c r="G184" s="41"/>
      <c r="H184" s="41"/>
      <c r="I184" s="41"/>
      <c r="J184" s="41"/>
      <c r="K184" s="41"/>
      <c r="L184" s="42"/>
      <c r="M184" s="36"/>
      <c r="N184" s="57"/>
    </row>
    <row r="185" spans="2:14" ht="15.75" customHeight="1" x14ac:dyDescent="0.3">
      <c r="B185" s="40"/>
      <c r="C185" s="36"/>
      <c r="D185" s="41"/>
      <c r="E185" s="41"/>
      <c r="F185" s="41"/>
      <c r="G185" s="41"/>
      <c r="H185" s="41"/>
      <c r="I185" s="41"/>
      <c r="J185" s="41"/>
      <c r="K185" s="41"/>
      <c r="L185" s="42"/>
      <c r="M185" s="36"/>
      <c r="N185" s="57"/>
    </row>
    <row r="186" spans="2:14" ht="15.75" customHeight="1" x14ac:dyDescent="0.3">
      <c r="B186" s="40"/>
      <c r="C186" s="36"/>
      <c r="D186" s="41"/>
      <c r="E186" s="41"/>
      <c r="F186" s="41"/>
      <c r="G186" s="41"/>
      <c r="H186" s="41"/>
      <c r="I186" s="41"/>
      <c r="J186" s="41"/>
      <c r="K186" s="41"/>
      <c r="L186" s="42"/>
      <c r="M186" s="36"/>
      <c r="N186" s="57"/>
    </row>
    <row r="187" spans="2:14" ht="15.75" customHeight="1" thickBot="1" x14ac:dyDescent="0.35">
      <c r="B187" s="40"/>
      <c r="C187" s="36"/>
      <c r="D187" s="41"/>
      <c r="E187" s="41"/>
      <c r="F187" s="41"/>
      <c r="G187" s="41"/>
      <c r="H187" s="41"/>
      <c r="I187" s="41"/>
      <c r="J187" s="41"/>
      <c r="K187" s="41"/>
      <c r="L187" s="42"/>
      <c r="M187" s="36"/>
      <c r="N187" s="57"/>
    </row>
    <row r="188" spans="2:14" ht="15.6" x14ac:dyDescent="0.3">
      <c r="B188" s="40"/>
      <c r="C188" s="140" t="s">
        <v>221</v>
      </c>
      <c r="D188" s="141"/>
      <c r="E188" s="141"/>
      <c r="F188" s="141"/>
      <c r="G188" s="141"/>
      <c r="H188" s="141"/>
      <c r="I188" s="142"/>
      <c r="J188" s="57"/>
      <c r="K188" s="58"/>
      <c r="L188" s="59"/>
      <c r="M188" s="57"/>
    </row>
    <row r="189" spans="2:14" ht="54.75" customHeight="1" x14ac:dyDescent="0.3">
      <c r="B189" s="40"/>
      <c r="C189" s="60"/>
      <c r="D189" s="61" t="str">
        <f>D6</f>
        <v>Organisation recipiendiaire 1 (budget en USD) PNUD</v>
      </c>
      <c r="E189" s="61" t="s">
        <v>237</v>
      </c>
      <c r="F189" s="61" t="s">
        <v>238</v>
      </c>
      <c r="G189" s="61" t="str">
        <f t="shared" ref="G189" si="32">G6</f>
        <v>Organisation recipiendiaire 2 (budget en USD) UNICEF</v>
      </c>
      <c r="H189" s="61" t="s">
        <v>241</v>
      </c>
      <c r="I189" s="62" t="s">
        <v>5</v>
      </c>
      <c r="J189" s="36"/>
      <c r="K189" s="41"/>
      <c r="L189" s="42"/>
      <c r="M189" s="57"/>
    </row>
    <row r="190" spans="2:14" ht="41.25" customHeight="1" x14ac:dyDescent="0.3">
      <c r="B190" s="63"/>
      <c r="C190" s="64" t="s">
        <v>222</v>
      </c>
      <c r="D190" s="65">
        <f>SUM(D17,D27,D37,D47,D59,D69,D79,D89,D101,D111,D121,D131,D143,D153,D163,D173,D176,D177,D178,D179)</f>
        <v>1575350</v>
      </c>
      <c r="E190" s="65">
        <f>SUM(E17,E27,E37,E47,E59,E69,E79,E89,E101,E111,E121,E131,E143,E153,E163,E173,E176,E177,E178,E179)</f>
        <v>366976.28</v>
      </c>
      <c r="F190" s="65">
        <f t="shared" ref="F190" si="33">SUM(F17,F27,F37,F47,F59,F69,F79,F89,F101,F111,F121,F131,F143,F153,F163,F173,F176,F177,F178,F179)</f>
        <v>74638.8</v>
      </c>
      <c r="G190" s="65">
        <f>SUM(G17,G27,G37,G47,G59,G69,G79,G89,G101,G111,G121,G131,G143,G153,G163,G173,G176,G177,G178,G179)</f>
        <v>1504650</v>
      </c>
      <c r="H190" s="65">
        <f>SUM(H17,H27,H37,H47,H59,H69,H79,H89,H101,H111,H121,H131,H143,H153,H163,H173,H176,H177,H178,H179)</f>
        <v>150562.22</v>
      </c>
      <c r="I190" s="66">
        <f>+D190+G190</f>
        <v>3080000</v>
      </c>
      <c r="J190" s="36"/>
      <c r="K190" s="41"/>
      <c r="L190" s="42"/>
      <c r="M190" s="63"/>
    </row>
    <row r="191" spans="2:14" ht="51.75" customHeight="1" x14ac:dyDescent="0.3">
      <c r="B191" s="67"/>
      <c r="C191" s="64" t="s">
        <v>223</v>
      </c>
      <c r="D191" s="65">
        <f>D190*0.07</f>
        <v>110274.50000000001</v>
      </c>
      <c r="E191" s="65">
        <f t="shared" ref="E191:F191" si="34">E190*0.07</f>
        <v>25688.339600000003</v>
      </c>
      <c r="F191" s="65">
        <f t="shared" si="34"/>
        <v>5224.7160000000003</v>
      </c>
      <c r="G191" s="65">
        <f>G190*0.07</f>
        <v>105325.50000000001</v>
      </c>
      <c r="H191" s="65">
        <f>H190*0.07</f>
        <v>10539.3554</v>
      </c>
      <c r="I191" s="66">
        <f>I190*0.07</f>
        <v>215600.00000000003</v>
      </c>
      <c r="J191" s="67"/>
      <c r="K191" s="42"/>
      <c r="L191" s="42"/>
      <c r="M191" s="68"/>
    </row>
    <row r="192" spans="2:14" ht="51.75" customHeight="1" thickBot="1" x14ac:dyDescent="0.35">
      <c r="B192" s="67"/>
      <c r="C192" s="69" t="s">
        <v>5</v>
      </c>
      <c r="D192" s="70">
        <f>SUM(D190:D191)</f>
        <v>1685624.5</v>
      </c>
      <c r="E192" s="70">
        <f t="shared" ref="E192:F192" si="35">SUM(E190:E191)</f>
        <v>392664.61960000003</v>
      </c>
      <c r="F192" s="70">
        <f t="shared" si="35"/>
        <v>79863.516000000003</v>
      </c>
      <c r="G192" s="70">
        <f>SUM(G190:G191)</f>
        <v>1609975.5</v>
      </c>
      <c r="H192" s="70">
        <f>SUM(H190:H191)</f>
        <v>161101.5754</v>
      </c>
      <c r="I192" s="71">
        <f>SUM(I190:I191)</f>
        <v>3295600</v>
      </c>
      <c r="J192" s="116"/>
      <c r="K192" s="42"/>
      <c r="L192" s="42"/>
      <c r="M192" s="68"/>
    </row>
    <row r="193" spans="2:14" ht="42" customHeight="1" x14ac:dyDescent="0.3">
      <c r="B193" s="67"/>
      <c r="M193" s="43"/>
      <c r="N193" s="68"/>
    </row>
    <row r="194" spans="2:14" s="10" customFormat="1" ht="29.25" customHeight="1" thickBot="1" x14ac:dyDescent="0.35">
      <c r="B194" s="36"/>
      <c r="C194" s="40"/>
      <c r="D194" s="73"/>
      <c r="E194" s="73"/>
      <c r="F194" s="73"/>
      <c r="G194" s="73"/>
      <c r="H194" s="73"/>
      <c r="I194" s="73"/>
      <c r="J194" s="73"/>
      <c r="K194" s="74"/>
      <c r="L194" s="75"/>
      <c r="M194" s="57"/>
      <c r="N194" s="63"/>
    </row>
    <row r="195" spans="2:14" ht="23.25" customHeight="1" x14ac:dyDescent="0.3">
      <c r="B195" s="68"/>
      <c r="C195" s="143" t="s">
        <v>224</v>
      </c>
      <c r="D195" s="144"/>
      <c r="E195" s="145"/>
      <c r="F195" s="145"/>
      <c r="G195" s="145"/>
      <c r="H195" s="145"/>
      <c r="I195" s="145"/>
      <c r="J195" s="146"/>
      <c r="K195" s="76"/>
      <c r="L195" s="34"/>
      <c r="M195" s="68"/>
    </row>
    <row r="196" spans="2:14" ht="51.75" customHeight="1" x14ac:dyDescent="0.3">
      <c r="B196" s="68"/>
      <c r="C196" s="77"/>
      <c r="D196" s="131" t="str">
        <f>D6</f>
        <v>Organisation recipiendiaire 1 (budget en USD) PNUD</v>
      </c>
      <c r="E196" s="132"/>
      <c r="F196" s="133"/>
      <c r="G196" s="61" t="str">
        <f t="shared" ref="G196:H196" si="36">G6</f>
        <v>Organisation recipiendiaire 2 (budget en USD) UNICEF</v>
      </c>
      <c r="H196" s="61" t="str">
        <f t="shared" si="36"/>
        <v>UNICEF Dépenses</v>
      </c>
      <c r="I196" s="78" t="s">
        <v>5</v>
      </c>
      <c r="J196" s="79" t="s">
        <v>225</v>
      </c>
      <c r="K196" s="76"/>
      <c r="L196" s="34"/>
      <c r="M196" s="68"/>
    </row>
    <row r="197" spans="2:14" ht="55.5" customHeight="1" x14ac:dyDescent="0.3">
      <c r="B197" s="68"/>
      <c r="C197" s="80" t="s">
        <v>226</v>
      </c>
      <c r="D197" s="134">
        <f>$D$192*J197</f>
        <v>505687.35</v>
      </c>
      <c r="E197" s="135"/>
      <c r="F197" s="136"/>
      <c r="G197" s="81">
        <f>$G$192*J197</f>
        <v>482992.64999999997</v>
      </c>
      <c r="H197" s="81">
        <f>$H$192*J197</f>
        <v>48330.47262</v>
      </c>
      <c r="I197" s="81">
        <f>SUM(D197:H197)</f>
        <v>1037010.47262</v>
      </c>
      <c r="J197" s="82">
        <v>0.3</v>
      </c>
      <c r="K197" s="58"/>
      <c r="L197" s="59"/>
      <c r="M197" s="68"/>
    </row>
    <row r="198" spans="2:14" ht="57.75" customHeight="1" x14ac:dyDescent="0.3">
      <c r="B198" s="124"/>
      <c r="C198" s="83" t="s">
        <v>227</v>
      </c>
      <c r="D198" s="134">
        <f>$D$192*J198</f>
        <v>674249.8</v>
      </c>
      <c r="E198" s="135"/>
      <c r="F198" s="136"/>
      <c r="G198" s="81">
        <f>$G$192*J198</f>
        <v>643990.20000000007</v>
      </c>
      <c r="H198" s="81">
        <f>$H$192*J198</f>
        <v>64440.630160000001</v>
      </c>
      <c r="I198" s="84">
        <f>SUM(D198:H198)</f>
        <v>1382680.6301599999</v>
      </c>
      <c r="J198" s="85">
        <v>0.4</v>
      </c>
      <c r="K198" s="58"/>
      <c r="L198" s="59"/>
    </row>
    <row r="199" spans="2:14" ht="57.75" customHeight="1" x14ac:dyDescent="0.3">
      <c r="B199" s="124"/>
      <c r="C199" s="83" t="s">
        <v>228</v>
      </c>
      <c r="D199" s="134">
        <f>$D$192*J199</f>
        <v>505687.35</v>
      </c>
      <c r="E199" s="135"/>
      <c r="F199" s="136"/>
      <c r="G199" s="81">
        <f>$G$192*J199</f>
        <v>482992.64999999997</v>
      </c>
      <c r="H199" s="81">
        <f>$H$192*J199</f>
        <v>48330.47262</v>
      </c>
      <c r="I199" s="84">
        <f>SUM(D199:H199)</f>
        <v>1037010.47262</v>
      </c>
      <c r="J199" s="86">
        <v>0.3</v>
      </c>
      <c r="K199" s="87"/>
      <c r="L199" s="88"/>
    </row>
    <row r="200" spans="2:14" ht="38.25" customHeight="1" thickBot="1" x14ac:dyDescent="0.35">
      <c r="B200" s="124"/>
      <c r="C200" s="69" t="s">
        <v>5</v>
      </c>
      <c r="D200" s="137">
        <f>SUM(D197:D199)</f>
        <v>1685624.5</v>
      </c>
      <c r="E200" s="138"/>
      <c r="F200" s="139"/>
      <c r="G200" s="70">
        <f>SUM(G197:G199)</f>
        <v>1609975.5</v>
      </c>
      <c r="H200" s="70">
        <f>SUM(H197:H199)</f>
        <v>161101.5754</v>
      </c>
      <c r="I200" s="70">
        <f>SUM(I197:I199)</f>
        <v>3456701.5754</v>
      </c>
      <c r="J200" s="89">
        <f>SUM(J197:J199)</f>
        <v>1</v>
      </c>
      <c r="K200" s="90"/>
      <c r="L200" s="17"/>
    </row>
    <row r="201" spans="2:14" ht="21.75" customHeight="1" thickBot="1" x14ac:dyDescent="0.35">
      <c r="B201" s="124"/>
      <c r="C201" s="91"/>
      <c r="D201" s="92"/>
      <c r="E201" s="92"/>
      <c r="F201" s="92"/>
      <c r="G201" s="92"/>
      <c r="H201" s="92"/>
      <c r="I201" s="92"/>
      <c r="J201" s="92"/>
      <c r="K201" s="75"/>
      <c r="L201" s="75"/>
    </row>
    <row r="202" spans="2:14" ht="49.5" customHeight="1" x14ac:dyDescent="0.3">
      <c r="B202" s="124"/>
      <c r="C202" s="93" t="s">
        <v>229</v>
      </c>
      <c r="D202" s="94">
        <f>SUM(J17,J27,J37,J47,J59,J69,J79,J89,J101,J111,J121,J131,J143,J153,J163,J173,J180)*1.07</f>
        <v>2165145</v>
      </c>
      <c r="E202" s="108"/>
      <c r="F202" s="108"/>
      <c r="G202" s="73"/>
      <c r="H202" s="73"/>
      <c r="I202" s="73"/>
      <c r="J202" s="95" t="s">
        <v>230</v>
      </c>
      <c r="K202" s="96">
        <f>+E192+F192+H192</f>
        <v>633629.71100000001</v>
      </c>
      <c r="L202" s="97"/>
    </row>
    <row r="203" spans="2:14" ht="28.5" customHeight="1" thickBot="1" x14ac:dyDescent="0.35">
      <c r="B203" s="124"/>
      <c r="C203" s="98" t="s">
        <v>231</v>
      </c>
      <c r="D203" s="99">
        <f>D202/I192</f>
        <v>0.6569805194805195</v>
      </c>
      <c r="E203" s="109"/>
      <c r="F203" s="109"/>
      <c r="G203" s="100"/>
      <c r="H203" s="100"/>
      <c r="I203" s="100"/>
      <c r="J203" s="101" t="s">
        <v>232</v>
      </c>
      <c r="K203" s="102">
        <f>K202/I190</f>
        <v>0.20572393214285714</v>
      </c>
      <c r="L203" s="103"/>
    </row>
    <row r="204" spans="2:14" ht="28.5" customHeight="1" x14ac:dyDescent="0.3">
      <c r="B204" s="124"/>
      <c r="C204" s="125"/>
      <c r="D204" s="126"/>
      <c r="E204" s="110"/>
      <c r="F204" s="110"/>
      <c r="G204" s="104"/>
      <c r="H204" s="104"/>
      <c r="I204" s="104"/>
    </row>
    <row r="205" spans="2:14" ht="28.5" customHeight="1" x14ac:dyDescent="0.3">
      <c r="B205" s="124"/>
      <c r="C205" s="98" t="s">
        <v>233</v>
      </c>
      <c r="D205" s="105">
        <f>SUM(D178:H179)*1.07</f>
        <v>273446.6213</v>
      </c>
      <c r="E205" s="111"/>
      <c r="F205" s="111"/>
      <c r="G205" s="106"/>
      <c r="H205" s="106"/>
      <c r="I205" s="106"/>
    </row>
    <row r="206" spans="2:14" ht="23.25" customHeight="1" x14ac:dyDescent="0.3">
      <c r="B206" s="124"/>
      <c r="C206" s="98" t="s">
        <v>234</v>
      </c>
      <c r="D206" s="99">
        <f>D205/I192</f>
        <v>8.2973243506493502E-2</v>
      </c>
      <c r="E206" s="109"/>
      <c r="F206" s="109"/>
      <c r="G206" s="106"/>
      <c r="H206" s="106"/>
      <c r="I206" s="106"/>
    </row>
    <row r="207" spans="2:14" ht="66.75" customHeight="1" thickBot="1" x14ac:dyDescent="0.35">
      <c r="B207" s="124"/>
      <c r="C207" s="127" t="s">
        <v>235</v>
      </c>
      <c r="D207" s="128"/>
      <c r="E207" s="112"/>
      <c r="F207" s="112"/>
      <c r="G207" s="107"/>
      <c r="H207" s="107"/>
      <c r="I207" s="107"/>
      <c r="K207" s="9"/>
    </row>
    <row r="208" spans="2:14" ht="55.5" customHeight="1" x14ac:dyDescent="0.3">
      <c r="B208" s="124"/>
      <c r="N208" s="10"/>
    </row>
    <row r="209" spans="2:2" ht="42.75" customHeight="1" x14ac:dyDescent="0.3">
      <c r="B209" s="124"/>
    </row>
    <row r="210" spans="2:2" ht="21.75" customHeight="1" x14ac:dyDescent="0.3">
      <c r="B210" s="124"/>
    </row>
    <row r="211" spans="2:2" ht="21.75" customHeight="1" x14ac:dyDescent="0.3">
      <c r="B211" s="124"/>
    </row>
    <row r="212" spans="2:2" ht="23.25" customHeight="1" x14ac:dyDescent="0.3">
      <c r="B212" s="124"/>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row r="272" spans="1:1" x14ac:dyDescent="0.3">
      <c r="A272" s="1" t="s">
        <v>236</v>
      </c>
    </row>
  </sheetData>
  <mergeCells count="33">
    <mergeCell ref="B198:B212"/>
    <mergeCell ref="C204:D204"/>
    <mergeCell ref="C207:D207"/>
    <mergeCell ref="B2:E2"/>
    <mergeCell ref="B3:C3"/>
    <mergeCell ref="D196:F196"/>
    <mergeCell ref="D197:F197"/>
    <mergeCell ref="D198:F198"/>
    <mergeCell ref="D199:F199"/>
    <mergeCell ref="D200:F200"/>
    <mergeCell ref="C134:M134"/>
    <mergeCell ref="C144:M144"/>
    <mergeCell ref="C154:M154"/>
    <mergeCell ref="C164:M164"/>
    <mergeCell ref="C188:I188"/>
    <mergeCell ref="C195:J195"/>
    <mergeCell ref="C133:M133"/>
    <mergeCell ref="C38:M38"/>
    <mergeCell ref="C49:M49"/>
    <mergeCell ref="C50:M50"/>
    <mergeCell ref="C60:M60"/>
    <mergeCell ref="C70:M70"/>
    <mergeCell ref="C80:M80"/>
    <mergeCell ref="C91:M91"/>
    <mergeCell ref="C92:M92"/>
    <mergeCell ref="C102:M102"/>
    <mergeCell ref="C112:M112"/>
    <mergeCell ref="C122:M122"/>
    <mergeCell ref="B4:J4"/>
    <mergeCell ref="C7:M7"/>
    <mergeCell ref="C8:M8"/>
    <mergeCell ref="C18:M18"/>
    <mergeCell ref="C28:M28"/>
  </mergeCells>
  <conditionalFormatting sqref="D203:F203">
    <cfRule type="cellIs" dxfId="2" priority="3" operator="lessThan">
      <formula>0.15</formula>
    </cfRule>
  </conditionalFormatting>
  <conditionalFormatting sqref="D206:F206">
    <cfRule type="cellIs" dxfId="1" priority="2" operator="lessThan">
      <formula>0.05</formula>
    </cfRule>
  </conditionalFormatting>
  <conditionalFormatting sqref="J200:L200">
    <cfRule type="cellIs" dxfId="0" priority="1" operator="greaterThan">
      <formula>1</formula>
    </cfRule>
  </conditionalFormatting>
  <dataValidations count="6">
    <dataValidation allowBlank="1" showErrorMessage="1" prompt="% Towards Gender Equality and Women's Empowerment Must be Higher than 15%_x000a_" sqref="D205:I205 D203:F203" xr:uid="{AA24647E-56E8-4BB9-AD56-9FBC6A25DC3A}"/>
    <dataValidation allowBlank="1" showInputMessage="1" showErrorMessage="1" prompt="Insert *text* description of Activity here" sqref="C9 C19 C29 C39 C51 C61 C71 C81 C93 C103 C113 C123 C135 C145 C155 C165" xr:uid="{62B583F5-FC12-45EC-B972-64D9DAD3E50A}"/>
    <dataValidation allowBlank="1" showInputMessage="1" showErrorMessage="1" prompt="Insert *text* description of Output here" sqref="C8 C18 C28 C38 C50 C60 C70 C80 C92 C102 C112 C122 C134 C144 C154 C164" xr:uid="{227C61AB-6D29-4E6A-9588-BEB6075F1A85}"/>
    <dataValidation allowBlank="1" showInputMessage="1" showErrorMessage="1" prompt="Insert *text* description of Outcome here" sqref="C7:M7 C49:M49 C91:M91 C133:M133" xr:uid="{5389A596-4E87-4A55-B922-2B675F0B23FE}"/>
    <dataValidation allowBlank="1" showInputMessage="1" showErrorMessage="1" prompt="M&amp;E Budget Cannot be Less than 5%_x000a_" sqref="G206:I206" xr:uid="{0B14A3B6-E16F-4108-91FB-7CE3DE83A557}"/>
    <dataValidation allowBlank="1" showInputMessage="1" showErrorMessage="1" prompt="% Towards Gender Equality and Women's Empowerment Must be Higher than 15%_x000a_" sqref="H203:I203" xr:uid="{18ED3EE4-F23E-41AA-A813-6C1C31970FAC}"/>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tony.kouemo@undp.org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MPTF_00006_01022</ProjectId>
    <FundCode xmlns="f9695bc1-6109-4dcd-a27a-f8a0370b00e2">MPTF_00006</FundCode>
    <Comments xmlns="f9695bc1-6109-4dcd-a27a-f8a0370b00e2">Rapport financier de novembre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16E26BB9-1D5C-4A74-9020-01737163223A}"/>
</file>

<file path=customXml/itemProps2.xml><?xml version="1.0" encoding="utf-8"?>
<ds:datastoreItem xmlns:ds="http://schemas.openxmlformats.org/officeDocument/2006/customXml" ds:itemID="{68EE27D4-77A6-43F1-87A1-CA67DAF4A0CE}"/>
</file>

<file path=customXml/itemProps3.xml><?xml version="1.0" encoding="utf-8"?>
<ds:datastoreItem xmlns:ds="http://schemas.openxmlformats.org/officeDocument/2006/customXml" ds:itemID="{F9437DB0-39A2-4187-8C51-A5884B0535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 31 octobre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Rapport financier PBF-CVR2 Nov 2024 VF_.xlsx</dc:title>
  <dc:creator>Martha Joseph Felix</dc:creator>
  <cp:lastModifiedBy>Tony Kouemo</cp:lastModifiedBy>
  <dcterms:created xsi:type="dcterms:W3CDTF">2024-06-16T02:33:37Z</dcterms:created>
  <dcterms:modified xsi:type="dcterms:W3CDTF">2024-11-17T22:47:36Z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