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unitednations.sharepoint.com/sites/DCO-WG-UNCT_MD/Shared Documents/UN Joint Projects/PBF/3. Reporting/04 Annual Report Nov 2024/"/>
    </mc:Choice>
  </mc:AlternateContent>
  <xr:revisionPtr revIDLastSave="1061" documentId="11_670F57BA851040EA3F0ABA51C4C9BC7FD42248C9" xr6:coauthVersionLast="47" xr6:coauthVersionMax="47" xr10:uidLastSave="{25183BF2-B458-4619-AA3E-9C897C9E6BB7}"/>
  <bookViews>
    <workbookView xWindow="-108" yWindow="-108" windowWidth="23256" windowHeight="12576" firstSheet="1" activeTab="1" xr2:uid="{00000000-000D-0000-FFFF-FFFF00000000}"/>
  </bookViews>
  <sheets>
    <sheet name="Instructions" sheetId="9" r:id="rId1"/>
    <sheet name="Expenses Nov 2024" sheetId="1" r:id="rId2"/>
    <sheet name="2) By Category" sheetId="5" r:id="rId3"/>
    <sheet name="3) Explanatory Notes" sheetId="3" r:id="rId4"/>
    <sheet name="4) -For PBSO Use-" sheetId="6" r:id="rId5"/>
    <sheet name="5) -For MPTF Use-" sheetId="4" r:id="rId6"/>
    <sheet name="Dropdowns" sheetId="8" state="hidden" r:id="rId7"/>
    <sheet name="Sheet2" sheetId="7" state="hidden"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0" i="5" l="1"/>
  <c r="F60" i="5"/>
  <c r="D204" i="5"/>
  <c r="E193" i="5"/>
  <c r="G193" i="5"/>
  <c r="D40" i="5"/>
  <c r="E40" i="5"/>
  <c r="F40" i="5"/>
  <c r="G40" i="5"/>
  <c r="G41" i="5"/>
  <c r="G42" i="5"/>
  <c r="G43" i="5"/>
  <c r="G44" i="5"/>
  <c r="G45" i="5"/>
  <c r="G46" i="5"/>
  <c r="G47" i="5"/>
  <c r="D48" i="5"/>
  <c r="G48" i="5" s="1"/>
  <c r="E48" i="5"/>
  <c r="F48" i="5"/>
  <c r="D97" i="5"/>
  <c r="G97" i="5" s="1"/>
  <c r="E97" i="5"/>
  <c r="F97" i="5"/>
  <c r="G98" i="5"/>
  <c r="G99" i="5"/>
  <c r="G100" i="5"/>
  <c r="G101" i="5"/>
  <c r="G102" i="5"/>
  <c r="G103" i="5"/>
  <c r="G104" i="5"/>
  <c r="D105" i="5"/>
  <c r="E105" i="5"/>
  <c r="F105" i="5"/>
  <c r="G105" i="5" s="1"/>
  <c r="D108" i="5"/>
  <c r="G108" i="5" s="1"/>
  <c r="E108" i="5"/>
  <c r="F108" i="5"/>
  <c r="G109" i="5"/>
  <c r="G110" i="5"/>
  <c r="G111" i="5"/>
  <c r="G112" i="5"/>
  <c r="G113" i="5"/>
  <c r="G114" i="5"/>
  <c r="G115" i="5"/>
  <c r="D116" i="5"/>
  <c r="E116" i="5"/>
  <c r="F116" i="5"/>
  <c r="G116" i="5"/>
  <c r="D119" i="5"/>
  <c r="E119" i="5"/>
  <c r="F119" i="5"/>
  <c r="G120" i="5"/>
  <c r="G121" i="5"/>
  <c r="G122" i="5"/>
  <c r="G123" i="5"/>
  <c r="G124" i="5"/>
  <c r="G125" i="5"/>
  <c r="G126" i="5"/>
  <c r="D127" i="5"/>
  <c r="G127" i="5" s="1"/>
  <c r="E127" i="5"/>
  <c r="F127" i="5"/>
  <c r="D130" i="5"/>
  <c r="E130" i="5"/>
  <c r="F130" i="5"/>
  <c r="G131" i="5"/>
  <c r="G132" i="5"/>
  <c r="G133" i="5"/>
  <c r="G134" i="5"/>
  <c r="G135" i="5"/>
  <c r="G136" i="5"/>
  <c r="G137" i="5"/>
  <c r="D138" i="5"/>
  <c r="G138" i="5" s="1"/>
  <c r="E138" i="5"/>
  <c r="F138" i="5"/>
  <c r="D142" i="5"/>
  <c r="E142" i="5"/>
  <c r="F142" i="5"/>
  <c r="G142" i="5"/>
  <c r="G143" i="5"/>
  <c r="G144" i="5"/>
  <c r="G145" i="5"/>
  <c r="G146" i="5"/>
  <c r="G147" i="5"/>
  <c r="G148" i="5"/>
  <c r="G149" i="5"/>
  <c r="D150" i="5"/>
  <c r="E150" i="5"/>
  <c r="F150" i="5"/>
  <c r="D153" i="5"/>
  <c r="E153" i="5"/>
  <c r="F153" i="5"/>
  <c r="G154" i="5"/>
  <c r="G155" i="5"/>
  <c r="G156" i="5"/>
  <c r="G157" i="5"/>
  <c r="G158" i="5"/>
  <c r="G159" i="5"/>
  <c r="G160" i="5"/>
  <c r="D161" i="5"/>
  <c r="E161" i="5"/>
  <c r="F161" i="5"/>
  <c r="D164" i="5"/>
  <c r="E164" i="5"/>
  <c r="F164" i="5"/>
  <c r="G164" i="5"/>
  <c r="G165" i="5"/>
  <c r="G166" i="5"/>
  <c r="G167" i="5"/>
  <c r="G168" i="5"/>
  <c r="G169" i="5"/>
  <c r="G170" i="5"/>
  <c r="G171" i="5"/>
  <c r="D172" i="5"/>
  <c r="E172" i="5"/>
  <c r="F172" i="5"/>
  <c r="D175" i="5"/>
  <c r="G175" i="5" s="1"/>
  <c r="E175" i="5"/>
  <c r="F175" i="5"/>
  <c r="G176" i="5"/>
  <c r="G177" i="5"/>
  <c r="G178" i="5"/>
  <c r="G179" i="5"/>
  <c r="G180" i="5"/>
  <c r="G181" i="5"/>
  <c r="G182" i="5"/>
  <c r="D183" i="5"/>
  <c r="E183" i="5"/>
  <c r="F183" i="5"/>
  <c r="G183" i="5" s="1"/>
  <c r="D85" i="5"/>
  <c r="E85" i="5"/>
  <c r="F85" i="5"/>
  <c r="G86" i="5"/>
  <c r="G87" i="5"/>
  <c r="G88" i="5"/>
  <c r="G89" i="5"/>
  <c r="G90" i="5"/>
  <c r="G91" i="5"/>
  <c r="G92" i="5"/>
  <c r="D93" i="5"/>
  <c r="E93" i="5"/>
  <c r="F93" i="5"/>
  <c r="D68" i="5"/>
  <c r="G68" i="5" s="1"/>
  <c r="D57" i="5"/>
  <c r="D20" i="4"/>
  <c r="E20" i="4"/>
  <c r="C20" i="4"/>
  <c r="D6" i="4"/>
  <c r="E6" i="4"/>
  <c r="C6" i="4"/>
  <c r="E197" i="5"/>
  <c r="F197" i="5"/>
  <c r="D197" i="5"/>
  <c r="E4" i="5"/>
  <c r="F4" i="5"/>
  <c r="D4" i="5"/>
  <c r="F195" i="1"/>
  <c r="E195" i="1"/>
  <c r="D195" i="1"/>
  <c r="D187" i="1"/>
  <c r="F187" i="1"/>
  <c r="E187" i="1"/>
  <c r="G24" i="4"/>
  <c r="G23" i="4"/>
  <c r="G22" i="4"/>
  <c r="I15" i="1"/>
  <c r="I25" i="1"/>
  <c r="I35" i="1"/>
  <c r="I45" i="1"/>
  <c r="I57" i="1"/>
  <c r="I67" i="1"/>
  <c r="I77" i="1"/>
  <c r="I87" i="1"/>
  <c r="I99" i="1"/>
  <c r="I109" i="1"/>
  <c r="I119" i="1"/>
  <c r="I129" i="1"/>
  <c r="I141" i="1"/>
  <c r="I151" i="1"/>
  <c r="I161" i="1"/>
  <c r="I171" i="1"/>
  <c r="I178" i="1"/>
  <c r="D205" i="1"/>
  <c r="G174" i="1"/>
  <c r="H200" i="1"/>
  <c r="D199" i="5"/>
  <c r="C8" i="4" s="1"/>
  <c r="E205" i="5"/>
  <c r="D14" i="4" s="1"/>
  <c r="F205" i="5"/>
  <c r="E14" i="4" s="1"/>
  <c r="E204" i="5"/>
  <c r="D13" i="4" s="1"/>
  <c r="F204" i="5"/>
  <c r="E13" i="4" s="1"/>
  <c r="E203" i="5"/>
  <c r="D12" i="4" s="1"/>
  <c r="F203" i="5"/>
  <c r="E12" i="4" s="1"/>
  <c r="E202" i="5"/>
  <c r="D11" i="4" s="1"/>
  <c r="F202" i="5"/>
  <c r="E11" i="4" s="1"/>
  <c r="E201" i="5"/>
  <c r="D10" i="4" s="1"/>
  <c r="F201" i="5"/>
  <c r="E10" i="4" s="1"/>
  <c r="E200" i="5"/>
  <c r="D9" i="4" s="1"/>
  <c r="F200" i="5"/>
  <c r="E9" i="4" s="1"/>
  <c r="D201" i="5"/>
  <c r="C10" i="4" s="1"/>
  <c r="C13" i="4"/>
  <c r="D205" i="5"/>
  <c r="C14" i="4" s="1"/>
  <c r="D200" i="5"/>
  <c r="E199" i="5"/>
  <c r="D8" i="4" s="1"/>
  <c r="F199" i="5"/>
  <c r="E8" i="4" s="1"/>
  <c r="D151" i="1"/>
  <c r="E151" i="1"/>
  <c r="G175" i="1"/>
  <c r="G176" i="1"/>
  <c r="G177" i="1"/>
  <c r="G167" i="1"/>
  <c r="G170" i="1"/>
  <c r="G169" i="1"/>
  <c r="G168" i="1"/>
  <c r="G166" i="1"/>
  <c r="G165" i="1"/>
  <c r="G164" i="1"/>
  <c r="G163" i="1"/>
  <c r="G160" i="1"/>
  <c r="G159" i="1"/>
  <c r="G158" i="1"/>
  <c r="G157" i="1"/>
  <c r="G156" i="1"/>
  <c r="G155" i="1"/>
  <c r="G154" i="1"/>
  <c r="G153" i="1"/>
  <c r="G150" i="1"/>
  <c r="G149" i="1"/>
  <c r="G148" i="1"/>
  <c r="G147" i="1"/>
  <c r="G146" i="1"/>
  <c r="G145" i="1"/>
  <c r="G144" i="1"/>
  <c r="G143" i="1"/>
  <c r="G140" i="1"/>
  <c r="G139" i="1"/>
  <c r="G138" i="1"/>
  <c r="G137" i="1"/>
  <c r="G136" i="1"/>
  <c r="G135" i="1"/>
  <c r="G134" i="1"/>
  <c r="G133" i="1"/>
  <c r="G128" i="1"/>
  <c r="G127" i="1"/>
  <c r="G126" i="1"/>
  <c r="G125" i="1"/>
  <c r="G124" i="1"/>
  <c r="G123" i="1"/>
  <c r="G122" i="1"/>
  <c r="G121" i="1"/>
  <c r="G118" i="1"/>
  <c r="G117" i="1"/>
  <c r="G116" i="1"/>
  <c r="G115" i="1"/>
  <c r="G114" i="1"/>
  <c r="G113" i="1"/>
  <c r="G112" i="1"/>
  <c r="G111" i="1"/>
  <c r="G108" i="1"/>
  <c r="G107" i="1"/>
  <c r="G106" i="1"/>
  <c r="G105" i="1"/>
  <c r="G104" i="1"/>
  <c r="G103" i="1"/>
  <c r="G102" i="1"/>
  <c r="G101" i="1"/>
  <c r="G98" i="1"/>
  <c r="G97" i="1"/>
  <c r="G96" i="1"/>
  <c r="G95" i="1"/>
  <c r="G94" i="1"/>
  <c r="G93" i="1"/>
  <c r="G92" i="1"/>
  <c r="G91" i="1"/>
  <c r="G86" i="1"/>
  <c r="G85" i="1"/>
  <c r="G84" i="1"/>
  <c r="G83" i="1"/>
  <c r="G82" i="1"/>
  <c r="G81" i="1"/>
  <c r="G80" i="1"/>
  <c r="G79" i="1"/>
  <c r="G76" i="1"/>
  <c r="G75" i="1"/>
  <c r="G74" i="1"/>
  <c r="G73" i="1"/>
  <c r="G72" i="1"/>
  <c r="G71" i="1"/>
  <c r="G70" i="1"/>
  <c r="G69" i="1"/>
  <c r="H77" i="1" s="1"/>
  <c r="G66" i="1"/>
  <c r="G65" i="1"/>
  <c r="G64" i="1"/>
  <c r="G63" i="1"/>
  <c r="G62" i="1"/>
  <c r="G61" i="1"/>
  <c r="G60" i="1"/>
  <c r="G59" i="1"/>
  <c r="G56" i="1"/>
  <c r="G55" i="1"/>
  <c r="G54" i="1"/>
  <c r="G53" i="1"/>
  <c r="G52" i="1"/>
  <c r="G51" i="1"/>
  <c r="G50" i="1"/>
  <c r="G49" i="1"/>
  <c r="G44" i="1"/>
  <c r="G43" i="1"/>
  <c r="G42" i="1"/>
  <c r="G41" i="1"/>
  <c r="G40" i="1"/>
  <c r="G39" i="1"/>
  <c r="G38" i="1"/>
  <c r="G37" i="1"/>
  <c r="G34" i="1"/>
  <c r="G33" i="1"/>
  <c r="G32" i="1"/>
  <c r="G31" i="1"/>
  <c r="G30" i="1"/>
  <c r="G29" i="1"/>
  <c r="G28" i="1"/>
  <c r="G27" i="1"/>
  <c r="G35" i="1" s="1"/>
  <c r="G18" i="1"/>
  <c r="G19" i="1"/>
  <c r="G20" i="1"/>
  <c r="G21" i="1"/>
  <c r="G22" i="1"/>
  <c r="G23" i="1"/>
  <c r="G24" i="1"/>
  <c r="G17" i="1"/>
  <c r="G8" i="1"/>
  <c r="G9" i="1"/>
  <c r="G10" i="1"/>
  <c r="G11" i="1"/>
  <c r="G12" i="1"/>
  <c r="G13" i="1"/>
  <c r="G14" i="1"/>
  <c r="G7" i="1"/>
  <c r="G15" i="1" s="1"/>
  <c r="F194" i="5"/>
  <c r="E194" i="5"/>
  <c r="D194" i="5"/>
  <c r="G192" i="5"/>
  <c r="G191" i="5"/>
  <c r="G190" i="5"/>
  <c r="G189" i="5"/>
  <c r="G188" i="5"/>
  <c r="G187" i="5"/>
  <c r="E178" i="1"/>
  <c r="E186" i="5"/>
  <c r="F178" i="1"/>
  <c r="F186" i="5"/>
  <c r="D178" i="1"/>
  <c r="D186" i="5" s="1"/>
  <c r="G129" i="1"/>
  <c r="G57" i="1"/>
  <c r="G87" i="1"/>
  <c r="G119" i="1"/>
  <c r="G151" i="1"/>
  <c r="H171" i="1"/>
  <c r="G45" i="1"/>
  <c r="H161" i="1"/>
  <c r="G67" i="1"/>
  <c r="G99" i="1"/>
  <c r="G109" i="1"/>
  <c r="G141" i="1"/>
  <c r="G161" i="1"/>
  <c r="H87" i="1"/>
  <c r="H99" i="1"/>
  <c r="H119" i="1"/>
  <c r="H45" i="1"/>
  <c r="H129" i="1"/>
  <c r="H57" i="1"/>
  <c r="H141" i="1"/>
  <c r="H67" i="1"/>
  <c r="H151" i="1"/>
  <c r="H109" i="1"/>
  <c r="G171" i="1"/>
  <c r="G64" i="5"/>
  <c r="G65" i="5"/>
  <c r="G66" i="5"/>
  <c r="G69" i="5"/>
  <c r="G70" i="5"/>
  <c r="E71" i="5"/>
  <c r="F71" i="5"/>
  <c r="G75" i="5"/>
  <c r="G76" i="5"/>
  <c r="G77" i="5"/>
  <c r="G79" i="5"/>
  <c r="G80" i="5"/>
  <c r="G81" i="5"/>
  <c r="E82" i="5"/>
  <c r="F82" i="5"/>
  <c r="G53" i="5"/>
  <c r="G54" i="5"/>
  <c r="G55" i="5"/>
  <c r="G58" i="5"/>
  <c r="G59" i="5"/>
  <c r="G19" i="5"/>
  <c r="G20" i="5"/>
  <c r="G21" i="5"/>
  <c r="G23" i="5"/>
  <c r="G24" i="5"/>
  <c r="G25" i="5"/>
  <c r="E26" i="5"/>
  <c r="F26" i="5"/>
  <c r="G30" i="5"/>
  <c r="G31" i="5"/>
  <c r="G32" i="5"/>
  <c r="G34" i="5"/>
  <c r="G35" i="5"/>
  <c r="G36" i="5"/>
  <c r="E37" i="5"/>
  <c r="F37" i="5"/>
  <c r="E15" i="5"/>
  <c r="F15" i="5"/>
  <c r="G8" i="5"/>
  <c r="G9" i="5"/>
  <c r="G10" i="5"/>
  <c r="G12" i="5"/>
  <c r="G13" i="5"/>
  <c r="G14" i="5"/>
  <c r="E171" i="1"/>
  <c r="F171" i="1"/>
  <c r="E161" i="1"/>
  <c r="F161" i="1"/>
  <c r="F151" i="1"/>
  <c r="E141" i="1"/>
  <c r="F141" i="1"/>
  <c r="E129" i="1"/>
  <c r="F129" i="1"/>
  <c r="E119" i="1"/>
  <c r="F119" i="1"/>
  <c r="E109" i="1"/>
  <c r="F109" i="1"/>
  <c r="E99" i="1"/>
  <c r="F99" i="1"/>
  <c r="E87" i="1"/>
  <c r="F87" i="1"/>
  <c r="E77" i="1"/>
  <c r="E74" i="5"/>
  <c r="F77" i="1"/>
  <c r="F74" i="5"/>
  <c r="E67" i="1"/>
  <c r="E63" i="5" s="1"/>
  <c r="F67" i="1"/>
  <c r="F63" i="5"/>
  <c r="E57" i="1"/>
  <c r="E52" i="5"/>
  <c r="F57" i="1"/>
  <c r="F52" i="5"/>
  <c r="E45" i="1"/>
  <c r="F45" i="1"/>
  <c r="E35" i="1"/>
  <c r="F35" i="1"/>
  <c r="F29" i="5"/>
  <c r="E25" i="1"/>
  <c r="E18" i="5"/>
  <c r="F25" i="1"/>
  <c r="F18" i="5"/>
  <c r="D25" i="1"/>
  <c r="D18" i="5" s="1"/>
  <c r="F15" i="1"/>
  <c r="E15" i="1"/>
  <c r="E7" i="5"/>
  <c r="E189" i="1"/>
  <c r="F7" i="5"/>
  <c r="F189" i="1"/>
  <c r="E29" i="5"/>
  <c r="F190" i="1"/>
  <c r="E190" i="1"/>
  <c r="D171" i="1"/>
  <c r="D161" i="1"/>
  <c r="D141" i="1"/>
  <c r="D129" i="1"/>
  <c r="D119" i="1"/>
  <c r="D109" i="1"/>
  <c r="D99" i="1"/>
  <c r="D87" i="1"/>
  <c r="D77" i="1"/>
  <c r="D74" i="5" s="1"/>
  <c r="D78" i="5" s="1"/>
  <c r="D67" i="1"/>
  <c r="D63" i="5"/>
  <c r="D57" i="1"/>
  <c r="D45" i="1"/>
  <c r="D35" i="1"/>
  <c r="D29" i="5" s="1"/>
  <c r="D15" i="1"/>
  <c r="F191" i="1"/>
  <c r="E191" i="1"/>
  <c r="C29" i="6"/>
  <c r="C40" i="6"/>
  <c r="D52" i="5"/>
  <c r="C18" i="6"/>
  <c r="D25" i="6" s="1"/>
  <c r="F199" i="1"/>
  <c r="E24" i="4"/>
  <c r="F198" i="1"/>
  <c r="E23" i="4"/>
  <c r="F197" i="1"/>
  <c r="E199" i="1"/>
  <c r="D24" i="4"/>
  <c r="E198" i="1"/>
  <c r="D23" i="4"/>
  <c r="E197" i="1"/>
  <c r="E200" i="1"/>
  <c r="D25" i="4"/>
  <c r="D45" i="6"/>
  <c r="D47" i="6"/>
  <c r="D46" i="6"/>
  <c r="D43" i="6"/>
  <c r="D44" i="6"/>
  <c r="D34" i="6"/>
  <c r="D36" i="6"/>
  <c r="D32" i="6"/>
  <c r="D33" i="6"/>
  <c r="D35" i="6"/>
  <c r="F200" i="1"/>
  <c r="E25" i="4"/>
  <c r="E22" i="4"/>
  <c r="D22" i="4"/>
  <c r="C30" i="6"/>
  <c r="C41" i="6"/>
  <c r="G22" i="5"/>
  <c r="D26" i="5"/>
  <c r="G11" i="5"/>
  <c r="D15" i="5"/>
  <c r="I191" i="1" l="1"/>
  <c r="I192" i="1" s="1"/>
  <c r="I202" i="1"/>
  <c r="G77" i="1"/>
  <c r="H15" i="1"/>
  <c r="G178" i="1"/>
  <c r="G161" i="5"/>
  <c r="G85" i="5"/>
  <c r="G172" i="5"/>
  <c r="G119" i="5"/>
  <c r="G130" i="5"/>
  <c r="G200" i="5"/>
  <c r="G153" i="5"/>
  <c r="G150" i="5"/>
  <c r="G93" i="5"/>
  <c r="D67" i="5"/>
  <c r="G67" i="5" s="1"/>
  <c r="G26" i="5"/>
  <c r="G194" i="5"/>
  <c r="G63" i="5"/>
  <c r="G18" i="5"/>
  <c r="G204" i="5"/>
  <c r="G205" i="5"/>
  <c r="C9" i="4"/>
  <c r="F9" i="4" s="1"/>
  <c r="G15" i="5"/>
  <c r="D56" i="5"/>
  <c r="D60" i="5" s="1"/>
  <c r="G60" i="5" s="1"/>
  <c r="G199" i="5"/>
  <c r="G52" i="5"/>
  <c r="E15" i="4"/>
  <c r="F8" i="4"/>
  <c r="F13" i="4"/>
  <c r="F14" i="4"/>
  <c r="D15" i="4"/>
  <c r="F10" i="4"/>
  <c r="D71" i="5"/>
  <c r="G71" i="5" s="1"/>
  <c r="G57" i="5"/>
  <c r="D203" i="5"/>
  <c r="E206" i="5"/>
  <c r="F206" i="5"/>
  <c r="G201" i="5"/>
  <c r="G186" i="5"/>
  <c r="H178" i="1"/>
  <c r="H25" i="1"/>
  <c r="D23" i="6"/>
  <c r="D22" i="6"/>
  <c r="G78" i="5"/>
  <c r="D82" i="5"/>
  <c r="G82" i="5" s="1"/>
  <c r="G74" i="5"/>
  <c r="D21" i="6"/>
  <c r="D24" i="6"/>
  <c r="D202" i="5"/>
  <c r="G33" i="5"/>
  <c r="D37" i="5"/>
  <c r="G37" i="5" s="1"/>
  <c r="H35" i="1"/>
  <c r="G29" i="5"/>
  <c r="C7" i="6"/>
  <c r="D10" i="6" s="1"/>
  <c r="D189" i="1"/>
  <c r="D190" i="1" s="1"/>
  <c r="D191" i="1" s="1"/>
  <c r="G25" i="1"/>
  <c r="D202" i="1"/>
  <c r="D7" i="5"/>
  <c r="G7" i="5" s="1"/>
  <c r="G56" i="5" l="1"/>
  <c r="F207" i="5"/>
  <c r="F208" i="5" s="1"/>
  <c r="E207" i="5"/>
  <c r="E208" i="5" s="1"/>
  <c r="D16" i="4"/>
  <c r="D17" i="4" s="1"/>
  <c r="G203" i="5"/>
  <c r="C12" i="4"/>
  <c r="F12" i="4" s="1"/>
  <c r="E16" i="4"/>
  <c r="E17" i="4" s="1"/>
  <c r="D14" i="6"/>
  <c r="D13" i="6"/>
  <c r="C19" i="6"/>
  <c r="D12" i="6"/>
  <c r="D11" i="6"/>
  <c r="C8" i="6" s="1"/>
  <c r="D206" i="5"/>
  <c r="C11" i="4"/>
  <c r="G202" i="5"/>
  <c r="G189" i="1"/>
  <c r="G190" i="1" s="1"/>
  <c r="G191" i="1" s="1"/>
  <c r="D198" i="1"/>
  <c r="D199" i="1"/>
  <c r="D197" i="1"/>
  <c r="I203" i="1" l="1"/>
  <c r="F11" i="4"/>
  <c r="C15" i="4"/>
  <c r="G206" i="5"/>
  <c r="D207" i="5"/>
  <c r="D208" i="5" s="1"/>
  <c r="C22" i="4"/>
  <c r="D200" i="1"/>
  <c r="C25" i="4" s="1"/>
  <c r="G197" i="1"/>
  <c r="G199" i="1"/>
  <c r="F24" i="4" s="1"/>
  <c r="C24" i="4"/>
  <c r="G198" i="1"/>
  <c r="F23" i="4" s="1"/>
  <c r="C23" i="4"/>
  <c r="D206" i="1"/>
  <c r="D203" i="1"/>
  <c r="C16" i="4" l="1"/>
  <c r="C17" i="4" s="1"/>
  <c r="F15" i="4"/>
  <c r="G207" i="5"/>
  <c r="G208" i="5" s="1"/>
  <c r="F22" i="4"/>
  <c r="G200" i="1"/>
  <c r="F25" i="4" s="1"/>
  <c r="F16" i="4" l="1"/>
  <c r="F17"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Nikola Petrovski</author>
    <author>Iulia Terpan</author>
    <author>Mihai Halupneac</author>
    <author>tc={B5448D32-E341-4EB2-80A3-91009202B70D}</author>
    <author>Iulia Terpan [UNWOMEN]</author>
  </authors>
  <commentList>
    <comment ref="E7" authorId="0" shapeId="0" xr:uid="{7465CE7A-83BB-4DFD-9079-C539CC1F709B}">
      <text>
        <r>
          <rPr>
            <b/>
            <sz val="9"/>
            <color indexed="81"/>
            <rFont val="Tahoma"/>
            <family val="2"/>
          </rPr>
          <t>Nikola Petrovski:</t>
        </r>
        <r>
          <rPr>
            <sz val="9"/>
            <color indexed="81"/>
            <rFont val="Tahoma"/>
            <family val="2"/>
          </rPr>
          <t xml:space="preserve">
Original amount was $110.000, now $13.000 are moved to Output 2.2 to accomplish activities. </t>
        </r>
      </text>
    </comment>
    <comment ref="F13" authorId="0" shapeId="0" xr:uid="{B2FCC267-D499-4D1E-BB95-BF2C4EE16B82}">
      <text>
        <r>
          <rPr>
            <b/>
            <sz val="9"/>
            <color indexed="81"/>
            <rFont val="Tahoma"/>
            <family val="2"/>
          </rPr>
          <t>Nikola Petrovski:</t>
        </r>
        <r>
          <rPr>
            <sz val="9"/>
            <color indexed="81"/>
            <rFont val="Tahoma"/>
            <family val="2"/>
          </rPr>
          <t xml:space="preserve">
The Original budget was dispersed among Contractual services, Travel and Grants. Now all moved into Grants. </t>
        </r>
      </text>
    </comment>
    <comment ref="D22" authorId="0" shapeId="0" xr:uid="{9C1E64F0-27B7-47AF-AC14-D192D2124E4C}">
      <text>
        <r>
          <rPr>
            <b/>
            <sz val="9"/>
            <color indexed="81"/>
            <rFont val="Tahoma"/>
            <family val="2"/>
          </rPr>
          <t>Nikola Petrovski:</t>
        </r>
        <r>
          <rPr>
            <sz val="9"/>
            <color indexed="81"/>
            <rFont val="Tahoma"/>
            <family val="2"/>
          </rPr>
          <t xml:space="preserve">
Used to be $157,263, now reduced by $16,000. </t>
        </r>
      </text>
    </comment>
    <comment ref="E22" authorId="1" shapeId="0" xr:uid="{1B80E7F7-0725-46F5-BC65-0B903F333AF2}">
      <text>
        <r>
          <rPr>
            <b/>
            <sz val="11"/>
            <color theme="1"/>
            <rFont val="Calibri"/>
            <family val="2"/>
            <scheme val="minor"/>
          </rPr>
          <t>Iulia Terpan:</t>
        </r>
        <r>
          <rPr>
            <sz val="11"/>
            <color theme="1"/>
            <rFont val="Calibri"/>
            <family val="2"/>
            <scheme val="minor"/>
          </rPr>
          <t xml:space="preserve">
Used to be $90,000.00, Now Supplies, comm., mater. ($10,000.00); Travel ($7,000.00); GOC ($3,000.00); Total $20,000.00 - moved to Contractual services + 7,000.00 from non-activity Contractual services</t>
        </r>
      </text>
    </comment>
    <comment ref="D23" authorId="0" shapeId="0" xr:uid="{839164D4-7340-4C48-A8BD-4A9ECEB13C58}">
      <text>
        <r>
          <rPr>
            <b/>
            <sz val="9"/>
            <color indexed="81"/>
            <rFont val="Tahoma"/>
            <family val="2"/>
          </rPr>
          <t>Nikola Petrovski:</t>
        </r>
        <r>
          <rPr>
            <sz val="9"/>
            <color indexed="81"/>
            <rFont val="Tahoma"/>
            <family val="2"/>
          </rPr>
          <t xml:space="preserve">
Used to be $14,805 for travel, now reduced to $6,645. Rest is moved to salaries. </t>
        </r>
      </text>
    </comment>
    <comment ref="F31" authorId="2" shapeId="0" xr:uid="{2C469BD5-A1F1-465A-A662-11E16C52967B}">
      <text>
        <r>
          <rPr>
            <sz val="11"/>
            <color theme="1"/>
            <rFont val="Calibri"/>
            <family val="2"/>
            <scheme val="minor"/>
          </rPr>
          <t xml:space="preserve">Mihai Halupneac:
used to be 15000, now moved to 4. contractulas services
</t>
        </r>
      </text>
    </comment>
    <comment ref="F32" authorId="2" shapeId="0" xr:uid="{75A6A9F7-AD90-4579-BF68-E965236E5EE0}">
      <text>
        <r>
          <rPr>
            <sz val="11"/>
            <color theme="1"/>
            <rFont val="Calibri"/>
            <family val="2"/>
            <scheme val="minor"/>
          </rPr>
          <t>Mihai Halupneac:
used to be 15000, added 5000 from 7. GOC</t>
        </r>
      </text>
    </comment>
    <comment ref="E33" authorId="1" shapeId="0" xr:uid="{DB071D98-AFC7-45B3-BC36-96E9E50576AB}">
      <text>
        <r>
          <rPr>
            <b/>
            <sz val="9"/>
            <color indexed="81"/>
            <rFont val="Tahoma"/>
            <family val="2"/>
          </rPr>
          <t>Iulia Terpan:</t>
        </r>
        <r>
          <rPr>
            <sz val="9"/>
            <color indexed="81"/>
            <rFont val="Tahoma"/>
            <family val="2"/>
          </rPr>
          <t xml:space="preserve">
Used to be 168,000.00, Now Supplies, comm., mater. ($8,000.00); Travel ($10,000.00); ($4,000.00)  Total ($ 22,000.00) moved to Contractual services </t>
        </r>
      </text>
    </comment>
    <comment ref="F33" authorId="2" shapeId="0" xr:uid="{43ABABB1-7314-4A3B-A2F4-ED28658A1F6D}">
      <text>
        <r>
          <rPr>
            <sz val="11"/>
            <color theme="1"/>
            <rFont val="Calibri"/>
            <family val="2"/>
            <scheme val="minor"/>
          </rPr>
          <t xml:space="preserve">Mihai Halupneac:
Was 0, moved here 15000 from 2. Supplies, Commodities, Materials and 5000 from travel. </t>
        </r>
      </text>
    </comment>
    <comment ref="D34" authorId="0" shapeId="0" xr:uid="{B9B29B41-CCA0-4970-82B6-7467B0241AE6}">
      <text>
        <r>
          <rPr>
            <b/>
            <sz val="9"/>
            <color indexed="81"/>
            <rFont val="Tahoma"/>
            <family val="2"/>
          </rPr>
          <t>Nikola Petrovski:</t>
        </r>
        <r>
          <rPr>
            <sz val="9"/>
            <color indexed="81"/>
            <rFont val="Tahoma"/>
            <family val="2"/>
          </rPr>
          <t xml:space="preserve">
Used to be $1.280, now moved to salaries as no specific travel costs are needed. </t>
        </r>
      </text>
    </comment>
    <comment ref="F34" authorId="2" shapeId="0" xr:uid="{C9E6775D-5942-4357-8EEF-8FEA8BBA9C80}">
      <text>
        <r>
          <rPr>
            <sz val="11"/>
            <color theme="1"/>
            <rFont val="Calibri"/>
            <family val="2"/>
            <scheme val="minor"/>
          </rPr>
          <t>Mihai Halupneac:
Used to be 5000, now moved to 4. contractual services</t>
        </r>
      </text>
    </comment>
    <comment ref="F36" authorId="2" shapeId="0" xr:uid="{04B60671-F6A4-4388-B7A9-92B187D3DA6F}">
      <text>
        <r>
          <rPr>
            <sz val="11"/>
            <color theme="1"/>
            <rFont val="Calibri"/>
            <family val="2"/>
            <scheme val="minor"/>
          </rPr>
          <t>Mihai Halupneac:
used to be 5000, now moved to 3. equipment</t>
        </r>
      </text>
    </comment>
    <comment ref="F59" authorId="2" shapeId="0" xr:uid="{8D3BD6A4-DF81-45C1-B6A1-4D68B6306B9B}">
      <text>
        <r>
          <rPr>
            <sz val="11"/>
            <color theme="1"/>
            <rFont val="Calibri"/>
            <family val="2"/>
            <scheme val="minor"/>
          </rPr>
          <t>Mihai Halupneac:
used to be 3000. Moved to GOC in additional operating</t>
        </r>
      </text>
    </comment>
    <comment ref="F60" authorId="2" shapeId="0" xr:uid="{06064C51-AECA-4326-9BAB-C6E1CBCAE826}">
      <text>
        <r>
          <rPr>
            <sz val="11"/>
            <color theme="1"/>
            <rFont val="Calibri"/>
            <family val="2"/>
            <scheme val="minor"/>
          </rPr>
          <t>Mihai Halupneac:
See point 7. GOC</t>
        </r>
      </text>
    </comment>
    <comment ref="E67" authorId="1" shapeId="0" xr:uid="{D9957DCB-0562-408D-BEA2-9B7B9C008AC1}">
      <text>
        <r>
          <rPr>
            <b/>
            <sz val="9"/>
            <color indexed="81"/>
            <rFont val="Tahoma"/>
            <family val="2"/>
          </rPr>
          <t>Iulia Terpan:</t>
        </r>
        <r>
          <rPr>
            <sz val="9"/>
            <color indexed="81"/>
            <rFont val="Tahoma"/>
            <family val="2"/>
          </rPr>
          <t xml:space="preserve">
Used to be: $35,000.00, Now Supplies, comm., materials ($5,000.00), Travel ($3,000.00), Grants ($20,000.00) , General Operat. Costs ($ 2,000.00), Total ($30,000.00) moved to Contractual services + $13,000 from Output 1.1</t>
        </r>
      </text>
    </comment>
    <comment ref="F67" authorId="0" shapeId="0" xr:uid="{49C97342-2217-40EA-8752-9686C7F40D00}">
      <text>
        <r>
          <rPr>
            <b/>
            <sz val="9"/>
            <color indexed="81"/>
            <rFont val="Tahoma"/>
            <family val="2"/>
          </rPr>
          <t>Nikola Petrovski:</t>
        </r>
        <r>
          <rPr>
            <sz val="9"/>
            <color indexed="81"/>
            <rFont val="Tahoma"/>
            <family val="2"/>
          </rPr>
          <t xml:space="preserve">
Used to be $20,000, now lef only $2,800 for an ICT Consultant. The rest was transferred to call for grants for digital solutions re misinformation. </t>
        </r>
      </text>
    </comment>
    <comment ref="F69" authorId="0" shapeId="0" xr:uid="{E0E92275-F295-4116-818C-06990661DA64}">
      <text>
        <r>
          <rPr>
            <b/>
            <sz val="9"/>
            <color indexed="81"/>
            <rFont val="Tahoma"/>
            <family val="2"/>
          </rPr>
          <t>Nikola Petrovski:</t>
        </r>
        <r>
          <rPr>
            <sz val="9"/>
            <color indexed="81"/>
            <rFont val="Tahoma"/>
            <family val="2"/>
          </rPr>
          <t xml:space="preserve">
Used to be $100,000. Added $17,200 savings from contractual services. </t>
        </r>
      </text>
    </comment>
    <comment ref="D78" authorId="0" shapeId="0" xr:uid="{8473EE19-2127-4CF3-B459-470012EBE710}">
      <text>
        <r>
          <rPr>
            <b/>
            <sz val="9"/>
            <color indexed="81"/>
            <rFont val="Tahoma"/>
            <family val="2"/>
          </rPr>
          <t>Nikola Petrovski:</t>
        </r>
        <r>
          <rPr>
            <sz val="9"/>
            <color indexed="81"/>
            <rFont val="Tahoma"/>
            <family val="2"/>
          </rPr>
          <t xml:space="preserve">
Used to be $65,020.00 - now reduced by $2.000 to add to salaries. </t>
        </r>
      </text>
    </comment>
    <comment ref="D79" authorId="0" shapeId="0" xr:uid="{4F8C62B5-8D40-4CB3-9045-7EF7184C7DA8}">
      <text>
        <r>
          <rPr>
            <b/>
            <sz val="9"/>
            <color indexed="81"/>
            <rFont val="Tahoma"/>
            <family val="2"/>
          </rPr>
          <t>Nikola Petrovski:</t>
        </r>
        <r>
          <rPr>
            <sz val="9"/>
            <color indexed="81"/>
            <rFont val="Tahoma"/>
            <family val="2"/>
          </rPr>
          <t xml:space="preserve">
Used to be $2,500 for Travel-moved to staff salaries. Travel no expected outside of internal for regular activities.</t>
        </r>
      </text>
    </comment>
    <comment ref="D187" authorId="0" shapeId="0" xr:uid="{3E140277-580E-4D02-A896-182BD87BF980}">
      <text>
        <r>
          <rPr>
            <b/>
            <sz val="9"/>
            <color indexed="81"/>
            <rFont val="Tahoma"/>
            <family val="2"/>
          </rPr>
          <t>Nikola Petrovski:</t>
        </r>
        <r>
          <rPr>
            <sz val="9"/>
            <color indexed="81"/>
            <rFont val="Tahoma"/>
            <family val="2"/>
          </rPr>
          <t xml:space="preserve">
Increased by $42,000 to add three more months of the PC salary, to contribute to six additional months of salary to paid by OHCHR. The original project amount was $325,485. </t>
        </r>
      </text>
    </comment>
    <comment ref="E187" authorId="3" shapeId="0" xr:uid="{B5448D32-E341-4EB2-80A3-91009202B70D}">
      <text>
        <t>[Threaded comment]
Your version of Excel allows you to read this threaded comment; however, any edits to it will get removed if the file is opened in a newer version of Excel. Learn more: https://go.microsoft.com/fwlink/?linkid=870924
Comment:
    Used to be $155,000.00, 22,000.00 moved to GOC</t>
      </text>
    </comment>
    <comment ref="F187" authorId="0" shapeId="0" xr:uid="{4891E0E7-FB3A-4DFD-B336-2BB1D5BA9332}">
      <text>
        <r>
          <rPr>
            <b/>
            <sz val="9"/>
            <color indexed="81"/>
            <rFont val="Tahoma"/>
            <family val="2"/>
          </rPr>
          <t>Nikola Petrovski:</t>
        </r>
        <r>
          <rPr>
            <sz val="9"/>
            <color indexed="81"/>
            <rFont val="Tahoma"/>
            <family val="2"/>
          </rPr>
          <t xml:space="preserve">
Used to be 100.000 USD. UNDP project team recorded substantial savings for staff and personnel. The 40.000 was redistributed among materials, contractual services, travel and GOC.</t>
        </r>
      </text>
    </comment>
    <comment ref="F189" authorId="0" shapeId="0" xr:uid="{3DF6FE5E-0A2D-4EE2-BFB7-3810F8EE64EB}">
      <text>
        <r>
          <rPr>
            <sz val="11"/>
            <color theme="1"/>
            <rFont val="Calibri"/>
            <family val="2"/>
            <scheme val="minor"/>
          </rPr>
          <t>Nikola Petrovski:
Was $25000. Moved 15000 to GOC</t>
        </r>
      </text>
    </comment>
    <comment ref="E190" authorId="0" shapeId="0" xr:uid="{A4594EEF-4394-4DE2-9E82-2CDF4CB12EA4}">
      <text>
        <r>
          <rPr>
            <b/>
            <sz val="9"/>
            <color indexed="81"/>
            <rFont val="Tahoma"/>
            <family val="2"/>
          </rPr>
          <t>UNW:</t>
        </r>
        <r>
          <rPr>
            <sz val="9"/>
            <color indexed="81"/>
            <rFont val="Tahoma"/>
            <family val="2"/>
          </rPr>
          <t xml:space="preserve">
Used to be 47,000$, now 40,000.00, 7,000.00 moved to Output 1.2</t>
        </r>
      </text>
    </comment>
    <comment ref="F190" authorId="2" shapeId="0" xr:uid="{3B922B60-636A-4469-BD64-0DC014584D6F}">
      <text>
        <r>
          <rPr>
            <sz val="11"/>
            <color theme="1"/>
            <rFont val="Calibri"/>
            <family val="2"/>
            <scheme val="minor"/>
          </rPr>
          <t xml:space="preserve">Mihai Halupneac:
Was 40k for M&amp;E budget.
Added 25000 from staff for other contractual services meant to ensure successful implementation of project activities.  </t>
        </r>
      </text>
    </comment>
    <comment ref="E193" authorId="1" shapeId="0" xr:uid="{1B05D529-C3FE-4092-BAEE-63CAB59EED39}">
      <text>
        <r>
          <rPr>
            <b/>
            <sz val="9"/>
            <color indexed="81"/>
            <rFont val="Tahoma"/>
            <family val="2"/>
          </rPr>
          <t>Iulia Terpan:</t>
        </r>
        <r>
          <rPr>
            <sz val="9"/>
            <color indexed="81"/>
            <rFont val="Tahoma"/>
            <family val="2"/>
          </rPr>
          <t xml:space="preserve">
Used to be $2,000.00, Now $22,000.00 from staff and $3,663.55 from Supplies, comm., materials Total ($ 25,663.55) moved to GOC</t>
        </r>
      </text>
    </comment>
    <comment ref="F193" authorId="2" shapeId="0" xr:uid="{6AC06C89-DAFC-473A-A3B5-7DDE4737F046}">
      <text>
        <r>
          <rPr>
            <sz val="11"/>
            <color theme="1"/>
            <rFont val="Calibri"/>
            <family val="2"/>
            <scheme val="minor"/>
          </rPr>
          <t>Mihai Halupneac:
Was 0. 
Moved 3000 from output 2.1. GOC
Added 15000 from staff. 
Added 15000 from equipment.</t>
        </r>
      </text>
    </comment>
    <comment ref="D199" authorId="0" shapeId="0" xr:uid="{84B3AA8E-989E-4FCF-BF57-3FC7CB2288ED}">
      <text>
        <r>
          <rPr>
            <b/>
            <sz val="9"/>
            <color indexed="81"/>
            <rFont val="Tahoma"/>
            <family val="2"/>
          </rPr>
          <t>Nikola Petrovski:</t>
        </r>
        <r>
          <rPr>
            <sz val="9"/>
            <color indexed="81"/>
            <rFont val="Tahoma"/>
            <family val="2"/>
          </rPr>
          <t xml:space="preserve">
Increased by $28,000 to add two months of the PC salary. The original amount was $325,485. </t>
        </r>
      </text>
    </comment>
    <comment ref="E199" authorId="1" shapeId="0" xr:uid="{462EB0E8-5262-47DC-A3C4-DEBD521FCCC8}">
      <text>
        <r>
          <rPr>
            <sz val="11"/>
            <color theme="1"/>
            <rFont val="Calibri"/>
            <family val="2"/>
            <scheme val="minor"/>
          </rPr>
          <t xml:space="preserve">Iulia Terpan:
Initial amount was $155,000.00, decreased because of savings. Funds moved to other budget lines. </t>
        </r>
      </text>
    </comment>
    <comment ref="F199" authorId="2" shapeId="0" xr:uid="{D526AE8C-A3BF-4C6A-8186-C0544D131494}">
      <text>
        <r>
          <rPr>
            <sz val="11"/>
            <color theme="1"/>
            <rFont val="Calibri"/>
            <family val="2"/>
            <scheme val="minor"/>
          </rPr>
          <t>Mihai Halupneac:
Removed 40.000 due to savings. Added 25000 to contractual services and 15k to GOC</t>
        </r>
      </text>
    </comment>
    <comment ref="F200" authorId="2" shapeId="0" xr:uid="{4B0B48F1-45B9-43A9-B46C-7EB3C05F3AF2}">
      <text>
        <r>
          <rPr>
            <sz val="11"/>
            <color theme="1"/>
            <rFont val="Calibri"/>
            <family val="2"/>
            <scheme val="minor"/>
          </rPr>
          <t>Mihai Halupneac:
Used to be 15000. Moved within the output 1.3. (see changes in 1.3.)</t>
        </r>
      </text>
    </comment>
    <comment ref="F201" authorId="2" shapeId="0" xr:uid="{9D1BD787-3A2C-4196-8CE3-C3575D5403A1}">
      <text>
        <r>
          <rPr>
            <sz val="11"/>
            <color theme="1"/>
            <rFont val="Calibri"/>
            <family val="2"/>
            <scheme val="minor"/>
          </rPr>
          <t>Mihai Halupneac:
used to be 40000. 
Now 10k for staff equipment and 20k for paralegals equipment.</t>
        </r>
      </text>
    </comment>
    <comment ref="E202" authorId="1" shapeId="0" xr:uid="{89B4BBB7-C52A-4898-AD7D-F1C4BAC95FE7}">
      <text>
        <r>
          <rPr>
            <b/>
            <sz val="9"/>
            <color indexed="81"/>
            <rFont val="Tahoma"/>
            <family val="2"/>
          </rPr>
          <t>Iulia Terpan:</t>
        </r>
        <r>
          <rPr>
            <sz val="9"/>
            <color indexed="81"/>
            <rFont val="Tahoma"/>
            <family val="2"/>
          </rPr>
          <t xml:space="preserve">
Initial amount was $420,000.00, now increased from savings in other lines to boost activities implementation. 
</t>
        </r>
      </text>
    </comment>
    <comment ref="F202" authorId="0" shapeId="0" xr:uid="{8570E2B3-624B-43B1-A3C8-58FDCB11FE84}">
      <text>
        <r>
          <rPr>
            <b/>
            <sz val="9"/>
            <color indexed="81"/>
            <rFont val="Tahoma"/>
            <family val="2"/>
          </rPr>
          <t>Nikola Petrovski:</t>
        </r>
        <r>
          <rPr>
            <sz val="9"/>
            <color indexed="81"/>
            <rFont val="Tahoma"/>
            <family val="2"/>
          </rPr>
          <t xml:space="preserve">
Used to be $310,000 Now decreased as funds were moved to Transfers and Grants.
</t>
        </r>
        <r>
          <rPr>
            <b/>
            <sz val="9"/>
            <color indexed="81"/>
            <rFont val="Tahoma"/>
            <family val="2"/>
          </rPr>
          <t xml:space="preserve">+ Mihain: Added from staff costs, materials and other redistributed sources. </t>
        </r>
      </text>
    </comment>
    <comment ref="E203" authorId="1" shapeId="0" xr:uid="{573F5FF3-9006-402B-A90F-A155538F6B8F}">
      <text>
        <r>
          <rPr>
            <b/>
            <sz val="9"/>
            <color indexed="81"/>
            <rFont val="Tahoma"/>
            <family val="2"/>
          </rPr>
          <t>Iulia Terpan:</t>
        </r>
        <r>
          <rPr>
            <sz val="9"/>
            <color indexed="81"/>
            <rFont val="Tahoma"/>
            <family val="2"/>
          </rPr>
          <t xml:space="preserve">
Initial amount was $40,000.00</t>
        </r>
      </text>
    </comment>
    <comment ref="F203" authorId="0" shapeId="0" xr:uid="{CAECE650-C53B-4762-820E-23B334D465DE}">
      <text>
        <r>
          <rPr>
            <sz val="11"/>
            <color theme="1"/>
            <rFont val="Calibri"/>
            <family val="2"/>
            <scheme val="minor"/>
          </rPr>
          <t>Used to be 7000. See changes in travel in 1.3.</t>
        </r>
      </text>
    </comment>
    <comment ref="E204" authorId="1" shapeId="0" xr:uid="{251B71C8-883B-466A-BFF1-7CD7E6312BAF}">
      <text>
        <r>
          <rPr>
            <b/>
            <sz val="9"/>
            <color indexed="81"/>
            <rFont val="Tahoma"/>
            <family val="2"/>
          </rPr>
          <t>Iulia Terpan:</t>
        </r>
        <r>
          <rPr>
            <sz val="9"/>
            <color indexed="81"/>
            <rFont val="Tahoma"/>
            <family val="2"/>
          </rPr>
          <t xml:space="preserve">
Initial amount was $80,000.00. Decreased to fit actual needs of the project. </t>
        </r>
      </text>
    </comment>
    <comment ref="F204" authorId="2" shapeId="0" xr:uid="{35F5EAFE-DB5A-4CC9-9A3F-473072A127DF}">
      <text>
        <r>
          <rPr>
            <sz val="11"/>
            <color theme="1"/>
            <rFont val="Calibri"/>
            <family val="2"/>
            <scheme val="minor"/>
          </rPr>
          <t>Mihai Halupneac:
Used to be 495k, added 17200 . See changes in output 2.2</t>
        </r>
      </text>
    </comment>
    <comment ref="E205" authorId="4" shapeId="0" xr:uid="{AD0AD983-E33F-4604-AE53-5E3CCA8CBB71}">
      <text>
        <r>
          <rPr>
            <sz val="11"/>
            <color theme="1"/>
            <rFont val="Calibri"/>
            <family val="2"/>
            <scheme val="minor"/>
          </rPr>
          <t xml:space="preserve">Iulia Terpan [UNWOMEN]:
Used to be 14,000.00 because of operational costs were drawn from activities and only 2,000 were in additional (non-activity); Now all the GOC from activities were moved to contracts and to 2,000.00 were added $22,000.00 from staff and $3,663.55 from Supplies, comm., materials Total ($ 25,663.55) </t>
        </r>
      </text>
    </comment>
    <comment ref="F205" authorId="0" shapeId="0" xr:uid="{81F0CE80-C5F1-42F4-A246-95916C5FEE3A}">
      <text>
        <r>
          <rPr>
            <b/>
            <sz val="9"/>
            <color indexed="81"/>
            <rFont val="Tahoma"/>
            <family val="2"/>
          </rPr>
          <t>Nikola Petrovski:</t>
        </r>
        <r>
          <rPr>
            <sz val="9"/>
            <color indexed="81"/>
            <rFont val="Tahoma"/>
            <family val="2"/>
          </rPr>
          <t xml:space="preserve">
Used to be $8000. Now added/transferred here from savings in staff salaries, materials and other. </t>
        </r>
      </text>
    </comment>
  </commentList>
</comments>
</file>

<file path=xl/sharedStrings.xml><?xml version="1.0" encoding="utf-8"?>
<sst xmlns="http://schemas.openxmlformats.org/spreadsheetml/2006/main" count="872" uniqueCount="633">
  <si>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</si>
  <si>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Only fill in white cells. Grey cells are locked and/or contain spreadsheet formulas.
2. Complete both Sheet 1 and Sheet 2. 
   </t>
    </r>
    <r>
      <rPr>
        <sz val="12"/>
        <color theme="1"/>
        <rFont val="Calibri"/>
        <family val="2"/>
        <scheme val="minor"/>
      </rPr>
      <t xml:space="preserve">  a)</t>
    </r>
    <r>
      <rPr>
        <b/>
        <sz val="12"/>
        <color theme="1"/>
        <rFont val="Calibri"/>
        <family val="2"/>
        <scheme val="minor"/>
      </rPr>
      <t xml:space="preserve"> </t>
    </r>
    <r>
      <rPr>
        <sz val="12"/>
        <color theme="1"/>
        <rFont val="Calibri"/>
        <family val="2"/>
        <scheme val="minor"/>
      </rPr>
      <t xml:space="preserve">First, prepare a budget </t>
    </r>
    <r>
      <rPr>
        <b/>
        <sz val="12"/>
        <color theme="1"/>
        <rFont val="Calibri"/>
        <family val="2"/>
        <scheme val="minor"/>
      </rPr>
      <t>organized by activity/output/outcome in Sheet 1</t>
    </r>
    <r>
      <rPr>
        <sz val="12"/>
        <color theme="1"/>
        <rFont val="Calibri"/>
        <family val="2"/>
        <scheme val="minor"/>
      </rPr>
      <t xml:space="preserve">. (Activity amounts can be indicative estimates.)  </t>
    </r>
    <r>
      <rPr>
        <b/>
        <sz val="12"/>
        <color theme="1"/>
        <rFont val="Calibri"/>
        <family val="2"/>
        <scheme val="minor"/>
      </rPr>
      <t xml:space="preserve">
     </t>
    </r>
    <r>
      <rPr>
        <sz val="12"/>
        <color theme="1"/>
        <rFont val="Calibri"/>
        <family val="2"/>
        <scheme val="minor"/>
      </rPr>
      <t xml:space="preserve">b) Then, divide each output budget </t>
    </r>
    <r>
      <rPr>
        <b/>
        <sz val="12"/>
        <color theme="1"/>
        <rFont val="Calibri"/>
        <family val="2"/>
        <scheme val="minor"/>
      </rPr>
      <t>along UN Budget Categories in Sheet 2.</t>
    </r>
    <r>
      <rPr>
        <sz val="12"/>
        <color theme="1"/>
        <rFont val="Calibri"/>
        <family val="2"/>
        <scheme val="minor"/>
      </rPr>
      <t xml:space="preserve">
3.</t>
    </r>
    <r>
      <rPr>
        <b/>
        <sz val="12"/>
        <color theme="1"/>
        <rFont val="Calibri"/>
        <family val="2"/>
        <scheme val="minor"/>
      </rPr>
      <t xml:space="preserve"> Do not use Sheet 4 or 5</t>
    </r>
    <r>
      <rPr>
        <sz val="12"/>
        <color theme="1"/>
        <rFont val="Calibri"/>
        <family val="2"/>
        <scheme val="minor"/>
      </rPr>
      <t xml:space="preserve">, which are for MPTF and PBF use. 
4. Leave blank or hide any Organizations/Outcomes/Outputs/Activities that aren't needed. </t>
    </r>
    <r>
      <rPr>
        <b/>
        <sz val="12"/>
        <color theme="1"/>
        <rFont val="Calibri"/>
        <family val="2"/>
        <scheme val="minor"/>
      </rPr>
      <t>DO NOT delete cells.</t>
    </r>
    <r>
      <rPr>
        <sz val="12"/>
        <color theme="1"/>
        <rFont val="Calibri"/>
        <family val="2"/>
        <scheme val="minor"/>
      </rPr>
      <t xml:space="preserve">
</t>
    </r>
    <r>
      <rPr>
        <sz val="14"/>
        <color theme="1"/>
        <rFont val="Calibri"/>
        <family val="2"/>
        <scheme val="minor"/>
      </rPr>
      <t xml:space="preserve">
</t>
    </r>
    <r>
      <rPr>
        <i/>
        <sz val="14"/>
        <color theme="1"/>
        <rFont val="Calibri"/>
        <family val="2"/>
        <scheme val="minor"/>
      </rPr>
      <t>For Table 1</t>
    </r>
    <r>
      <rPr>
        <b/>
        <sz val="14"/>
        <color theme="1"/>
        <rFont val="Calibri"/>
        <family val="2"/>
        <scheme val="minor"/>
      </rPr>
      <t xml:space="preserve">
</t>
    </r>
    <r>
      <rPr>
        <sz val="12"/>
        <color theme="1"/>
        <rFont val="Calibri"/>
        <family val="2"/>
        <scheme val="minor"/>
      </rPr>
      <t>1. Be sure to</t>
    </r>
    <r>
      <rPr>
        <b/>
        <sz val="12"/>
        <color theme="1"/>
        <rFont val="Calibri"/>
        <family val="2"/>
        <scheme val="minor"/>
      </rPr>
      <t xml:space="preserve"> include % towards Gender Equality and Women's Empowerment, as well as a justification. 
2. Do not adjust tranche amounts </t>
    </r>
    <r>
      <rPr>
        <sz val="12"/>
        <color theme="1"/>
        <rFont val="Calibri"/>
        <family val="2"/>
        <scheme val="minor"/>
      </rPr>
      <t xml:space="preserve">without consulting PBSO.
</t>
    </r>
    <r>
      <rPr>
        <sz val="14"/>
        <color theme="1"/>
        <rFont val="Calibri"/>
        <family val="2"/>
        <scheme val="minor"/>
      </rPr>
      <t xml:space="preserve">
</t>
    </r>
    <r>
      <rPr>
        <i/>
        <sz val="14"/>
        <color theme="1"/>
        <rFont val="Calibri"/>
        <family val="2"/>
        <scheme val="minor"/>
      </rPr>
      <t>For Table 2</t>
    </r>
    <r>
      <rPr>
        <b/>
        <sz val="14"/>
        <color theme="1"/>
        <rFont val="Calibri"/>
        <family val="2"/>
        <scheme val="minor"/>
      </rPr>
      <t xml:space="preserve">
</t>
    </r>
    <r>
      <rPr>
        <b/>
        <sz val="12"/>
        <color theme="1"/>
        <rFont val="Calibri"/>
        <family val="2"/>
        <scheme val="minor"/>
      </rPr>
      <t xml:space="preserve">1. Divide each output budget total along the relevant UN budget categories.
2. </t>
    </r>
    <r>
      <rPr>
        <sz val="12"/>
        <color theme="1"/>
        <rFont val="Calibri"/>
        <family val="2"/>
        <scheme val="minor"/>
      </rPr>
      <t xml:space="preserve">For reference, output totals from the outcome/output/activity breakdown have been transferred from Table 1. </t>
    </r>
    <r>
      <rPr>
        <b/>
        <sz val="12"/>
        <color theme="1"/>
        <rFont val="Calibri"/>
        <family val="2"/>
        <scheme val="minor"/>
      </rPr>
      <t xml:space="preserve">The output totals should match, and will show as </t>
    </r>
    <r>
      <rPr>
        <b/>
        <sz val="12"/>
        <color rgb="FFFF0000"/>
        <rFont val="Calibri"/>
        <family val="2"/>
        <scheme val="minor"/>
      </rPr>
      <t>red</t>
    </r>
    <r>
      <rPr>
        <b/>
        <sz val="12"/>
        <color theme="1"/>
        <rFont val="Calibri"/>
        <family val="2"/>
        <scheme val="minor"/>
      </rPr>
      <t xml:space="preserve"> if not.</t>
    </r>
  </si>
  <si>
    <t>Table 1 - PBF project budget by outcome, output and activity</t>
  </si>
  <si>
    <r>
      <rPr>
        <b/>
        <sz val="12"/>
        <color theme="1"/>
        <rFont val="Calibri"/>
        <family val="2"/>
        <scheme val="minor"/>
      </rPr>
      <t>Outcome/ Output</t>
    </r>
    <r>
      <rPr>
        <sz val="12"/>
        <color theme="1"/>
        <rFont val="Calibri"/>
        <family val="2"/>
        <scheme val="minor"/>
      </rPr>
      <t xml:space="preserve"> number</t>
    </r>
  </si>
  <si>
    <r>
      <rPr>
        <b/>
        <sz val="12"/>
        <color theme="1"/>
        <rFont val="Calibri"/>
        <family val="2"/>
        <scheme val="minor"/>
      </rPr>
      <t>Description</t>
    </r>
    <r>
      <rPr>
        <sz val="12"/>
        <color theme="1"/>
        <rFont val="Calibri"/>
        <family val="2"/>
        <scheme val="minor"/>
      </rPr>
      <t xml:space="preserve"> (Text)</t>
    </r>
  </si>
  <si>
    <t>OHCHR</t>
  </si>
  <si>
    <t>UNWOMEN</t>
  </si>
  <si>
    <t>UNDP</t>
  </si>
  <si>
    <t>Total</t>
  </si>
  <si>
    <r>
      <rPr>
        <b/>
        <sz val="12"/>
        <color theme="1"/>
        <rFont val="Calibri"/>
        <family val="2"/>
        <scheme val="minor"/>
      </rPr>
      <t>% of budget</t>
    </r>
    <r>
      <rPr>
        <sz val="12"/>
        <color theme="1"/>
        <rFont val="Calibri"/>
        <family val="2"/>
        <scheme val="minor"/>
      </rPr>
      <t xml:space="preserve"> per activity  allocated to </t>
    </r>
    <r>
      <rPr>
        <b/>
        <sz val="12"/>
        <color theme="1"/>
        <rFont val="Calibri"/>
        <family val="2"/>
        <scheme val="minor"/>
      </rPr>
      <t>Gender Equality and Women's Empowerment (GEWE)</t>
    </r>
    <r>
      <rPr>
        <sz val="12"/>
        <color theme="1"/>
        <rFont val="Calibri"/>
        <family val="2"/>
        <scheme val="minor"/>
      </rPr>
      <t xml:space="preserve"> (if any):</t>
    </r>
  </si>
  <si>
    <r>
      <rPr>
        <b/>
        <sz val="12"/>
        <color theme="1"/>
        <rFont val="Calibri"/>
        <family val="2"/>
        <scheme val="minor"/>
      </rPr>
      <t xml:space="preserve">GEWE justification </t>
    </r>
    <r>
      <rPr>
        <sz val="12"/>
        <color theme="1"/>
        <rFont val="Calibri"/>
        <family val="2"/>
        <scheme val="minor"/>
      </rPr>
      <t>(e.g. training includes session on gender equality, specific efforts made to ensure equal representation of women and men etc.)</t>
    </r>
  </si>
  <si>
    <r>
      <t xml:space="preserve">Any other </t>
    </r>
    <r>
      <rPr>
        <b/>
        <sz val="12"/>
        <color theme="1"/>
        <rFont val="Calibri"/>
        <family val="2"/>
        <scheme val="minor"/>
      </rPr>
      <t>remarks</t>
    </r>
    <r>
      <rPr>
        <sz val="12"/>
        <color theme="1"/>
        <rFont val="Calibri"/>
        <family val="2"/>
        <scheme val="minor"/>
      </rPr>
      <t xml:space="preserve"> (e.g. on types of inputs provided or budget justification, esp. for TA or travel costs)</t>
    </r>
  </si>
  <si>
    <t xml:space="preserve">OUTCOME 1: </t>
  </si>
  <si>
    <t xml:space="preserve">Strengthened cross-river engagement and productive interaction through the advancement of human rights, the Women, Peace and Security agenda and improved access to social services </t>
  </si>
  <si>
    <t>Output 1.1:</t>
  </si>
  <si>
    <t xml:space="preserve">Improved capacities of the conflict settlement process actors to integrate human rights and gender equality perspectives at all levels of  the negotiation agenda, including a focus on balanced and meaningful participation of women in the process at all levels  </t>
  </si>
  <si>
    <t>Activity 1.1.1:</t>
  </si>
  <si>
    <t>Facilitate tailored trainings, regional exchanges and peer-to-peer networking events on human rights based approach, and gender-sensitive conflict resolution, negotiation, and mediation for the settlement process actors</t>
  </si>
  <si>
    <t xml:space="preserve"> The targeted beneficiaries will be trained to address the conflict settlement process through a gender perspective 
</t>
  </si>
  <si>
    <t>Activity 1.1.2:</t>
  </si>
  <si>
    <t>Produce knowledge products, advocacy papers, policy recommendations highlighting the importance and benefits of the balanced and meaningful participation of women in conflict analysis and peacebuilding processes</t>
  </si>
  <si>
    <t xml:space="preserve"> All products will capture the role of women's meaningful participation in peace and security 
</t>
  </si>
  <si>
    <t>Activity 1.1.3:</t>
  </si>
  <si>
    <t xml:space="preserve">Organize advocacy and dialogue events bringing togther CSOs, gender and human rights activists and settlement process actors on entry points for integrating gender equality and human security perspectives in the negotiation agenda isusues, and in broader peacebuilding processes </t>
  </si>
  <si>
    <t>Advocacy initiatives to support women's rights and to ensure meaningful participation of women in the peacebuilding efforts</t>
  </si>
  <si>
    <t>Activity 1.1.4</t>
  </si>
  <si>
    <t>Provide expertise in analysing the priority development issues object of working groups discussion as well as emerging areas of work from the  settlement process perspective, identify solutions for the challenges under each thematic group and advocate for their inclusion in the setlement process discussions.</t>
  </si>
  <si>
    <t>among the issues selected to be analysed there will be the ones with impact on women's rights and promoting gender equality</t>
  </si>
  <si>
    <t>Activity 1.1.5</t>
  </si>
  <si>
    <t>Activity 1.1.6</t>
  </si>
  <si>
    <t>Activity 1.1.7</t>
  </si>
  <si>
    <t>Activity 1.1.8</t>
  </si>
  <si>
    <t>Output Total</t>
  </si>
  <si>
    <t>Output 1.2:</t>
  </si>
  <si>
    <t>Civil society organizations from both banks, People’s Advocate and human rights focal point from the left bank, and local community actors from the Security Zone have increased capacities to JOINTLY engage in advancing human rights and WPS Agenda and foster effective cross-river dialogue and partnerships</t>
  </si>
  <si>
    <t>Activity 1.2.1</t>
  </si>
  <si>
    <t>Establish and empower a platform of CSOs, HRD and journalist from both banks of Nistru river to be able to advance the human rights, including gender perspectives</t>
  </si>
  <si>
    <t xml:space="preserve">The targeted members of a platform represent women CSOs ,training sessions include gender perspective,advocacy  initiatives will be supported on women's rights </t>
  </si>
  <si>
    <t>Activity 1.2.2</t>
  </si>
  <si>
    <t>Provide multidimensional support to CSOs from both banks to enhance their institutional and expertise capacities to advance the implementation of the WPS Agenda, human rights and gender equality</t>
  </si>
  <si>
    <t>There will be dedicated training sessions on gender equality in peace and security</t>
  </si>
  <si>
    <t>Activity 1.2.3</t>
  </si>
  <si>
    <t>Facilitate dialogues and exchanges of good practices on human rights and gender equality monitoring, reporting, public awareness and advocacy between People's Advocate and human rights focal point of left bank of Nistru river and CSOs from both banks</t>
  </si>
  <si>
    <t xml:space="preserve">training includes session on gender equality, consultations with women CSOs on gender issues organized </t>
  </si>
  <si>
    <t>Activity 1.2.4</t>
  </si>
  <si>
    <t>Provide capacity development support and create joint dialogue spaces bringing togther local community actors from both banks, including along the Security Zone, to enable their meaningful and inclusive contribution  to the implementation of WPS Agenda at local level and advancing human security aspects</t>
  </si>
  <si>
    <t xml:space="preserve">All trainings and advocacy events under this activity will include the gender component </t>
  </si>
  <si>
    <t>Activity 1.2.5</t>
  </si>
  <si>
    <t>Activity 1.2.6</t>
  </si>
  <si>
    <t>Activity 1.2.7</t>
  </si>
  <si>
    <t>Activity 1.2.8</t>
  </si>
  <si>
    <t>Output 1.3:</t>
  </si>
  <si>
    <t xml:space="preserve">People from both banks, including women actors and community leaders have increased knowledge and understanding of human rights, gender equality and the WPS agenda and are increasingly enabled to access available public services and are empowered to engage in cross river interaction  </t>
  </si>
  <si>
    <t>Activity 1.3.1</t>
  </si>
  <si>
    <t>Design and undertake public awareness and advocacy campaigns on both banks on promoting human rights, GE, WPS, prevention of discrimination, inclusive dialogue and meaningful participation</t>
  </si>
  <si>
    <t>The subjects covered by awareness raising campaigns will include gender equality and women's rights</t>
  </si>
  <si>
    <t>Activity 1.3.2</t>
  </si>
  <si>
    <t xml:space="preserve">Organize Women for Peace Leadership School, incl. for Young women, and Youth for Peace Accelerator Programmes bringing together young and emerging leaders (women and men) from both banks </t>
  </si>
  <si>
    <t xml:space="preserve">the training sessions and initiatives will be mostly addressed to women </t>
  </si>
  <si>
    <t>Activity 1.3.3</t>
  </si>
  <si>
    <t>Organize social coding events bringing together women and men with different technical backgrounds (including young women programmers/coders) to generate and implement ideas for human centred tech products/solutions accelerating peace and social cohesion</t>
  </si>
  <si>
    <t>specific efforts will be made to ensure equal representation of women and men, the solutions generated under this component will be gender-sensitive</t>
  </si>
  <si>
    <t>Activity 1.3.4</t>
  </si>
  <si>
    <t>Develop and implement a roadmap for the establishment of the institution of paralegals on the left bank on Nistru river based on the best practices from the right bank</t>
  </si>
  <si>
    <t>the roadmap will takle the issue of how women to be proportionally represented within the network of paralegals</t>
  </si>
  <si>
    <t>Activity 1.3.5</t>
  </si>
  <si>
    <t>Build capacities of the network of paralegals to operate on the left bank of Nistru river to provide legal assistance and facilitate the access to services available on the right bank for residents of Transnistrian region</t>
  </si>
  <si>
    <t>at least 40% of the participants to the capacity building activities will be women</t>
  </si>
  <si>
    <t>Activity 1.3.6</t>
  </si>
  <si>
    <t xml:space="preserve">Pilot the institution of paralegals through supporting the delivery of legal assitance to people form the left bank of Nistru river. </t>
  </si>
  <si>
    <t>at least 40% of the legal advise will be delivered to women</t>
  </si>
  <si>
    <t>Activity 1.3.7</t>
  </si>
  <si>
    <t>Activity 1.3.8</t>
  </si>
  <si>
    <t>Output 1.4:</t>
  </si>
  <si>
    <t>Activity 1.4.1</t>
  </si>
  <si>
    <t>Activity 1.4.2</t>
  </si>
  <si>
    <t>Activity 1.4.3</t>
  </si>
  <si>
    <t>Activity 1.4.4</t>
  </si>
  <si>
    <t>Activity 1.4.5</t>
  </si>
  <si>
    <t>Activity 1.4.6</t>
  </si>
  <si>
    <t>Activity 1.4.7</t>
  </si>
  <si>
    <t>Activity 1.4.8</t>
  </si>
  <si>
    <t xml:space="preserve">OUTCOME 2: </t>
  </si>
  <si>
    <t xml:space="preserve">Strengthened responses to divisive narratives and misinformation </t>
  </si>
  <si>
    <t>Outcome 2.1</t>
  </si>
  <si>
    <t>CSOs, judges, and law enforcement agents have strengthened capacities and duty bearers of the left bank have increased awareness to effectively implement international standards on tackling hate speech</t>
  </si>
  <si>
    <t>Activity 2.1.1</t>
  </si>
  <si>
    <t>Increase capacities of judges, prosecutors, lawyers, police officers to monitor, investigate and prosecute incidents of hate speech and hate crimes in line with international standards</t>
  </si>
  <si>
    <t>training includes session on gender equality</t>
  </si>
  <si>
    <t>Activity 2.1.2</t>
  </si>
  <si>
    <t>Advocate with duty bearers from the left bank to address hate speech, discrimination and intolerance</t>
  </si>
  <si>
    <t>awareness raising activities will include gender perspective;  expertise will ensure gender mainstreaming</t>
  </si>
  <si>
    <t>Activity 2.1.3</t>
  </si>
  <si>
    <t>Increase capacities of CSOs from both banks to monitor and engage in advocacy on countering hate speech in online and traditional media through training programs</t>
  </si>
  <si>
    <t>women CSOs trained, training includes session on gender equality,  joint advocacy initiatives supported, including on women's rights</t>
  </si>
  <si>
    <t>Activity 2.1.4</t>
  </si>
  <si>
    <t>Select social media influencers popular on the left bank of Nistru river and increase their media and online literacy</t>
  </si>
  <si>
    <t xml:space="preserve">at least 40% of the participants at the event will be women </t>
  </si>
  <si>
    <t>Activity 2.1.5</t>
  </si>
  <si>
    <t>Involve NGOs in developing and implementing tools to tackle misinformation and divissive narratives including through small grants programme</t>
  </si>
  <si>
    <t>at least 30% of the projects funded will be focused on gender equality</t>
  </si>
  <si>
    <t>Activity 2.1.6</t>
  </si>
  <si>
    <t>Organise "deep listening" exercise in communities hosting refugees from Ukraine</t>
  </si>
  <si>
    <t>at least 30% of the participants ant the exents will be women</t>
  </si>
  <si>
    <t>Activity 2.1.7</t>
  </si>
  <si>
    <t>Activity 2.1.8</t>
  </si>
  <si>
    <t>Output 2.2</t>
  </si>
  <si>
    <t xml:space="preserve">Moldovan new and traditional media ecosystems are empowered to produce evidence-based, human rights, gender- and conflict-sensitive media products conducive to promoting tolerance, non-discrimination, and pluralism </t>
  </si>
  <si>
    <t>Activity 2.2.1</t>
  </si>
  <si>
    <t>Increase capacity and develop practical tools for media professionals from both banks on human rights and gender responsive reporting in conflict and post-conflict settings, monitoring and countering hate speech, gender stereotypes, and promoting non-discrimination, social cohesion and tolerance;</t>
  </si>
  <si>
    <t>Activity 2.2.2</t>
  </si>
  <si>
    <t>Conduct confidence building/exchange/dialogue events and support joint initiatives between media outlets on both banks on role of media in conflict settlement process from human rights and gender perspectives, conducive to social cohesion</t>
  </si>
  <si>
    <t xml:space="preserve">Women CSOs initiatives/initiatives on women's rights will be supported </t>
  </si>
  <si>
    <t>Activity 2.2.3</t>
  </si>
  <si>
    <t>Develop and support the implementation of a digital solution to fight missinformation and hate speech</t>
  </si>
  <si>
    <t>Activity 2.2.4</t>
  </si>
  <si>
    <t>Activity 2.2.5</t>
  </si>
  <si>
    <t>Activity 2.2.6</t>
  </si>
  <si>
    <t>Activity 2.2.7</t>
  </si>
  <si>
    <t>Activity 2.2.8</t>
  </si>
  <si>
    <t>Output 2.3</t>
  </si>
  <si>
    <t xml:space="preserve">Community-level prevention and response in addressing and countering hate speech and discrimination in areas with large refugee populations are strengthened  </t>
  </si>
  <si>
    <t>Activity 2.3.1</t>
  </si>
  <si>
    <t>Raise capacity of civil servants from the areas with large refugee populations  in delivering public services based on human rights, equality and non-discrimination</t>
  </si>
  <si>
    <t>training sessions will iclude gender perspective</t>
  </si>
  <si>
    <t>Activity 2.3.2</t>
  </si>
  <si>
    <t>Increase capacity and support joint activities of didactic and supporting personnel at schools with larger refugee populations on both banks on unconcious biases, non-discrimination, social tolerance and countering hate speech</t>
  </si>
  <si>
    <t>training sessions will iclude gender perspective, initiatives on promoting women's rights will be supported, material support will include gender perspective</t>
  </si>
  <si>
    <t>Activity 2.3.3</t>
  </si>
  <si>
    <t>Activity 2.3.4</t>
  </si>
  <si>
    <t>Activity 2.3.5</t>
  </si>
  <si>
    <t>Activity 2.3.6</t>
  </si>
  <si>
    <t>Activity 2.3.7</t>
  </si>
  <si>
    <t>Activity 2.3.8</t>
  </si>
  <si>
    <t>Output 2.4</t>
  </si>
  <si>
    <t>Activity 2.4.1</t>
  </si>
  <si>
    <t>Activity 2.4.2</t>
  </si>
  <si>
    <t>Activity 2.4.3</t>
  </si>
  <si>
    <t>Activity 2.4.4</t>
  </si>
  <si>
    <t>Activity 2.4.5</t>
  </si>
  <si>
    <t>Activity 2.4.6</t>
  </si>
  <si>
    <t>Activity 2.4.7</t>
  </si>
  <si>
    <t>Activity 2.4.8</t>
  </si>
  <si>
    <t xml:space="preserve">OUTCOME 3: </t>
  </si>
  <si>
    <t>Output 3.1</t>
  </si>
  <si>
    <t>Activity 3.1.1</t>
  </si>
  <si>
    <t>Activity 3.1.2</t>
  </si>
  <si>
    <t>Activity 3.1.3</t>
  </si>
  <si>
    <t>Activity 3.1.4</t>
  </si>
  <si>
    <t>Activity 3.1.5</t>
  </si>
  <si>
    <t>Activity 3.1.6</t>
  </si>
  <si>
    <t>Activity 3.1.7</t>
  </si>
  <si>
    <t>Activity 3.1.8</t>
  </si>
  <si>
    <t>Output 3.2:</t>
  </si>
  <si>
    <t>Activity 3.2.1</t>
  </si>
  <si>
    <t>Activity 3.2.2</t>
  </si>
  <si>
    <t>Activity 3.2.3</t>
  </si>
  <si>
    <t>Activity 3.2.4</t>
  </si>
  <si>
    <t>Activity 3.2.5</t>
  </si>
  <si>
    <t>Activity 3.2.6</t>
  </si>
  <si>
    <t>Activity 3.2.7</t>
  </si>
  <si>
    <t>Activity 3.2.8</t>
  </si>
  <si>
    <t>Output 3.3</t>
  </si>
  <si>
    <t>Activity 3.3.1</t>
  </si>
  <si>
    <t>Activity 3.3.2</t>
  </si>
  <si>
    <t>Activity 3.3.3</t>
  </si>
  <si>
    <t>Activity 3.3.4</t>
  </si>
  <si>
    <t>Activity 3.3.5</t>
  </si>
  <si>
    <t>Activity 3.3.6</t>
  </si>
  <si>
    <t>Activity 3.3.7</t>
  </si>
  <si>
    <t>Activity 3.3.8</t>
  </si>
  <si>
    <t>Output 3.4</t>
  </si>
  <si>
    <t>Activity 3.4.1</t>
  </si>
  <si>
    <t>Activity 3.4.2</t>
  </si>
  <si>
    <t>Activity 3.4.3</t>
  </si>
  <si>
    <t>Activity 3.4.4</t>
  </si>
  <si>
    <t>Activity 3.4.5</t>
  </si>
  <si>
    <t>Activity 3.4.6</t>
  </si>
  <si>
    <t>Activity 3.4.7</t>
  </si>
  <si>
    <t>Activity 3.4.8</t>
  </si>
  <si>
    <t xml:space="preserve">OUTCOME 4: </t>
  </si>
  <si>
    <t>Output 4.1</t>
  </si>
  <si>
    <t>Activity 4.1.1</t>
  </si>
  <si>
    <t>Activity 4.1.2</t>
  </si>
  <si>
    <t>Activity 4.1.3</t>
  </si>
  <si>
    <t>Activity 4.1.4</t>
  </si>
  <si>
    <t>Activity 4.1.5</t>
  </si>
  <si>
    <t>Activity 4.1.6</t>
  </si>
  <si>
    <t>Activity 4.1.7</t>
  </si>
  <si>
    <t>Activity 4.1.8</t>
  </si>
  <si>
    <t>Output 4.2</t>
  </si>
  <si>
    <t>Activity 4.2.1</t>
  </si>
  <si>
    <t>Activity 4.2.2</t>
  </si>
  <si>
    <t>Activity 4.2.3</t>
  </si>
  <si>
    <t>Activity 4.2.4</t>
  </si>
  <si>
    <t>Activity 4.2.5</t>
  </si>
  <si>
    <t>Activity 4.2.6</t>
  </si>
  <si>
    <t>Activity 4.2.7</t>
  </si>
  <si>
    <t>Activity 4.2.8</t>
  </si>
  <si>
    <t>Output 4.3</t>
  </si>
  <si>
    <t>Activity 4.3.1</t>
  </si>
  <si>
    <t>Activity 4.3.2</t>
  </si>
  <si>
    <t>Activity 4.3.3</t>
  </si>
  <si>
    <t>Activity 4.3.4</t>
  </si>
  <si>
    <t>Activity 4.3.5</t>
  </si>
  <si>
    <t>Activity 4.3.6</t>
  </si>
  <si>
    <t>Activity 4.3.7</t>
  </si>
  <si>
    <t>Activity 4.3.8</t>
  </si>
  <si>
    <t>Output 4.4</t>
  </si>
  <si>
    <t>Activity 4.4.1</t>
  </si>
  <si>
    <t>Activity 4.4.2</t>
  </si>
  <si>
    <t>Activity 4.4.3</t>
  </si>
  <si>
    <t>Activity 4.4.4</t>
  </si>
  <si>
    <t>Activity 4.4.5</t>
  </si>
  <si>
    <t>Activity 4.4.6</t>
  </si>
  <si>
    <t>Activity 4.4.7</t>
  </si>
  <si>
    <t>Activity 4.4.8</t>
  </si>
  <si>
    <t>Additional personnel costs</t>
  </si>
  <si>
    <t>The project will ensure equal employment opportunities for both women and men</t>
  </si>
  <si>
    <t>Additional operational costs</t>
  </si>
  <si>
    <t>Monitoring budget</t>
  </si>
  <si>
    <t>Through continuous monitoring and evaluation, it will be ensured that equal opportunities and  representation of both women and men are provided by the project</t>
  </si>
  <si>
    <t>Budget for independent final evaluation</t>
  </si>
  <si>
    <t>The evaluation team will measure the level of compliance of the project interventions with the established gender components</t>
  </si>
  <si>
    <t>Total Additional Costs</t>
  </si>
  <si>
    <t>Totals</t>
  </si>
  <si>
    <t>Sub-Total Project Budget</t>
  </si>
  <si>
    <t>Indirect support costs (7%):</t>
  </si>
  <si>
    <t>Performance-Based Tranche Breakdown</t>
  </si>
  <si>
    <t>Tranche %</t>
  </si>
  <si>
    <t>First Tranche:</t>
  </si>
  <si>
    <t>Second Tranche:</t>
  </si>
  <si>
    <t>Third Tranche</t>
  </si>
  <si>
    <t>Total:</t>
  </si>
  <si>
    <r>
      <t xml:space="preserve">$ Towards GEWE </t>
    </r>
    <r>
      <rPr>
        <sz val="11"/>
        <color theme="1"/>
        <rFont val="Calibri"/>
        <family val="2"/>
        <scheme val="minor"/>
      </rPr>
      <t>(includes indirect costs)</t>
    </r>
  </si>
  <si>
    <t>Total Expenditure</t>
  </si>
  <si>
    <t>% Towards GEWE</t>
  </si>
  <si>
    <t>Delivery Rate:</t>
  </si>
  <si>
    <r>
      <t xml:space="preserve">$ Towards M&amp;E </t>
    </r>
    <r>
      <rPr>
        <sz val="11"/>
        <color theme="1"/>
        <rFont val="Calibri"/>
        <family val="2"/>
        <scheme val="minor"/>
      </rPr>
      <t>(includes indirect costs)</t>
    </r>
  </si>
  <si>
    <t>% Towards M&amp;E</t>
  </si>
  <si>
    <r>
      <t xml:space="preserve">Note: PBF does not accept projects with less than </t>
    </r>
    <r>
      <rPr>
        <b/>
        <sz val="11"/>
        <color theme="1"/>
        <rFont val="Calibri"/>
        <family val="2"/>
        <scheme val="minor"/>
      </rPr>
      <t>5%</t>
    </r>
    <r>
      <rPr>
        <sz val="11"/>
        <color theme="1"/>
        <rFont val="Calibri"/>
        <family val="2"/>
        <scheme val="minor"/>
      </rPr>
      <t xml:space="preserve"> towards M&amp;E and less than </t>
    </r>
    <r>
      <rPr>
        <b/>
        <sz val="11"/>
        <color theme="1"/>
        <rFont val="Calibri"/>
        <family val="2"/>
        <scheme val="minor"/>
      </rPr>
      <t xml:space="preserve">15% </t>
    </r>
    <r>
      <rPr>
        <sz val="11"/>
        <color theme="1"/>
        <rFont val="Calibri"/>
        <family val="2"/>
        <scheme val="minor"/>
      </rPr>
      <t xml:space="preserve">towards GEWE. These figures will show as </t>
    </r>
    <r>
      <rPr>
        <sz val="11"/>
        <color rgb="FFFF0000"/>
        <rFont val="Calibri"/>
        <family val="2"/>
        <scheme val="minor"/>
      </rPr>
      <t xml:space="preserve">red </t>
    </r>
    <r>
      <rPr>
        <sz val="11"/>
        <color theme="1"/>
        <rFont val="Calibri"/>
        <family val="2"/>
        <scheme val="minor"/>
      </rPr>
      <t xml:space="preserve">if this minimum threshold is not met.  </t>
    </r>
  </si>
  <si>
    <t>Table 2 - Output breakdown by UN budget categories</t>
  </si>
  <si>
    <t>OUTCOME 1</t>
  </si>
  <si>
    <t>Output 1.1</t>
  </si>
  <si>
    <t>Output Total from Table 1</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</si>
  <si>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</si>
  <si>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</si>
  <si>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</si>
  <si>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</si>
  <si>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</si>
  <si>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</si>
  <si>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</si>
  <si>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Total </t>
  </si>
  <si>
    <t>Output 1.2</t>
  </si>
  <si>
    <t>Output 1.3</t>
  </si>
  <si>
    <t>Output 1.4</t>
  </si>
  <si>
    <t>OUTCOME 2</t>
  </si>
  <si>
    <t>Output 2.1</t>
  </si>
  <si>
    <t>OUTCOME 3</t>
  </si>
  <si>
    <t>Output 3.2</t>
  </si>
  <si>
    <t>OUTCOME 4</t>
  </si>
  <si>
    <t>Additional Costs</t>
  </si>
  <si>
    <t>Additional Cost Totals from Table 1</t>
  </si>
  <si>
    <t xml:space="preserve">Subtotal </t>
  </si>
  <si>
    <t>7% Indirect Costs</t>
  </si>
  <si>
    <t>TOTAL</t>
  </si>
  <si>
    <t>Annex 1: MPTFO Guidance on UN Cost Categories</t>
  </si>
  <si>
    <r>
      <rPr>
        <b/>
        <sz val="11"/>
        <color theme="1"/>
        <rFont val="Calibri"/>
        <family val="2"/>
        <scheme val="minor"/>
      </rPr>
      <t xml:space="preserve">1. Staff and other personnel costs: </t>
    </r>
    <r>
      <rPr>
        <sz val="11"/>
        <color theme="1"/>
        <rFont val="Calibri"/>
        <family val="2"/>
        <scheme val="minor"/>
      </rPr>
      <t>Includes all related staff and temporary staff costs including base salary, post adjustment and all staff entitlements.</t>
    </r>
  </si>
  <si>
    <r>
      <rPr>
        <b/>
        <sz val="11"/>
        <color theme="1"/>
        <rFont val="Calibri"/>
        <family val="2"/>
        <scheme val="minor"/>
      </rPr>
      <t>2. Supplies, Commodities, Materials:</t>
    </r>
    <r>
      <rPr>
        <sz val="11"/>
        <color theme="1"/>
        <rFont val="Calibri"/>
        <family val="2"/>
        <scheme val="minor"/>
      </rPr>
      <t xml:space="preserve"> Includes all direct and indirect costs (e.g. freight, transport, delivery, distribution) associated with procurement of supplies, commodities and materials. Office supplies should be reported as "General Operating".</t>
    </r>
  </si>
  <si>
    <r>
      <rPr>
        <b/>
        <sz val="11"/>
        <color theme="1"/>
        <rFont val="Calibri"/>
        <family val="2"/>
        <scheme val="minor"/>
      </rPr>
      <t xml:space="preserve">3. Equipment, Vehicles and Furniture including Depreciation: </t>
    </r>
    <r>
      <rPr>
        <sz val="11"/>
        <color theme="1"/>
        <rFont val="Calibri"/>
        <family val="2"/>
        <scheme val="minor"/>
      </rPr>
      <t>For those reporting assets on UNSAS or modified UNSAS basis (i.e. expense up front) this would relate to all costs to put asset into service. For those who do donor reports according to IPSAS this would equal depreciation for period.</t>
    </r>
  </si>
  <si>
    <r>
      <rPr>
        <b/>
        <sz val="11"/>
        <color theme="1"/>
        <rFont val="Calibri"/>
        <family val="2"/>
        <scheme val="minor"/>
      </rPr>
      <t>4. Contractual Services:</t>
    </r>
    <r>
      <rPr>
        <sz val="11"/>
        <color theme="1"/>
        <rFont val="Calibri"/>
        <family val="2"/>
        <scheme val="minor"/>
      </rPr>
      <t xml:space="preserve"> Services contracted by an organization which follow the normal procurement processes. In IPSAS terminology this would be similar to exchange transactions. This could include contracts given to NGOs if they are more similar to procurement of services than a grant transfer.</t>
    </r>
  </si>
  <si>
    <r>
      <rPr>
        <b/>
        <sz val="11"/>
        <color theme="1"/>
        <rFont val="Calibri"/>
        <family val="2"/>
        <scheme val="minor"/>
      </rPr>
      <t>5. Travel:</t>
    </r>
    <r>
      <rPr>
        <sz val="11"/>
        <color theme="1"/>
        <rFont val="Calibri"/>
        <family val="2"/>
        <scheme val="minor"/>
      </rPr>
      <t xml:space="preserve"> Includes staff and non-staff travel paid for by the organization directly related to a project.</t>
    </r>
  </si>
  <si>
    <r>
      <rPr>
        <b/>
        <sz val="11"/>
        <color theme="1"/>
        <rFont val="Calibri"/>
        <family val="2"/>
        <scheme val="minor"/>
      </rPr>
      <t>6. Transfers and Grants to Counterparts:</t>
    </r>
    <r>
      <rPr>
        <sz val="11"/>
        <color theme="1"/>
        <rFont val="Calibri"/>
        <family val="2"/>
        <scheme val="minor"/>
      </rPr>
      <t xml:space="preserve"> Includes transfers to national counterparts and any other transfers given to an implementing partner (e.g. NGO) which is not similar to a commercial service contract as per above. In IPSAS terms this would be more similar to non-exchange transactions.</t>
    </r>
  </si>
  <si>
    <r>
      <rPr>
        <b/>
        <sz val="11"/>
        <color theme="1"/>
        <rFont val="Calibri"/>
        <family val="2"/>
        <scheme val="minor"/>
      </rPr>
      <t>7. General Operating and Other Direct Costs:</t>
    </r>
    <r>
      <rPr>
        <sz val="11"/>
        <color theme="1"/>
        <rFont val="Calibri"/>
        <family val="2"/>
        <scheme val="minor"/>
      </rPr>
      <t xml:space="preserve"> Includes all general operating costs for running an office. Examples include telecommunication, rents, finance charges and other costs which cannot be mapped to other expense categories.</t>
    </r>
  </si>
  <si>
    <t>For PBSO Use</t>
  </si>
  <si>
    <t>Outcome 1</t>
  </si>
  <si>
    <t>Outcome Budget</t>
  </si>
  <si>
    <t>Total Outcome Budget Towards SDGs</t>
  </si>
  <si>
    <t>SDG</t>
  </si>
  <si>
    <t>SDG %</t>
  </si>
  <si>
    <t>Total Towards SDG</t>
  </si>
  <si>
    <t>Outcome 2</t>
  </si>
  <si>
    <t>Outcome 3</t>
  </si>
  <si>
    <t>Outcome 4</t>
  </si>
  <si>
    <t>Totals NCE</t>
  </si>
  <si>
    <t>Totals (Original budget)</t>
  </si>
  <si>
    <t xml:space="preserve">Sub-Total </t>
  </si>
  <si>
    <t>Third Tranche:</t>
  </si>
  <si>
    <t>For MPTFO Use (Original Project Budget of September 2022)</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</si>
  <si>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</si>
  <si>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</si>
  <si>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</si>
  <si>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</si>
  <si>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</si>
  <si>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</si>
  <si>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</si>
  <si>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</si>
  <si>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</si>
  <si>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</si>
  <si>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</si>
  <si>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</si>
  <si>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</si>
  <si>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</si>
  <si>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</si>
  <si>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</si>
  <si>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</si>
  <si>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</si>
  <si>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</si>
  <si>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</si>
  <si>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</si>
  <si>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</si>
  <si>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</si>
  <si>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</si>
  <si>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</si>
  <si>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</si>
  <si>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</si>
  <si>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</si>
  <si>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</si>
  <si>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</si>
  <si>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</si>
  <si>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</si>
  <si>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</si>
  <si>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</si>
  <si>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</si>
  <si>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</si>
  <si>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</si>
  <si>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</si>
  <si>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</si>
  <si>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</si>
  <si>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</si>
  <si>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</si>
  <si>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</si>
  <si>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</si>
  <si>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</si>
  <si>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</si>
  <si>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</si>
  <si>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</si>
  <si>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</si>
  <si>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</si>
  <si>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</si>
  <si>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</si>
  <si>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</si>
  <si>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</si>
  <si>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</si>
  <si>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</si>
  <si>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</si>
  <si>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</si>
  <si>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</si>
  <si>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</si>
  <si>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</si>
  <si>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</si>
  <si>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</si>
  <si>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</si>
  <si>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</si>
  <si>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</si>
  <si>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</si>
  <si>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</si>
  <si>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</si>
  <si>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</si>
  <si>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</si>
  <si>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</si>
  <si>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</si>
  <si>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</si>
  <si>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</si>
  <si>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</si>
  <si>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</si>
  <si>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</si>
  <si>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</si>
  <si>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</si>
  <si>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</si>
  <si>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</si>
  <si>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</si>
  <si>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</si>
  <si>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</si>
  <si>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</si>
  <si>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</si>
  <si>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</si>
  <si>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</si>
  <si>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</si>
  <si>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</si>
  <si>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</si>
  <si>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</si>
  <si>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</si>
  <si>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</si>
  <si>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</si>
  <si>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</si>
  <si>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</si>
  <si>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</si>
  <si>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</si>
  <si>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</si>
  <si>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</si>
  <si>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</si>
  <si>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</si>
  <si>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</si>
  <si>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</si>
  <si>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</si>
  <si>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</si>
  <si>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</si>
  <si>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</si>
  <si>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</si>
  <si>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</si>
  <si>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</si>
  <si>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</si>
  <si>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</si>
  <si>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</si>
  <si>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</si>
  <si>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</si>
  <si>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</si>
  <si>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</si>
  <si>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</si>
  <si>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</si>
  <si>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</si>
  <si>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</si>
  <si>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</si>
  <si>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</si>
  <si>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</si>
  <si>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</si>
  <si>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</si>
  <si>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</si>
  <si>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</si>
  <si>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</si>
  <si>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</si>
  <si>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</si>
  <si>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</si>
  <si>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</si>
  <si>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</si>
  <si>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</si>
  <si>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</si>
  <si>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</si>
  <si>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</si>
  <si>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</si>
  <si>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</si>
  <si>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</si>
  <si>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</si>
  <si>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</si>
  <si>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</si>
  <si>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</si>
  <si>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</si>
  <si>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</si>
  <si>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</si>
  <si>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</si>
  <si>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</si>
  <si>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</si>
  <si>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</si>
  <si>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</si>
  <si>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</si>
  <si>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</si>
  <si>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</si>
  <si>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</si>
  <si>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</si>
  <si>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</si>
  <si>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</si>
  <si>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</si>
  <si>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</si>
  <si>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</si>
  <si>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</si>
  <si>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</si>
  <si>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</si>
  <si>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</si>
  <si>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</si>
  <si>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</si>
  <si>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</si>
  <si>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</si>
  <si>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</si>
  <si>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</si>
  <si>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</si>
  <si>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</si>
  <si>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</si>
  <si>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</si>
  <si>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</si>
  <si>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</si>
  <si>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</si>
  <si>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</si>
  <si>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</si>
  <si>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</si>
  <si>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</si>
  <si>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</si>
  <si>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</si>
  <si>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</si>
  <si>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</si>
  <si>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</si>
  <si>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</si>
  <si>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</si>
  <si>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</si>
  <si>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</si>
  <si>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</si>
  <si>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</si>
  <si>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</si>
  <si>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</si>
  <si>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</si>
  <si>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</si>
  <si>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</si>
  <si>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</si>
  <si>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</si>
  <si>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</si>
  <si>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</si>
  <si>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</si>
  <si>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</si>
  <si>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</si>
  <si>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</si>
  <si>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</si>
  <si>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</si>
  <si>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</si>
  <si>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</si>
  <si>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</si>
  <si>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</si>
  <si>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</si>
  <si>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</si>
  <si>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</si>
  <si>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</si>
  <si>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</si>
  <si>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</si>
  <si>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</si>
  <si>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</si>
  <si>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</si>
  <si>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</si>
  <si>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</si>
  <si>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</si>
  <si>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</si>
  <si>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</si>
  <si>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</si>
  <si>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</si>
  <si>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</si>
  <si>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</si>
  <si>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</si>
  <si>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</si>
  <si>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</si>
  <si>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</si>
  <si>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</si>
  <si>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</si>
  <si>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</si>
  <si>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</si>
  <si>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</si>
  <si>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</si>
  <si>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</si>
  <si>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</si>
  <si>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</si>
  <si>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</si>
  <si>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</si>
  <si>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</si>
  <si>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</si>
  <si>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</si>
  <si>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</si>
  <si>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</si>
  <si>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</si>
  <si>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</si>
  <si>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</si>
  <si>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</si>
  <si>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</si>
  <si>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</si>
  <si>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</si>
  <si>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</si>
  <si>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</si>
  <si>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</si>
  <si>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</si>
  <si>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</si>
  <si>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</si>
  <si>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</si>
  <si>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</si>
  <si>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</si>
  <si>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</si>
  <si>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</si>
  <si>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</si>
  <si>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</si>
  <si>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</si>
  <si>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</si>
  <si>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</si>
  <si>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</si>
  <si>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</si>
  <si>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</si>
  <si>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</si>
  <si>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</si>
  <si>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</si>
  <si>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</si>
  <si>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</si>
  <si>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</si>
  <si>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</si>
  <si>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</si>
  <si>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</si>
  <si>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</si>
  <si>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</si>
  <si>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</si>
  <si>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</si>
  <si>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</si>
  <si>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</si>
  <si>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</si>
  <si>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</si>
  <si>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</si>
  <si>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</si>
  <si>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</si>
  <si>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</si>
  <si>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</si>
  <si>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</si>
  <si>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</si>
  <si>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</si>
  <si>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</si>
  <si>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</si>
  <si>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</si>
  <si>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</si>
  <si>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</si>
  <si>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</si>
  <si>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</si>
  <si>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</si>
  <si>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</si>
  <si>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</si>
  <si>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</si>
  <si>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</si>
  <si>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</si>
  <si>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</si>
  <si>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</si>
  <si>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</si>
  <si>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</si>
  <si>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</si>
  <si>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</si>
  <si>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</si>
  <si>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</si>
  <si>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</si>
  <si>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</si>
  <si>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</si>
  <si>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</si>
  <si>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</si>
  <si>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</si>
  <si>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</si>
  <si>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</si>
  <si>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</si>
  <si>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</si>
  <si>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</si>
  <si>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</si>
  <si>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</si>
  <si>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For MPTFO Use (NCE Updated budget version May 2024)</t>
  </si>
  <si>
    <r>
      <t xml:space="preserve">Current level of </t>
    </r>
    <r>
      <rPr>
        <b/>
        <sz val="12"/>
        <color rgb="FFFF0000"/>
        <rFont val="Calibri"/>
        <family val="2"/>
        <scheme val="minor"/>
      </rPr>
      <t xml:space="preserve">expenditure/ commitment </t>
    </r>
    <r>
      <rPr>
        <sz val="12"/>
        <color rgb="FFFF0000"/>
        <rFont val="Calibri"/>
        <family val="2"/>
        <scheme val="minor"/>
      </rPr>
      <t>(To be completed at time of project progress reporting)</t>
    </r>
    <r>
      <rPr>
        <b/>
        <sz val="12"/>
        <color rgb="FFFF0000"/>
        <rFont val="Calibri"/>
        <family val="2"/>
        <scheme val="minor"/>
      </rPr>
      <t xml:space="preserve"> </t>
    </r>
  </si>
  <si>
    <t>With full indirect costs:</t>
  </si>
  <si>
    <t>*Please note that not all indirect costs have been calculated fully as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</si>
</sst>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4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0000"/>
      <name val="Calibri"/>
      <family val="2"/>
      <scheme val="minor"/>
    </font>
    <font>
      <b/>
      <sz val="14"/>
      <color theme="1"/>
      <name val="Calibri"/>
      <family val="2"/>
      <scheme val="minor"/>
    </font>
    <font>
      <sz val="14"/>
      <color theme="1"/>
      <name val="Calibri"/>
      <family val="2"/>
      <scheme val="minor"/>
    </font>
    <font>
      <b/>
      <sz val="24"/>
      <color rgb="FF00B0F0"/>
      <name val="Calibri"/>
      <family val="2"/>
      <scheme val="minor"/>
    </font>
    <font>
      <b/>
      <u/>
      <sz val="18"/>
      <color theme="1"/>
      <name val="Calibri"/>
      <family val="2"/>
      <scheme val="minor"/>
    </font>
    <font>
      <i/>
      <sz val="14"/>
      <color theme="1"/>
      <name val="Calibri"/>
      <family val="2"/>
      <scheme val="minor"/>
    </font>
    <font>
      <b/>
      <sz val="11"/>
      <color rgb="FF000000"/>
      <name val="Calibri"/>
      <family val="2"/>
    </font>
    <font>
      <sz val="12"/>
      <color rgb="FF000000"/>
      <name val="Calibri"/>
      <family val="2"/>
    </font>
    <font>
      <sz val="12"/>
      <color rgb="FF000000"/>
      <name val="Arial"/>
      <family val="2"/>
    </font>
    <font>
      <sz val="10"/>
      <color rgb="FF000000"/>
      <name val="Symbol"/>
      <family val="1"/>
      <charset val="2"/>
    </font>
    <font>
      <sz val="12"/>
      <color rgb="FF000000"/>
      <name val="Calibri"/>
      <family val="2"/>
      <scheme val="minor"/>
    </font>
    <font>
      <sz val="9"/>
      <color indexed="81"/>
      <name val="Tahoma"/>
      <family val="2"/>
    </font>
    <font>
      <b/>
      <sz val="9"/>
      <color indexed="81"/>
      <name val="Tahoma"/>
      <family val="2"/>
    </font>
    <font>
      <sz val="11"/>
      <color theme="1"/>
      <name val="Calibri"/>
      <family val="2"/>
    </font>
    <font>
      <b/>
      <sz val="12"/>
      <color rgb="FF000000"/>
      <name val="Calibri"/>
      <family val="2"/>
    </font>
    <font>
      <sz val="12"/>
      <color rgb="FF000000"/>
      <name val="Calibri"/>
      <family val="2"/>
    </font>
    <font>
      <b/>
      <sz val="12"/>
      <name val="Calibri"/>
      <family val="2"/>
      <scheme val="minor"/>
    </font>
    <font>
      <b/>
      <sz val="18"/>
      <color rgb="FFFF0000"/>
      <name val="Calibri"/>
      <family val="2"/>
      <scheme val="minor"/>
    </font>
    <font>
      <b/>
      <sz val="14"/>
      <color rgb="FFFF0000"/>
      <name val="Calibri"/>
      <family val="2"/>
      <scheme val="minor"/>
    </font>
    <font>
      <sz val="12"/>
      <name val="Calibri"/>
      <family val="2"/>
      <scheme val="minor"/>
    </font>
    <font>
      <b/>
      <sz val="16"/>
      <color rgb="FFFF0000"/>
      <name val="Calibri"/>
      <family val="2"/>
      <scheme val="minor"/>
    </font>
    <font>
      <b/>
      <sz val="24"/>
      <name val="Calibri"/>
      <family val="2"/>
      <scheme val="minor"/>
    </font>
    <font>
      <b/>
      <sz val="36"/>
      <name val="Calibri"/>
      <family val="2"/>
      <scheme val="minor"/>
    </font>
    <font>
      <sz val="36"/>
      <name val="Calibri"/>
      <family val="2"/>
      <scheme val="minor"/>
    </font>
    <font>
      <b/>
      <sz val="12"/>
      <name val="Calibri"/>
      <family val="2"/>
    </font>
    <font>
      <sz val="12"/>
      <name val="Calibri"/>
      <family val="2"/>
    </font>
    <font>
      <b/>
      <sz val="14"/>
      <name val="Calibri"/>
      <family val="2"/>
      <scheme val="minor"/>
    </font>
    <font>
      <b/>
      <sz val="11"/>
      <name val="Calibri"/>
      <family val="2"/>
    </font>
    <font>
      <i/>
      <sz val="11"/>
      <color rgb="FFFF0000"/>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D9D9D9"/>
        <bgColor rgb="FF000000"/>
      </patternFill>
    </fill>
    <fill>
      <patternFill patternType="solid">
        <fgColor theme="0"/>
        <bgColor rgb="FF000000"/>
      </patternFill>
    </fill>
    <fill>
      <patternFill patternType="solid">
        <fgColor rgb="FFB8CCE4"/>
        <bgColor rgb="FF000000"/>
      </patternFill>
    </fill>
    <fill>
      <patternFill patternType="solid">
        <fgColor rgb="FFFFFF00"/>
        <bgColor indexed="64"/>
      </patternFill>
    </fill>
    <fill>
      <patternFill patternType="solid">
        <fgColor rgb="FFDDEBF7"/>
        <bgColor rgb="FF000000"/>
      </patternFill>
    </fill>
  </fills>
  <borders count="62">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44" fontId="4" fillId="0" borderId="0" applyFont="0" applyFill="0" applyBorder="0" applyAlignment="0" applyProtection="0"/>
    <xf numFmtId="9" fontId="4" fillId="0" borderId="0" applyFont="0" applyFill="0" applyBorder="0" applyAlignment="0" applyProtection="0"/>
  </cellStyleXfs>
  <cellXfs count="401">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2" fillId="3" borderId="0" xfId="0" applyFont="1" applyFill="1" applyAlignment="1">
      <alignment vertical="center" wrapText="1"/>
    </xf>
    <xf numFmtId="44" fontId="2" fillId="0" borderId="0" xfId="0" applyNumberFormat="1" applyFont="1" applyAlignment="1">
      <alignment vertical="center" wrapText="1"/>
    </xf>
    <xf numFmtId="9" fontId="2" fillId="2" borderId="9" xfId="2" applyFont="1" applyFill="1" applyBorder="1" applyAlignment="1">
      <alignment vertical="center" wrapText="1"/>
    </xf>
    <xf numFmtId="0" fontId="2" fillId="2" borderId="12" xfId="0" applyFont="1" applyFill="1" applyBorder="1" applyAlignment="1">
      <alignment vertical="center" wrapText="1"/>
    </xf>
    <xf numFmtId="0" fontId="2" fillId="3" borderId="0" xfId="0" applyFont="1" applyFill="1" applyAlignment="1" applyProtection="1">
      <alignment vertical="center" wrapText="1"/>
      <protection locked="0"/>
    </xf>
    <xf numFmtId="44" fontId="10" fillId="0" borderId="0" xfId="1" applyFont="1" applyFill="1" applyBorder="1" applyAlignment="1" applyProtection="1">
      <alignment vertical="center" wrapText="1"/>
    </xf>
    <xf numFmtId="4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44" fontId="2" fillId="2" borderId="5" xfId="1" applyFont="1" applyFill="1" applyBorder="1" applyAlignment="1" applyProtection="1">
      <alignment horizontal="center" vertical="center" wrapText="1"/>
    </xf>
    <xf numFmtId="0" fontId="2" fillId="2" borderId="8" xfId="0" applyFont="1" applyFill="1" applyBorder="1" applyAlignment="1">
      <alignment vertical="center" wrapText="1"/>
    </xf>
    <xf numFmtId="0" fontId="7" fillId="2" borderId="8" xfId="0" applyFont="1" applyFill="1" applyBorder="1" applyAlignment="1" applyProtection="1">
      <alignment vertical="center" wrapText="1"/>
      <protection locked="0"/>
    </xf>
    <xf numFmtId="4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44" fontId="2" fillId="3" borderId="0" xfId="2" applyNumberFormat="1" applyFont="1" applyFill="1" applyBorder="1" applyAlignment="1">
      <alignment wrapText="1"/>
    </xf>
    <xf numFmtId="0" fontId="9" fillId="0" borderId="0" xfId="0" applyFont="1" applyAlignment="1">
      <alignment horizontal="center" vertical="center" wrapText="1"/>
    </xf>
    <xf numFmtId="44" fontId="2" fillId="0" borderId="0" xfId="1" applyFont="1" applyFill="1" applyBorder="1" applyAlignment="1" applyProtection="1">
      <alignment vertical="center" wrapText="1"/>
    </xf>
    <xf numFmtId="44" fontId="2" fillId="0" borderId="0" xfId="1"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protection locked="0"/>
    </xf>
    <xf numFmtId="0" fontId="2" fillId="2" borderId="11" xfId="0" applyFont="1" applyFill="1" applyBorder="1" applyAlignment="1">
      <alignment horizontal="center"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4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2" xfId="0" applyFill="1" applyBorder="1"/>
    <xf numFmtId="44" fontId="0" fillId="2" borderId="14" xfId="0" applyNumberFormat="1" applyFill="1" applyBorder="1" applyAlignment="1">
      <alignment vertical="center"/>
    </xf>
    <xf numFmtId="0" fontId="2" fillId="2" borderId="3"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3" xfId="0" applyFont="1" applyFill="1" applyBorder="1" applyAlignment="1">
      <alignment horizontal="center" vertical="center" wrapText="1"/>
    </xf>
    <xf numFmtId="44" fontId="2" fillId="2" borderId="3" xfId="1" applyFont="1" applyFill="1" applyBorder="1" applyAlignment="1" applyProtection="1">
      <alignment vertical="center" wrapText="1"/>
    </xf>
    <xf numFmtId="44" fontId="2" fillId="2" borderId="4" xfId="1" applyFont="1" applyFill="1" applyBorder="1" applyAlignment="1" applyProtection="1">
      <alignment vertical="center" wrapText="1"/>
    </xf>
    <xf numFmtId="44" fontId="2" fillId="2" borderId="13" xfId="1" applyFont="1" applyFill="1" applyBorder="1" applyAlignment="1" applyProtection="1">
      <alignment vertical="center" wrapText="1"/>
    </xf>
    <xf numFmtId="9" fontId="2" fillId="2" borderId="14" xfId="2" applyFont="1" applyFill="1" applyBorder="1" applyAlignment="1" applyProtection="1">
      <alignment vertical="center" wrapText="1"/>
    </xf>
    <xf numFmtId="0" fontId="3" fillId="2" borderId="28" xfId="0" applyFont="1" applyFill="1" applyBorder="1" applyAlignment="1">
      <alignment horizontal="left" vertical="center" wrapText="1"/>
    </xf>
    <xf numFmtId="44" fontId="2" fillId="2" borderId="16" xfId="0" applyNumberFormat="1" applyFont="1" applyFill="1" applyBorder="1" applyAlignment="1">
      <alignment vertical="center" wrapText="1"/>
    </xf>
    <xf numFmtId="0" fontId="3" fillId="2" borderId="8" xfId="0" applyFont="1" applyFill="1" applyBorder="1" applyAlignment="1">
      <alignment horizontal="left" vertical="center" wrapText="1"/>
    </xf>
    <xf numFmtId="4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2" xfId="0" applyFill="1" applyBorder="1" applyAlignment="1">
      <alignment vertical="top"/>
    </xf>
    <xf numFmtId="44" fontId="2" fillId="2" borderId="14" xfId="1" applyFont="1" applyFill="1" applyBorder="1" applyAlignment="1" applyProtection="1">
      <alignment vertical="center" wrapText="1"/>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5" xfId="0" applyFont="1" applyFill="1" applyBorder="1" applyAlignment="1">
      <alignment vertical="center" wrapText="1"/>
    </xf>
    <xf numFmtId="44" fontId="2" fillId="2" borderId="40" xfId="1" applyFont="1" applyFill="1" applyBorder="1" applyAlignment="1" applyProtection="1">
      <alignment vertical="center" wrapText="1"/>
    </xf>
    <xf numFmtId="44" fontId="2" fillId="2" borderId="4" xfId="0" applyNumberFormat="1" applyFont="1" applyFill="1" applyBorder="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9" fontId="2" fillId="3" borderId="31" xfId="2" applyFont="1" applyFill="1" applyBorder="1" applyAlignment="1" applyProtection="1">
      <alignment horizontal="right" vertical="center" wrapText="1"/>
      <protection locked="0"/>
    </xf>
    <xf numFmtId="9" fontId="0" fillId="0" borderId="0" xfId="2" applyFont="1"/>
    <xf numFmtId="0" fontId="3" fillId="7" borderId="6" xfId="0" applyFont="1" applyFill="1" applyBorder="1"/>
    <xf numFmtId="0" fontId="0" fillId="7" borderId="22" xfId="0" applyFill="1" applyBorder="1"/>
    <xf numFmtId="0" fontId="0" fillId="7" borderId="23" xfId="0" applyFill="1" applyBorder="1" applyAlignment="1">
      <alignment wrapText="1"/>
    </xf>
    <xf numFmtId="0" fontId="0" fillId="7" borderId="24" xfId="0" applyFill="1" applyBorder="1" applyAlignment="1">
      <alignment wrapText="1"/>
    </xf>
    <xf numFmtId="0" fontId="7" fillId="2" borderId="12" xfId="0" applyFont="1" applyFill="1" applyBorder="1" applyAlignment="1">
      <alignment vertical="center" wrapText="1"/>
    </xf>
    <xf numFmtId="44" fontId="2" fillId="2" borderId="52" xfId="1" applyFont="1" applyFill="1" applyBorder="1" applyAlignment="1">
      <alignment wrapText="1"/>
    </xf>
    <xf numFmtId="44" fontId="2" fillId="2" borderId="3" xfId="1" applyFont="1" applyFill="1" applyBorder="1" applyAlignment="1">
      <alignment wrapText="1"/>
    </xf>
    <xf numFmtId="44" fontId="2" fillId="2" borderId="12" xfId="1" applyFont="1" applyFill="1" applyBorder="1" applyAlignment="1" applyProtection="1">
      <alignment wrapText="1"/>
    </xf>
    <xf numFmtId="44" fontId="2" fillId="2" borderId="13" xfId="1" applyFont="1" applyFill="1" applyBorder="1" applyAlignment="1">
      <alignment wrapText="1"/>
    </xf>
    <xf numFmtId="10" fontId="2" fillId="2" borderId="9" xfId="2" applyNumberFormat="1" applyFont="1" applyFill="1" applyBorder="1" applyAlignment="1" applyProtection="1">
      <alignment wrapText="1"/>
    </xf>
    <xf numFmtId="44" fontId="14" fillId="0" borderId="0" xfId="1" applyFont="1" applyBorder="1" applyAlignment="1">
      <alignment wrapText="1"/>
    </xf>
    <xf numFmtId="44" fontId="0" fillId="0" borderId="0" xfId="1" applyFont="1" applyBorder="1" applyAlignment="1">
      <alignment wrapText="1"/>
    </xf>
    <xf numFmtId="44" fontId="0" fillId="0" borderId="0" xfId="1" applyFont="1" applyFill="1" applyBorder="1" applyAlignment="1">
      <alignment wrapText="1"/>
    </xf>
    <xf numFmtId="44" fontId="2" fillId="3" borderId="0" xfId="1" applyFont="1" applyFill="1" applyBorder="1" applyAlignment="1" applyProtection="1">
      <alignment vertical="center" wrapText="1"/>
      <protection locked="0"/>
    </xf>
    <xf numFmtId="44" fontId="2" fillId="3" borderId="0" xfId="1" applyFont="1" applyFill="1" applyBorder="1" applyAlignment="1">
      <alignment vertical="center" wrapText="1"/>
    </xf>
    <xf numFmtId="44" fontId="2" fillId="3" borderId="0" xfId="1" applyFont="1" applyFill="1" applyBorder="1" applyAlignment="1" applyProtection="1">
      <alignment horizontal="right" vertical="center" wrapText="1"/>
      <protection locked="0"/>
    </xf>
    <xf numFmtId="44" fontId="2" fillId="0" borderId="0" xfId="1" applyFont="1" applyFill="1" applyBorder="1" applyAlignment="1">
      <alignment vertical="center" wrapText="1"/>
    </xf>
    <xf numFmtId="44" fontId="17" fillId="8" borderId="3" xfId="0" applyNumberFormat="1" applyFont="1" applyFill="1" applyBorder="1" applyAlignment="1">
      <alignment horizontal="center" vertical="center" wrapText="1"/>
    </xf>
    <xf numFmtId="44" fontId="2" fillId="3" borderId="0" xfId="1" applyFont="1" applyFill="1" applyBorder="1" applyAlignment="1" applyProtection="1">
      <alignment horizontal="center" vertical="center" wrapText="1"/>
    </xf>
    <xf numFmtId="44" fontId="2" fillId="3" borderId="0" xfId="1" applyFont="1" applyFill="1" applyBorder="1" applyAlignment="1" applyProtection="1">
      <alignment vertical="center" wrapText="1"/>
    </xf>
    <xf numFmtId="44" fontId="12" fillId="3" borderId="0" xfId="1" applyFont="1" applyFill="1" applyBorder="1" applyAlignment="1">
      <alignment horizontal="left" wrapText="1"/>
    </xf>
    <xf numFmtId="44" fontId="2" fillId="2" borderId="28" xfId="0" applyNumberFormat="1" applyFont="1" applyFill="1" applyBorder="1" applyAlignment="1">
      <alignment vertical="center" wrapText="1"/>
    </xf>
    <xf numFmtId="44" fontId="0" fillId="2" borderId="16" xfId="1" applyFont="1" applyFill="1" applyBorder="1" applyAlignment="1">
      <alignment vertical="center" wrapText="1"/>
    </xf>
    <xf numFmtId="0" fontId="0" fillId="2" borderId="12" xfId="0" applyFill="1" applyBorder="1" applyAlignment="1">
      <alignment wrapText="1"/>
    </xf>
    <xf numFmtId="9" fontId="0" fillId="2" borderId="14" xfId="2" applyFont="1" applyFill="1" applyBorder="1" applyAlignment="1">
      <alignment wrapText="1"/>
    </xf>
    <xf numFmtId="44" fontId="3" fillId="2" borderId="13" xfId="0" applyNumberFormat="1" applyFont="1" applyFill="1" applyBorder="1"/>
    <xf numFmtId="44" fontId="2" fillId="2" borderId="4" xfId="2" applyNumberFormat="1" applyFont="1" applyFill="1" applyBorder="1" applyAlignment="1">
      <alignment vertical="center" wrapText="1"/>
    </xf>
    <xf numFmtId="44" fontId="3" fillId="2" borderId="53" xfId="0" applyNumberFormat="1" applyFont="1" applyFill="1" applyBorder="1"/>
    <xf numFmtId="0" fontId="0" fillId="2" borderId="14" xfId="0" applyFill="1" applyBorder="1"/>
    <xf numFmtId="44" fontId="14" fillId="3" borderId="0" xfId="1" applyFont="1" applyFill="1" applyBorder="1" applyAlignment="1">
      <alignment wrapText="1"/>
    </xf>
    <xf numFmtId="44" fontId="0" fillId="3" borderId="0" xfId="1" applyFont="1" applyFill="1" applyBorder="1" applyAlignment="1">
      <alignment wrapText="1"/>
    </xf>
    <xf numFmtId="44" fontId="2" fillId="3" borderId="3" xfId="1" applyFont="1" applyFill="1" applyBorder="1" applyAlignment="1" applyProtection="1">
      <alignment horizontal="center" vertical="center" wrapText="1"/>
    </xf>
    <xf numFmtId="44" fontId="17" fillId="9" borderId="3" xfId="0" applyNumberFormat="1" applyFont="1" applyFill="1" applyBorder="1" applyAlignment="1">
      <alignment horizontal="center" vertical="center" wrapText="1"/>
    </xf>
    <xf numFmtId="44" fontId="0" fillId="3" borderId="0" xfId="1" applyFont="1" applyFill="1" applyBorder="1" applyAlignment="1">
      <alignment vertical="center" wrapText="1"/>
    </xf>
    <xf numFmtId="9" fontId="0" fillId="3" borderId="0" xfId="2" applyFont="1" applyFill="1" applyBorder="1" applyAlignment="1">
      <alignment wrapText="1"/>
    </xf>
    <xf numFmtId="0" fontId="11" fillId="6" borderId="6" xfId="0" applyFont="1" applyFill="1" applyBorder="1" applyAlignment="1">
      <alignment vertical="top" wrapText="1"/>
    </xf>
    <xf numFmtId="0" fontId="2" fillId="0" borderId="0" xfId="0" applyFont="1" applyAlignment="1">
      <alignment wrapText="1"/>
    </xf>
    <xf numFmtId="0" fontId="2" fillId="2" borderId="4" xfId="0" applyFont="1" applyFill="1" applyBorder="1" applyAlignment="1">
      <alignment vertical="center" wrapText="1"/>
    </xf>
    <xf numFmtId="0" fontId="26" fillId="0" borderId="0" xfId="0" applyFont="1" applyAlignment="1" applyProtection="1">
      <alignment wrapText="1"/>
      <protection locked="0"/>
    </xf>
    <xf numFmtId="44" fontId="27" fillId="0" borderId="3" xfId="1" applyFont="1" applyBorder="1" applyAlignment="1" applyProtection="1">
      <alignment horizontal="center" vertical="center" wrapText="1"/>
      <protection locked="0"/>
    </xf>
    <xf numFmtId="0" fontId="24" fillId="0" borderId="57" xfId="0" applyFont="1" applyBorder="1" applyAlignment="1" applyProtection="1">
      <alignment horizontal="left" vertical="center" wrapText="1" indent="1"/>
      <protection locked="0"/>
    </xf>
    <xf numFmtId="0" fontId="1" fillId="2" borderId="3" xfId="0" applyFont="1" applyFill="1" applyBorder="1" applyAlignment="1">
      <alignment horizontal="center" vertical="center" wrapText="1"/>
    </xf>
    <xf numFmtId="0" fontId="1" fillId="2" borderId="3" xfId="0" applyFont="1" applyFill="1" applyBorder="1" applyAlignment="1">
      <alignment vertical="center" wrapText="1"/>
    </xf>
    <xf numFmtId="0" fontId="1" fillId="0" borderId="3" xfId="0" applyFont="1" applyBorder="1" applyAlignment="1" applyProtection="1">
      <alignment horizontal="left" vertical="top" wrapText="1"/>
      <protection locked="0"/>
    </xf>
    <xf numFmtId="44" fontId="1" fillId="0" borderId="3" xfId="1" applyFont="1" applyBorder="1" applyAlignment="1" applyProtection="1">
      <alignment horizontal="center" vertical="center" wrapText="1"/>
      <protection locked="0"/>
    </xf>
    <xf numFmtId="44" fontId="1" fillId="2" borderId="3" xfId="1" applyFont="1" applyFill="1" applyBorder="1" applyAlignment="1" applyProtection="1">
      <alignment horizontal="center" vertical="center" wrapText="1"/>
    </xf>
    <xf numFmtId="9" fontId="1" fillId="0" borderId="3" xfId="2" applyFont="1" applyBorder="1" applyAlignment="1" applyProtection="1">
      <alignment horizontal="center" vertical="center" wrapText="1"/>
      <protection locked="0"/>
    </xf>
    <xf numFmtId="44" fontId="1" fillId="3" borderId="3" xfId="1" applyFont="1" applyFill="1" applyBorder="1" applyAlignment="1" applyProtection="1">
      <alignment horizontal="center" vertical="center" wrapText="1"/>
      <protection locked="0"/>
    </xf>
    <xf numFmtId="49" fontId="1" fillId="0" borderId="3" xfId="1" applyNumberFormat="1" applyFont="1" applyBorder="1" applyAlignment="1" applyProtection="1">
      <alignment horizontal="left" wrapText="1"/>
      <protection locked="0"/>
    </xf>
    <xf numFmtId="44" fontId="1" fillId="0" borderId="0" xfId="1" applyFont="1" applyFill="1" applyBorder="1" applyAlignment="1" applyProtection="1">
      <alignment horizontal="center" vertical="center" wrapText="1"/>
    </xf>
    <xf numFmtId="9" fontId="1" fillId="3" borderId="3" xfId="2" applyFont="1" applyFill="1" applyBorder="1" applyAlignment="1" applyProtection="1">
      <alignment horizontal="center" vertical="center" wrapText="1"/>
      <protection locked="0"/>
    </xf>
    <xf numFmtId="49" fontId="1" fillId="3" borderId="3" xfId="1" applyNumberFormat="1" applyFont="1" applyFill="1" applyBorder="1" applyAlignment="1" applyProtection="1">
      <alignment horizontal="left" wrapText="1"/>
      <protection locked="0"/>
    </xf>
    <xf numFmtId="0" fontId="1" fillId="3" borderId="3" xfId="0" applyFont="1" applyFill="1" applyBorder="1" applyAlignment="1" applyProtection="1">
      <alignment horizontal="left" vertical="top" wrapText="1"/>
      <protection locked="0"/>
    </xf>
    <xf numFmtId="0" fontId="1" fillId="2" borderId="4" xfId="0" applyFont="1" applyFill="1" applyBorder="1" applyAlignment="1">
      <alignment vertical="center" wrapText="1"/>
    </xf>
    <xf numFmtId="44" fontId="1" fillId="0" borderId="2" xfId="1" applyFont="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0" fontId="1" fillId="3" borderId="0" xfId="0" applyFont="1" applyFill="1" applyAlignment="1" applyProtection="1">
      <alignment horizontal="left" vertical="top" wrapText="1"/>
      <protection locked="0"/>
    </xf>
    <xf numFmtId="44" fontId="1" fillId="3" borderId="0" xfId="1" applyFont="1" applyFill="1" applyBorder="1" applyAlignment="1" applyProtection="1">
      <alignment horizontal="center" vertical="center" wrapText="1"/>
      <protection locked="0"/>
    </xf>
    <xf numFmtId="44" fontId="1" fillId="0" borderId="39" xfId="1" applyFont="1" applyBorder="1" applyAlignment="1" applyProtection="1">
      <alignment horizontal="center" vertical="center" wrapText="1"/>
      <protection locked="0"/>
    </xf>
    <xf numFmtId="0" fontId="1" fillId="0" borderId="3" xfId="0" applyFont="1" applyBorder="1" applyAlignment="1" applyProtection="1">
      <alignment horizontal="left" vertical="center" wrapText="1" indent="1"/>
      <protection locked="0"/>
    </xf>
    <xf numFmtId="4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44" fontId="1" fillId="0" borderId="3" xfId="1" applyFont="1" applyBorder="1" applyAlignment="1" applyProtection="1">
      <alignment vertical="center" wrapText="1"/>
      <protection locked="0"/>
    </xf>
    <xf numFmtId="44" fontId="1" fillId="2" borderId="3" xfId="1" applyFont="1" applyFill="1" applyBorder="1" applyAlignment="1" applyProtection="1">
      <alignment vertical="center" wrapText="1"/>
    </xf>
    <xf numFmtId="9" fontId="1" fillId="0" borderId="3" xfId="2" applyFont="1" applyBorder="1" applyAlignment="1" applyProtection="1">
      <alignment vertical="center" wrapText="1"/>
      <protection locked="0"/>
    </xf>
    <xf numFmtId="44" fontId="1" fillId="3" borderId="3" xfId="1" applyFont="1" applyFill="1" applyBorder="1" applyAlignment="1" applyProtection="1">
      <alignment vertical="center" wrapText="1"/>
      <protection locked="0"/>
    </xf>
    <xf numFmtId="49" fontId="1" fillId="0" borderId="3" xfId="0" applyNumberFormat="1" applyFont="1" applyBorder="1" applyAlignment="1" applyProtection="1">
      <alignment horizontal="left" wrapText="1"/>
      <protection locked="0"/>
    </xf>
    <xf numFmtId="0" fontId="1" fillId="3" borderId="2" xfId="0" applyFont="1" applyFill="1" applyBorder="1" applyAlignment="1" applyProtection="1">
      <alignment vertical="center" wrapText="1"/>
      <protection locked="0"/>
    </xf>
    <xf numFmtId="0" fontId="1" fillId="3" borderId="0" xfId="0" applyFont="1" applyFill="1" applyAlignment="1">
      <alignment vertical="center" wrapText="1"/>
    </xf>
    <xf numFmtId="0" fontId="1" fillId="2" borderId="8" xfId="0" applyFont="1" applyFill="1" applyBorder="1" applyAlignment="1">
      <alignment vertical="center" wrapText="1"/>
    </xf>
    <xf numFmtId="44" fontId="1" fillId="2" borderId="3" xfId="0" applyNumberFormat="1" applyFont="1" applyFill="1" applyBorder="1" applyAlignment="1">
      <alignment vertical="center" wrapText="1"/>
    </xf>
    <xf numFmtId="44" fontId="1" fillId="2" borderId="9" xfId="0" applyNumberFormat="1" applyFont="1" applyFill="1" applyBorder="1" applyAlignment="1">
      <alignment vertical="center" wrapText="1"/>
    </xf>
    <xf numFmtId="0" fontId="1" fillId="0" borderId="0" xfId="0" applyFont="1" applyAlignment="1" applyProtection="1">
      <alignment vertical="center" wrapText="1"/>
      <protection locked="0"/>
    </xf>
    <xf numFmtId="0" fontId="1" fillId="0" borderId="0" xfId="0" applyFont="1" applyAlignment="1">
      <alignment vertical="center" wrapText="1"/>
    </xf>
    <xf numFmtId="44" fontId="1" fillId="2" borderId="39" xfId="0" applyNumberFormat="1" applyFont="1" applyFill="1" applyBorder="1" applyAlignment="1">
      <alignment wrapText="1"/>
    </xf>
    <xf numFmtId="44" fontId="1" fillId="2" borderId="8" xfId="1" applyFont="1" applyFill="1" applyBorder="1" applyAlignment="1" applyProtection="1">
      <alignment wrapText="1"/>
    </xf>
    <xf numFmtId="44" fontId="1" fillId="2" borderId="13" xfId="0" applyNumberFormat="1" applyFont="1" applyFill="1" applyBorder="1" applyAlignment="1">
      <alignment wrapText="1"/>
    </xf>
    <xf numFmtId="0" fontId="1" fillId="0" borderId="0" xfId="0" applyFont="1"/>
    <xf numFmtId="44" fontId="1" fillId="2" borderId="51" xfId="1" applyFont="1" applyFill="1" applyBorder="1" applyAlignment="1" applyProtection="1">
      <alignment wrapText="1"/>
    </xf>
    <xf numFmtId="0" fontId="1" fillId="2" borderId="16" xfId="0" applyFont="1" applyFill="1" applyBorder="1"/>
    <xf numFmtId="44" fontId="1" fillId="2" borderId="3" xfId="1" applyFont="1" applyFill="1" applyBorder="1" applyAlignment="1">
      <alignment vertical="center" wrapText="1"/>
    </xf>
    <xf numFmtId="0" fontId="24" fillId="0" borderId="0" xfId="0" applyFont="1" applyAlignment="1" applyProtection="1">
      <alignment vertical="center" wrapText="1" indent="1"/>
      <protection locked="0"/>
    </xf>
    <xf numFmtId="0" fontId="25" fillId="0" borderId="56" xfId="0" applyFont="1" applyBorder="1" applyAlignment="1" applyProtection="1">
      <alignment horizontal="left" vertical="center" indent="1"/>
      <protection locked="0"/>
    </xf>
    <xf numFmtId="0" fontId="1" fillId="3" borderId="1" xfId="0" applyFont="1" applyFill="1" applyBorder="1" applyAlignment="1" applyProtection="1">
      <alignment horizontal="left" vertical="top"/>
      <protection locked="0"/>
    </xf>
    <xf numFmtId="0" fontId="1" fillId="3" borderId="2" xfId="0" applyFont="1" applyFill="1" applyBorder="1" applyAlignment="1" applyProtection="1">
      <alignment horizontal="left" vertical="top"/>
      <protection locked="0"/>
    </xf>
    <xf numFmtId="44" fontId="10" fillId="0" borderId="3" xfId="1" applyFont="1" applyBorder="1" applyAlignment="1" applyProtection="1">
      <alignment horizontal="center" vertical="center" wrapText="1"/>
      <protection locked="0"/>
    </xf>
    <xf numFmtId="44" fontId="10" fillId="2" borderId="3" xfId="1" applyFont="1" applyFill="1" applyBorder="1" applyAlignment="1" applyProtection="1">
      <alignment horizontal="center" vertical="center" wrapText="1"/>
    </xf>
    <xf numFmtId="44" fontId="10" fillId="0" borderId="3" xfId="1" applyFont="1" applyBorder="1" applyAlignment="1" applyProtection="1">
      <alignment vertical="center" wrapText="1"/>
      <protection locked="0"/>
    </xf>
    <xf numFmtId="44" fontId="9" fillId="2" borderId="3" xfId="1" applyFont="1" applyFill="1" applyBorder="1" applyAlignment="1" applyProtection="1">
      <alignment horizontal="center" vertical="center" wrapText="1"/>
    </xf>
    <xf numFmtId="44" fontId="10" fillId="2" borderId="39" xfId="0" applyNumberFormat="1" applyFont="1" applyFill="1" applyBorder="1" applyAlignment="1">
      <alignment wrapText="1"/>
    </xf>
    <xf numFmtId="44" fontId="1" fillId="0" borderId="3" xfId="1" applyFont="1" applyFill="1" applyBorder="1" applyAlignment="1" applyProtection="1">
      <alignment horizontal="center" vertical="center" wrapText="1"/>
      <protection locked="0"/>
    </xf>
    <xf numFmtId="44" fontId="10" fillId="0" borderId="3" xfId="1" applyFont="1" applyFill="1" applyBorder="1" applyAlignment="1" applyProtection="1">
      <alignment vertical="center" wrapText="1"/>
      <protection locked="0"/>
    </xf>
    <xf numFmtId="0" fontId="32" fillId="0" borderId="0" xfId="0" applyFont="1"/>
    <xf numFmtId="0" fontId="31" fillId="8" borderId="11" xfId="0" applyFont="1" applyFill="1" applyBorder="1" applyAlignment="1">
      <alignment horizontal="center" wrapText="1"/>
    </xf>
    <xf numFmtId="0" fontId="31" fillId="8" borderId="8" xfId="0" applyFont="1" applyFill="1" applyBorder="1" applyAlignment="1">
      <alignment vertical="center" wrapText="1"/>
    </xf>
    <xf numFmtId="44" fontId="31" fillId="8" borderId="38" xfId="0" applyNumberFormat="1" applyFont="1" applyFill="1" applyBorder="1" applyAlignment="1">
      <alignment wrapText="1"/>
    </xf>
    <xf numFmtId="44" fontId="31" fillId="8" borderId="9" xfId="0" applyNumberFormat="1" applyFont="1" applyFill="1" applyBorder="1" applyAlignment="1">
      <alignment wrapText="1"/>
    </xf>
    <xf numFmtId="0" fontId="31" fillId="8" borderId="8" xfId="0" applyFont="1" applyFill="1" applyBorder="1" applyAlignment="1" applyProtection="1">
      <alignment vertical="center" wrapText="1"/>
      <protection locked="0"/>
    </xf>
    <xf numFmtId="0" fontId="31" fillId="8" borderId="12" xfId="0" applyFont="1" applyFill="1" applyBorder="1" applyAlignment="1">
      <alignment vertical="center" wrapText="1"/>
    </xf>
    <xf numFmtId="44" fontId="31" fillId="8" borderId="14" xfId="0" applyNumberFormat="1" applyFont="1" applyFill="1" applyBorder="1" applyAlignment="1">
      <alignment wrapText="1"/>
    </xf>
    <xf numFmtId="44" fontId="31" fillId="8" borderId="52" xfId="1" applyFont="1" applyFill="1" applyBorder="1" applyAlignment="1">
      <alignment wrapText="1"/>
    </xf>
    <xf numFmtId="44" fontId="31" fillId="8" borderId="29" xfId="0" applyNumberFormat="1" applyFont="1" applyFill="1" applyBorder="1" applyAlignment="1">
      <alignment wrapText="1"/>
    </xf>
    <xf numFmtId="44" fontId="31" fillId="8" borderId="3" xfId="1" applyFont="1" applyFill="1" applyBorder="1" applyAlignment="1">
      <alignment wrapText="1"/>
    </xf>
    <xf numFmtId="44" fontId="31" fillId="8" borderId="12" xfId="1" applyFont="1" applyFill="1" applyBorder="1" applyAlignment="1" applyProtection="1">
      <alignment wrapText="1"/>
    </xf>
    <xf numFmtId="44" fontId="31" fillId="8" borderId="13" xfId="1" applyFont="1" applyFill="1" applyBorder="1" applyAlignment="1">
      <alignment wrapText="1"/>
    </xf>
    <xf numFmtId="0" fontId="30" fillId="0" borderId="0" xfId="0" applyFont="1"/>
    <xf numFmtId="44" fontId="31" fillId="8" borderId="4" xfId="2" applyNumberFormat="1" applyFont="1" applyFill="1" applyBorder="1" applyAlignment="1">
      <alignment vertical="center" wrapText="1"/>
    </xf>
    <xf numFmtId="9" fontId="31" fillId="8" borderId="9" xfId="2" applyFont="1" applyFill="1" applyBorder="1" applyAlignment="1">
      <alignment vertical="center" wrapText="1"/>
    </xf>
    <xf numFmtId="44" fontId="23" fillId="8" borderId="13" xfId="0" applyNumberFormat="1" applyFont="1" applyFill="1" applyBorder="1"/>
    <xf numFmtId="44" fontId="23" fillId="8" borderId="53" xfId="0" applyNumberFormat="1" applyFont="1" applyFill="1" applyBorder="1"/>
    <xf numFmtId="0" fontId="30" fillId="8" borderId="14" xfId="0" applyFont="1" applyFill="1" applyBorder="1"/>
    <xf numFmtId="44" fontId="10" fillId="2" borderId="13" xfId="0" applyNumberFormat="1" applyFont="1" applyFill="1" applyBorder="1" applyAlignment="1">
      <alignment wrapText="1"/>
    </xf>
    <xf numFmtId="44" fontId="9" fillId="2" borderId="46" xfId="0" applyNumberFormat="1" applyFont="1" applyFill="1" applyBorder="1" applyAlignment="1">
      <alignment wrapText="1"/>
    </xf>
    <xf numFmtId="44" fontId="9" fillId="2" borderId="4" xfId="0" applyNumberFormat="1" applyFont="1" applyFill="1" applyBorder="1" applyAlignment="1">
      <alignment wrapText="1"/>
    </xf>
    <xf numFmtId="44" fontId="9" fillId="2" borderId="53" xfId="0" applyNumberFormat="1" applyFont="1" applyFill="1" applyBorder="1" applyAlignment="1">
      <alignment wrapText="1"/>
    </xf>
    <xf numFmtId="44" fontId="2" fillId="2" borderId="58" xfId="0" applyNumberFormat="1" applyFont="1" applyFill="1" applyBorder="1" applyAlignment="1">
      <alignment wrapText="1"/>
    </xf>
    <xf numFmtId="44" fontId="2" fillId="2" borderId="4" xfId="1" applyFont="1" applyFill="1" applyBorder="1" applyAlignment="1">
      <alignment wrapText="1"/>
    </xf>
    <xf numFmtId="44" fontId="2" fillId="2" borderId="53" xfId="1" applyFont="1" applyFill="1" applyBorder="1" applyAlignment="1">
      <alignment wrapText="1"/>
    </xf>
    <xf numFmtId="44" fontId="31" fillId="9" borderId="59" xfId="0" applyNumberFormat="1" applyFont="1" applyFill="1" applyBorder="1" applyAlignment="1">
      <alignment wrapText="1"/>
    </xf>
    <xf numFmtId="44" fontId="31" fillId="9" borderId="60" xfId="0" applyNumberFormat="1" applyFont="1" applyFill="1" applyBorder="1" applyAlignment="1">
      <alignment wrapText="1"/>
    </xf>
    <xf numFmtId="44" fontId="31" fillId="9" borderId="61" xfId="0" applyNumberFormat="1" applyFont="1" applyFill="1" applyBorder="1" applyAlignment="1">
      <alignment wrapText="1"/>
    </xf>
    <xf numFmtId="44" fontId="31" fillId="9" borderId="23" xfId="0" applyNumberFormat="1" applyFont="1" applyFill="1" applyBorder="1" applyAlignment="1">
      <alignment wrapText="1"/>
    </xf>
    <xf numFmtId="44" fontId="31" fillId="9" borderId="60" xfId="1" applyFont="1" applyFill="1" applyBorder="1" applyAlignment="1">
      <alignment wrapText="1"/>
    </xf>
    <xf numFmtId="44" fontId="31" fillId="9" borderId="61" xfId="1" applyFont="1" applyFill="1" applyBorder="1" applyAlignment="1">
      <alignment wrapText="1"/>
    </xf>
    <xf numFmtId="44" fontId="33" fillId="2" borderId="3" xfId="0" applyNumberFormat="1" applyFont="1" applyFill="1" applyBorder="1" applyAlignment="1">
      <alignment wrapText="1"/>
    </xf>
    <xf numFmtId="0" fontId="6" fillId="0" borderId="3"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24" fillId="0" borderId="56" xfId="0" applyFont="1" applyBorder="1" applyAlignment="1" applyProtection="1">
      <alignment wrapText="1"/>
      <protection locked="0"/>
    </xf>
    <xf numFmtId="0" fontId="24" fillId="0" borderId="0" xfId="0" applyFont="1" applyAlignment="1" applyProtection="1">
      <alignment wrapText="1"/>
      <protection locked="0"/>
    </xf>
    <xf numFmtId="0" fontId="24" fillId="0" borderId="0" xfId="0" applyFont="1" applyAlignment="1" applyProtection="1">
      <alignment horizontal="center" vertical="center" wrapText="1"/>
      <protection locked="0"/>
    </xf>
    <xf numFmtId="0" fontId="24" fillId="0" borderId="0" xfId="0" applyFont="1"/>
    <xf numFmtId="44" fontId="24" fillId="8" borderId="39" xfId="0" applyNumberFormat="1" applyFont="1" applyFill="1" applyBorder="1" applyAlignment="1">
      <alignment wrapText="1"/>
    </xf>
    <xf numFmtId="44" fontId="24" fillId="8" borderId="13" xfId="0" applyNumberFormat="1" applyFont="1" applyFill="1" applyBorder="1" applyAlignment="1">
      <alignment wrapText="1"/>
    </xf>
    <xf numFmtId="44" fontId="24" fillId="8" borderId="51" xfId="1" applyFont="1" applyFill="1" applyBorder="1" applyAlignment="1" applyProtection="1">
      <alignment wrapText="1"/>
    </xf>
    <xf numFmtId="44" fontId="24" fillId="8" borderId="8" xfId="1" applyFont="1" applyFill="1" applyBorder="1" applyAlignment="1" applyProtection="1">
      <alignment wrapText="1"/>
    </xf>
    <xf numFmtId="0" fontId="24" fillId="8" borderId="16" xfId="0" applyFont="1" applyFill="1" applyBorder="1"/>
    <xf numFmtId="44" fontId="24" fillId="8" borderId="3" xfId="1" applyFont="1" applyFill="1" applyBorder="1" applyAlignment="1">
      <alignment vertical="center" wrapText="1"/>
    </xf>
    <xf numFmtId="44" fontId="34" fillId="0" borderId="0" xfId="1" applyFont="1" applyBorder="1" applyAlignment="1">
      <alignment wrapText="1"/>
    </xf>
    <xf numFmtId="44" fontId="35" fillId="0" borderId="0" xfId="1" applyFont="1" applyBorder="1" applyAlignment="1">
      <alignment wrapText="1"/>
    </xf>
    <xf numFmtId="44" fontId="36" fillId="0" borderId="3" xfId="1" applyFont="1" applyBorder="1" applyAlignment="1" applyProtection="1">
      <alignment horizontal="center" vertical="center" wrapText="1"/>
      <protection locked="0"/>
    </xf>
    <xf numFmtId="44" fontId="36" fillId="0" borderId="3" xfId="1" applyFont="1" applyFill="1" applyBorder="1" applyAlignment="1" applyProtection="1">
      <alignment horizontal="center" vertical="center" wrapText="1"/>
      <protection locked="0"/>
    </xf>
    <xf numFmtId="44" fontId="36" fillId="2" borderId="3" xfId="1" applyFont="1" applyFill="1" applyBorder="1" applyAlignment="1" applyProtection="1">
      <alignment horizontal="center" vertical="center" wrapText="1"/>
    </xf>
    <xf numFmtId="44" fontId="33" fillId="2" borderId="3" xfId="1" applyFont="1" applyFill="1" applyBorder="1" applyAlignment="1" applyProtection="1">
      <alignment horizontal="center" vertical="center" wrapText="1"/>
    </xf>
    <xf numFmtId="0" fontId="10" fillId="2" borderId="3" xfId="0" applyFont="1" applyFill="1" applyBorder="1" applyAlignment="1">
      <alignment horizontal="center" vertical="center" wrapText="1"/>
    </xf>
    <xf numFmtId="0" fontId="16" fillId="0" borderId="0" xfId="0" applyFont="1" applyAlignment="1" applyProtection="1">
      <alignment wrapText="1"/>
      <protection locked="0"/>
    </xf>
    <xf numFmtId="44" fontId="33" fillId="2" borderId="5" xfId="1" applyFont="1" applyFill="1" applyBorder="1" applyAlignment="1" applyProtection="1">
      <alignment horizontal="center" vertical="center" wrapText="1"/>
    </xf>
    <xf numFmtId="44" fontId="36" fillId="0" borderId="2" xfId="1" applyFont="1" applyBorder="1" applyAlignment="1" applyProtection="1">
      <alignment horizontal="center" vertical="center" wrapText="1"/>
      <protection locked="0"/>
    </xf>
    <xf numFmtId="0" fontId="33" fillId="2" borderId="3" xfId="0" applyFont="1" applyFill="1" applyBorder="1" applyAlignment="1">
      <alignment vertical="center" wrapText="1"/>
    </xf>
    <xf numFmtId="44" fontId="9" fillId="8" borderId="3" xfId="0" applyNumberFormat="1" applyFont="1" applyFill="1" applyBorder="1" applyAlignment="1">
      <alignment horizontal="center" vertical="center" wrapText="1"/>
    </xf>
    <xf numFmtId="44" fontId="36" fillId="0" borderId="3" xfId="1" applyFont="1" applyBorder="1" applyAlignment="1" applyProtection="1">
      <alignment vertical="center" wrapText="1"/>
      <protection locked="0"/>
    </xf>
    <xf numFmtId="44" fontId="36" fillId="0" borderId="3" xfId="1" applyFont="1" applyFill="1" applyBorder="1" applyAlignment="1" applyProtection="1">
      <alignment vertical="center" wrapText="1"/>
      <protection locked="0"/>
    </xf>
    <xf numFmtId="44" fontId="36" fillId="2" borderId="3" xfId="1" applyFont="1" applyFill="1" applyBorder="1" applyAlignment="1" applyProtection="1">
      <alignment vertical="center" wrapText="1"/>
    </xf>
    <xf numFmtId="44" fontId="33" fillId="4" borderId="3" xfId="1" applyFont="1" applyFill="1" applyBorder="1" applyAlignment="1" applyProtection="1">
      <alignment vertical="center" wrapText="1"/>
    </xf>
    <xf numFmtId="44" fontId="10" fillId="2" borderId="3" xfId="0" applyNumberFormat="1" applyFont="1" applyFill="1" applyBorder="1" applyAlignment="1">
      <alignment vertical="center" wrapText="1"/>
    </xf>
    <xf numFmtId="44" fontId="10" fillId="2" borderId="9" xfId="0" applyNumberFormat="1" applyFont="1" applyFill="1" applyBorder="1" applyAlignment="1">
      <alignment vertical="center" wrapText="1"/>
    </xf>
    <xf numFmtId="44" fontId="37" fillId="3" borderId="0" xfId="1" applyFont="1" applyFill="1" applyBorder="1" applyAlignment="1">
      <alignment vertical="center" wrapText="1"/>
    </xf>
    <xf numFmtId="0" fontId="10" fillId="0" borderId="0" xfId="0" applyFont="1" applyAlignment="1">
      <alignment vertical="center" wrapText="1"/>
    </xf>
    <xf numFmtId="0" fontId="20" fillId="0" borderId="0" xfId="0" applyFont="1" applyAlignment="1">
      <alignment horizontal="left" vertical="top" wrapText="1"/>
    </xf>
    <xf numFmtId="49" fontId="1" fillId="3" borderId="4" xfId="0" applyNumberFormat="1" applyFont="1" applyFill="1" applyBorder="1" applyAlignment="1" applyProtection="1">
      <alignment horizontal="left" vertical="top" wrapText="1"/>
      <protection locked="0"/>
    </xf>
    <xf numFmtId="49" fontId="1" fillId="3" borderId="1" xfId="0" applyNumberFormat="1" applyFont="1" applyFill="1" applyBorder="1" applyAlignment="1" applyProtection="1">
      <alignment horizontal="left" vertical="top" wrapText="1"/>
      <protection locked="0"/>
    </xf>
    <xf numFmtId="49" fontId="1" fillId="3" borderId="2" xfId="0" applyNumberFormat="1" applyFont="1" applyFill="1" applyBorder="1" applyAlignment="1" applyProtection="1">
      <alignment horizontal="left" vertical="top" wrapText="1"/>
      <protection locked="0"/>
    </xf>
    <xf numFmtId="0" fontId="1" fillId="3" borderId="4" xfId="0" applyFont="1" applyFill="1" applyBorder="1" applyAlignment="1" applyProtection="1">
      <alignment horizontal="left" vertical="top" wrapText="1"/>
      <protection locked="0"/>
    </xf>
    <xf numFmtId="0" fontId="1" fillId="3" borderId="1" xfId="0" applyFont="1" applyFill="1" applyBorder="1" applyAlignment="1" applyProtection="1">
      <alignment horizontal="left" vertical="top" wrapText="1"/>
      <protection locked="0"/>
    </xf>
    <xf numFmtId="0" fontId="1" fillId="3" borderId="2" xfId="0" applyFont="1" applyFill="1" applyBorder="1" applyAlignment="1" applyProtection="1">
      <alignment horizontal="left" vertical="top" wrapText="1"/>
      <protection locked="0"/>
    </xf>
    <xf numFmtId="0" fontId="18" fillId="0" borderId="55" xfId="0" applyFont="1" applyBorder="1" applyAlignment="1">
      <alignment horizontal="left" wrapText="1"/>
    </xf>
    <xf numFmtId="0" fontId="2" fillId="3" borderId="4" xfId="0" applyFont="1" applyFill="1" applyBorder="1" applyAlignment="1" applyProtection="1">
      <alignment horizontal="left" vertical="top" wrapText="1"/>
      <protection locked="0"/>
    </xf>
    <xf numFmtId="0" fontId="2" fillId="3" borderId="1" xfId="0" applyFont="1" applyFill="1" applyBorder="1" applyAlignment="1" applyProtection="1">
      <alignment horizontal="left" vertical="top" wrapText="1"/>
      <protection locked="0"/>
    </xf>
    <xf numFmtId="0" fontId="2" fillId="3" borderId="2" xfId="0" applyFont="1" applyFill="1" applyBorder="1" applyAlignment="1" applyProtection="1">
      <alignment horizontal="left" vertical="top" wrapText="1"/>
      <protection locked="0"/>
    </xf>
    <xf numFmtId="0" fontId="2" fillId="0" borderId="0" xfId="0" applyFont="1" applyAlignment="1">
      <alignment horizontal="center" vertical="center" wrapText="1"/>
    </xf>
    <xf numFmtId="0" fontId="2" fillId="2" borderId="43"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0" fillId="5" borderId="12" xfId="0" applyFill="1" applyBorder="1" applyAlignment="1">
      <alignment horizontal="center" vertical="center" wrapText="1"/>
    </xf>
    <xf numFmtId="0" fontId="0" fillId="5" borderId="14" xfId="0"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10" xfId="0" applyFont="1" applyFill="1" applyBorder="1" applyAlignment="1">
      <alignment horizontal="center" vertical="center" wrapText="1"/>
    </xf>
    <xf numFmtId="44" fontId="2" fillId="2" borderId="31" xfId="1" applyFont="1" applyFill="1" applyBorder="1" applyAlignment="1" applyProtection="1">
      <alignment horizontal="center" vertical="center" wrapText="1"/>
    </xf>
    <xf numFmtId="44" fontId="2" fillId="2" borderId="38" xfId="1" applyFont="1" applyFill="1" applyBorder="1" applyAlignment="1" applyProtection="1">
      <alignment horizontal="center" vertical="center" wrapText="1"/>
    </xf>
    <xf numFmtId="0" fontId="2" fillId="2" borderId="5"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36" xfId="0" applyFont="1" applyFill="1" applyBorder="1" applyAlignment="1">
      <alignment horizontal="center" vertical="center" wrapText="1"/>
    </xf>
    <xf numFmtId="44" fontId="2" fillId="2" borderId="5" xfId="1" applyFont="1" applyFill="1" applyBorder="1" applyAlignment="1" applyProtection="1">
      <alignment horizontal="center" vertical="center" wrapText="1"/>
      <protection locked="0"/>
    </xf>
    <xf numFmtId="44" fontId="2" fillId="2" borderId="39" xfId="1"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0" fontId="2" fillId="2" borderId="39" xfId="0" applyFont="1" applyFill="1" applyBorder="1" applyAlignment="1" applyProtection="1">
      <alignment horizontal="center" vertical="center" wrapText="1"/>
      <protection locked="0"/>
    </xf>
    <xf numFmtId="0" fontId="2" fillId="4" borderId="43"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4" borderId="45" xfId="0" applyFont="1" applyFill="1" applyBorder="1" applyAlignment="1">
      <alignment horizontal="center" vertical="center" wrapText="1"/>
    </xf>
    <xf numFmtId="49" fontId="2" fillId="3" borderId="4" xfId="0" applyNumberFormat="1" applyFont="1" applyFill="1" applyBorder="1" applyAlignment="1" applyProtection="1">
      <alignment horizontal="left" vertical="top" wrapText="1"/>
      <protection locked="0"/>
    </xf>
    <xf numFmtId="49" fontId="2" fillId="3" borderId="1" xfId="0" applyNumberFormat="1" applyFont="1" applyFill="1" applyBorder="1" applyAlignment="1" applyProtection="1">
      <alignment horizontal="left" vertical="top" wrapText="1"/>
      <protection locked="0"/>
    </xf>
    <xf numFmtId="49" fontId="2" fillId="3" borderId="2" xfId="0" applyNumberFormat="1"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1" xfId="0" applyFont="1" applyFill="1" applyBorder="1" applyAlignment="1">
      <alignment horizontal="center" wrapText="1"/>
    </xf>
    <xf numFmtId="44" fontId="3" fillId="2" borderId="4" xfId="0" applyNumberFormat="1" applyFont="1" applyFill="1" applyBorder="1" applyAlignment="1">
      <alignment horizontal="center"/>
    </xf>
    <xf numFmtId="44" fontId="3" fillId="2" borderId="36" xfId="0" applyNumberFormat="1" applyFont="1" applyFill="1" applyBorder="1" applyAlignment="1">
      <alignment horizontal="center"/>
    </xf>
    <xf numFmtId="44" fontId="3" fillId="2" borderId="46" xfId="0" applyNumberFormat="1" applyFont="1" applyFill="1" applyBorder="1" applyAlignment="1">
      <alignment horizontal="center"/>
    </xf>
    <xf numFmtId="44" fontId="3" fillId="2" borderId="47" xfId="0" applyNumberFormat="1" applyFont="1" applyFill="1" applyBorder="1" applyAlignment="1">
      <alignment horizontal="center"/>
    </xf>
    <xf numFmtId="0" fontId="3" fillId="2" borderId="43" xfId="0" applyFont="1" applyFill="1" applyBorder="1" applyAlignment="1">
      <alignment horizontal="left"/>
    </xf>
    <xf numFmtId="0" fontId="3" fillId="2" borderId="44" xfId="0" applyFont="1" applyFill="1" applyBorder="1" applyAlignment="1">
      <alignment horizontal="left"/>
    </xf>
    <xf numFmtId="0" fontId="3" fillId="2" borderId="45" xfId="0" applyFont="1" applyFill="1" applyBorder="1" applyAlignment="1">
      <alignment horizontal="left"/>
    </xf>
    <xf numFmtId="49" fontId="0" fillId="2" borderId="48" xfId="0" applyNumberFormat="1" applyFill="1" applyBorder="1" applyAlignment="1">
      <alignment horizontal="center" wrapText="1"/>
    </xf>
    <xf numFmtId="49" fontId="0" fillId="2" borderId="49" xfId="0" applyNumberFormat="1" applyFill="1" applyBorder="1" applyAlignment="1">
      <alignment horizontal="center" wrapText="1"/>
    </xf>
    <xf numFmtId="49" fontId="0" fillId="2" borderId="50" xfId="0" applyNumberFormat="1" applyFill="1" applyBorder="1" applyAlignment="1">
      <alignment horizontal="center" wrapText="1"/>
    </xf>
    <xf numFmtId="0" fontId="0" fillId="2" borderId="48" xfId="0" applyFill="1" applyBorder="1" applyAlignment="1">
      <alignment horizontal="center" wrapText="1"/>
    </xf>
    <xf numFmtId="0" fontId="0" fillId="2" borderId="49" xfId="0" applyFill="1" applyBorder="1" applyAlignment="1">
      <alignment horizontal="center" wrapText="1"/>
    </xf>
    <xf numFmtId="0" fontId="0" fillId="2" borderId="50" xfId="0" applyFill="1" applyBorder="1" applyAlignment="1">
      <alignment horizontal="center" wrapText="1"/>
    </xf>
    <xf numFmtId="0" fontId="3" fillId="6" borderId="17" xfId="0" applyFont="1" applyFill="1" applyBorder="1" applyAlignment="1">
      <alignment horizontal="center" vertical="center"/>
    </xf>
    <xf numFmtId="0" fontId="3" fillId="6" borderId="15" xfId="0" applyFont="1" applyFill="1" applyBorder="1" applyAlignment="1">
      <alignment horizontal="center" vertical="center"/>
    </xf>
    <xf numFmtId="0" fontId="3" fillId="6" borderId="18" xfId="0" applyFont="1" applyFill="1" applyBorder="1" applyAlignment="1">
      <alignment horizontal="center" vertical="center"/>
    </xf>
    <xf numFmtId="0" fontId="3" fillId="6" borderId="19" xfId="0" applyFont="1" applyFill="1" applyBorder="1" applyAlignment="1">
      <alignment horizontal="center" vertical="center"/>
    </xf>
    <xf numFmtId="0" fontId="3" fillId="6" borderId="25" xfId="0" applyFont="1" applyFill="1" applyBorder="1" applyAlignment="1">
      <alignment horizontal="center" vertical="center"/>
    </xf>
    <xf numFmtId="0" fontId="3" fillId="6" borderId="20" xfId="0" applyFont="1" applyFill="1" applyBorder="1" applyAlignment="1">
      <alignment horizontal="center" vertical="center"/>
    </xf>
    <xf numFmtId="0" fontId="9" fillId="6" borderId="17"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18" xfId="0" applyFont="1" applyFill="1" applyBorder="1" applyAlignment="1">
      <alignment horizontal="center" vertical="center"/>
    </xf>
    <xf numFmtId="0" fontId="2" fillId="6" borderId="19" xfId="0" applyFont="1" applyFill="1" applyBorder="1" applyAlignment="1">
      <alignment horizontal="center" vertical="center"/>
    </xf>
    <xf numFmtId="0" fontId="2" fillId="6" borderId="25" xfId="0" applyFont="1" applyFill="1" applyBorder="1" applyAlignment="1">
      <alignment horizontal="center" vertical="center"/>
    </xf>
    <xf numFmtId="0" fontId="2" fillId="6" borderId="20" xfId="0" applyFont="1" applyFill="1" applyBorder="1" applyAlignment="1">
      <alignment horizontal="center" vertical="center"/>
    </xf>
    <xf numFmtId="0" fontId="9" fillId="2" borderId="54" xfId="0" applyFont="1" applyFill="1" applyBorder="1" applyAlignment="1">
      <alignment horizontal="center" wrapText="1"/>
    </xf>
    <xf numFmtId="0" fontId="9" fillId="2" borderId="39" xfId="0" applyFont="1" applyFill="1" applyBorder="1" applyAlignment="1">
      <alignment horizont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9" fillId="2" borderId="58" xfId="0" applyFont="1" applyFill="1" applyBorder="1" applyAlignment="1">
      <alignment horizontal="center" vertical="center" wrapText="1"/>
    </xf>
    <xf numFmtId="0" fontId="9" fillId="2" borderId="46"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31" fillId="8" borderId="31" xfId="0" applyFont="1" applyFill="1" applyBorder="1" applyAlignment="1">
      <alignment horizontal="center" vertical="center" wrapText="1"/>
    </xf>
    <xf numFmtId="0" fontId="31" fillId="8" borderId="38" xfId="0" applyFont="1" applyFill="1" applyBorder="1" applyAlignment="1">
      <alignment horizontal="center" vertical="center" wrapText="1"/>
    </xf>
    <xf numFmtId="0" fontId="31" fillId="9" borderId="22" xfId="0" applyFont="1" applyFill="1" applyBorder="1" applyAlignment="1">
      <alignment horizontal="center" vertical="center" wrapText="1"/>
    </xf>
    <xf numFmtId="0" fontId="31" fillId="9" borderId="59" xfId="0" applyFont="1" applyFill="1" applyBorder="1" applyAlignment="1">
      <alignment horizontal="center" vertical="center" wrapText="1"/>
    </xf>
    <xf numFmtId="0" fontId="31" fillId="8" borderId="28" xfId="0" applyFont="1" applyFill="1" applyBorder="1" applyAlignment="1">
      <alignment horizontal="center" vertical="center" wrapText="1"/>
    </xf>
    <xf numFmtId="0" fontId="31" fillId="8" borderId="30" xfId="0" applyFont="1" applyFill="1" applyBorder="1" applyAlignment="1">
      <alignment horizontal="center" vertical="center" wrapText="1"/>
    </xf>
    <xf numFmtId="0" fontId="31" fillId="8" borderId="37" xfId="0" applyFont="1" applyFill="1" applyBorder="1" applyAlignment="1">
      <alignment horizontal="center" vertical="center" wrapText="1"/>
    </xf>
    <xf numFmtId="0" fontId="31" fillId="8" borderId="35" xfId="0" applyFont="1" applyFill="1" applyBorder="1" applyAlignment="1">
      <alignment horizontal="center" vertical="center" wrapText="1"/>
    </xf>
    <xf numFmtId="0" fontId="31" fillId="8" borderId="10" xfId="0" applyFont="1" applyFill="1" applyBorder="1" applyAlignment="1">
      <alignment horizontal="center" vertical="center" wrapText="1"/>
    </xf>
    <xf numFmtId="0" fontId="31" fillId="8" borderId="5" xfId="0" applyFont="1" applyFill="1" applyBorder="1" applyAlignment="1">
      <alignment horizontal="center" vertical="center" wrapText="1"/>
    </xf>
    <xf numFmtId="0" fontId="31" fillId="8" borderId="39" xfId="0" applyFont="1" applyFill="1" applyBorder="1" applyAlignment="1">
      <alignment horizontal="center" vertical="center" wrapText="1"/>
    </xf>
    <xf numFmtId="0" fontId="31" fillId="12" borderId="17" xfId="0" applyFont="1" applyFill="1" applyBorder="1" applyAlignment="1">
      <alignment horizontal="center" vertical="center"/>
    </xf>
    <xf numFmtId="0" fontId="31" fillId="12" borderId="15" xfId="0" applyFont="1" applyFill="1" applyBorder="1" applyAlignment="1">
      <alignment horizontal="center" vertical="center"/>
    </xf>
    <xf numFmtId="0" fontId="31" fillId="12" borderId="18" xfId="0" applyFont="1" applyFill="1" applyBorder="1" applyAlignment="1">
      <alignment horizontal="center" vertical="center"/>
    </xf>
    <xf numFmtId="0" fontId="31" fillId="12" borderId="19" xfId="0" applyFont="1" applyFill="1" applyBorder="1" applyAlignment="1">
      <alignment horizontal="center" vertical="center"/>
    </xf>
    <xf numFmtId="0" fontId="31" fillId="12" borderId="25" xfId="0" applyFont="1" applyFill="1" applyBorder="1" applyAlignment="1">
      <alignment horizontal="center" vertical="center"/>
    </xf>
    <xf numFmtId="0" fontId="31" fillId="12" borderId="20" xfId="0" applyFont="1" applyFill="1" applyBorder="1" applyAlignment="1">
      <alignment horizontal="center" vertical="center"/>
    </xf>
    <xf numFmtId="0" fontId="31" fillId="8" borderId="26" xfId="0" applyFont="1" applyFill="1" applyBorder="1" applyAlignment="1">
      <alignment horizontal="center" wrapText="1"/>
    </xf>
    <xf numFmtId="0" fontId="31" fillId="8" borderId="27" xfId="0" applyFont="1" applyFill="1" applyBorder="1" applyAlignment="1">
      <alignment horizontal="center" wrapText="1"/>
    </xf>
    <xf numFmtId="0" fontId="31" fillId="8" borderId="21" xfId="0" applyFont="1" applyFill="1" applyBorder="1" applyAlignment="1">
      <alignment horizontal="center" wrapText="1"/>
    </xf>
    <xf numFmtId="0" fontId="31" fillId="8" borderId="54" xfId="0" applyFont="1" applyFill="1" applyBorder="1" applyAlignment="1">
      <alignment horizontal="center" wrapText="1"/>
    </xf>
    <xf numFmtId="0" fontId="31" fillId="8" borderId="39" xfId="0" applyFont="1" applyFill="1" applyBorder="1" applyAlignment="1">
      <alignment horizontal="center" wrapText="1"/>
    </xf>
    <xf numFmtId="0" fontId="31" fillId="8" borderId="29" xfId="0" applyFont="1" applyFill="1" applyBorder="1" applyAlignment="1">
      <alignment horizontal="center" vertical="center" wrapText="1"/>
    </xf>
    <xf numFmtId="0" fontId="36" fillId="0" borderId="0" xfId="0" applyFont="1" applyAlignment="1">
      <alignment wrapText="1"/>
    </xf>
    <xf numFmtId="0" fontId="38" fillId="0" borderId="0" xfId="0" applyFont="1" applyAlignment="1">
      <alignment horizontal="left" vertical="top" wrapText="1"/>
    </xf>
    <xf numFmtId="0" fontId="39" fillId="0" borderId="0" xfId="0" applyFont="1" applyAlignment="1">
      <alignment wrapText="1"/>
    </xf>
    <xf numFmtId="0" fontId="40" fillId="0" borderId="0" xfId="0" applyFont="1" applyAlignment="1">
      <alignment wrapText="1"/>
    </xf>
    <xf numFmtId="44" fontId="41" fillId="3" borderId="0" xfId="1" applyFont="1" applyFill="1" applyBorder="1" applyAlignment="1" applyProtection="1">
      <alignment vertical="center" wrapText="1"/>
    </xf>
    <xf numFmtId="0" fontId="42" fillId="0" borderId="0" xfId="0" applyFont="1" applyAlignment="1">
      <alignment vertical="center" wrapText="1"/>
    </xf>
    <xf numFmtId="0" fontId="43" fillId="0" borderId="55" xfId="0" applyFont="1" applyBorder="1" applyAlignment="1">
      <alignment horizontal="left" wrapText="1"/>
    </xf>
    <xf numFmtId="0" fontId="43" fillId="0" borderId="0" xfId="0" applyFont="1" applyAlignment="1">
      <alignment wrapText="1"/>
    </xf>
    <xf numFmtId="0" fontId="33" fillId="3" borderId="0" xfId="0" applyFont="1" applyFill="1" applyAlignment="1">
      <alignment horizontal="left" wrapText="1"/>
    </xf>
    <xf numFmtId="44" fontId="33" fillId="2" borderId="5" xfId="1" applyFont="1" applyFill="1" applyBorder="1" applyAlignment="1" applyProtection="1">
      <alignment horizontal="center" vertical="center" wrapText="1"/>
      <protection locked="0"/>
    </xf>
    <xf numFmtId="0" fontId="33" fillId="2" borderId="5" xfId="0" applyFont="1" applyFill="1" applyBorder="1" applyAlignment="1">
      <alignment horizontal="center" vertical="center" wrapText="1"/>
    </xf>
    <xf numFmtId="0" fontId="33" fillId="2" borderId="4" xfId="0" applyFont="1" applyFill="1" applyBorder="1" applyAlignment="1">
      <alignment horizontal="left" wrapText="1"/>
    </xf>
    <xf numFmtId="0" fontId="33" fillId="2" borderId="1" xfId="0" applyFont="1" applyFill="1" applyBorder="1" applyAlignment="1">
      <alignment horizontal="left" wrapText="1"/>
    </xf>
    <xf numFmtId="0" fontId="33" fillId="2" borderId="2" xfId="0" applyFont="1" applyFill="1" applyBorder="1" applyAlignment="1">
      <alignment horizontal="left" wrapText="1"/>
    </xf>
    <xf numFmtId="0" fontId="33" fillId="2" borderId="13" xfId="0" applyFont="1" applyFill="1" applyBorder="1" applyAlignment="1">
      <alignment horizontal="left" wrapText="1"/>
    </xf>
    <xf numFmtId="44" fontId="33" fillId="2" borderId="13" xfId="0" applyNumberFormat="1" applyFont="1" applyFill="1" applyBorder="1" applyAlignment="1">
      <alignment horizontal="center" wrapText="1"/>
    </xf>
    <xf numFmtId="44" fontId="33" fillId="2" borderId="13" xfId="0" applyNumberFormat="1" applyFont="1" applyFill="1" applyBorder="1" applyAlignment="1">
      <alignment wrapText="1"/>
    </xf>
    <xf numFmtId="0" fontId="42" fillId="2" borderId="39" xfId="0" applyFont="1" applyFill="1" applyBorder="1" applyAlignment="1">
      <alignment vertical="center" wrapText="1"/>
    </xf>
    <xf numFmtId="0" fontId="44" fillId="0" borderId="0" xfId="0" applyFont="1" applyProtection="1">
      <protection locked="0"/>
    </xf>
    <xf numFmtId="44" fontId="36" fillId="3" borderId="39" xfId="1" applyFont="1" applyFill="1" applyBorder="1" applyAlignment="1" applyProtection="1">
      <alignment horizontal="center" vertical="center" wrapText="1"/>
      <protection locked="0"/>
    </xf>
    <xf numFmtId="44" fontId="33" fillId="2" borderId="39" xfId="0" applyNumberFormat="1" applyFont="1" applyFill="1" applyBorder="1" applyAlignment="1">
      <alignment wrapText="1"/>
    </xf>
    <xf numFmtId="0" fontId="42" fillId="2" borderId="3" xfId="0" applyFont="1" applyFill="1" applyBorder="1" applyAlignment="1">
      <alignment vertical="center" wrapText="1"/>
    </xf>
    <xf numFmtId="44" fontId="36" fillId="0" borderId="3" xfId="0" applyNumberFormat="1" applyFont="1" applyBorder="1" applyAlignment="1" applyProtection="1">
      <alignment wrapText="1"/>
      <protection locked="0"/>
    </xf>
    <xf numFmtId="44" fontId="36" fillId="3" borderId="3" xfId="1" applyFont="1" applyFill="1" applyBorder="1" applyAlignment="1" applyProtection="1">
      <alignment horizontal="center" vertical="center" wrapText="1"/>
      <protection locked="0"/>
    </xf>
    <xf numFmtId="8" fontId="44" fillId="10" borderId="3" xfId="0" applyNumberFormat="1" applyFont="1" applyFill="1" applyBorder="1" applyAlignment="1" applyProtection="1">
      <alignment wrapText="1"/>
      <protection locked="0"/>
    </xf>
    <xf numFmtId="0" fontId="42" fillId="2" borderId="3" xfId="0" applyFont="1" applyFill="1" applyBorder="1" applyAlignment="1" applyProtection="1">
      <alignment vertical="center" wrapText="1"/>
      <protection locked="0"/>
    </xf>
    <xf numFmtId="44" fontId="33" fillId="0" borderId="3" xfId="0" applyNumberFormat="1" applyFont="1" applyBorder="1" applyAlignment="1" applyProtection="1">
      <alignment wrapText="1"/>
      <protection locked="0"/>
    </xf>
    <xf numFmtId="44" fontId="33" fillId="4" borderId="3" xfId="1" applyFont="1" applyFill="1" applyBorder="1" applyAlignment="1" applyProtection="1">
      <alignment wrapText="1"/>
    </xf>
    <xf numFmtId="44" fontId="33" fillId="4" borderId="3" xfId="1" applyFont="1" applyFill="1" applyBorder="1" applyAlignment="1">
      <alignment wrapText="1"/>
    </xf>
    <xf numFmtId="44" fontId="33" fillId="2" borderId="4" xfId="0" applyNumberFormat="1" applyFont="1" applyFill="1" applyBorder="1" applyAlignment="1">
      <alignment wrapText="1"/>
    </xf>
    <xf numFmtId="0" fontId="36" fillId="3" borderId="0" xfId="0" applyFont="1" applyFill="1" applyAlignment="1">
      <alignment wrapText="1"/>
    </xf>
    <xf numFmtId="44" fontId="33" fillId="3" borderId="4" xfId="1" applyFont="1" applyFill="1" applyBorder="1" applyAlignment="1" applyProtection="1">
      <alignment wrapText="1"/>
    </xf>
    <xf numFmtId="44" fontId="33" fillId="3" borderId="1" xfId="1" applyFont="1" applyFill="1" applyBorder="1" applyAlignment="1">
      <alignment wrapText="1"/>
    </xf>
    <xf numFmtId="44" fontId="33" fillId="3" borderId="1" xfId="0" applyNumberFormat="1" applyFont="1" applyFill="1" applyBorder="1" applyAlignment="1">
      <alignment wrapText="1"/>
    </xf>
    <xf numFmtId="44" fontId="36" fillId="0" borderId="39" xfId="0" applyNumberFormat="1" applyFont="1" applyBorder="1" applyAlignment="1" applyProtection="1">
      <alignment wrapText="1"/>
      <protection locked="0"/>
    </xf>
    <xf numFmtId="44" fontId="33" fillId="3" borderId="2" xfId="0" applyNumberFormat="1" applyFont="1" applyFill="1" applyBorder="1" applyAlignment="1">
      <alignment wrapText="1"/>
    </xf>
    <xf numFmtId="0" fontId="33" fillId="3" borderId="40" xfId="0" applyFont="1" applyFill="1" applyBorder="1" applyAlignment="1">
      <alignment horizontal="left" wrapText="1"/>
    </xf>
    <xf numFmtId="0" fontId="33" fillId="3" borderId="41" xfId="0" applyFont="1" applyFill="1" applyBorder="1" applyAlignment="1">
      <alignment horizontal="left" wrapText="1"/>
    </xf>
    <xf numFmtId="0" fontId="33" fillId="3" borderId="42" xfId="0" applyFont="1" applyFill="1" applyBorder="1" applyAlignment="1">
      <alignment horizontal="left" wrapText="1"/>
    </xf>
    <xf numFmtId="44" fontId="33" fillId="3" borderId="1" xfId="1" applyFont="1" applyFill="1" applyBorder="1" applyAlignment="1" applyProtection="1">
      <alignment wrapText="1"/>
    </xf>
    <xf numFmtId="44" fontId="36" fillId="2" borderId="39" xfId="0" applyNumberFormat="1" applyFont="1" applyFill="1" applyBorder="1" applyAlignment="1" applyProtection="1">
      <alignment wrapText="1"/>
      <protection locked="0"/>
    </xf>
    <xf numFmtId="44" fontId="36" fillId="11" borderId="3" xfId="0" applyNumberFormat="1" applyFont="1" applyFill="1" applyBorder="1" applyAlignment="1" applyProtection="1">
      <alignment wrapText="1"/>
      <protection locked="0"/>
    </xf>
    <xf numFmtId="0" fontId="33" fillId="2" borderId="26" xfId="0" applyFont="1" applyFill="1" applyBorder="1" applyAlignment="1">
      <alignment horizontal="center" wrapText="1"/>
    </xf>
    <xf numFmtId="0" fontId="33" fillId="2" borderId="27" xfId="0" applyFont="1" applyFill="1" applyBorder="1" applyAlignment="1">
      <alignment horizontal="center" wrapText="1"/>
    </xf>
    <xf numFmtId="0" fontId="33" fillId="2" borderId="21" xfId="0" applyFont="1" applyFill="1" applyBorder="1" applyAlignment="1">
      <alignment horizontal="center" wrapText="1"/>
    </xf>
    <xf numFmtId="0" fontId="33" fillId="2" borderId="11" xfId="0" applyFont="1" applyFill="1" applyBorder="1" applyAlignment="1">
      <alignment horizontal="center" wrapText="1"/>
    </xf>
    <xf numFmtId="0" fontId="33" fillId="2" borderId="54" xfId="0" applyFont="1" applyFill="1" applyBorder="1" applyAlignment="1" applyProtection="1">
      <alignment horizontal="center" wrapText="1"/>
      <protection locked="0"/>
    </xf>
    <xf numFmtId="0" fontId="33" fillId="2" borderId="29" xfId="0" applyFont="1" applyFill="1" applyBorder="1" applyAlignment="1">
      <alignment horizontal="center" vertical="center" wrapText="1"/>
    </xf>
    <xf numFmtId="0" fontId="33" fillId="2" borderId="39" xfId="0" applyFont="1" applyFill="1" applyBorder="1" applyAlignment="1" applyProtection="1">
      <alignment horizontal="center" wrapText="1"/>
      <protection locked="0"/>
    </xf>
    <xf numFmtId="0" fontId="33" fillId="2" borderId="38" xfId="0" applyFont="1" applyFill="1" applyBorder="1" applyAlignment="1">
      <alignment horizontal="center" vertical="center" wrapText="1"/>
    </xf>
    <xf numFmtId="0" fontId="41" fillId="2" borderId="8" xfId="0" applyFont="1" applyFill="1" applyBorder="1" applyAlignment="1">
      <alignment vertical="center" wrapText="1"/>
    </xf>
    <xf numFmtId="44" fontId="36" fillId="2" borderId="39" xfId="0" applyNumberFormat="1" applyFont="1" applyFill="1" applyBorder="1" applyAlignment="1">
      <alignment wrapText="1"/>
    </xf>
    <xf numFmtId="44" fontId="33" fillId="2" borderId="38" xfId="0" applyNumberFormat="1" applyFont="1" applyFill="1" applyBorder="1" applyAlignment="1">
      <alignment wrapText="1"/>
    </xf>
    <xf numFmtId="44" fontId="33" fillId="2" borderId="9" xfId="0" applyNumberFormat="1" applyFont="1" applyFill="1" applyBorder="1" applyAlignment="1">
      <alignment wrapText="1"/>
    </xf>
    <xf numFmtId="0" fontId="41" fillId="2" borderId="8" xfId="0" applyFont="1" applyFill="1" applyBorder="1" applyAlignment="1" applyProtection="1">
      <alignment vertical="center" wrapText="1"/>
      <protection locked="0"/>
    </xf>
    <xf numFmtId="44" fontId="36" fillId="3" borderId="0" xfId="1" applyFont="1" applyFill="1" applyBorder="1" applyAlignment="1" applyProtection="1">
      <alignment vertical="center" wrapText="1"/>
      <protection locked="0"/>
    </xf>
    <xf numFmtId="44" fontId="36" fillId="3" borderId="0" xfId="1" applyFont="1" applyFill="1" applyBorder="1" applyAlignment="1" applyProtection="1">
      <alignment vertical="center" wrapText="1"/>
    </xf>
    <xf numFmtId="44" fontId="36" fillId="2" borderId="3" xfId="0" applyNumberFormat="1" applyFont="1" applyFill="1" applyBorder="1" applyAlignment="1">
      <alignment wrapText="1"/>
    </xf>
    <xf numFmtId="44" fontId="36" fillId="11" borderId="3" xfId="0" applyNumberFormat="1" applyFont="1" applyFill="1" applyBorder="1" applyAlignment="1">
      <alignment wrapText="1"/>
    </xf>
    <xf numFmtId="44" fontId="36" fillId="2" borderId="8" xfId="1" applyFont="1" applyFill="1" applyBorder="1" applyAlignment="1" applyProtection="1">
      <alignment wrapText="1"/>
    </xf>
    <xf numFmtId="44" fontId="36" fillId="2" borderId="3" xfId="1" applyFont="1" applyFill="1" applyBorder="1" applyAlignment="1">
      <alignment wrapText="1"/>
    </xf>
    <xf numFmtId="44" fontId="36" fillId="2" borderId="9" xfId="0" applyNumberFormat="1" applyFont="1" applyFill="1" applyBorder="1" applyAlignment="1">
      <alignment wrapText="1"/>
    </xf>
    <xf numFmtId="0" fontId="36" fillId="2" borderId="12" xfId="0" applyFont="1" applyFill="1" applyBorder="1" applyAlignment="1">
      <alignment wrapText="1"/>
    </xf>
    <xf numFmtId="44" fontId="36" fillId="2" borderId="13" xfId="0" applyNumberFormat="1" applyFont="1" applyFill="1" applyBorder="1" applyAlignment="1">
      <alignment wrapText="1"/>
    </xf>
    <xf numFmtId="44" fontId="36" fillId="2" borderId="14" xfId="0" applyNumberFormat="1" applyFont="1" applyFill="1" applyBorder="1" applyAlignment="1">
      <alignment wrapText="1"/>
    </xf>
    <xf numFmtId="44" fontId="33" fillId="3" borderId="0" xfId="0" applyNumberFormat="1" applyFont="1" applyFill="1" applyAlignment="1">
      <alignment vertical="center" wrapText="1"/>
    </xf>
    <xf numFmtId="44" fontId="36" fillId="3" borderId="0" xfId="0" applyNumberFormat="1" applyFont="1" applyFill="1" applyAlignment="1">
      <alignment vertical="center" wrapText="1"/>
    </xf>
    <xf numFmtId="0" fontId="33" fillId="2" borderId="32" xfId="0" applyFont="1" applyFill="1" applyBorder="1" applyAlignment="1">
      <alignment wrapText="1"/>
    </xf>
    <xf numFmtId="44" fontId="33" fillId="2" borderId="33" xfId="0" applyNumberFormat="1" applyFont="1" applyFill="1" applyBorder="1" applyAlignment="1">
      <alignment wrapText="1"/>
    </xf>
    <xf numFmtId="44" fontId="33" fillId="2" borderId="34" xfId="0" applyNumberFormat="1" applyFont="1" applyFill="1" applyBorder="1" applyAlignment="1">
      <alignment wrapText="1"/>
    </xf>
    <xf numFmtId="44" fontId="33" fillId="0" borderId="0" xfId="0" applyNumberFormat="1" applyFont="1" applyAlignment="1">
      <alignment wrapText="1"/>
    </xf>
    <xf numFmtId="0" fontId="33" fillId="0" borderId="0" xfId="0" applyFont="1" applyAlignment="1">
      <alignment horizontal="center" vertical="center" wrapText="1"/>
    </xf>
    <xf numFmtId="44" fontId="42" fillId="0" borderId="0" xfId="1" applyFont="1" applyFill="1" applyBorder="1" applyAlignment="1">
      <alignment horizontal="right" vertical="center" wrapText="1"/>
    </xf>
    <xf numFmtId="0" fontId="36" fillId="3" borderId="0" xfId="0" applyFont="1" applyFill="1" applyAlignment="1">
      <alignment horizontal="center" vertical="center" wrapText="1"/>
    </xf>
    <xf numFmtId="44" fontId="33" fillId="7" borderId="13" xfId="0" applyNumberFormat="1" applyFont="1" applyFill="1" applyBorder="1" applyAlignment="1">
      <alignment horizontal="center" wrapText="1"/>
    </xf>
    <xf numFmtId="44" fontId="45" fillId="0" borderId="0" xfId="1" applyFont="1" applyFill="1" applyBorder="1" applyAlignment="1" applyProtection="1">
      <alignment vertical="center" wrapText="1"/>
      <protection locked="0"/>
    </xf>
  </cellXfs>
  <cellStyles count="3">
    <cellStyle name="Currency" xfId="1" builtinId="4"/>
    <cellStyle name="Normal" xfId="0" builtinId="0"/>
    <cellStyle name="Percent" xfId="2" builtinId="5"/>
  </cellStyles>
  <dxfs count="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Iulia Terpan" id="{14FC2FA6-7712-4DC5-9D71-0D8C542D59EB}" userId="S::iulia.terpan@unwomen.org::c01c51dd-8f84-414c-be18-bbbe92327879"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87" dT="2024-04-09T12:33:37.80" personId="{14FC2FA6-7712-4DC5-9D71-0D8C542D59EB}" id="{B5448D32-E341-4EB2-80A3-91009202B70D}">
    <text>Used to be $155,000.00, 22,000.00 moved to GOC</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3"/>
  <sheetViews>
    <sheetView showGridLines="0" zoomScale="80" zoomScaleNormal="80" workbookViewId="0"/>
  </sheetViews>
  <sheetFormatPr defaultColWidth="8.77734375" defaultRowHeight="14.4" x14ac:dyDescent="0.3"/>
  <cols>
    <col min="2" max="2" width="127.21875" customWidth="1"/>
  </cols>
  <sheetData>
    <row r="2" spans="2:5" ht="36.75" customHeight="1" thickBot="1" x14ac:dyDescent="0.35">
      <c r="B2" s="227" t="s">
        <v>0</v>
      </c>
      <c r="C2" s="227"/>
      <c r="D2" s="227"/>
      <c r="E2" s="227"/>
    </row>
    <row r="3" spans="2:5" ht="295.5" customHeight="1" thickBot="1" x14ac:dyDescent="0.35">
      <c r="B3" s="104" t="s">
        <v>1</v>
      </c>
    </row>
  </sheetData>
  <sheetProtection sheet="1" objects="1" scenarios="1"/>
  <mergeCells count="1">
    <mergeCell ref="B2:E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L221"/>
  <sheetViews>
    <sheetView showGridLines="0" showZeros="0" tabSelected="1" zoomScale="70" zoomScaleNormal="70" workbookViewId="0">
      <pane ySplit="4" topLeftCell="A183" activePane="bottomLeft" state="frozen"/>
      <selection pane="bottomLeft" activeCell="J194" sqref="J194"/>
    </sheetView>
  </sheetViews>
  <sheetFormatPr defaultColWidth="9.21875" defaultRowHeight="14.4" x14ac:dyDescent="0.3"/>
  <cols>
    <col min="1" max="1" width="9.21875" style="18"/>
    <col min="2" max="2" width="30.77734375" style="18" customWidth="1"/>
    <col min="3" max="3" width="32.44140625" style="18" customWidth="1"/>
    <col min="4" max="4" width="25.21875" style="18" customWidth="1"/>
    <col min="5" max="6" width="25.77734375" style="18" customWidth="1"/>
    <col min="7" max="7" width="32.77734375" style="18" customWidth="1"/>
    <col min="8" max="8" width="22.44140625" style="18" customWidth="1"/>
    <col min="9" max="9" width="33.21875" style="80" customWidth="1"/>
    <col min="10" max="10" width="31.77734375" style="99" customWidth="1"/>
    <col min="11" max="11" width="30.21875" style="18" customWidth="1"/>
    <col min="12" max="12" width="18.77734375" style="18" customWidth="1"/>
    <col min="13" max="13" width="9.21875" style="18"/>
    <col min="14" max="14" width="17.77734375" style="18" customWidth="1"/>
    <col min="15" max="15" width="26.44140625" style="18" customWidth="1"/>
    <col min="16" max="16" width="22.44140625" style="18" customWidth="1"/>
    <col min="17" max="17" width="29.77734375" style="18" customWidth="1"/>
    <col min="18" max="18" width="23.44140625" style="18" customWidth="1"/>
    <col min="19" max="19" width="18.44140625" style="18" customWidth="1"/>
    <col min="20" max="20" width="17.44140625" style="18" customWidth="1"/>
    <col min="21" max="21" width="25.21875" style="18" customWidth="1"/>
    <col min="22" max="16384" width="9.21875" style="18"/>
  </cols>
  <sheetData>
    <row r="1" spans="1:12" ht="30.75" customHeight="1" x14ac:dyDescent="0.85">
      <c r="B1" s="227" t="s">
        <v>0</v>
      </c>
      <c r="C1" s="227"/>
      <c r="D1" s="227"/>
      <c r="E1" s="227"/>
      <c r="F1" s="16"/>
      <c r="G1" s="16"/>
      <c r="H1" s="17"/>
      <c r="I1" s="79"/>
      <c r="J1" s="98"/>
      <c r="K1" s="17"/>
    </row>
    <row r="2" spans="1:12" ht="16.5" customHeight="1" x14ac:dyDescent="0.5">
      <c r="B2" s="234" t="s">
        <v>2</v>
      </c>
      <c r="C2" s="234"/>
      <c r="D2" s="234"/>
      <c r="E2" s="234"/>
      <c r="F2" s="105"/>
      <c r="G2" s="105"/>
      <c r="H2" s="105"/>
      <c r="I2" s="89"/>
      <c r="J2" s="89"/>
    </row>
    <row r="4" spans="1:12" ht="122.25" customHeight="1" x14ac:dyDescent="0.3">
      <c r="B4" s="110" t="s">
        <v>3</v>
      </c>
      <c r="C4" s="110" t="s">
        <v>4</v>
      </c>
      <c r="D4" s="26" t="s">
        <v>5</v>
      </c>
      <c r="E4" s="26" t="s">
        <v>6</v>
      </c>
      <c r="F4" s="26" t="s">
        <v>7</v>
      </c>
      <c r="G4" s="47" t="s">
        <v>8</v>
      </c>
      <c r="H4" s="110" t="s">
        <v>9</v>
      </c>
      <c r="I4" s="213" t="s">
        <v>630</v>
      </c>
      <c r="J4" s="110" t="s">
        <v>10</v>
      </c>
      <c r="K4" s="110" t="s">
        <v>11</v>
      </c>
      <c r="L4" s="23"/>
    </row>
    <row r="5" spans="1:12" ht="51" customHeight="1" x14ac:dyDescent="0.3">
      <c r="B5" s="45" t="s">
        <v>12</v>
      </c>
      <c r="C5" s="261" t="s">
        <v>13</v>
      </c>
      <c r="D5" s="262"/>
      <c r="E5" s="262"/>
      <c r="F5" s="262"/>
      <c r="G5" s="262"/>
      <c r="H5" s="262"/>
      <c r="I5" s="262"/>
      <c r="J5" s="262"/>
      <c r="K5" s="263"/>
      <c r="L5" s="8"/>
    </row>
    <row r="6" spans="1:12" ht="51" customHeight="1" x14ac:dyDescent="0.3">
      <c r="B6" s="45" t="s">
        <v>14</v>
      </c>
      <c r="C6" s="228" t="s">
        <v>15</v>
      </c>
      <c r="D6" s="229"/>
      <c r="E6" s="229"/>
      <c r="F6" s="229"/>
      <c r="G6" s="229"/>
      <c r="H6" s="229"/>
      <c r="I6" s="229"/>
      <c r="J6" s="229"/>
      <c r="K6" s="230"/>
      <c r="L6" s="24"/>
    </row>
    <row r="7" spans="1:12" ht="127.5" customHeight="1" x14ac:dyDescent="0.3">
      <c r="B7" s="111" t="s">
        <v>16</v>
      </c>
      <c r="C7" s="112" t="s">
        <v>17</v>
      </c>
      <c r="D7" s="209">
        <v>10000</v>
      </c>
      <c r="E7" s="210">
        <v>60000</v>
      </c>
      <c r="F7" s="209"/>
      <c r="G7" s="211">
        <f>SUM(D7:F7)</f>
        <v>70000</v>
      </c>
      <c r="H7" s="115">
        <v>0.7</v>
      </c>
      <c r="I7" s="155">
        <v>51364</v>
      </c>
      <c r="J7" s="116" t="s">
        <v>18</v>
      </c>
      <c r="K7" s="117"/>
      <c r="L7" s="118"/>
    </row>
    <row r="8" spans="1:12" ht="124.8" x14ac:dyDescent="0.3">
      <c r="B8" s="111" t="s">
        <v>19</v>
      </c>
      <c r="C8" s="112" t="s">
        <v>20</v>
      </c>
      <c r="D8" s="113"/>
      <c r="E8" s="160">
        <v>15000</v>
      </c>
      <c r="F8" s="113"/>
      <c r="G8" s="114">
        <f t="shared" ref="G8:G14" si="0">SUM(D8:F8)</f>
        <v>15000</v>
      </c>
      <c r="H8" s="115">
        <v>1</v>
      </c>
      <c r="I8" s="155">
        <v>15000</v>
      </c>
      <c r="J8" s="116" t="s">
        <v>21</v>
      </c>
      <c r="K8" s="117"/>
      <c r="L8" s="118"/>
    </row>
    <row r="9" spans="1:12" ht="156" x14ac:dyDescent="0.3">
      <c r="B9" s="111" t="s">
        <v>22</v>
      </c>
      <c r="C9" s="112" t="s">
        <v>23</v>
      </c>
      <c r="D9" s="209"/>
      <c r="E9" s="210">
        <v>22000</v>
      </c>
      <c r="F9" s="209"/>
      <c r="G9" s="211">
        <f t="shared" si="0"/>
        <v>22000</v>
      </c>
      <c r="H9" s="115">
        <v>1</v>
      </c>
      <c r="I9" s="155">
        <v>19198</v>
      </c>
      <c r="J9" s="116" t="s">
        <v>24</v>
      </c>
      <c r="K9" s="117"/>
      <c r="L9" s="118"/>
    </row>
    <row r="10" spans="1:12" ht="171.6" x14ac:dyDescent="0.3">
      <c r="B10" s="111" t="s">
        <v>25</v>
      </c>
      <c r="C10" s="112" t="s">
        <v>26</v>
      </c>
      <c r="D10" s="113"/>
      <c r="E10" s="113"/>
      <c r="F10" s="113">
        <v>85000</v>
      </c>
      <c r="G10" s="114">
        <f t="shared" si="0"/>
        <v>85000</v>
      </c>
      <c r="H10" s="115">
        <v>0.4</v>
      </c>
      <c r="I10" s="155">
        <v>85735</v>
      </c>
      <c r="J10" s="116" t="s">
        <v>27</v>
      </c>
      <c r="K10" s="117"/>
      <c r="L10" s="118"/>
    </row>
    <row r="11" spans="1:12" ht="15.6" x14ac:dyDescent="0.3">
      <c r="B11" s="111" t="s">
        <v>28</v>
      </c>
      <c r="C11" s="112"/>
      <c r="D11" s="113"/>
      <c r="E11" s="113"/>
      <c r="F11" s="113"/>
      <c r="G11" s="114">
        <f t="shared" si="0"/>
        <v>0</v>
      </c>
      <c r="H11" s="115"/>
      <c r="I11" s="113"/>
      <c r="J11" s="116"/>
      <c r="K11" s="117"/>
      <c r="L11" s="118"/>
    </row>
    <row r="12" spans="1:12" ht="15.6" x14ac:dyDescent="0.3">
      <c r="B12" s="111" t="s">
        <v>29</v>
      </c>
      <c r="C12" s="112"/>
      <c r="D12" s="113"/>
      <c r="E12" s="113"/>
      <c r="F12" s="113"/>
      <c r="G12" s="114">
        <f t="shared" si="0"/>
        <v>0</v>
      </c>
      <c r="H12" s="115"/>
      <c r="I12" s="113"/>
      <c r="J12" s="116"/>
      <c r="K12" s="117"/>
      <c r="L12" s="118"/>
    </row>
    <row r="13" spans="1:12" ht="15.6" x14ac:dyDescent="0.3">
      <c r="B13" s="111" t="s">
        <v>30</v>
      </c>
      <c r="C13" s="107"/>
      <c r="D13" s="116"/>
      <c r="E13" s="116"/>
      <c r="F13" s="116"/>
      <c r="G13" s="114">
        <f t="shared" si="0"/>
        <v>0</v>
      </c>
      <c r="H13" s="119"/>
      <c r="I13" s="116"/>
      <c r="J13" s="116"/>
      <c r="K13" s="120"/>
      <c r="L13" s="118"/>
    </row>
    <row r="14" spans="1:12" ht="15.6" x14ac:dyDescent="0.3">
      <c r="A14" s="19"/>
      <c r="B14" s="111" t="s">
        <v>31</v>
      </c>
      <c r="C14" s="121"/>
      <c r="D14" s="116"/>
      <c r="E14" s="116"/>
      <c r="F14" s="116"/>
      <c r="G14" s="114">
        <f t="shared" si="0"/>
        <v>0</v>
      </c>
      <c r="H14" s="119"/>
      <c r="I14" s="116"/>
      <c r="J14" s="116"/>
      <c r="K14" s="120"/>
    </row>
    <row r="15" spans="1:12" ht="15.6" x14ac:dyDescent="0.3">
      <c r="A15" s="19"/>
      <c r="C15" s="45" t="s">
        <v>32</v>
      </c>
      <c r="D15" s="212">
        <f>SUM(D7:D14)</f>
        <v>10000</v>
      </c>
      <c r="E15" s="212">
        <f>SUM(E7:E14)</f>
        <v>97000</v>
      </c>
      <c r="F15" s="212">
        <f>SUM(F7:F14)</f>
        <v>85000</v>
      </c>
      <c r="G15" s="212">
        <f>SUM(G7:G14)</f>
        <v>192000</v>
      </c>
      <c r="H15" s="9">
        <f>(H7*G7)+(H8*G8)+(H9*G9)+(H10*G10)+(H11*G11)+(H12*G12)+(H13*G13)+(H14*G14)</f>
        <v>120000</v>
      </c>
      <c r="I15" s="158">
        <f>SUM(I7:I14)</f>
        <v>171297</v>
      </c>
      <c r="J15" s="100"/>
      <c r="K15" s="120"/>
      <c r="L15" s="25"/>
    </row>
    <row r="16" spans="1:12" ht="51" customHeight="1" x14ac:dyDescent="0.3">
      <c r="A16" s="19"/>
      <c r="B16" s="45" t="s">
        <v>33</v>
      </c>
      <c r="C16" s="228" t="s">
        <v>34</v>
      </c>
      <c r="D16" s="229"/>
      <c r="E16" s="229"/>
      <c r="F16" s="229"/>
      <c r="G16" s="229"/>
      <c r="H16" s="229"/>
      <c r="I16" s="229"/>
      <c r="J16" s="229"/>
      <c r="K16" s="230"/>
      <c r="L16" s="24"/>
    </row>
    <row r="17" spans="1:12" ht="93.6" x14ac:dyDescent="0.3">
      <c r="A17" s="19"/>
      <c r="B17" s="111" t="s">
        <v>35</v>
      </c>
      <c r="C17" s="112" t="s">
        <v>36</v>
      </c>
      <c r="D17" s="209">
        <v>72265</v>
      </c>
      <c r="E17" s="209"/>
      <c r="F17" s="209"/>
      <c r="G17" s="211">
        <f>SUM(D17:F17)</f>
        <v>72265</v>
      </c>
      <c r="H17" s="115">
        <v>0.35</v>
      </c>
      <c r="I17" s="155">
        <v>104000</v>
      </c>
      <c r="J17" s="116" t="s">
        <v>37</v>
      </c>
      <c r="K17" s="117"/>
      <c r="L17" s="118"/>
    </row>
    <row r="18" spans="1:12" ht="118.05" customHeight="1" x14ac:dyDescent="0.3">
      <c r="A18" s="19"/>
      <c r="B18" s="111" t="s">
        <v>38</v>
      </c>
      <c r="C18" s="112" t="s">
        <v>39</v>
      </c>
      <c r="D18" s="113"/>
      <c r="E18" s="113">
        <v>90000</v>
      </c>
      <c r="F18" s="113"/>
      <c r="G18" s="114">
        <f t="shared" ref="G18:G24" si="1">SUM(D18:F18)</f>
        <v>90000</v>
      </c>
      <c r="H18" s="115">
        <v>1</v>
      </c>
      <c r="I18" s="155">
        <v>96000</v>
      </c>
      <c r="J18" s="116" t="s">
        <v>40</v>
      </c>
      <c r="K18" s="117"/>
      <c r="L18" s="118"/>
    </row>
    <row r="19" spans="1:12" ht="140.4" x14ac:dyDescent="0.3">
      <c r="A19" s="19"/>
      <c r="B19" s="111" t="s">
        <v>41</v>
      </c>
      <c r="C19" s="112" t="s">
        <v>42</v>
      </c>
      <c r="D19" s="209">
        <v>75643</v>
      </c>
      <c r="E19" s="209"/>
      <c r="F19" s="209"/>
      <c r="G19" s="211">
        <f>SUM(D19:F19)</f>
        <v>75643</v>
      </c>
      <c r="H19" s="115">
        <v>0.2</v>
      </c>
      <c r="I19" s="155">
        <v>45830</v>
      </c>
      <c r="J19" s="116" t="s">
        <v>43</v>
      </c>
      <c r="K19" s="117"/>
      <c r="L19" s="118"/>
    </row>
    <row r="20" spans="1:12" ht="171.6" x14ac:dyDescent="0.3">
      <c r="A20" s="19"/>
      <c r="B20" s="111" t="s">
        <v>44</v>
      </c>
      <c r="C20" s="112" t="s">
        <v>45</v>
      </c>
      <c r="D20" s="214"/>
      <c r="E20" s="209">
        <v>87000</v>
      </c>
      <c r="F20" s="209"/>
      <c r="G20" s="211">
        <f t="shared" si="1"/>
        <v>87000</v>
      </c>
      <c r="H20" s="115">
        <v>1</v>
      </c>
      <c r="I20" s="155">
        <v>87000</v>
      </c>
      <c r="J20" s="116" t="s">
        <v>46</v>
      </c>
      <c r="K20" s="117"/>
      <c r="L20" s="118"/>
    </row>
    <row r="21" spans="1:12" ht="15.6" x14ac:dyDescent="0.3">
      <c r="A21" s="19"/>
      <c r="B21" s="111" t="s">
        <v>47</v>
      </c>
      <c r="C21" s="112"/>
      <c r="D21" s="113"/>
      <c r="E21" s="113"/>
      <c r="F21" s="113"/>
      <c r="G21" s="114">
        <f t="shared" si="1"/>
        <v>0</v>
      </c>
      <c r="H21" s="115"/>
      <c r="I21" s="113"/>
      <c r="J21" s="116"/>
      <c r="K21" s="117"/>
      <c r="L21" s="118"/>
    </row>
    <row r="22" spans="1:12" ht="15.6" x14ac:dyDescent="0.3">
      <c r="A22" s="19"/>
      <c r="B22" s="111" t="s">
        <v>48</v>
      </c>
      <c r="C22" s="112"/>
      <c r="D22" s="113"/>
      <c r="E22" s="113"/>
      <c r="F22" s="113"/>
      <c r="G22" s="114">
        <f t="shared" si="1"/>
        <v>0</v>
      </c>
      <c r="H22" s="115"/>
      <c r="I22" s="113"/>
      <c r="J22" s="116"/>
      <c r="K22" s="117"/>
      <c r="L22" s="118"/>
    </row>
    <row r="23" spans="1:12" ht="15.6" x14ac:dyDescent="0.3">
      <c r="A23" s="19"/>
      <c r="B23" s="111" t="s">
        <v>49</v>
      </c>
      <c r="C23" s="121"/>
      <c r="D23" s="116"/>
      <c r="E23" s="116"/>
      <c r="F23" s="116"/>
      <c r="G23" s="114">
        <f t="shared" si="1"/>
        <v>0</v>
      </c>
      <c r="H23" s="119"/>
      <c r="I23" s="116"/>
      <c r="J23" s="116"/>
      <c r="K23" s="120"/>
      <c r="L23" s="118"/>
    </row>
    <row r="24" spans="1:12" ht="15.6" x14ac:dyDescent="0.3">
      <c r="A24" s="19"/>
      <c r="B24" s="111" t="s">
        <v>50</v>
      </c>
      <c r="C24" s="121"/>
      <c r="D24" s="116"/>
      <c r="E24" s="116"/>
      <c r="F24" s="116"/>
      <c r="G24" s="114">
        <f t="shared" si="1"/>
        <v>0</v>
      </c>
      <c r="H24" s="119"/>
      <c r="I24" s="116"/>
      <c r="J24" s="116"/>
      <c r="K24" s="120"/>
      <c r="L24" s="118"/>
    </row>
    <row r="25" spans="1:12" ht="15.6" x14ac:dyDescent="0.3">
      <c r="A25" s="19"/>
      <c r="C25" s="45" t="s">
        <v>32</v>
      </c>
      <c r="D25" s="215">
        <f>SUM(D17:D24)</f>
        <v>147908</v>
      </c>
      <c r="E25" s="215">
        <f>SUM(E17:E24)</f>
        <v>177000</v>
      </c>
      <c r="F25" s="215">
        <f>SUM(F17:F24)</f>
        <v>0</v>
      </c>
      <c r="G25" s="215">
        <f>SUM(G17:G24)</f>
        <v>324908</v>
      </c>
      <c r="H25" s="9">
        <f>(H17*G17)+(H18*G18)+(H19*G19)+(H20*G20)+(H21*G21)+(H22*G22)+(H23*G23)+(H24*G24)</f>
        <v>217421.35</v>
      </c>
      <c r="I25" s="158">
        <f>SUM(I17:I24)</f>
        <v>332830</v>
      </c>
      <c r="J25" s="100"/>
      <c r="K25" s="120"/>
      <c r="L25" s="25"/>
    </row>
    <row r="26" spans="1:12" ht="51" customHeight="1" x14ac:dyDescent="0.3">
      <c r="A26" s="19"/>
      <c r="B26" s="45" t="s">
        <v>51</v>
      </c>
      <c r="C26" s="231" t="s">
        <v>52</v>
      </c>
      <c r="D26" s="232"/>
      <c r="E26" s="232"/>
      <c r="F26" s="232"/>
      <c r="G26" s="232"/>
      <c r="H26" s="232"/>
      <c r="I26" s="232"/>
      <c r="J26" s="232"/>
      <c r="K26" s="233"/>
      <c r="L26" s="24"/>
    </row>
    <row r="27" spans="1:12" ht="114.75" customHeight="1" x14ac:dyDescent="0.3">
      <c r="A27" s="19"/>
      <c r="B27" s="111" t="s">
        <v>53</v>
      </c>
      <c r="C27" s="195" t="s">
        <v>54</v>
      </c>
      <c r="D27" s="209">
        <v>32720</v>
      </c>
      <c r="E27" s="209">
        <v>60000</v>
      </c>
      <c r="F27" s="209"/>
      <c r="G27" s="114">
        <f>SUM(D27:F27)</f>
        <v>92720</v>
      </c>
      <c r="H27" s="115">
        <v>0.75</v>
      </c>
      <c r="I27" s="155">
        <v>90600</v>
      </c>
      <c r="J27" s="116" t="s">
        <v>55</v>
      </c>
      <c r="K27" s="117"/>
      <c r="L27" s="118"/>
    </row>
    <row r="28" spans="1:12" ht="114" customHeight="1" x14ac:dyDescent="0.3">
      <c r="A28" s="19"/>
      <c r="B28" s="111" t="s">
        <v>56</v>
      </c>
      <c r="C28" s="195" t="s">
        <v>57</v>
      </c>
      <c r="D28" s="113"/>
      <c r="E28" s="113">
        <v>70000</v>
      </c>
      <c r="F28" s="113"/>
      <c r="G28" s="114">
        <f t="shared" ref="G28:G34" si="2">SUM(D28:F28)</f>
        <v>70000</v>
      </c>
      <c r="H28" s="115">
        <v>1</v>
      </c>
      <c r="I28" s="155">
        <v>70000</v>
      </c>
      <c r="J28" s="116" t="s">
        <v>58</v>
      </c>
      <c r="K28" s="117"/>
      <c r="L28" s="118"/>
    </row>
    <row r="29" spans="1:12" ht="159.75" customHeight="1" x14ac:dyDescent="0.3">
      <c r="A29" s="19"/>
      <c r="B29" s="111" t="s">
        <v>59</v>
      </c>
      <c r="C29" s="196" t="s">
        <v>60</v>
      </c>
      <c r="D29" s="113"/>
      <c r="E29" s="113">
        <v>60000</v>
      </c>
      <c r="F29" s="113"/>
      <c r="G29" s="114">
        <f t="shared" si="2"/>
        <v>60000</v>
      </c>
      <c r="H29" s="115">
        <v>0.5</v>
      </c>
      <c r="I29" s="155">
        <v>60000</v>
      </c>
      <c r="J29" s="116" t="s">
        <v>61</v>
      </c>
      <c r="K29" s="117"/>
      <c r="L29" s="118"/>
    </row>
    <row r="30" spans="1:12" ht="93.6" x14ac:dyDescent="0.3">
      <c r="A30" s="19"/>
      <c r="B30" s="122" t="s">
        <v>62</v>
      </c>
      <c r="C30" s="197" t="s">
        <v>63</v>
      </c>
      <c r="D30" s="216"/>
      <c r="E30" s="209"/>
      <c r="F30" s="209">
        <v>65000</v>
      </c>
      <c r="G30" s="211">
        <f t="shared" si="2"/>
        <v>65000</v>
      </c>
      <c r="H30" s="115">
        <v>0.1</v>
      </c>
      <c r="I30" s="155">
        <v>44785</v>
      </c>
      <c r="J30" s="116" t="s">
        <v>64</v>
      </c>
      <c r="K30" s="117"/>
      <c r="L30" s="118"/>
    </row>
    <row r="31" spans="1:12" s="19" customFormat="1" ht="109.2" x14ac:dyDescent="0.3">
      <c r="B31" s="111" t="s">
        <v>65</v>
      </c>
      <c r="C31" s="198" t="s">
        <v>66</v>
      </c>
      <c r="D31" s="209"/>
      <c r="E31" s="209"/>
      <c r="F31" s="209">
        <v>55000</v>
      </c>
      <c r="G31" s="211">
        <f t="shared" si="2"/>
        <v>55000</v>
      </c>
      <c r="H31" s="115">
        <v>0.4</v>
      </c>
      <c r="I31" s="155">
        <v>35257</v>
      </c>
      <c r="J31" s="116" t="s">
        <v>67</v>
      </c>
      <c r="K31" s="117"/>
      <c r="L31" s="118"/>
    </row>
    <row r="32" spans="1:12" s="19" customFormat="1" ht="62.4" x14ac:dyDescent="0.3">
      <c r="B32" s="111" t="s">
        <v>68</v>
      </c>
      <c r="C32" s="112" t="s">
        <v>69</v>
      </c>
      <c r="D32" s="113"/>
      <c r="E32" s="113"/>
      <c r="F32" s="113">
        <v>150000</v>
      </c>
      <c r="G32" s="114">
        <f t="shared" si="2"/>
        <v>150000</v>
      </c>
      <c r="H32" s="115">
        <v>0.4</v>
      </c>
      <c r="I32" s="155">
        <v>150000</v>
      </c>
      <c r="J32" s="116" t="s">
        <v>70</v>
      </c>
      <c r="K32" s="117"/>
      <c r="L32" s="118"/>
    </row>
    <row r="33" spans="1:12" s="19" customFormat="1" ht="15.6" x14ac:dyDescent="0.3">
      <c r="A33" s="18"/>
      <c r="B33" s="111" t="s">
        <v>71</v>
      </c>
      <c r="C33" s="121"/>
      <c r="D33" s="116"/>
      <c r="E33" s="116"/>
      <c r="F33" s="116"/>
      <c r="G33" s="114">
        <f t="shared" si="2"/>
        <v>0</v>
      </c>
      <c r="H33" s="119"/>
      <c r="I33" s="116"/>
      <c r="J33" s="116"/>
      <c r="K33" s="120"/>
      <c r="L33" s="118"/>
    </row>
    <row r="34" spans="1:12" ht="15.6" x14ac:dyDescent="0.3">
      <c r="B34" s="111" t="s">
        <v>72</v>
      </c>
      <c r="C34" s="121"/>
      <c r="D34" s="116"/>
      <c r="E34" s="116"/>
      <c r="F34" s="116"/>
      <c r="G34" s="114">
        <f t="shared" si="2"/>
        <v>0</v>
      </c>
      <c r="H34" s="119"/>
      <c r="I34" s="116"/>
      <c r="J34" s="116"/>
      <c r="K34" s="120"/>
      <c r="L34" s="118"/>
    </row>
    <row r="35" spans="1:12" ht="15.6" x14ac:dyDescent="0.3">
      <c r="C35" s="45" t="s">
        <v>32</v>
      </c>
      <c r="D35" s="11">
        <f>SUM(D27:D34)</f>
        <v>32720</v>
      </c>
      <c r="E35" s="11">
        <f>SUM(E27:E34)</f>
        <v>190000</v>
      </c>
      <c r="F35" s="11">
        <f>SUM(F27:F34)</f>
        <v>270000</v>
      </c>
      <c r="G35" s="11">
        <f>SUM(G27:G34)</f>
        <v>492720</v>
      </c>
      <c r="H35" s="9">
        <f>(H27*G27)+(H28*G28)+(H29*G29)+(H30*G30)+(H31*G31)+(H32*G32)+(H33*G33)+(H34*G34)</f>
        <v>258040</v>
      </c>
      <c r="I35" s="158">
        <f>SUM(I27:I34)</f>
        <v>450642</v>
      </c>
      <c r="J35" s="100"/>
      <c r="K35" s="120"/>
      <c r="L35" s="25"/>
    </row>
    <row r="36" spans="1:12" ht="51" hidden="1" customHeight="1" x14ac:dyDescent="0.3">
      <c r="B36" s="45" t="s">
        <v>73</v>
      </c>
      <c r="C36" s="231"/>
      <c r="D36" s="232"/>
      <c r="E36" s="232"/>
      <c r="F36" s="232"/>
      <c r="G36" s="232"/>
      <c r="H36" s="232"/>
      <c r="I36" s="232"/>
      <c r="J36" s="232"/>
      <c r="K36" s="233"/>
      <c r="L36" s="24"/>
    </row>
    <row r="37" spans="1:12" ht="15.6" hidden="1" x14ac:dyDescent="0.3">
      <c r="B37" s="111" t="s">
        <v>74</v>
      </c>
      <c r="C37" s="112"/>
      <c r="D37" s="113"/>
      <c r="E37" s="113"/>
      <c r="F37" s="113"/>
      <c r="G37" s="114">
        <f>SUM(D37:F37)</f>
        <v>0</v>
      </c>
      <c r="H37" s="115"/>
      <c r="I37" s="113"/>
      <c r="J37" s="116"/>
      <c r="K37" s="117"/>
      <c r="L37" s="118"/>
    </row>
    <row r="38" spans="1:12" ht="15.6" hidden="1" x14ac:dyDescent="0.3">
      <c r="B38" s="111" t="s">
        <v>75</v>
      </c>
      <c r="C38" s="112"/>
      <c r="D38" s="113"/>
      <c r="E38" s="113"/>
      <c r="F38" s="113"/>
      <c r="G38" s="114">
        <f t="shared" ref="G38:G44" si="3">SUM(D38:F38)</f>
        <v>0</v>
      </c>
      <c r="H38" s="115"/>
      <c r="I38" s="113"/>
      <c r="J38" s="116"/>
      <c r="K38" s="117"/>
      <c r="L38" s="118"/>
    </row>
    <row r="39" spans="1:12" ht="15.6" hidden="1" x14ac:dyDescent="0.3">
      <c r="B39" s="111" t="s">
        <v>76</v>
      </c>
      <c r="C39" s="112"/>
      <c r="D39" s="113"/>
      <c r="E39" s="113"/>
      <c r="F39" s="113"/>
      <c r="G39" s="114">
        <f t="shared" si="3"/>
        <v>0</v>
      </c>
      <c r="H39" s="115"/>
      <c r="I39" s="113"/>
      <c r="J39" s="116"/>
      <c r="K39" s="117"/>
      <c r="L39" s="118"/>
    </row>
    <row r="40" spans="1:12" ht="15.6" hidden="1" x14ac:dyDescent="0.3">
      <c r="B40" s="111" t="s">
        <v>77</v>
      </c>
      <c r="C40" s="112"/>
      <c r="D40" s="113"/>
      <c r="E40" s="113"/>
      <c r="F40" s="113"/>
      <c r="G40" s="114">
        <f t="shared" si="3"/>
        <v>0</v>
      </c>
      <c r="H40" s="115"/>
      <c r="I40" s="113"/>
      <c r="J40" s="116"/>
      <c r="K40" s="117"/>
      <c r="L40" s="118"/>
    </row>
    <row r="41" spans="1:12" ht="15.6" hidden="1" x14ac:dyDescent="0.3">
      <c r="B41" s="111" t="s">
        <v>78</v>
      </c>
      <c r="C41" s="112"/>
      <c r="D41" s="113"/>
      <c r="E41" s="113"/>
      <c r="F41" s="113"/>
      <c r="G41" s="114">
        <f t="shared" si="3"/>
        <v>0</v>
      </c>
      <c r="H41" s="115"/>
      <c r="I41" s="113"/>
      <c r="J41" s="116"/>
      <c r="K41" s="117"/>
      <c r="L41" s="118"/>
    </row>
    <row r="42" spans="1:12" ht="15.6" hidden="1" x14ac:dyDescent="0.3">
      <c r="A42" s="19"/>
      <c r="B42" s="111" t="s">
        <v>79</v>
      </c>
      <c r="C42" s="112"/>
      <c r="D42" s="113"/>
      <c r="E42" s="113"/>
      <c r="F42" s="113"/>
      <c r="G42" s="114">
        <f t="shared" si="3"/>
        <v>0</v>
      </c>
      <c r="H42" s="115"/>
      <c r="I42" s="113"/>
      <c r="J42" s="116"/>
      <c r="K42" s="117"/>
      <c r="L42" s="118"/>
    </row>
    <row r="43" spans="1:12" s="19" customFormat="1" ht="15.6" hidden="1" x14ac:dyDescent="0.3">
      <c r="A43" s="18"/>
      <c r="B43" s="111" t="s">
        <v>80</v>
      </c>
      <c r="C43" s="121"/>
      <c r="D43" s="116"/>
      <c r="E43" s="116"/>
      <c r="F43" s="116"/>
      <c r="G43" s="114">
        <f t="shared" si="3"/>
        <v>0</v>
      </c>
      <c r="H43" s="119"/>
      <c r="I43" s="116"/>
      <c r="J43" s="116"/>
      <c r="K43" s="120"/>
      <c r="L43" s="118"/>
    </row>
    <row r="44" spans="1:12" ht="15.6" hidden="1" x14ac:dyDescent="0.3">
      <c r="B44" s="111" t="s">
        <v>81</v>
      </c>
      <c r="C44" s="121"/>
      <c r="D44" s="116"/>
      <c r="E44" s="116"/>
      <c r="F44" s="116"/>
      <c r="G44" s="114">
        <f t="shared" si="3"/>
        <v>0</v>
      </c>
      <c r="H44" s="119"/>
      <c r="I44" s="116"/>
      <c r="J44" s="116"/>
      <c r="K44" s="120"/>
      <c r="L44" s="118"/>
    </row>
    <row r="45" spans="1:12" ht="15.6" hidden="1" x14ac:dyDescent="0.3">
      <c r="C45" s="45" t="s">
        <v>32</v>
      </c>
      <c r="D45" s="9">
        <f>SUM(D37:D44)</f>
        <v>0</v>
      </c>
      <c r="E45" s="9">
        <f>SUM(E37:E44)</f>
        <v>0</v>
      </c>
      <c r="F45" s="9">
        <f>SUM(F37:F44)</f>
        <v>0</v>
      </c>
      <c r="G45" s="9">
        <f>SUM(G37:G44)</f>
        <v>0</v>
      </c>
      <c r="H45" s="9">
        <f>(H37*G37)+(H38*G38)+(H39*G39)+(H40*G40)+(H41*G41)+(H42*G42)+(H43*G43)+(H44*G44)</f>
        <v>0</v>
      </c>
      <c r="I45" s="9">
        <f>SUM(I37:I44)</f>
        <v>0</v>
      </c>
      <c r="J45" s="100"/>
      <c r="K45" s="120"/>
      <c r="L45" s="25"/>
    </row>
    <row r="46" spans="1:12" ht="15.6" x14ac:dyDescent="0.3">
      <c r="B46" s="124"/>
      <c r="C46" s="125"/>
      <c r="D46" s="126"/>
      <c r="E46" s="126"/>
      <c r="F46" s="126"/>
      <c r="G46" s="126"/>
      <c r="H46" s="126"/>
      <c r="I46" s="126"/>
      <c r="J46" s="126"/>
      <c r="K46" s="126"/>
      <c r="L46" s="118"/>
    </row>
    <row r="47" spans="1:12" ht="51" customHeight="1" x14ac:dyDescent="0.3">
      <c r="B47" s="45" t="s">
        <v>82</v>
      </c>
      <c r="C47" s="264" t="s">
        <v>83</v>
      </c>
      <c r="D47" s="236"/>
      <c r="E47" s="236"/>
      <c r="F47" s="236"/>
      <c r="G47" s="236"/>
      <c r="H47" s="236"/>
      <c r="I47" s="236"/>
      <c r="J47" s="236"/>
      <c r="K47" s="237"/>
      <c r="L47" s="8"/>
    </row>
    <row r="48" spans="1:12" ht="39" customHeight="1" x14ac:dyDescent="0.3">
      <c r="B48" s="106" t="s">
        <v>84</v>
      </c>
      <c r="C48" s="152" t="s">
        <v>85</v>
      </c>
      <c r="D48" s="153"/>
      <c r="E48" s="153"/>
      <c r="F48" s="153"/>
      <c r="G48" s="153"/>
      <c r="H48" s="153"/>
      <c r="I48" s="153"/>
      <c r="J48" s="153"/>
      <c r="K48" s="154"/>
      <c r="L48" s="24"/>
    </row>
    <row r="49" spans="1:12" ht="120" customHeight="1" x14ac:dyDescent="0.3">
      <c r="B49" s="122" t="s">
        <v>86</v>
      </c>
      <c r="C49" s="197" t="s">
        <v>87</v>
      </c>
      <c r="D49" s="108">
        <v>24700</v>
      </c>
      <c r="E49" s="113"/>
      <c r="F49" s="113"/>
      <c r="G49" s="114">
        <f>SUM(D49:F49)</f>
        <v>24700</v>
      </c>
      <c r="H49" s="115">
        <v>0.25</v>
      </c>
      <c r="I49" s="155">
        <v>19600</v>
      </c>
      <c r="J49" s="116" t="s">
        <v>88</v>
      </c>
      <c r="K49" s="117"/>
      <c r="L49" s="118"/>
    </row>
    <row r="50" spans="1:12" ht="62.4" x14ac:dyDescent="0.3">
      <c r="B50" s="111" t="s">
        <v>89</v>
      </c>
      <c r="C50" s="197" t="s">
        <v>90</v>
      </c>
      <c r="D50" s="108">
        <v>12200</v>
      </c>
      <c r="E50" s="123"/>
      <c r="F50" s="113"/>
      <c r="G50" s="114">
        <f t="shared" ref="G50:G56" si="4">SUM(D50:F50)</f>
        <v>12200</v>
      </c>
      <c r="H50" s="115">
        <v>0.3</v>
      </c>
      <c r="I50" s="155">
        <v>8700</v>
      </c>
      <c r="J50" s="116" t="s">
        <v>91</v>
      </c>
      <c r="K50" s="117"/>
      <c r="L50" s="118"/>
    </row>
    <row r="51" spans="1:12" ht="108" customHeight="1" x14ac:dyDescent="0.3">
      <c r="B51" s="122" t="s">
        <v>92</v>
      </c>
      <c r="C51" s="197" t="s">
        <v>93</v>
      </c>
      <c r="D51" s="108">
        <v>22200</v>
      </c>
      <c r="E51" s="123"/>
      <c r="F51" s="113"/>
      <c r="G51" s="114">
        <f t="shared" si="4"/>
        <v>22200</v>
      </c>
      <c r="H51" s="115">
        <v>0.3</v>
      </c>
      <c r="I51" s="155">
        <v>22700</v>
      </c>
      <c r="J51" s="116" t="s">
        <v>94</v>
      </c>
      <c r="K51" s="117"/>
      <c r="L51" s="118"/>
    </row>
    <row r="52" spans="1:12" ht="97.5" customHeight="1" x14ac:dyDescent="0.3">
      <c r="B52" s="111" t="s">
        <v>95</v>
      </c>
      <c r="C52" s="109" t="s">
        <v>96</v>
      </c>
      <c r="D52" s="127"/>
      <c r="E52" s="113"/>
      <c r="F52" s="209">
        <v>25000</v>
      </c>
      <c r="G52" s="114">
        <f t="shared" si="4"/>
        <v>25000</v>
      </c>
      <c r="H52" s="115">
        <v>0.4</v>
      </c>
      <c r="I52" s="155">
        <v>27400</v>
      </c>
      <c r="J52" s="116" t="s">
        <v>97</v>
      </c>
      <c r="K52" s="117"/>
      <c r="L52" s="118"/>
    </row>
    <row r="53" spans="1:12" ht="105" customHeight="1" x14ac:dyDescent="0.3">
      <c r="B53" s="111" t="s">
        <v>98</v>
      </c>
      <c r="C53" s="128" t="s">
        <v>99</v>
      </c>
      <c r="D53" s="113"/>
      <c r="E53" s="113"/>
      <c r="F53" s="209">
        <v>72000</v>
      </c>
      <c r="G53" s="114">
        <f t="shared" si="4"/>
        <v>72000</v>
      </c>
      <c r="H53" s="115">
        <v>0.3</v>
      </c>
      <c r="I53" s="155">
        <v>70800</v>
      </c>
      <c r="J53" s="116" t="s">
        <v>100</v>
      </c>
      <c r="K53" s="117"/>
      <c r="L53" s="118"/>
    </row>
    <row r="54" spans="1:12" ht="46.8" x14ac:dyDescent="0.3">
      <c r="B54" s="111" t="s">
        <v>101</v>
      </c>
      <c r="C54" s="112" t="s">
        <v>102</v>
      </c>
      <c r="D54" s="113"/>
      <c r="E54" s="113"/>
      <c r="F54" s="113">
        <v>10000</v>
      </c>
      <c r="G54" s="114">
        <f t="shared" si="4"/>
        <v>10000</v>
      </c>
      <c r="H54" s="115">
        <v>0.3</v>
      </c>
      <c r="I54" s="155">
        <v>8893</v>
      </c>
      <c r="J54" s="116" t="s">
        <v>103</v>
      </c>
      <c r="K54" s="117"/>
      <c r="L54" s="118"/>
    </row>
    <row r="55" spans="1:12" ht="15.6" x14ac:dyDescent="0.3">
      <c r="A55" s="19"/>
      <c r="B55" s="111" t="s">
        <v>104</v>
      </c>
      <c r="C55" s="121"/>
      <c r="D55" s="116"/>
      <c r="E55" s="116"/>
      <c r="F55" s="116"/>
      <c r="G55" s="114">
        <f t="shared" si="4"/>
        <v>0</v>
      </c>
      <c r="H55" s="119"/>
      <c r="I55" s="116"/>
      <c r="J55" s="116"/>
      <c r="K55" s="120"/>
      <c r="L55" s="118"/>
    </row>
    <row r="56" spans="1:12" s="19" customFormat="1" ht="15.6" x14ac:dyDescent="0.3">
      <c r="B56" s="111" t="s">
        <v>105</v>
      </c>
      <c r="C56" s="121"/>
      <c r="D56" s="116"/>
      <c r="E56" s="116"/>
      <c r="F56" s="116"/>
      <c r="G56" s="114">
        <f t="shared" si="4"/>
        <v>0</v>
      </c>
      <c r="H56" s="119"/>
      <c r="I56" s="116"/>
      <c r="J56" s="116"/>
      <c r="K56" s="120"/>
      <c r="L56" s="118"/>
    </row>
    <row r="57" spans="1:12" s="19" customFormat="1" ht="15.6" x14ac:dyDescent="0.3">
      <c r="A57" s="18"/>
      <c r="B57" s="18"/>
      <c r="C57" s="45" t="s">
        <v>32</v>
      </c>
      <c r="D57" s="9">
        <f>SUM(D49:D56)</f>
        <v>59100</v>
      </c>
      <c r="E57" s="9">
        <f>SUM(E49:E56)</f>
        <v>0</v>
      </c>
      <c r="F57" s="9">
        <f>SUM(F49:F56)</f>
        <v>107000</v>
      </c>
      <c r="G57" s="11">
        <f>SUM(G49:G56)</f>
        <v>166100</v>
      </c>
      <c r="H57" s="9">
        <f>(H49*G49)+(H50*G50)+(H51*G51)+(H52*G52)+(H53*G53)+(H54*G54)+(H55*G55)+(H56*G56)</f>
        <v>51095</v>
      </c>
      <c r="I57" s="158">
        <f>SUM(I49:I56)</f>
        <v>158093</v>
      </c>
      <c r="J57" s="100"/>
      <c r="K57" s="120"/>
      <c r="L57" s="25"/>
    </row>
    <row r="58" spans="1:12" ht="51" customHeight="1" x14ac:dyDescent="0.3">
      <c r="B58" s="45" t="s">
        <v>106</v>
      </c>
      <c r="C58" s="231" t="s">
        <v>107</v>
      </c>
      <c r="D58" s="232"/>
      <c r="E58" s="232"/>
      <c r="F58" s="232"/>
      <c r="G58" s="232"/>
      <c r="H58" s="232"/>
      <c r="I58" s="232"/>
      <c r="J58" s="232"/>
      <c r="K58" s="233"/>
      <c r="L58" s="24"/>
    </row>
    <row r="59" spans="1:12" ht="171.6" x14ac:dyDescent="0.3">
      <c r="B59" s="111" t="s">
        <v>108</v>
      </c>
      <c r="C59" s="128" t="s">
        <v>109</v>
      </c>
      <c r="D59" s="113">
        <v>26200</v>
      </c>
      <c r="E59" s="160">
        <v>50000</v>
      </c>
      <c r="F59" s="113"/>
      <c r="G59" s="114">
        <f>SUM(D59:F59)</f>
        <v>76200</v>
      </c>
      <c r="H59" s="115">
        <v>0.75</v>
      </c>
      <c r="I59" s="155">
        <v>83700</v>
      </c>
      <c r="J59" s="116"/>
      <c r="K59" s="117"/>
      <c r="L59" s="118"/>
    </row>
    <row r="60" spans="1:12" ht="145.5" customHeight="1" x14ac:dyDescent="0.3">
      <c r="B60" s="111" t="s">
        <v>110</v>
      </c>
      <c r="C60" s="128" t="s">
        <v>111</v>
      </c>
      <c r="D60" s="209">
        <v>10900</v>
      </c>
      <c r="E60" s="210">
        <v>28000</v>
      </c>
      <c r="F60" s="209"/>
      <c r="G60" s="211">
        <f t="shared" ref="G60:G66" si="5">SUM(D60:F60)</f>
        <v>38900</v>
      </c>
      <c r="H60" s="115">
        <v>0.2</v>
      </c>
      <c r="I60" s="155">
        <v>35400</v>
      </c>
      <c r="J60" s="116" t="s">
        <v>112</v>
      </c>
      <c r="K60" s="117"/>
      <c r="L60" s="118"/>
    </row>
    <row r="61" spans="1:12" ht="78" x14ac:dyDescent="0.3">
      <c r="B61" s="111" t="s">
        <v>113</v>
      </c>
      <c r="C61" s="128" t="s">
        <v>114</v>
      </c>
      <c r="D61" s="113"/>
      <c r="E61" s="113"/>
      <c r="F61" s="113">
        <v>120000</v>
      </c>
      <c r="G61" s="114">
        <f t="shared" si="5"/>
        <v>120000</v>
      </c>
      <c r="H61" s="115"/>
      <c r="I61" s="155">
        <v>108000</v>
      </c>
      <c r="J61" s="116"/>
      <c r="K61" s="117"/>
      <c r="L61" s="118"/>
    </row>
    <row r="62" spans="1:12" ht="15.6" x14ac:dyDescent="0.3">
      <c r="B62" s="111" t="s">
        <v>115</v>
      </c>
      <c r="C62" s="112"/>
      <c r="D62" s="113"/>
      <c r="E62" s="113"/>
      <c r="F62" s="113"/>
      <c r="G62" s="114">
        <f t="shared" si="5"/>
        <v>0</v>
      </c>
      <c r="H62" s="115"/>
      <c r="I62" s="113"/>
      <c r="J62" s="116"/>
      <c r="K62" s="117"/>
      <c r="L62" s="118"/>
    </row>
    <row r="63" spans="1:12" ht="15.6" x14ac:dyDescent="0.3">
      <c r="B63" s="111" t="s">
        <v>116</v>
      </c>
      <c r="C63" s="112"/>
      <c r="D63" s="113"/>
      <c r="E63" s="113"/>
      <c r="F63" s="113"/>
      <c r="G63" s="114">
        <f t="shared" si="5"/>
        <v>0</v>
      </c>
      <c r="H63" s="115"/>
      <c r="I63" s="113"/>
      <c r="J63" s="116"/>
      <c r="K63" s="117"/>
      <c r="L63" s="118"/>
    </row>
    <row r="64" spans="1:12" ht="15.6" x14ac:dyDescent="0.3">
      <c r="B64" s="111" t="s">
        <v>117</v>
      </c>
      <c r="C64" s="112"/>
      <c r="D64" s="113"/>
      <c r="E64" s="113"/>
      <c r="F64" s="113"/>
      <c r="G64" s="114">
        <f t="shared" si="5"/>
        <v>0</v>
      </c>
      <c r="H64" s="115"/>
      <c r="I64" s="113"/>
      <c r="J64" s="116"/>
      <c r="K64" s="117"/>
      <c r="L64" s="118"/>
    </row>
    <row r="65" spans="1:12" ht="15.6" x14ac:dyDescent="0.3">
      <c r="B65" s="111" t="s">
        <v>118</v>
      </c>
      <c r="C65" s="121"/>
      <c r="D65" s="116"/>
      <c r="E65" s="116"/>
      <c r="F65" s="116"/>
      <c r="G65" s="114">
        <f t="shared" si="5"/>
        <v>0</v>
      </c>
      <c r="H65" s="119"/>
      <c r="I65" s="116"/>
      <c r="J65" s="116"/>
      <c r="K65" s="120"/>
      <c r="L65" s="118"/>
    </row>
    <row r="66" spans="1:12" ht="15.6" x14ac:dyDescent="0.3">
      <c r="B66" s="111" t="s">
        <v>119</v>
      </c>
      <c r="C66" s="121"/>
      <c r="D66" s="116"/>
      <c r="E66" s="116"/>
      <c r="F66" s="116"/>
      <c r="G66" s="114">
        <f t="shared" si="5"/>
        <v>0</v>
      </c>
      <c r="H66" s="119"/>
      <c r="I66" s="116"/>
      <c r="J66" s="116"/>
      <c r="K66" s="120"/>
      <c r="L66" s="118"/>
    </row>
    <row r="67" spans="1:12" ht="15.6" x14ac:dyDescent="0.3">
      <c r="C67" s="217" t="s">
        <v>32</v>
      </c>
      <c r="D67" s="215">
        <f>SUM(D59:D66)</f>
        <v>37100</v>
      </c>
      <c r="E67" s="215">
        <f>SUM(E59:E66)</f>
        <v>78000</v>
      </c>
      <c r="F67" s="11">
        <f>SUM(F59:F66)</f>
        <v>120000</v>
      </c>
      <c r="G67" s="215">
        <f>SUM(G59:G66)</f>
        <v>235100</v>
      </c>
      <c r="H67" s="9">
        <f>(H59*G59)+(H60*G60)+(H61*G61)+(H62*G62)+(H63*G63)+(H64*G64)+(H65*G65)+(H66*G66)</f>
        <v>64930</v>
      </c>
      <c r="I67" s="218">
        <f>SUM(I59:I66)</f>
        <v>227100</v>
      </c>
      <c r="J67" s="101"/>
      <c r="K67" s="120"/>
      <c r="L67" s="25"/>
    </row>
    <row r="68" spans="1:12" ht="51" customHeight="1" x14ac:dyDescent="0.3">
      <c r="B68" s="45" t="s">
        <v>120</v>
      </c>
      <c r="C68" s="231" t="s">
        <v>121</v>
      </c>
      <c r="D68" s="232"/>
      <c r="E68" s="232"/>
      <c r="F68" s="232"/>
      <c r="G68" s="232"/>
      <c r="H68" s="232"/>
      <c r="I68" s="232"/>
      <c r="J68" s="232"/>
      <c r="K68" s="233"/>
      <c r="L68" s="24"/>
    </row>
    <row r="69" spans="1:12" ht="135.75" customHeight="1" x14ac:dyDescent="0.3">
      <c r="B69" s="111" t="s">
        <v>122</v>
      </c>
      <c r="C69" s="128" t="s">
        <v>123</v>
      </c>
      <c r="D69" s="155">
        <v>8100</v>
      </c>
      <c r="E69" s="113"/>
      <c r="F69" s="113"/>
      <c r="G69" s="156">
        <f>SUM(D69:F69)</f>
        <v>8100</v>
      </c>
      <c r="H69" s="115">
        <v>0.15</v>
      </c>
      <c r="I69" s="155">
        <v>5230</v>
      </c>
      <c r="J69" s="116" t="s">
        <v>124</v>
      </c>
      <c r="K69" s="117"/>
      <c r="L69" s="118"/>
    </row>
    <row r="70" spans="1:12" ht="147.75" customHeight="1" x14ac:dyDescent="0.3">
      <c r="B70" s="111" t="s">
        <v>125</v>
      </c>
      <c r="C70" s="151" t="s">
        <v>126</v>
      </c>
      <c r="D70" s="155">
        <v>54920</v>
      </c>
      <c r="E70" s="113"/>
      <c r="F70" s="113"/>
      <c r="G70" s="114">
        <f t="shared" ref="G70:G76" si="6">SUM(D70:F70)</f>
        <v>54920</v>
      </c>
      <c r="H70" s="115">
        <v>0.15</v>
      </c>
      <c r="I70" s="155">
        <v>52000</v>
      </c>
      <c r="J70" s="199" t="s">
        <v>127</v>
      </c>
      <c r="K70" s="117"/>
      <c r="L70" s="118"/>
    </row>
    <row r="71" spans="1:12" ht="15.6" x14ac:dyDescent="0.3">
      <c r="B71" s="111" t="s">
        <v>128</v>
      </c>
      <c r="C71" s="112"/>
      <c r="D71" s="113"/>
      <c r="E71" s="113"/>
      <c r="F71" s="113"/>
      <c r="G71" s="114">
        <f t="shared" si="6"/>
        <v>0</v>
      </c>
      <c r="H71" s="115"/>
      <c r="I71" s="113"/>
      <c r="J71" s="116"/>
      <c r="K71" s="117"/>
      <c r="L71" s="118"/>
    </row>
    <row r="72" spans="1:12" ht="15.6" x14ac:dyDescent="0.3">
      <c r="A72" s="19"/>
      <c r="B72" s="111" t="s">
        <v>129</v>
      </c>
      <c r="C72" s="112"/>
      <c r="D72" s="113"/>
      <c r="E72" s="113"/>
      <c r="F72" s="113"/>
      <c r="G72" s="114">
        <f t="shared" si="6"/>
        <v>0</v>
      </c>
      <c r="H72" s="115"/>
      <c r="I72" s="113"/>
      <c r="J72" s="116"/>
      <c r="K72" s="117"/>
      <c r="L72" s="118"/>
    </row>
    <row r="73" spans="1:12" s="19" customFormat="1" ht="15.6" x14ac:dyDescent="0.3">
      <c r="A73" s="18"/>
      <c r="B73" s="111" t="s">
        <v>130</v>
      </c>
      <c r="C73" s="112"/>
      <c r="D73" s="113"/>
      <c r="E73" s="113"/>
      <c r="F73" s="113"/>
      <c r="G73" s="114">
        <f t="shared" si="6"/>
        <v>0</v>
      </c>
      <c r="H73" s="115"/>
      <c r="I73" s="113"/>
      <c r="J73" s="116"/>
      <c r="K73" s="117"/>
      <c r="L73" s="118"/>
    </row>
    <row r="74" spans="1:12" ht="15.6" x14ac:dyDescent="0.3">
      <c r="B74" s="111" t="s">
        <v>131</v>
      </c>
      <c r="C74" s="112"/>
      <c r="D74" s="113"/>
      <c r="E74" s="113"/>
      <c r="F74" s="113"/>
      <c r="G74" s="114">
        <f t="shared" si="6"/>
        <v>0</v>
      </c>
      <c r="H74" s="115"/>
      <c r="I74" s="113"/>
      <c r="J74" s="116"/>
      <c r="K74" s="117"/>
      <c r="L74" s="118"/>
    </row>
    <row r="75" spans="1:12" ht="15.6" x14ac:dyDescent="0.3">
      <c r="B75" s="111" t="s">
        <v>132</v>
      </c>
      <c r="C75" s="121"/>
      <c r="D75" s="116"/>
      <c r="E75" s="116"/>
      <c r="F75" s="116"/>
      <c r="G75" s="114">
        <f t="shared" si="6"/>
        <v>0</v>
      </c>
      <c r="H75" s="119"/>
      <c r="I75" s="116"/>
      <c r="J75" s="116"/>
      <c r="K75" s="120"/>
      <c r="L75" s="118"/>
    </row>
    <row r="76" spans="1:12" ht="15.6" x14ac:dyDescent="0.3">
      <c r="B76" s="111" t="s">
        <v>133</v>
      </c>
      <c r="C76" s="121"/>
      <c r="D76" s="116"/>
      <c r="E76" s="116"/>
      <c r="F76" s="116"/>
      <c r="G76" s="114">
        <f t="shared" si="6"/>
        <v>0</v>
      </c>
      <c r="H76" s="119"/>
      <c r="I76" s="116"/>
      <c r="J76" s="116"/>
      <c r="K76" s="120"/>
      <c r="L76" s="118"/>
    </row>
    <row r="77" spans="1:12" ht="15.6" x14ac:dyDescent="0.3">
      <c r="C77" s="45" t="s">
        <v>32</v>
      </c>
      <c r="D77" s="11">
        <f>SUM(D69:D76)</f>
        <v>63020</v>
      </c>
      <c r="E77" s="11">
        <f>SUM(E69:E76)</f>
        <v>0</v>
      </c>
      <c r="F77" s="11">
        <f>SUM(F69:F76)</f>
        <v>0</v>
      </c>
      <c r="G77" s="215">
        <f>SUM(G69:G76)</f>
        <v>63020</v>
      </c>
      <c r="H77" s="9">
        <f>(H69*G69)+(H70*G70)+(H71*G71)+(H72*G72)+(H73*G73)+(H74*G74)+(H75*G75)+(H76*G76)</f>
        <v>9453</v>
      </c>
      <c r="I77" s="218">
        <f>SUM(I69:I76)</f>
        <v>57230</v>
      </c>
      <c r="J77" s="101"/>
      <c r="K77" s="120"/>
      <c r="L77" s="25"/>
    </row>
    <row r="78" spans="1:12" ht="51" hidden="1" customHeight="1" x14ac:dyDescent="0.3">
      <c r="B78" s="45" t="s">
        <v>134</v>
      </c>
      <c r="C78" s="231"/>
      <c r="D78" s="232"/>
      <c r="E78" s="232"/>
      <c r="F78" s="232"/>
      <c r="G78" s="232"/>
      <c r="H78" s="232"/>
      <c r="I78" s="232"/>
      <c r="J78" s="232"/>
      <c r="K78" s="233"/>
      <c r="L78" s="24"/>
    </row>
    <row r="79" spans="1:12" ht="15.6" hidden="1" x14ac:dyDescent="0.3">
      <c r="B79" s="111" t="s">
        <v>135</v>
      </c>
      <c r="C79" s="112"/>
      <c r="D79" s="113"/>
      <c r="E79" s="113"/>
      <c r="F79" s="113"/>
      <c r="G79" s="114">
        <f>SUM(D79:F79)</f>
        <v>0</v>
      </c>
      <c r="H79" s="115"/>
      <c r="I79" s="113"/>
      <c r="J79" s="116"/>
      <c r="K79" s="117"/>
      <c r="L79" s="118"/>
    </row>
    <row r="80" spans="1:12" ht="15.6" hidden="1" x14ac:dyDescent="0.3">
      <c r="B80" s="111" t="s">
        <v>136</v>
      </c>
      <c r="C80" s="112"/>
      <c r="D80" s="113"/>
      <c r="E80" s="113"/>
      <c r="F80" s="113"/>
      <c r="G80" s="114">
        <f t="shared" ref="G80:G86" si="7">SUM(D80:F80)</f>
        <v>0</v>
      </c>
      <c r="H80" s="115"/>
      <c r="I80" s="113"/>
      <c r="J80" s="116"/>
      <c r="K80" s="117"/>
      <c r="L80" s="118"/>
    </row>
    <row r="81" spans="2:12" ht="15.6" hidden="1" x14ac:dyDescent="0.3">
      <c r="B81" s="111" t="s">
        <v>137</v>
      </c>
      <c r="C81" s="112"/>
      <c r="D81" s="113"/>
      <c r="E81" s="113"/>
      <c r="F81" s="113"/>
      <c r="G81" s="114">
        <f t="shared" si="7"/>
        <v>0</v>
      </c>
      <c r="H81" s="115"/>
      <c r="I81" s="113"/>
      <c r="J81" s="116"/>
      <c r="K81" s="117"/>
      <c r="L81" s="118"/>
    </row>
    <row r="82" spans="2:12" ht="15.6" hidden="1" x14ac:dyDescent="0.3">
      <c r="B82" s="111" t="s">
        <v>138</v>
      </c>
      <c r="C82" s="112"/>
      <c r="D82" s="113"/>
      <c r="E82" s="113"/>
      <c r="F82" s="113"/>
      <c r="G82" s="114">
        <f t="shared" si="7"/>
        <v>0</v>
      </c>
      <c r="H82" s="115"/>
      <c r="I82" s="113"/>
      <c r="J82" s="116"/>
      <c r="K82" s="117"/>
      <c r="L82" s="118"/>
    </row>
    <row r="83" spans="2:12" ht="15.6" hidden="1" x14ac:dyDescent="0.3">
      <c r="B83" s="111" t="s">
        <v>139</v>
      </c>
      <c r="C83" s="112"/>
      <c r="D83" s="113"/>
      <c r="E83" s="113"/>
      <c r="F83" s="113"/>
      <c r="G83" s="114">
        <f t="shared" si="7"/>
        <v>0</v>
      </c>
      <c r="H83" s="115"/>
      <c r="I83" s="113"/>
      <c r="J83" s="116"/>
      <c r="K83" s="117"/>
      <c r="L83" s="118"/>
    </row>
    <row r="84" spans="2:12" ht="15.6" hidden="1" x14ac:dyDescent="0.3">
      <c r="B84" s="111" t="s">
        <v>140</v>
      </c>
      <c r="C84" s="112"/>
      <c r="D84" s="113"/>
      <c r="E84" s="113"/>
      <c r="F84" s="113"/>
      <c r="G84" s="114">
        <f t="shared" si="7"/>
        <v>0</v>
      </c>
      <c r="H84" s="115"/>
      <c r="I84" s="113"/>
      <c r="J84" s="116"/>
      <c r="K84" s="117"/>
      <c r="L84" s="118"/>
    </row>
    <row r="85" spans="2:12" ht="15.6" hidden="1" x14ac:dyDescent="0.3">
      <c r="B85" s="111" t="s">
        <v>141</v>
      </c>
      <c r="C85" s="121"/>
      <c r="D85" s="116"/>
      <c r="E85" s="116"/>
      <c r="F85" s="116"/>
      <c r="G85" s="114">
        <f t="shared" si="7"/>
        <v>0</v>
      </c>
      <c r="H85" s="119"/>
      <c r="I85" s="116"/>
      <c r="J85" s="116"/>
      <c r="K85" s="120"/>
      <c r="L85" s="118"/>
    </row>
    <row r="86" spans="2:12" ht="15.6" hidden="1" x14ac:dyDescent="0.3">
      <c r="B86" s="111" t="s">
        <v>142</v>
      </c>
      <c r="C86" s="121"/>
      <c r="D86" s="116"/>
      <c r="E86" s="116"/>
      <c r="F86" s="116"/>
      <c r="G86" s="114">
        <f t="shared" si="7"/>
        <v>0</v>
      </c>
      <c r="H86" s="119"/>
      <c r="I86" s="116"/>
      <c r="J86" s="116"/>
      <c r="K86" s="120"/>
      <c r="L86" s="118"/>
    </row>
    <row r="87" spans="2:12" ht="15.6" hidden="1" x14ac:dyDescent="0.3">
      <c r="C87" s="45" t="s">
        <v>32</v>
      </c>
      <c r="D87" s="9">
        <f>SUM(D79:D86)</f>
        <v>0</v>
      </c>
      <c r="E87" s="9">
        <f>SUM(E79:E86)</f>
        <v>0</v>
      </c>
      <c r="F87" s="9">
        <f>SUM(F79:F86)</f>
        <v>0</v>
      </c>
      <c r="G87" s="9">
        <f>SUM(G79:G86)</f>
        <v>0</v>
      </c>
      <c r="H87" s="9">
        <f>(H79*G79)+(H80*G80)+(H81*G81)+(H82*G82)+(H83*G83)+(H84*G84)+(H85*G85)+(H86*G86)</f>
        <v>0</v>
      </c>
      <c r="I87" s="86">
        <f>SUM(I79:I86)</f>
        <v>0</v>
      </c>
      <c r="J87" s="101"/>
      <c r="K87" s="120"/>
      <c r="L87" s="25"/>
    </row>
    <row r="88" spans="2:12" ht="15.75" customHeight="1" x14ac:dyDescent="0.3">
      <c r="B88" s="3"/>
      <c r="C88" s="124"/>
      <c r="D88" s="129"/>
      <c r="E88" s="129"/>
      <c r="F88" s="129"/>
      <c r="G88" s="129"/>
      <c r="H88" s="129"/>
      <c r="I88" s="129"/>
      <c r="J88" s="129"/>
      <c r="K88" s="124"/>
      <c r="L88" s="2"/>
    </row>
    <row r="89" spans="2:12" ht="51" hidden="1" customHeight="1" x14ac:dyDescent="0.3">
      <c r="B89" s="45" t="s">
        <v>143</v>
      </c>
      <c r="C89" s="235"/>
      <c r="D89" s="236"/>
      <c r="E89" s="236"/>
      <c r="F89" s="236"/>
      <c r="G89" s="236"/>
      <c r="H89" s="236"/>
      <c r="I89" s="236"/>
      <c r="J89" s="236"/>
      <c r="K89" s="237"/>
      <c r="L89" s="8"/>
    </row>
    <row r="90" spans="2:12" ht="51" hidden="1" customHeight="1" x14ac:dyDescent="0.3">
      <c r="B90" s="45" t="s">
        <v>144</v>
      </c>
      <c r="C90" s="231"/>
      <c r="D90" s="232"/>
      <c r="E90" s="232"/>
      <c r="F90" s="232"/>
      <c r="G90" s="232"/>
      <c r="H90" s="232"/>
      <c r="I90" s="232"/>
      <c r="J90" s="232"/>
      <c r="K90" s="233"/>
      <c r="L90" s="24"/>
    </row>
    <row r="91" spans="2:12" ht="15.6" hidden="1" x14ac:dyDescent="0.3">
      <c r="B91" s="111" t="s">
        <v>145</v>
      </c>
      <c r="C91" s="112"/>
      <c r="D91" s="113"/>
      <c r="E91" s="113"/>
      <c r="F91" s="113"/>
      <c r="G91" s="114">
        <f>SUM(D91:F91)</f>
        <v>0</v>
      </c>
      <c r="H91" s="115"/>
      <c r="I91" s="113"/>
      <c r="J91" s="116"/>
      <c r="K91" s="117"/>
      <c r="L91" s="118"/>
    </row>
    <row r="92" spans="2:12" ht="15.6" hidden="1" x14ac:dyDescent="0.3">
      <c r="B92" s="111" t="s">
        <v>146</v>
      </c>
      <c r="C92" s="112"/>
      <c r="D92" s="113"/>
      <c r="E92" s="113"/>
      <c r="F92" s="113"/>
      <c r="G92" s="114">
        <f t="shared" ref="G92:G98" si="8">SUM(D92:F92)</f>
        <v>0</v>
      </c>
      <c r="H92" s="115"/>
      <c r="I92" s="113"/>
      <c r="J92" s="116"/>
      <c r="K92" s="117"/>
      <c r="L92" s="118"/>
    </row>
    <row r="93" spans="2:12" ht="15.6" hidden="1" x14ac:dyDescent="0.3">
      <c r="B93" s="111" t="s">
        <v>147</v>
      </c>
      <c r="C93" s="112"/>
      <c r="D93" s="113"/>
      <c r="E93" s="113"/>
      <c r="F93" s="113"/>
      <c r="G93" s="114">
        <f t="shared" si="8"/>
        <v>0</v>
      </c>
      <c r="H93" s="115"/>
      <c r="I93" s="113"/>
      <c r="J93" s="116"/>
      <c r="K93" s="117"/>
      <c r="L93" s="118"/>
    </row>
    <row r="94" spans="2:12" ht="15.6" hidden="1" x14ac:dyDescent="0.3">
      <c r="B94" s="111" t="s">
        <v>148</v>
      </c>
      <c r="C94" s="112"/>
      <c r="D94" s="113"/>
      <c r="E94" s="113"/>
      <c r="F94" s="113"/>
      <c r="G94" s="114">
        <f t="shared" si="8"/>
        <v>0</v>
      </c>
      <c r="H94" s="115"/>
      <c r="I94" s="113"/>
      <c r="J94" s="116"/>
      <c r="K94" s="117"/>
      <c r="L94" s="118"/>
    </row>
    <row r="95" spans="2:12" ht="15.6" hidden="1" x14ac:dyDescent="0.3">
      <c r="B95" s="111" t="s">
        <v>149</v>
      </c>
      <c r="C95" s="112"/>
      <c r="D95" s="113"/>
      <c r="E95" s="113"/>
      <c r="F95" s="113"/>
      <c r="G95" s="114">
        <f t="shared" si="8"/>
        <v>0</v>
      </c>
      <c r="H95" s="115"/>
      <c r="I95" s="113"/>
      <c r="J95" s="116"/>
      <c r="K95" s="117"/>
      <c r="L95" s="118"/>
    </row>
    <row r="96" spans="2:12" ht="15.6" hidden="1" x14ac:dyDescent="0.3">
      <c r="B96" s="111" t="s">
        <v>150</v>
      </c>
      <c r="C96" s="112"/>
      <c r="D96" s="113"/>
      <c r="E96" s="113"/>
      <c r="F96" s="113"/>
      <c r="G96" s="114">
        <f t="shared" si="8"/>
        <v>0</v>
      </c>
      <c r="H96" s="115"/>
      <c r="I96" s="113"/>
      <c r="J96" s="116"/>
      <c r="K96" s="117"/>
      <c r="L96" s="118"/>
    </row>
    <row r="97" spans="2:12" ht="15.6" hidden="1" x14ac:dyDescent="0.3">
      <c r="B97" s="111" t="s">
        <v>151</v>
      </c>
      <c r="C97" s="121"/>
      <c r="D97" s="116"/>
      <c r="E97" s="116"/>
      <c r="F97" s="116"/>
      <c r="G97" s="114">
        <f t="shared" si="8"/>
        <v>0</v>
      </c>
      <c r="H97" s="119"/>
      <c r="I97" s="116"/>
      <c r="J97" s="116"/>
      <c r="K97" s="120"/>
      <c r="L97" s="118"/>
    </row>
    <row r="98" spans="2:12" ht="15.6" hidden="1" x14ac:dyDescent="0.3">
      <c r="B98" s="111" t="s">
        <v>152</v>
      </c>
      <c r="C98" s="121"/>
      <c r="D98" s="116"/>
      <c r="E98" s="116"/>
      <c r="F98" s="116"/>
      <c r="G98" s="114">
        <f t="shared" si="8"/>
        <v>0</v>
      </c>
      <c r="H98" s="119"/>
      <c r="I98" s="116"/>
      <c r="J98" s="116"/>
      <c r="K98" s="120"/>
      <c r="L98" s="118"/>
    </row>
    <row r="99" spans="2:12" ht="15.6" hidden="1" x14ac:dyDescent="0.3">
      <c r="C99" s="45" t="s">
        <v>32</v>
      </c>
      <c r="D99" s="9">
        <f>SUM(D91:D98)</f>
        <v>0</v>
      </c>
      <c r="E99" s="9">
        <f>SUM(E91:E98)</f>
        <v>0</v>
      </c>
      <c r="F99" s="9">
        <f>SUM(F91:F98)</f>
        <v>0</v>
      </c>
      <c r="G99" s="11">
        <f>SUM(G91:G98)</f>
        <v>0</v>
      </c>
      <c r="H99" s="9">
        <f>(H91*G91)+(H92*G92)+(H93*G93)+(H94*G94)+(H95*G95)+(H96*G96)+(H97*G97)+(H98*G98)</f>
        <v>0</v>
      </c>
      <c r="I99" s="86">
        <f>SUM(I91:I98)</f>
        <v>0</v>
      </c>
      <c r="J99" s="101"/>
      <c r="K99" s="120"/>
      <c r="L99" s="25"/>
    </row>
    <row r="100" spans="2:12" ht="51" hidden="1" customHeight="1" x14ac:dyDescent="0.3">
      <c r="B100" s="45" t="s">
        <v>153</v>
      </c>
      <c r="C100" s="231"/>
      <c r="D100" s="232"/>
      <c r="E100" s="232"/>
      <c r="F100" s="232"/>
      <c r="G100" s="232"/>
      <c r="H100" s="232"/>
      <c r="I100" s="232"/>
      <c r="J100" s="232"/>
      <c r="K100" s="233"/>
      <c r="L100" s="24"/>
    </row>
    <row r="101" spans="2:12" ht="15.6" hidden="1" x14ac:dyDescent="0.3">
      <c r="B101" s="111" t="s">
        <v>154</v>
      </c>
      <c r="C101" s="112"/>
      <c r="D101" s="113"/>
      <c r="E101" s="113"/>
      <c r="F101" s="113"/>
      <c r="G101" s="114">
        <f>SUM(D101:F101)</f>
        <v>0</v>
      </c>
      <c r="H101" s="115"/>
      <c r="I101" s="113"/>
      <c r="J101" s="116"/>
      <c r="K101" s="117"/>
      <c r="L101" s="118"/>
    </row>
    <row r="102" spans="2:12" ht="15.6" hidden="1" x14ac:dyDescent="0.3">
      <c r="B102" s="111" t="s">
        <v>155</v>
      </c>
      <c r="C102" s="112"/>
      <c r="D102" s="113"/>
      <c r="E102" s="113"/>
      <c r="F102" s="113"/>
      <c r="G102" s="114">
        <f t="shared" ref="G102:G108" si="9">SUM(D102:F102)</f>
        <v>0</v>
      </c>
      <c r="H102" s="115"/>
      <c r="I102" s="113"/>
      <c r="J102" s="116"/>
      <c r="K102" s="117"/>
      <c r="L102" s="118"/>
    </row>
    <row r="103" spans="2:12" ht="15.6" hidden="1" x14ac:dyDescent="0.3">
      <c r="B103" s="111" t="s">
        <v>156</v>
      </c>
      <c r="C103" s="112"/>
      <c r="D103" s="113"/>
      <c r="E103" s="113"/>
      <c r="F103" s="113"/>
      <c r="G103" s="114">
        <f t="shared" si="9"/>
        <v>0</v>
      </c>
      <c r="H103" s="115"/>
      <c r="I103" s="113"/>
      <c r="J103" s="116"/>
      <c r="K103" s="117"/>
      <c r="L103" s="118"/>
    </row>
    <row r="104" spans="2:12" ht="15.6" hidden="1" x14ac:dyDescent="0.3">
      <c r="B104" s="111" t="s">
        <v>157</v>
      </c>
      <c r="C104" s="112"/>
      <c r="D104" s="113"/>
      <c r="E104" s="113"/>
      <c r="F104" s="113"/>
      <c r="G104" s="114">
        <f t="shared" si="9"/>
        <v>0</v>
      </c>
      <c r="H104" s="115"/>
      <c r="I104" s="113"/>
      <c r="J104" s="116"/>
      <c r="K104" s="117"/>
      <c r="L104" s="118"/>
    </row>
    <row r="105" spans="2:12" ht="15.6" hidden="1" x14ac:dyDescent="0.3">
      <c r="B105" s="111" t="s">
        <v>158</v>
      </c>
      <c r="C105" s="112"/>
      <c r="D105" s="113"/>
      <c r="E105" s="113"/>
      <c r="F105" s="113"/>
      <c r="G105" s="114">
        <f t="shared" si="9"/>
        <v>0</v>
      </c>
      <c r="H105" s="115"/>
      <c r="I105" s="113"/>
      <c r="J105" s="116"/>
      <c r="K105" s="117"/>
      <c r="L105" s="118"/>
    </row>
    <row r="106" spans="2:12" ht="15.6" hidden="1" x14ac:dyDescent="0.3">
      <c r="B106" s="111" t="s">
        <v>159</v>
      </c>
      <c r="C106" s="112"/>
      <c r="D106" s="113"/>
      <c r="E106" s="113"/>
      <c r="F106" s="113"/>
      <c r="G106" s="114">
        <f t="shared" si="9"/>
        <v>0</v>
      </c>
      <c r="H106" s="115"/>
      <c r="I106" s="113"/>
      <c r="J106" s="116"/>
      <c r="K106" s="117"/>
      <c r="L106" s="118"/>
    </row>
    <row r="107" spans="2:12" ht="15.6" hidden="1" x14ac:dyDescent="0.3">
      <c r="B107" s="111" t="s">
        <v>160</v>
      </c>
      <c r="C107" s="121"/>
      <c r="D107" s="116"/>
      <c r="E107" s="116"/>
      <c r="F107" s="116"/>
      <c r="G107" s="114">
        <f t="shared" si="9"/>
        <v>0</v>
      </c>
      <c r="H107" s="119"/>
      <c r="I107" s="116"/>
      <c r="J107" s="116"/>
      <c r="K107" s="120"/>
      <c r="L107" s="118"/>
    </row>
    <row r="108" spans="2:12" ht="15.6" hidden="1" x14ac:dyDescent="0.3">
      <c r="B108" s="111" t="s">
        <v>161</v>
      </c>
      <c r="C108" s="121"/>
      <c r="D108" s="116"/>
      <c r="E108" s="116"/>
      <c r="F108" s="116"/>
      <c r="G108" s="114">
        <f t="shared" si="9"/>
        <v>0</v>
      </c>
      <c r="H108" s="119"/>
      <c r="I108" s="116"/>
      <c r="J108" s="116"/>
      <c r="K108" s="120"/>
      <c r="L108" s="118"/>
    </row>
    <row r="109" spans="2:12" ht="15.6" hidden="1" x14ac:dyDescent="0.3">
      <c r="C109" s="45" t="s">
        <v>32</v>
      </c>
      <c r="D109" s="11">
        <f>SUM(D101:D108)</f>
        <v>0</v>
      </c>
      <c r="E109" s="11">
        <f>SUM(E101:E108)</f>
        <v>0</v>
      </c>
      <c r="F109" s="11">
        <f>SUM(F101:F108)</f>
        <v>0</v>
      </c>
      <c r="G109" s="11">
        <f>SUM(G101:G108)</f>
        <v>0</v>
      </c>
      <c r="H109" s="9">
        <f>(H101*G101)+(H102*G102)+(H103*G103)+(H104*G104)+(H105*G105)+(H106*G106)+(H107*G107)+(H108*G108)</f>
        <v>0</v>
      </c>
      <c r="I109" s="86">
        <f>SUM(I101:I108)</f>
        <v>0</v>
      </c>
      <c r="J109" s="101"/>
      <c r="K109" s="120"/>
      <c r="L109" s="25"/>
    </row>
    <row r="110" spans="2:12" ht="51" hidden="1" customHeight="1" x14ac:dyDescent="0.3">
      <c r="B110" s="45" t="s">
        <v>162</v>
      </c>
      <c r="C110" s="231"/>
      <c r="D110" s="232"/>
      <c r="E110" s="232"/>
      <c r="F110" s="232"/>
      <c r="G110" s="232"/>
      <c r="H110" s="232"/>
      <c r="I110" s="232"/>
      <c r="J110" s="232"/>
      <c r="K110" s="233"/>
      <c r="L110" s="24"/>
    </row>
    <row r="111" spans="2:12" ht="15.6" hidden="1" x14ac:dyDescent="0.3">
      <c r="B111" s="111" t="s">
        <v>163</v>
      </c>
      <c r="C111" s="112"/>
      <c r="D111" s="113"/>
      <c r="E111" s="113"/>
      <c r="F111" s="113"/>
      <c r="G111" s="114">
        <f>SUM(D111:F111)</f>
        <v>0</v>
      </c>
      <c r="H111" s="115"/>
      <c r="I111" s="113"/>
      <c r="J111" s="116"/>
      <c r="K111" s="117"/>
      <c r="L111" s="118"/>
    </row>
    <row r="112" spans="2:12" ht="15.6" hidden="1" x14ac:dyDescent="0.3">
      <c r="B112" s="111" t="s">
        <v>164</v>
      </c>
      <c r="C112" s="112"/>
      <c r="D112" s="113"/>
      <c r="E112" s="113"/>
      <c r="F112" s="113"/>
      <c r="G112" s="114">
        <f t="shared" ref="G112:G118" si="10">SUM(D112:F112)</f>
        <v>0</v>
      </c>
      <c r="H112" s="115"/>
      <c r="I112" s="113"/>
      <c r="J112" s="116"/>
      <c r="K112" s="117"/>
      <c r="L112" s="118"/>
    </row>
    <row r="113" spans="2:12" ht="15.6" hidden="1" x14ac:dyDescent="0.3">
      <c r="B113" s="111" t="s">
        <v>165</v>
      </c>
      <c r="C113" s="112"/>
      <c r="D113" s="113"/>
      <c r="E113" s="113"/>
      <c r="F113" s="113"/>
      <c r="G113" s="114">
        <f t="shared" si="10"/>
        <v>0</v>
      </c>
      <c r="H113" s="115"/>
      <c r="I113" s="113"/>
      <c r="J113" s="116"/>
      <c r="K113" s="117"/>
      <c r="L113" s="118"/>
    </row>
    <row r="114" spans="2:12" ht="15.6" hidden="1" x14ac:dyDescent="0.3">
      <c r="B114" s="111" t="s">
        <v>166</v>
      </c>
      <c r="C114" s="112"/>
      <c r="D114" s="113"/>
      <c r="E114" s="113"/>
      <c r="F114" s="113"/>
      <c r="G114" s="114">
        <f t="shared" si="10"/>
        <v>0</v>
      </c>
      <c r="H114" s="115"/>
      <c r="I114" s="113"/>
      <c r="J114" s="116"/>
      <c r="K114" s="117"/>
      <c r="L114" s="118"/>
    </row>
    <row r="115" spans="2:12" ht="15.6" hidden="1" x14ac:dyDescent="0.3">
      <c r="B115" s="111" t="s">
        <v>167</v>
      </c>
      <c r="C115" s="112"/>
      <c r="D115" s="113"/>
      <c r="E115" s="113"/>
      <c r="F115" s="113"/>
      <c r="G115" s="114">
        <f t="shared" si="10"/>
        <v>0</v>
      </c>
      <c r="H115" s="115"/>
      <c r="I115" s="113"/>
      <c r="J115" s="116"/>
      <c r="K115" s="117"/>
      <c r="L115" s="118"/>
    </row>
    <row r="116" spans="2:12" ht="15.6" hidden="1" x14ac:dyDescent="0.3">
      <c r="B116" s="111" t="s">
        <v>168</v>
      </c>
      <c r="C116" s="112"/>
      <c r="D116" s="113"/>
      <c r="E116" s="113"/>
      <c r="F116" s="113"/>
      <c r="G116" s="114">
        <f t="shared" si="10"/>
        <v>0</v>
      </c>
      <c r="H116" s="115"/>
      <c r="I116" s="113"/>
      <c r="J116" s="116"/>
      <c r="K116" s="117"/>
      <c r="L116" s="118"/>
    </row>
    <row r="117" spans="2:12" ht="15.6" hidden="1" x14ac:dyDescent="0.3">
      <c r="B117" s="111" t="s">
        <v>169</v>
      </c>
      <c r="C117" s="121"/>
      <c r="D117" s="116"/>
      <c r="E117" s="116"/>
      <c r="F117" s="116"/>
      <c r="G117" s="114">
        <f t="shared" si="10"/>
        <v>0</v>
      </c>
      <c r="H117" s="119"/>
      <c r="I117" s="116"/>
      <c r="J117" s="116"/>
      <c r="K117" s="120"/>
      <c r="L117" s="118"/>
    </row>
    <row r="118" spans="2:12" ht="15.6" hidden="1" x14ac:dyDescent="0.3">
      <c r="B118" s="111" t="s">
        <v>170</v>
      </c>
      <c r="C118" s="121"/>
      <c r="D118" s="116"/>
      <c r="E118" s="116"/>
      <c r="F118" s="116"/>
      <c r="G118" s="114">
        <f t="shared" si="10"/>
        <v>0</v>
      </c>
      <c r="H118" s="119"/>
      <c r="I118" s="116"/>
      <c r="J118" s="116"/>
      <c r="K118" s="120"/>
      <c r="L118" s="118"/>
    </row>
    <row r="119" spans="2:12" ht="15.6" hidden="1" x14ac:dyDescent="0.3">
      <c r="C119" s="45" t="s">
        <v>32</v>
      </c>
      <c r="D119" s="11">
        <f>SUM(D111:D118)</f>
        <v>0</v>
      </c>
      <c r="E119" s="11">
        <f>SUM(E111:E118)</f>
        <v>0</v>
      </c>
      <c r="F119" s="11">
        <f>SUM(F111:F118)</f>
        <v>0</v>
      </c>
      <c r="G119" s="11">
        <f>SUM(G111:G118)</f>
        <v>0</v>
      </c>
      <c r="H119" s="9">
        <f>(H111*G111)+(H112*G112)+(H113*G113)+(H114*G114)+(H115*G115)+(H116*G116)+(H117*G117)+(H118*G118)</f>
        <v>0</v>
      </c>
      <c r="I119" s="86">
        <f>SUM(I111:I118)</f>
        <v>0</v>
      </c>
      <c r="J119" s="101"/>
      <c r="K119" s="120"/>
      <c r="L119" s="25"/>
    </row>
    <row r="120" spans="2:12" ht="51" hidden="1" customHeight="1" x14ac:dyDescent="0.3">
      <c r="B120" s="45" t="s">
        <v>171</v>
      </c>
      <c r="C120" s="231"/>
      <c r="D120" s="232"/>
      <c r="E120" s="232"/>
      <c r="F120" s="232"/>
      <c r="G120" s="232"/>
      <c r="H120" s="232"/>
      <c r="I120" s="232"/>
      <c r="J120" s="232"/>
      <c r="K120" s="233"/>
      <c r="L120" s="24"/>
    </row>
    <row r="121" spans="2:12" ht="15.6" hidden="1" x14ac:dyDescent="0.3">
      <c r="B121" s="111" t="s">
        <v>172</v>
      </c>
      <c r="C121" s="112"/>
      <c r="D121" s="113"/>
      <c r="E121" s="113"/>
      <c r="F121" s="113"/>
      <c r="G121" s="114">
        <f>SUM(D121:F121)</f>
        <v>0</v>
      </c>
      <c r="H121" s="115"/>
      <c r="I121" s="113"/>
      <c r="J121" s="116"/>
      <c r="K121" s="117"/>
      <c r="L121" s="118"/>
    </row>
    <row r="122" spans="2:12" ht="15.6" hidden="1" x14ac:dyDescent="0.3">
      <c r="B122" s="111" t="s">
        <v>173</v>
      </c>
      <c r="C122" s="112"/>
      <c r="D122" s="113"/>
      <c r="E122" s="113"/>
      <c r="F122" s="113"/>
      <c r="G122" s="114">
        <f t="shared" ref="G122:G128" si="11">SUM(D122:F122)</f>
        <v>0</v>
      </c>
      <c r="H122" s="115"/>
      <c r="I122" s="113"/>
      <c r="J122" s="116"/>
      <c r="K122" s="117"/>
      <c r="L122" s="118"/>
    </row>
    <row r="123" spans="2:12" ht="15.6" hidden="1" x14ac:dyDescent="0.3">
      <c r="B123" s="111" t="s">
        <v>174</v>
      </c>
      <c r="C123" s="112"/>
      <c r="D123" s="113"/>
      <c r="E123" s="113"/>
      <c r="F123" s="113"/>
      <c r="G123" s="114">
        <f t="shared" si="11"/>
        <v>0</v>
      </c>
      <c r="H123" s="115"/>
      <c r="I123" s="113"/>
      <c r="J123" s="116"/>
      <c r="K123" s="117"/>
      <c r="L123" s="118"/>
    </row>
    <row r="124" spans="2:12" ht="15.6" hidden="1" x14ac:dyDescent="0.3">
      <c r="B124" s="111" t="s">
        <v>175</v>
      </c>
      <c r="C124" s="112"/>
      <c r="D124" s="113"/>
      <c r="E124" s="113"/>
      <c r="F124" s="113"/>
      <c r="G124" s="114">
        <f t="shared" si="11"/>
        <v>0</v>
      </c>
      <c r="H124" s="115"/>
      <c r="I124" s="113"/>
      <c r="J124" s="116"/>
      <c r="K124" s="117"/>
      <c r="L124" s="118"/>
    </row>
    <row r="125" spans="2:12" ht="15.6" hidden="1" x14ac:dyDescent="0.3">
      <c r="B125" s="111" t="s">
        <v>176</v>
      </c>
      <c r="C125" s="112"/>
      <c r="D125" s="113"/>
      <c r="E125" s="113"/>
      <c r="F125" s="113"/>
      <c r="G125" s="114">
        <f t="shared" si="11"/>
        <v>0</v>
      </c>
      <c r="H125" s="115"/>
      <c r="I125" s="113"/>
      <c r="J125" s="116"/>
      <c r="K125" s="117"/>
      <c r="L125" s="118"/>
    </row>
    <row r="126" spans="2:12" ht="15.6" hidden="1" x14ac:dyDescent="0.3">
      <c r="B126" s="111" t="s">
        <v>177</v>
      </c>
      <c r="C126" s="112"/>
      <c r="D126" s="113"/>
      <c r="E126" s="113"/>
      <c r="F126" s="113"/>
      <c r="G126" s="114">
        <f t="shared" si="11"/>
        <v>0</v>
      </c>
      <c r="H126" s="115"/>
      <c r="I126" s="113"/>
      <c r="J126" s="116"/>
      <c r="K126" s="117"/>
      <c r="L126" s="118"/>
    </row>
    <row r="127" spans="2:12" ht="15.6" hidden="1" x14ac:dyDescent="0.3">
      <c r="B127" s="111" t="s">
        <v>178</v>
      </c>
      <c r="C127" s="121"/>
      <c r="D127" s="116"/>
      <c r="E127" s="116"/>
      <c r="F127" s="116"/>
      <c r="G127" s="114">
        <f t="shared" si="11"/>
        <v>0</v>
      </c>
      <c r="H127" s="119"/>
      <c r="I127" s="116"/>
      <c r="J127" s="116"/>
      <c r="K127" s="120"/>
      <c r="L127" s="118"/>
    </row>
    <row r="128" spans="2:12" ht="15.6" hidden="1" x14ac:dyDescent="0.3">
      <c r="B128" s="111" t="s">
        <v>179</v>
      </c>
      <c r="C128" s="121"/>
      <c r="D128" s="116"/>
      <c r="E128" s="116"/>
      <c r="F128" s="116"/>
      <c r="G128" s="114">
        <f t="shared" si="11"/>
        <v>0</v>
      </c>
      <c r="H128" s="119"/>
      <c r="I128" s="116"/>
      <c r="J128" s="116"/>
      <c r="K128" s="120"/>
      <c r="L128" s="118"/>
    </row>
    <row r="129" spans="2:12" ht="15.6" hidden="1" x14ac:dyDescent="0.3">
      <c r="C129" s="45" t="s">
        <v>32</v>
      </c>
      <c r="D129" s="9">
        <f>SUM(D121:D128)</f>
        <v>0</v>
      </c>
      <c r="E129" s="9">
        <f>SUM(E121:E128)</f>
        <v>0</v>
      </c>
      <c r="F129" s="9">
        <f>SUM(F121:F128)</f>
        <v>0</v>
      </c>
      <c r="G129" s="9">
        <f>SUM(G121:G128)</f>
        <v>0</v>
      </c>
      <c r="H129" s="9">
        <f>(H121*G121)+(H122*G122)+(H123*G123)+(H124*G124)+(H125*G125)+(H126*G126)+(H127*G127)+(H128*G128)</f>
        <v>0</v>
      </c>
      <c r="I129" s="86">
        <f>SUM(I121:I128)</f>
        <v>0</v>
      </c>
      <c r="J129" s="101"/>
      <c r="K129" s="120"/>
      <c r="L129" s="25"/>
    </row>
    <row r="130" spans="2:12" ht="15.75" hidden="1" customHeight="1" x14ac:dyDescent="0.3">
      <c r="B130" s="3"/>
      <c r="C130" s="124"/>
      <c r="D130" s="129"/>
      <c r="E130" s="129"/>
      <c r="F130" s="129"/>
      <c r="G130" s="129"/>
      <c r="H130" s="129"/>
      <c r="I130" s="129"/>
      <c r="J130" s="129"/>
      <c r="K130" s="130"/>
      <c r="L130" s="2"/>
    </row>
    <row r="131" spans="2:12" ht="51" hidden="1" customHeight="1" x14ac:dyDescent="0.3">
      <c r="B131" s="45" t="s">
        <v>180</v>
      </c>
      <c r="C131" s="235"/>
      <c r="D131" s="236"/>
      <c r="E131" s="236"/>
      <c r="F131" s="236"/>
      <c r="G131" s="236"/>
      <c r="H131" s="236"/>
      <c r="I131" s="236"/>
      <c r="J131" s="236"/>
      <c r="K131" s="237"/>
      <c r="L131" s="8"/>
    </row>
    <row r="132" spans="2:12" ht="51" hidden="1" customHeight="1" x14ac:dyDescent="0.3">
      <c r="B132" s="45" t="s">
        <v>181</v>
      </c>
      <c r="C132" s="231"/>
      <c r="D132" s="232"/>
      <c r="E132" s="232"/>
      <c r="F132" s="232"/>
      <c r="G132" s="232"/>
      <c r="H132" s="232"/>
      <c r="I132" s="232"/>
      <c r="J132" s="232"/>
      <c r="K132" s="233"/>
      <c r="L132" s="24"/>
    </row>
    <row r="133" spans="2:12" ht="15.6" hidden="1" x14ac:dyDescent="0.3">
      <c r="B133" s="111" t="s">
        <v>182</v>
      </c>
      <c r="C133" s="112"/>
      <c r="D133" s="113"/>
      <c r="E133" s="113"/>
      <c r="F133" s="113"/>
      <c r="G133" s="114">
        <f>SUM(D133:F133)</f>
        <v>0</v>
      </c>
      <c r="H133" s="115"/>
      <c r="I133" s="113"/>
      <c r="J133" s="116"/>
      <c r="K133" s="117"/>
      <c r="L133" s="118"/>
    </row>
    <row r="134" spans="2:12" ht="15.6" hidden="1" x14ac:dyDescent="0.3">
      <c r="B134" s="111" t="s">
        <v>183</v>
      </c>
      <c r="C134" s="112"/>
      <c r="D134" s="113"/>
      <c r="E134" s="113"/>
      <c r="F134" s="113"/>
      <c r="G134" s="114">
        <f t="shared" ref="G134:G140" si="12">SUM(D134:F134)</f>
        <v>0</v>
      </c>
      <c r="H134" s="115"/>
      <c r="I134" s="113"/>
      <c r="J134" s="116"/>
      <c r="K134" s="117"/>
      <c r="L134" s="118"/>
    </row>
    <row r="135" spans="2:12" ht="15.6" hidden="1" x14ac:dyDescent="0.3">
      <c r="B135" s="111" t="s">
        <v>184</v>
      </c>
      <c r="C135" s="112"/>
      <c r="D135" s="113"/>
      <c r="E135" s="113"/>
      <c r="F135" s="113"/>
      <c r="G135" s="114">
        <f t="shared" si="12"/>
        <v>0</v>
      </c>
      <c r="H135" s="115"/>
      <c r="I135" s="113"/>
      <c r="J135" s="116"/>
      <c r="K135" s="117"/>
      <c r="L135" s="118"/>
    </row>
    <row r="136" spans="2:12" ht="15.6" hidden="1" x14ac:dyDescent="0.3">
      <c r="B136" s="111" t="s">
        <v>185</v>
      </c>
      <c r="C136" s="112"/>
      <c r="D136" s="113"/>
      <c r="E136" s="113"/>
      <c r="F136" s="113"/>
      <c r="G136" s="114">
        <f t="shared" si="12"/>
        <v>0</v>
      </c>
      <c r="H136" s="115"/>
      <c r="I136" s="113"/>
      <c r="J136" s="116"/>
      <c r="K136" s="117"/>
      <c r="L136" s="118"/>
    </row>
    <row r="137" spans="2:12" ht="15.6" hidden="1" x14ac:dyDescent="0.3">
      <c r="B137" s="111" t="s">
        <v>186</v>
      </c>
      <c r="C137" s="112"/>
      <c r="D137" s="113"/>
      <c r="E137" s="113"/>
      <c r="F137" s="113"/>
      <c r="G137" s="114">
        <f t="shared" si="12"/>
        <v>0</v>
      </c>
      <c r="H137" s="115"/>
      <c r="I137" s="113"/>
      <c r="J137" s="116"/>
      <c r="K137" s="117"/>
      <c r="L137" s="118"/>
    </row>
    <row r="138" spans="2:12" ht="15.6" hidden="1" x14ac:dyDescent="0.3">
      <c r="B138" s="111" t="s">
        <v>187</v>
      </c>
      <c r="C138" s="112"/>
      <c r="D138" s="113"/>
      <c r="E138" s="113"/>
      <c r="F138" s="113"/>
      <c r="G138" s="114">
        <f t="shared" si="12"/>
        <v>0</v>
      </c>
      <c r="H138" s="115"/>
      <c r="I138" s="113"/>
      <c r="J138" s="116"/>
      <c r="K138" s="117"/>
      <c r="L138" s="118"/>
    </row>
    <row r="139" spans="2:12" ht="15.6" hidden="1" x14ac:dyDescent="0.3">
      <c r="B139" s="111" t="s">
        <v>188</v>
      </c>
      <c r="C139" s="121"/>
      <c r="D139" s="116"/>
      <c r="E139" s="116"/>
      <c r="F139" s="116"/>
      <c r="G139" s="114">
        <f t="shared" si="12"/>
        <v>0</v>
      </c>
      <c r="H139" s="119"/>
      <c r="I139" s="116"/>
      <c r="J139" s="116"/>
      <c r="K139" s="120"/>
      <c r="L139" s="118"/>
    </row>
    <row r="140" spans="2:12" ht="15.6" hidden="1" x14ac:dyDescent="0.3">
      <c r="B140" s="111" t="s">
        <v>189</v>
      </c>
      <c r="C140" s="121"/>
      <c r="D140" s="116"/>
      <c r="E140" s="116"/>
      <c r="F140" s="116"/>
      <c r="G140" s="114">
        <f t="shared" si="12"/>
        <v>0</v>
      </c>
      <c r="H140" s="119"/>
      <c r="I140" s="116"/>
      <c r="J140" s="116"/>
      <c r="K140" s="120"/>
      <c r="L140" s="118"/>
    </row>
    <row r="141" spans="2:12" ht="15.6" hidden="1" x14ac:dyDescent="0.3">
      <c r="C141" s="45" t="s">
        <v>32</v>
      </c>
      <c r="D141" s="9">
        <f>SUM(D133:D140)</f>
        <v>0</v>
      </c>
      <c r="E141" s="9">
        <f>SUM(E133:E140)</f>
        <v>0</v>
      </c>
      <c r="F141" s="9">
        <f>SUM(F133:F140)</f>
        <v>0</v>
      </c>
      <c r="G141" s="11">
        <f>SUM(G133:G140)</f>
        <v>0</v>
      </c>
      <c r="H141" s="9">
        <f>(H133*G133)+(H134*G134)+(H135*G135)+(H136*G136)+(H137*G137)+(H138*G138)+(H139*G139)+(H140*G140)</f>
        <v>0</v>
      </c>
      <c r="I141" s="86">
        <f>SUM(I133:I140)</f>
        <v>0</v>
      </c>
      <c r="J141" s="101"/>
      <c r="K141" s="120"/>
      <c r="L141" s="25"/>
    </row>
    <row r="142" spans="2:12" ht="51" hidden="1" customHeight="1" x14ac:dyDescent="0.3">
      <c r="B142" s="45" t="s">
        <v>190</v>
      </c>
      <c r="C142" s="231"/>
      <c r="D142" s="232"/>
      <c r="E142" s="232"/>
      <c r="F142" s="232"/>
      <c r="G142" s="232"/>
      <c r="H142" s="232"/>
      <c r="I142" s="232"/>
      <c r="J142" s="232"/>
      <c r="K142" s="233"/>
      <c r="L142" s="24"/>
    </row>
    <row r="143" spans="2:12" ht="15.6" hidden="1" x14ac:dyDescent="0.3">
      <c r="B143" s="111" t="s">
        <v>191</v>
      </c>
      <c r="C143" s="112"/>
      <c r="D143" s="113"/>
      <c r="E143" s="113"/>
      <c r="F143" s="113"/>
      <c r="G143" s="114">
        <f>SUM(D143:F143)</f>
        <v>0</v>
      </c>
      <c r="H143" s="115"/>
      <c r="I143" s="113"/>
      <c r="J143" s="116"/>
      <c r="K143" s="117"/>
      <c r="L143" s="118"/>
    </row>
    <row r="144" spans="2:12" ht="15.6" hidden="1" x14ac:dyDescent="0.3">
      <c r="B144" s="111" t="s">
        <v>192</v>
      </c>
      <c r="C144" s="112"/>
      <c r="D144" s="113"/>
      <c r="E144" s="113"/>
      <c r="F144" s="113"/>
      <c r="G144" s="114">
        <f t="shared" ref="G144:G150" si="13">SUM(D144:F144)</f>
        <v>0</v>
      </c>
      <c r="H144" s="115"/>
      <c r="I144" s="113"/>
      <c r="J144" s="116"/>
      <c r="K144" s="117"/>
      <c r="L144" s="118"/>
    </row>
    <row r="145" spans="2:12" ht="15.6" hidden="1" x14ac:dyDescent="0.3">
      <c r="B145" s="111" t="s">
        <v>193</v>
      </c>
      <c r="C145" s="112"/>
      <c r="D145" s="113"/>
      <c r="E145" s="113"/>
      <c r="F145" s="113"/>
      <c r="G145" s="114">
        <f t="shared" si="13"/>
        <v>0</v>
      </c>
      <c r="H145" s="115"/>
      <c r="I145" s="113"/>
      <c r="J145" s="116"/>
      <c r="K145" s="117"/>
      <c r="L145" s="118"/>
    </row>
    <row r="146" spans="2:12" ht="15.6" hidden="1" x14ac:dyDescent="0.3">
      <c r="B146" s="111" t="s">
        <v>194</v>
      </c>
      <c r="C146" s="112"/>
      <c r="D146" s="113"/>
      <c r="E146" s="113"/>
      <c r="F146" s="113"/>
      <c r="G146" s="114">
        <f t="shared" si="13"/>
        <v>0</v>
      </c>
      <c r="H146" s="115"/>
      <c r="I146" s="113"/>
      <c r="J146" s="116"/>
      <c r="K146" s="117"/>
      <c r="L146" s="118"/>
    </row>
    <row r="147" spans="2:12" ht="15.6" hidden="1" x14ac:dyDescent="0.3">
      <c r="B147" s="111" t="s">
        <v>195</v>
      </c>
      <c r="C147" s="112"/>
      <c r="D147" s="113"/>
      <c r="E147" s="113"/>
      <c r="F147" s="113"/>
      <c r="G147" s="114">
        <f t="shared" si="13"/>
        <v>0</v>
      </c>
      <c r="H147" s="115"/>
      <c r="I147" s="113"/>
      <c r="J147" s="116"/>
      <c r="K147" s="117"/>
      <c r="L147" s="118"/>
    </row>
    <row r="148" spans="2:12" ht="15.6" hidden="1" x14ac:dyDescent="0.3">
      <c r="B148" s="111" t="s">
        <v>196</v>
      </c>
      <c r="C148" s="112"/>
      <c r="D148" s="113"/>
      <c r="E148" s="113"/>
      <c r="F148" s="113"/>
      <c r="G148" s="114">
        <f t="shared" si="13"/>
        <v>0</v>
      </c>
      <c r="H148" s="115"/>
      <c r="I148" s="113"/>
      <c r="J148" s="116"/>
      <c r="K148" s="117"/>
      <c r="L148" s="118"/>
    </row>
    <row r="149" spans="2:12" ht="15.6" hidden="1" x14ac:dyDescent="0.3">
      <c r="B149" s="111" t="s">
        <v>197</v>
      </c>
      <c r="C149" s="121"/>
      <c r="D149" s="116"/>
      <c r="E149" s="116"/>
      <c r="F149" s="116"/>
      <c r="G149" s="114">
        <f t="shared" si="13"/>
        <v>0</v>
      </c>
      <c r="H149" s="119"/>
      <c r="I149" s="116"/>
      <c r="J149" s="116"/>
      <c r="K149" s="120"/>
      <c r="L149" s="118"/>
    </row>
    <row r="150" spans="2:12" ht="15.6" hidden="1" x14ac:dyDescent="0.3">
      <c r="B150" s="111" t="s">
        <v>198</v>
      </c>
      <c r="C150" s="121"/>
      <c r="D150" s="116"/>
      <c r="E150" s="116"/>
      <c r="F150" s="116"/>
      <c r="G150" s="114">
        <f t="shared" si="13"/>
        <v>0</v>
      </c>
      <c r="H150" s="119"/>
      <c r="I150" s="116"/>
      <c r="J150" s="116"/>
      <c r="K150" s="120"/>
      <c r="L150" s="118"/>
    </row>
    <row r="151" spans="2:12" ht="15.6" hidden="1" x14ac:dyDescent="0.3">
      <c r="C151" s="45" t="s">
        <v>32</v>
      </c>
      <c r="D151" s="11">
        <f>SUM(D143:D150)</f>
        <v>0</v>
      </c>
      <c r="E151" s="11">
        <f>SUM(E143:E150)</f>
        <v>0</v>
      </c>
      <c r="F151" s="11">
        <f>SUM(F143:F150)</f>
        <v>0</v>
      </c>
      <c r="G151" s="11">
        <f>SUM(G143:G150)</f>
        <v>0</v>
      </c>
      <c r="H151" s="9">
        <f>(H143*G143)+(H144*G144)+(H145*G145)+(H146*G146)+(H147*G147)+(H148*G148)+(H149*G149)+(H150*G150)</f>
        <v>0</v>
      </c>
      <c r="I151" s="86">
        <f>SUM(I143:I150)</f>
        <v>0</v>
      </c>
      <c r="J151" s="101"/>
      <c r="K151" s="120"/>
      <c r="L151" s="25"/>
    </row>
    <row r="152" spans="2:12" ht="51" hidden="1" customHeight="1" x14ac:dyDescent="0.3">
      <c r="B152" s="45" t="s">
        <v>199</v>
      </c>
      <c r="C152" s="231"/>
      <c r="D152" s="232"/>
      <c r="E152" s="232"/>
      <c r="F152" s="232"/>
      <c r="G152" s="232"/>
      <c r="H152" s="232"/>
      <c r="I152" s="232"/>
      <c r="J152" s="232"/>
      <c r="K152" s="233"/>
      <c r="L152" s="24"/>
    </row>
    <row r="153" spans="2:12" ht="15.6" hidden="1" x14ac:dyDescent="0.3">
      <c r="B153" s="111" t="s">
        <v>200</v>
      </c>
      <c r="C153" s="112"/>
      <c r="D153" s="113"/>
      <c r="E153" s="113"/>
      <c r="F153" s="113"/>
      <c r="G153" s="114">
        <f>SUM(D153:F153)</f>
        <v>0</v>
      </c>
      <c r="H153" s="115"/>
      <c r="I153" s="113"/>
      <c r="J153" s="116"/>
      <c r="K153" s="117"/>
      <c r="L153" s="118"/>
    </row>
    <row r="154" spans="2:12" ht="15.6" hidden="1" x14ac:dyDescent="0.3">
      <c r="B154" s="111" t="s">
        <v>201</v>
      </c>
      <c r="C154" s="112"/>
      <c r="D154" s="113"/>
      <c r="E154" s="113"/>
      <c r="F154" s="113"/>
      <c r="G154" s="114">
        <f t="shared" ref="G154:G160" si="14">SUM(D154:F154)</f>
        <v>0</v>
      </c>
      <c r="H154" s="115"/>
      <c r="I154" s="113"/>
      <c r="J154" s="116"/>
      <c r="K154" s="117"/>
      <c r="L154" s="118"/>
    </row>
    <row r="155" spans="2:12" ht="15.6" hidden="1" x14ac:dyDescent="0.3">
      <c r="B155" s="111" t="s">
        <v>202</v>
      </c>
      <c r="C155" s="112"/>
      <c r="D155" s="113"/>
      <c r="E155" s="113"/>
      <c r="F155" s="113"/>
      <c r="G155" s="114">
        <f t="shared" si="14"/>
        <v>0</v>
      </c>
      <c r="H155" s="115"/>
      <c r="I155" s="113"/>
      <c r="J155" s="116"/>
      <c r="K155" s="117"/>
      <c r="L155" s="118"/>
    </row>
    <row r="156" spans="2:12" ht="15.6" hidden="1" x14ac:dyDescent="0.3">
      <c r="B156" s="111" t="s">
        <v>203</v>
      </c>
      <c r="C156" s="112"/>
      <c r="D156" s="113"/>
      <c r="E156" s="113"/>
      <c r="F156" s="113"/>
      <c r="G156" s="114">
        <f t="shared" si="14"/>
        <v>0</v>
      </c>
      <c r="H156" s="115"/>
      <c r="I156" s="113"/>
      <c r="J156" s="116"/>
      <c r="K156" s="117"/>
      <c r="L156" s="118"/>
    </row>
    <row r="157" spans="2:12" ht="15.6" hidden="1" x14ac:dyDescent="0.3">
      <c r="B157" s="111" t="s">
        <v>204</v>
      </c>
      <c r="C157" s="112"/>
      <c r="D157" s="113"/>
      <c r="E157" s="113"/>
      <c r="F157" s="113"/>
      <c r="G157" s="114">
        <f t="shared" si="14"/>
        <v>0</v>
      </c>
      <c r="H157" s="115"/>
      <c r="I157" s="113"/>
      <c r="J157" s="116"/>
      <c r="K157" s="117"/>
      <c r="L157" s="118"/>
    </row>
    <row r="158" spans="2:12" ht="15.6" hidden="1" x14ac:dyDescent="0.3">
      <c r="B158" s="111" t="s">
        <v>205</v>
      </c>
      <c r="C158" s="112"/>
      <c r="D158" s="113"/>
      <c r="E158" s="113"/>
      <c r="F158" s="113"/>
      <c r="G158" s="114">
        <f t="shared" si="14"/>
        <v>0</v>
      </c>
      <c r="H158" s="115"/>
      <c r="I158" s="113"/>
      <c r="J158" s="116"/>
      <c r="K158" s="117"/>
      <c r="L158" s="118"/>
    </row>
    <row r="159" spans="2:12" ht="15.6" hidden="1" x14ac:dyDescent="0.3">
      <c r="B159" s="111" t="s">
        <v>206</v>
      </c>
      <c r="C159" s="121"/>
      <c r="D159" s="116"/>
      <c r="E159" s="116"/>
      <c r="F159" s="116"/>
      <c r="G159" s="114">
        <f t="shared" si="14"/>
        <v>0</v>
      </c>
      <c r="H159" s="119"/>
      <c r="I159" s="116"/>
      <c r="J159" s="116"/>
      <c r="K159" s="120"/>
      <c r="L159" s="118"/>
    </row>
    <row r="160" spans="2:12" ht="15.6" hidden="1" x14ac:dyDescent="0.3">
      <c r="B160" s="111" t="s">
        <v>207</v>
      </c>
      <c r="C160" s="121"/>
      <c r="D160" s="116"/>
      <c r="E160" s="116"/>
      <c r="F160" s="116"/>
      <c r="G160" s="114">
        <f t="shared" si="14"/>
        <v>0</v>
      </c>
      <c r="H160" s="119"/>
      <c r="I160" s="116"/>
      <c r="J160" s="116"/>
      <c r="K160" s="120"/>
      <c r="L160" s="118"/>
    </row>
    <row r="161" spans="2:12" ht="15.6" hidden="1" x14ac:dyDescent="0.3">
      <c r="C161" s="45" t="s">
        <v>32</v>
      </c>
      <c r="D161" s="11">
        <f>SUM(D153:D160)</f>
        <v>0</v>
      </c>
      <c r="E161" s="11">
        <f>SUM(E153:E160)</f>
        <v>0</v>
      </c>
      <c r="F161" s="11">
        <f>SUM(F153:F160)</f>
        <v>0</v>
      </c>
      <c r="G161" s="11">
        <f>SUM(G153:G160)</f>
        <v>0</v>
      </c>
      <c r="H161" s="9">
        <f>(H153*G153)+(H154*G154)+(H155*G155)+(H156*G156)+(H157*G157)+(H158*G158)+(H159*G159)+(H160*G160)</f>
        <v>0</v>
      </c>
      <c r="I161" s="86">
        <f>SUM(I153:I160)</f>
        <v>0</v>
      </c>
      <c r="J161" s="101"/>
      <c r="K161" s="120"/>
      <c r="L161" s="25"/>
    </row>
    <row r="162" spans="2:12" ht="51" hidden="1" customHeight="1" x14ac:dyDescent="0.3">
      <c r="B162" s="45" t="s">
        <v>208</v>
      </c>
      <c r="C162" s="231"/>
      <c r="D162" s="232"/>
      <c r="E162" s="232"/>
      <c r="F162" s="232"/>
      <c r="G162" s="232"/>
      <c r="H162" s="232"/>
      <c r="I162" s="232"/>
      <c r="J162" s="232"/>
      <c r="K162" s="233"/>
      <c r="L162" s="24"/>
    </row>
    <row r="163" spans="2:12" ht="15.6" hidden="1" x14ac:dyDescent="0.3">
      <c r="B163" s="111" t="s">
        <v>209</v>
      </c>
      <c r="C163" s="112"/>
      <c r="D163" s="113"/>
      <c r="E163" s="113"/>
      <c r="F163" s="113"/>
      <c r="G163" s="114">
        <f>SUM(D163:F163)</f>
        <v>0</v>
      </c>
      <c r="H163" s="115"/>
      <c r="I163" s="113"/>
      <c r="J163" s="116"/>
      <c r="K163" s="117"/>
      <c r="L163" s="118"/>
    </row>
    <row r="164" spans="2:12" ht="15.6" hidden="1" x14ac:dyDescent="0.3">
      <c r="B164" s="111" t="s">
        <v>210</v>
      </c>
      <c r="C164" s="112"/>
      <c r="D164" s="113"/>
      <c r="E164" s="113"/>
      <c r="F164" s="113"/>
      <c r="G164" s="114">
        <f t="shared" ref="G164:G170" si="15">SUM(D164:F164)</f>
        <v>0</v>
      </c>
      <c r="H164" s="115"/>
      <c r="I164" s="113"/>
      <c r="J164" s="116"/>
      <c r="K164" s="117"/>
      <c r="L164" s="118"/>
    </row>
    <row r="165" spans="2:12" ht="15.6" hidden="1" x14ac:dyDescent="0.3">
      <c r="B165" s="111" t="s">
        <v>211</v>
      </c>
      <c r="C165" s="112"/>
      <c r="D165" s="113"/>
      <c r="E165" s="113"/>
      <c r="F165" s="113"/>
      <c r="G165" s="114">
        <f t="shared" si="15"/>
        <v>0</v>
      </c>
      <c r="H165" s="115"/>
      <c r="I165" s="113"/>
      <c r="J165" s="116"/>
      <c r="K165" s="117"/>
      <c r="L165" s="118"/>
    </row>
    <row r="166" spans="2:12" ht="15.6" hidden="1" x14ac:dyDescent="0.3">
      <c r="B166" s="111" t="s">
        <v>212</v>
      </c>
      <c r="C166" s="112"/>
      <c r="D166" s="113"/>
      <c r="E166" s="113"/>
      <c r="F166" s="113"/>
      <c r="G166" s="114">
        <f t="shared" si="15"/>
        <v>0</v>
      </c>
      <c r="H166" s="115"/>
      <c r="I166" s="113"/>
      <c r="J166" s="116"/>
      <c r="K166" s="117"/>
      <c r="L166" s="118"/>
    </row>
    <row r="167" spans="2:12" ht="15.6" hidden="1" x14ac:dyDescent="0.3">
      <c r="B167" s="111" t="s">
        <v>213</v>
      </c>
      <c r="C167" s="112"/>
      <c r="D167" s="113"/>
      <c r="E167" s="113"/>
      <c r="F167" s="113"/>
      <c r="G167" s="114">
        <f>SUM(D167:F167)</f>
        <v>0</v>
      </c>
      <c r="H167" s="115"/>
      <c r="I167" s="113"/>
      <c r="J167" s="116"/>
      <c r="K167" s="117"/>
      <c r="L167" s="118"/>
    </row>
    <row r="168" spans="2:12" ht="15.6" hidden="1" x14ac:dyDescent="0.3">
      <c r="B168" s="111" t="s">
        <v>214</v>
      </c>
      <c r="C168" s="112"/>
      <c r="D168" s="113"/>
      <c r="E168" s="113"/>
      <c r="F168" s="113"/>
      <c r="G168" s="114">
        <f t="shared" si="15"/>
        <v>0</v>
      </c>
      <c r="H168" s="115"/>
      <c r="I168" s="113"/>
      <c r="J168" s="116"/>
      <c r="K168" s="117"/>
      <c r="L168" s="118"/>
    </row>
    <row r="169" spans="2:12" ht="15.6" hidden="1" x14ac:dyDescent="0.3">
      <c r="B169" s="111" t="s">
        <v>215</v>
      </c>
      <c r="C169" s="121"/>
      <c r="D169" s="116"/>
      <c r="E169" s="116"/>
      <c r="F169" s="116"/>
      <c r="G169" s="114">
        <f t="shared" si="15"/>
        <v>0</v>
      </c>
      <c r="H169" s="119"/>
      <c r="I169" s="116"/>
      <c r="J169" s="116"/>
      <c r="K169" s="120"/>
      <c r="L169" s="118"/>
    </row>
    <row r="170" spans="2:12" ht="15.6" hidden="1" x14ac:dyDescent="0.3">
      <c r="B170" s="111" t="s">
        <v>216</v>
      </c>
      <c r="C170" s="121"/>
      <c r="D170" s="116"/>
      <c r="E170" s="116"/>
      <c r="F170" s="116"/>
      <c r="G170" s="114">
        <f t="shared" si="15"/>
        <v>0</v>
      </c>
      <c r="H170" s="119"/>
      <c r="I170" s="116"/>
      <c r="J170" s="116"/>
      <c r="K170" s="120"/>
      <c r="L170" s="118"/>
    </row>
    <row r="171" spans="2:12" ht="15.6" hidden="1" x14ac:dyDescent="0.3">
      <c r="C171" s="45" t="s">
        <v>32</v>
      </c>
      <c r="D171" s="9">
        <f>SUM(D163:D170)</f>
        <v>0</v>
      </c>
      <c r="E171" s="9">
        <f>SUM(E163:E170)</f>
        <v>0</v>
      </c>
      <c r="F171" s="9">
        <f>SUM(F163:F170)</f>
        <v>0</v>
      </c>
      <c r="G171" s="9">
        <f>SUM(G163:G170)</f>
        <v>0</v>
      </c>
      <c r="H171" s="9">
        <f>(H163*G163)+(H164*G164)+(H165*G165)+(H166*G166)+(H167*G167)+(H168*G168)+(H169*G169)+(H170*G170)</f>
        <v>0</v>
      </c>
      <c r="I171" s="86">
        <f>SUM(I163:I170)</f>
        <v>0</v>
      </c>
      <c r="J171" s="101"/>
      <c r="K171" s="120"/>
      <c r="L171" s="25"/>
    </row>
    <row r="172" spans="2:12" ht="15.75" customHeight="1" x14ac:dyDescent="0.3">
      <c r="B172" s="3"/>
      <c r="C172" s="124"/>
      <c r="D172" s="129"/>
      <c r="E172" s="129"/>
      <c r="F172" s="129"/>
      <c r="G172" s="129"/>
      <c r="H172" s="129"/>
      <c r="I172" s="129"/>
      <c r="J172" s="129"/>
      <c r="K172" s="124"/>
      <c r="L172" s="2"/>
    </row>
    <row r="173" spans="2:12" ht="15.75" customHeight="1" x14ac:dyDescent="0.3">
      <c r="B173" s="3"/>
      <c r="C173" s="124"/>
      <c r="D173" s="129"/>
      <c r="E173" s="129"/>
      <c r="F173" s="129"/>
      <c r="G173" s="129"/>
      <c r="H173" s="129"/>
      <c r="I173" s="129"/>
      <c r="J173" s="129"/>
      <c r="K173" s="124"/>
      <c r="L173" s="2"/>
    </row>
    <row r="174" spans="2:12" ht="63.75" customHeight="1" x14ac:dyDescent="0.3">
      <c r="B174" s="45" t="s">
        <v>217</v>
      </c>
      <c r="C174" s="131"/>
      <c r="D174" s="219">
        <v>367485</v>
      </c>
      <c r="E174" s="220">
        <v>133000</v>
      </c>
      <c r="F174" s="219">
        <v>60000</v>
      </c>
      <c r="G174" s="221">
        <f>SUM(D174:F174)</f>
        <v>560485</v>
      </c>
      <c r="H174" s="134">
        <v>0.5</v>
      </c>
      <c r="I174" s="161">
        <v>496000</v>
      </c>
      <c r="J174" s="135" t="s">
        <v>218</v>
      </c>
      <c r="K174" s="136"/>
      <c r="L174" s="25"/>
    </row>
    <row r="175" spans="2:12" ht="69.75" customHeight="1" x14ac:dyDescent="0.3">
      <c r="B175" s="45" t="s">
        <v>219</v>
      </c>
      <c r="C175" s="131"/>
      <c r="D175" s="219">
        <v>34559.519999999997</v>
      </c>
      <c r="E175" s="220">
        <v>32663.55</v>
      </c>
      <c r="F175" s="219">
        <v>68000</v>
      </c>
      <c r="G175" s="221">
        <f>SUM(D175:F175)</f>
        <v>135223.07</v>
      </c>
      <c r="H175" s="134"/>
      <c r="I175" s="161">
        <v>104000</v>
      </c>
      <c r="J175" s="135"/>
      <c r="K175" s="136"/>
      <c r="L175" s="25"/>
    </row>
    <row r="176" spans="2:12" ht="92.25" customHeight="1" x14ac:dyDescent="0.3">
      <c r="B176" s="45" t="s">
        <v>220</v>
      </c>
      <c r="C176" s="137"/>
      <c r="D176" s="132">
        <v>22500</v>
      </c>
      <c r="E176" s="132">
        <v>20000</v>
      </c>
      <c r="F176" s="132">
        <v>20000</v>
      </c>
      <c r="G176" s="133">
        <f>SUM(D176:F176)</f>
        <v>62500</v>
      </c>
      <c r="H176" s="134">
        <v>0.4</v>
      </c>
      <c r="I176" s="157">
        <v>52500</v>
      </c>
      <c r="J176" s="135" t="s">
        <v>221</v>
      </c>
      <c r="K176" s="136"/>
      <c r="L176" s="25"/>
    </row>
    <row r="177" spans="2:12" ht="93" customHeight="1" x14ac:dyDescent="0.3">
      <c r="B177" s="60" t="s">
        <v>222</v>
      </c>
      <c r="C177" s="131"/>
      <c r="D177" s="132">
        <v>20000</v>
      </c>
      <c r="E177" s="132">
        <v>20000</v>
      </c>
      <c r="F177" s="132">
        <v>20000</v>
      </c>
      <c r="G177" s="133">
        <f>SUM(D177:F177)</f>
        <v>60000</v>
      </c>
      <c r="H177" s="134">
        <v>0.5</v>
      </c>
      <c r="I177" s="157">
        <v>0</v>
      </c>
      <c r="J177" s="135" t="s">
        <v>223</v>
      </c>
      <c r="K177" s="136"/>
      <c r="L177" s="25"/>
    </row>
    <row r="178" spans="2:12" ht="21.75" customHeight="1" x14ac:dyDescent="0.3">
      <c r="B178" s="3"/>
      <c r="C178" s="61" t="s">
        <v>224</v>
      </c>
      <c r="D178" s="222">
        <f>SUM(D174:D177)</f>
        <v>444544.52</v>
      </c>
      <c r="E178" s="222">
        <f>SUM(E174:E177)</f>
        <v>205663.55</v>
      </c>
      <c r="F178" s="222">
        <f>SUM(F174:F177)</f>
        <v>168000</v>
      </c>
      <c r="G178" s="222">
        <f>SUM(G174:G177)</f>
        <v>818208.07000000007</v>
      </c>
      <c r="H178" s="9">
        <f>(H174*G174)+(H175*G175)+(H176*G176)+(H177*G177)</f>
        <v>335242.5</v>
      </c>
      <c r="I178" s="218">
        <f>SUM(I174:I177)</f>
        <v>652500</v>
      </c>
      <c r="J178" s="101"/>
      <c r="K178" s="131"/>
      <c r="L178" s="7"/>
    </row>
    <row r="179" spans="2:12" ht="15.75" customHeight="1" x14ac:dyDescent="0.3">
      <c r="B179" s="3"/>
      <c r="C179" s="124"/>
      <c r="D179" s="129"/>
      <c r="E179" s="129"/>
      <c r="F179" s="129"/>
      <c r="G179" s="129"/>
      <c r="H179" s="129"/>
      <c r="I179" s="129"/>
      <c r="J179" s="129"/>
      <c r="K179" s="124"/>
      <c r="L179" s="7"/>
    </row>
    <row r="180" spans="2:12" ht="15.75" customHeight="1" x14ac:dyDescent="0.3">
      <c r="B180" s="3"/>
      <c r="C180" s="124"/>
      <c r="D180" s="129"/>
      <c r="E180" s="129"/>
      <c r="F180" s="129"/>
      <c r="G180" s="129"/>
      <c r="H180" s="129"/>
      <c r="I180" s="129"/>
      <c r="J180" s="129"/>
      <c r="K180" s="124"/>
      <c r="L180" s="7"/>
    </row>
    <row r="181" spans="2:12" ht="15.75" customHeight="1" x14ac:dyDescent="0.3">
      <c r="B181" s="3"/>
      <c r="C181" s="124"/>
      <c r="D181" s="129"/>
      <c r="E181" s="129"/>
      <c r="F181" s="129"/>
      <c r="G181" s="129"/>
      <c r="H181" s="129"/>
      <c r="I181" s="129"/>
      <c r="J181" s="129"/>
      <c r="K181" s="124"/>
      <c r="L181" s="7"/>
    </row>
    <row r="182" spans="2:12" ht="15.75" customHeight="1" x14ac:dyDescent="0.3">
      <c r="B182" s="3"/>
      <c r="C182" s="124"/>
      <c r="D182" s="129"/>
      <c r="E182" s="129"/>
      <c r="F182" s="129"/>
      <c r="G182" s="129"/>
      <c r="H182" s="129"/>
      <c r="I182" s="129"/>
      <c r="J182" s="129"/>
      <c r="K182" s="124"/>
      <c r="L182" s="7"/>
    </row>
    <row r="183" spans="2:12" ht="15.75" customHeight="1" x14ac:dyDescent="0.3">
      <c r="B183" s="3"/>
      <c r="C183" s="124"/>
      <c r="D183" s="129"/>
      <c r="E183" s="129"/>
      <c r="F183" s="129"/>
      <c r="G183" s="129"/>
      <c r="H183" s="129"/>
      <c r="I183" s="129"/>
      <c r="J183" s="129"/>
      <c r="K183" s="124"/>
      <c r="L183" s="7"/>
    </row>
    <row r="184" spans="2:12" ht="15.75" customHeight="1" x14ac:dyDescent="0.3">
      <c r="B184" s="3"/>
      <c r="C184" s="124"/>
      <c r="D184" s="129"/>
      <c r="E184" s="129"/>
      <c r="F184" s="129"/>
      <c r="G184" s="129"/>
      <c r="H184" s="129"/>
      <c r="I184" s="129"/>
      <c r="J184" s="129"/>
      <c r="K184" s="124"/>
      <c r="L184" s="7"/>
    </row>
    <row r="185" spans="2:12" ht="15.75" customHeight="1" thickBot="1" x14ac:dyDescent="0.35">
      <c r="B185" s="3"/>
      <c r="C185" s="124"/>
      <c r="D185" s="129"/>
      <c r="E185" s="129"/>
      <c r="F185" s="129"/>
      <c r="G185" s="129"/>
      <c r="H185" s="129"/>
      <c r="I185" s="129"/>
      <c r="J185" s="129"/>
      <c r="K185" s="124"/>
      <c r="L185" s="7"/>
    </row>
    <row r="186" spans="2:12" ht="15.6" x14ac:dyDescent="0.3">
      <c r="B186" s="3"/>
      <c r="C186" s="258" t="s">
        <v>225</v>
      </c>
      <c r="D186" s="259"/>
      <c r="E186" s="259"/>
      <c r="F186" s="259"/>
      <c r="G186" s="260"/>
      <c r="H186" s="7"/>
      <c r="I186" s="129"/>
      <c r="J186" s="129"/>
      <c r="K186" s="7"/>
    </row>
    <row r="187" spans="2:12" ht="40.5" customHeight="1" x14ac:dyDescent="0.3">
      <c r="B187" s="3"/>
      <c r="C187" s="244"/>
      <c r="D187" s="254" t="str">
        <f>D4</f>
        <v>OHCHR</v>
      </c>
      <c r="E187" s="254" t="str">
        <f>E4</f>
        <v>UNWOMEN</v>
      </c>
      <c r="F187" s="254" t="str">
        <f>F4</f>
        <v>UNDP</v>
      </c>
      <c r="G187" s="246" t="s">
        <v>8</v>
      </c>
      <c r="H187" s="124"/>
      <c r="I187" s="129"/>
      <c r="J187" s="129"/>
      <c r="K187" s="7"/>
    </row>
    <row r="188" spans="2:12" ht="24.75" customHeight="1" x14ac:dyDescent="0.3">
      <c r="B188" s="3"/>
      <c r="C188" s="245"/>
      <c r="D188" s="255"/>
      <c r="E188" s="255"/>
      <c r="F188" s="255"/>
      <c r="G188" s="247"/>
      <c r="H188" s="124"/>
      <c r="I188" s="129"/>
      <c r="J188" s="129"/>
      <c r="K188" s="7"/>
    </row>
    <row r="189" spans="2:12" ht="41.25" customHeight="1" x14ac:dyDescent="0.35">
      <c r="B189" s="138"/>
      <c r="C189" s="139" t="s">
        <v>226</v>
      </c>
      <c r="D189" s="140">
        <f>SUM(D15,D25,D35,D45,D57,D67,D77,D87,D99,D109,D119,D129,D141,D151,D161,D171,D174,D175,D176,D177)</f>
        <v>794392.52</v>
      </c>
      <c r="E189" s="140">
        <f>SUM(E15,E25,E35,E45,E57,E67,E77,E87,E99,E109,E119,E129,E141,E151,E161,E171,E174,E175,E176,E177)</f>
        <v>747663.55</v>
      </c>
      <c r="F189" s="140">
        <f>SUM(F15,F25,F35,F45,F57,F67,F77,F87,F99,F109,F119,F129,F141,F151,F161,F171,F174,F175,F176,F177)</f>
        <v>750000</v>
      </c>
      <c r="G189" s="141">
        <f>SUM(D189:F189)</f>
        <v>2292056.0700000003</v>
      </c>
      <c r="H189" s="124"/>
      <c r="I189" s="208"/>
      <c r="J189" s="129"/>
      <c r="K189" s="138"/>
    </row>
    <row r="190" spans="2:12" ht="51.75" customHeight="1" x14ac:dyDescent="0.3">
      <c r="B190" s="142"/>
      <c r="C190" s="139" t="s">
        <v>227</v>
      </c>
      <c r="D190" s="223">
        <f>D189*0.07</f>
        <v>55607.476400000007</v>
      </c>
      <c r="E190" s="223">
        <f>E189*0.07</f>
        <v>52336.448500000006</v>
      </c>
      <c r="F190" s="223">
        <f>F189*0.07</f>
        <v>52500.000000000007</v>
      </c>
      <c r="G190" s="224">
        <f>G189*0.07</f>
        <v>160443.92490000004</v>
      </c>
      <c r="H190" s="142"/>
      <c r="I190" s="400" t="s">
        <v>632</v>
      </c>
      <c r="J190" s="129"/>
      <c r="K190" s="143"/>
    </row>
    <row r="191" spans="2:12" ht="51.75" customHeight="1" thickBot="1" x14ac:dyDescent="0.5">
      <c r="B191" s="142"/>
      <c r="C191" s="6" t="s">
        <v>8</v>
      </c>
      <c r="D191" s="50">
        <f>SUM(D189:D190)</f>
        <v>849999.99640000006</v>
      </c>
      <c r="E191" s="50">
        <f>SUM(E189:E190)</f>
        <v>799999.9985000001</v>
      </c>
      <c r="F191" s="50">
        <f>SUM(F189:F190)</f>
        <v>802500</v>
      </c>
      <c r="G191" s="59">
        <f>SUM(G189:G190)</f>
        <v>2452499.9949000003</v>
      </c>
      <c r="H191" s="207"/>
      <c r="I191" s="208">
        <f>SUM(I178,I77,I67,I57,I35,I25,I15)</f>
        <v>2049692</v>
      </c>
      <c r="K191" s="143"/>
    </row>
    <row r="192" spans="2:12" ht="42" customHeight="1" x14ac:dyDescent="0.3">
      <c r="B192" s="142"/>
      <c r="H192" s="226" t="s">
        <v>631</v>
      </c>
      <c r="I192" s="225">
        <f>SUM(I191,G190)</f>
        <v>2210135.9249</v>
      </c>
      <c r="J192" s="83"/>
      <c r="K192" s="2"/>
      <c r="L192" s="143"/>
    </row>
    <row r="193" spans="2:12" s="19" customFormat="1" ht="29.25" customHeight="1" thickBot="1" x14ac:dyDescent="0.35">
      <c r="B193" s="124"/>
      <c r="C193" s="3"/>
      <c r="D193" s="14"/>
      <c r="E193" s="14"/>
      <c r="F193" s="14"/>
      <c r="G193" s="14"/>
      <c r="H193" s="14"/>
      <c r="I193" s="87"/>
      <c r="J193" s="87"/>
      <c r="K193" s="7"/>
      <c r="L193" s="138"/>
    </row>
    <row r="194" spans="2:12" ht="23.25" customHeight="1" x14ac:dyDescent="0.3">
      <c r="B194" s="143"/>
      <c r="C194" s="239" t="s">
        <v>228</v>
      </c>
      <c r="D194" s="240"/>
      <c r="E194" s="240"/>
      <c r="F194" s="240"/>
      <c r="G194" s="240"/>
      <c r="H194" s="241"/>
      <c r="I194" s="87"/>
      <c r="J194" s="87"/>
      <c r="K194" s="143"/>
    </row>
    <row r="195" spans="2:12" ht="41.25" customHeight="1" x14ac:dyDescent="0.3">
      <c r="B195" s="143"/>
      <c r="C195" s="46"/>
      <c r="D195" s="256" t="str">
        <f>D4</f>
        <v>OHCHR</v>
      </c>
      <c r="E195" s="256" t="str">
        <f>E4</f>
        <v>UNWOMEN</v>
      </c>
      <c r="F195" s="256" t="str">
        <f>F4</f>
        <v>UNDP</v>
      </c>
      <c r="G195" s="248" t="s">
        <v>8</v>
      </c>
      <c r="H195" s="250" t="s">
        <v>229</v>
      </c>
      <c r="I195" s="87"/>
      <c r="J195" s="87"/>
      <c r="K195" s="143"/>
    </row>
    <row r="196" spans="2:12" ht="27.75" customHeight="1" x14ac:dyDescent="0.3">
      <c r="B196" s="143"/>
      <c r="C196" s="46"/>
      <c r="D196" s="257"/>
      <c r="E196" s="257"/>
      <c r="F196" s="257"/>
      <c r="G196" s="249"/>
      <c r="H196" s="251"/>
      <c r="I196" s="82"/>
      <c r="J196" s="82"/>
      <c r="K196" s="143"/>
    </row>
    <row r="197" spans="2:12" ht="55.5" customHeight="1" x14ac:dyDescent="0.3">
      <c r="B197" s="143"/>
      <c r="C197" s="12" t="s">
        <v>230</v>
      </c>
      <c r="D197" s="48">
        <f>$D$191*H197</f>
        <v>594999.99748000002</v>
      </c>
      <c r="E197" s="49">
        <f>$E$191*H197</f>
        <v>559999.99895000004</v>
      </c>
      <c r="F197" s="49">
        <f>$F$191*H197</f>
        <v>561750</v>
      </c>
      <c r="G197" s="49">
        <f>SUM(D197:F197)</f>
        <v>1716749.9964300001</v>
      </c>
      <c r="H197" s="65">
        <v>0.7</v>
      </c>
      <c r="I197" s="82"/>
      <c r="J197" s="82"/>
      <c r="K197" s="143"/>
    </row>
    <row r="198" spans="2:12" ht="57.75" customHeight="1" x14ac:dyDescent="0.3">
      <c r="B198" s="238"/>
      <c r="C198" s="62" t="s">
        <v>231</v>
      </c>
      <c r="D198" s="48">
        <f>$D$191*H198</f>
        <v>254999.99892000001</v>
      </c>
      <c r="E198" s="49">
        <f>$E$191*H198</f>
        <v>239999.99955000001</v>
      </c>
      <c r="F198" s="49">
        <f>$F$191*H198</f>
        <v>240750</v>
      </c>
      <c r="G198" s="63">
        <f>SUM(D198:F198)</f>
        <v>735749.99846999999</v>
      </c>
      <c r="H198" s="66">
        <v>0.3</v>
      </c>
      <c r="I198" s="84"/>
      <c r="J198" s="84"/>
    </row>
    <row r="199" spans="2:12" ht="57.75" customHeight="1" x14ac:dyDescent="0.3">
      <c r="B199" s="238"/>
      <c r="C199" s="62" t="s">
        <v>232</v>
      </c>
      <c r="D199" s="48">
        <f>$D$191*H199</f>
        <v>0</v>
      </c>
      <c r="E199" s="49">
        <f>$E$191*H199</f>
        <v>0</v>
      </c>
      <c r="F199" s="49">
        <f>$F$191*H199</f>
        <v>0</v>
      </c>
      <c r="G199" s="63">
        <f>SUM(D199:F199)</f>
        <v>0</v>
      </c>
      <c r="H199" s="67">
        <v>0</v>
      </c>
      <c r="I199" s="88"/>
      <c r="J199" s="88"/>
    </row>
    <row r="200" spans="2:12" ht="38.25" customHeight="1" thickBot="1" x14ac:dyDescent="0.35">
      <c r="B200" s="238"/>
      <c r="C200" s="6" t="s">
        <v>233</v>
      </c>
      <c r="D200" s="50">
        <f>SUM(D197:D199)</f>
        <v>849999.99640000006</v>
      </c>
      <c r="E200" s="50">
        <f>SUM(E197:E199)</f>
        <v>799999.99849999999</v>
      </c>
      <c r="F200" s="50">
        <f>SUM(F197:F199)</f>
        <v>802500</v>
      </c>
      <c r="G200" s="50">
        <f>SUM(G197:G199)</f>
        <v>2452499.9949000003</v>
      </c>
      <c r="H200" s="51">
        <f>SUM(H197:H199)</f>
        <v>1</v>
      </c>
      <c r="I200" s="85"/>
      <c r="J200" s="83"/>
    </row>
    <row r="201" spans="2:12" ht="21.75" customHeight="1" thickBot="1" x14ac:dyDescent="0.35">
      <c r="B201" s="238"/>
      <c r="C201" s="1"/>
      <c r="D201" s="4"/>
      <c r="E201" s="4"/>
      <c r="F201" s="4"/>
      <c r="G201" s="4"/>
      <c r="H201" s="4"/>
      <c r="I201" s="85"/>
      <c r="J201" s="83"/>
    </row>
    <row r="202" spans="2:12" ht="49.5" customHeight="1" x14ac:dyDescent="0.3">
      <c r="B202" s="238"/>
      <c r="C202" s="52" t="s">
        <v>234</v>
      </c>
      <c r="D202" s="53">
        <f>SUM(H15,H25,H35,H45,H57,H67,H77,H87,H99,H109,H119,H129,H141,H151,H161,H171,H178)*1.07</f>
        <v>1130114.5795000002</v>
      </c>
      <c r="E202" s="14"/>
      <c r="F202" s="14"/>
      <c r="G202" s="14"/>
      <c r="H202" s="90" t="s">
        <v>235</v>
      </c>
      <c r="I202" s="91">
        <f>SUM(I178,I171,I161,I151,I141,I129,I119,I109,I99,I87,I77,I67,I57,I45,I35,I25,I15)</f>
        <v>2049692</v>
      </c>
      <c r="J202" s="102"/>
    </row>
    <row r="203" spans="2:12" ht="28.5" customHeight="1" thickBot="1" x14ac:dyDescent="0.35">
      <c r="B203" s="238"/>
      <c r="C203" s="54" t="s">
        <v>236</v>
      </c>
      <c r="D203" s="78">
        <f>D202/G191</f>
        <v>0.46080105274213473</v>
      </c>
      <c r="E203" s="20"/>
      <c r="F203" s="20"/>
      <c r="G203" s="20"/>
      <c r="H203" s="92" t="s">
        <v>237</v>
      </c>
      <c r="I203" s="93">
        <f>I202/G189</f>
        <v>0.89425910073831649</v>
      </c>
      <c r="J203" s="103"/>
    </row>
    <row r="204" spans="2:12" ht="28.5" customHeight="1" x14ac:dyDescent="0.3">
      <c r="B204" s="238"/>
      <c r="C204" s="252"/>
      <c r="D204" s="253"/>
      <c r="E204" s="21"/>
      <c r="F204" s="21"/>
      <c r="G204" s="21"/>
    </row>
    <row r="205" spans="2:12" ht="32.25" customHeight="1" x14ac:dyDescent="0.3">
      <c r="B205" s="238"/>
      <c r="C205" s="54" t="s">
        <v>238</v>
      </c>
      <c r="D205" s="55">
        <f>SUM(D176:F177)*1.07</f>
        <v>131075</v>
      </c>
      <c r="E205" s="22"/>
      <c r="F205" s="22"/>
      <c r="G205" s="22"/>
    </row>
    <row r="206" spans="2:12" ht="23.25" customHeight="1" x14ac:dyDescent="0.3">
      <c r="B206" s="238"/>
      <c r="C206" s="54" t="s">
        <v>239</v>
      </c>
      <c r="D206" s="78">
        <f>D205/G191</f>
        <v>5.34454639235767E-2</v>
      </c>
      <c r="E206" s="22"/>
      <c r="F206" s="22"/>
      <c r="G206" s="22"/>
      <c r="I206" s="81"/>
    </row>
    <row r="207" spans="2:12" ht="66.75" customHeight="1" thickBot="1" x14ac:dyDescent="0.35">
      <c r="B207" s="238"/>
      <c r="C207" s="242" t="s">
        <v>240</v>
      </c>
      <c r="D207" s="243"/>
      <c r="E207" s="15"/>
      <c r="F207" s="15"/>
      <c r="G207" s="15"/>
    </row>
    <row r="208" spans="2:12" ht="55.5" customHeight="1" x14ac:dyDescent="0.3">
      <c r="B208" s="238"/>
      <c r="L208" s="19"/>
    </row>
    <row r="209" spans="2:2" ht="42.75" customHeight="1" x14ac:dyDescent="0.3">
      <c r="B209" s="238"/>
    </row>
    <row r="210" spans="2:2" ht="21.75" customHeight="1" x14ac:dyDescent="0.3">
      <c r="B210" s="238"/>
    </row>
    <row r="211" spans="2:2" ht="21.75" customHeight="1" x14ac:dyDescent="0.3">
      <c r="B211" s="238"/>
    </row>
    <row r="212" spans="2:2" ht="23.25" customHeight="1" x14ac:dyDescent="0.3">
      <c r="B212" s="238"/>
    </row>
    <row r="213" spans="2:2" ht="23.25" customHeight="1" x14ac:dyDescent="0.3"/>
    <row r="214" spans="2:2" ht="21.75" customHeight="1" x14ac:dyDescent="0.3"/>
    <row r="215" spans="2:2" ht="16.5" customHeight="1" x14ac:dyDescent="0.3"/>
    <row r="216" spans="2:2" ht="29.25" customHeight="1" x14ac:dyDescent="0.3"/>
    <row r="217" spans="2:2" ht="24.75" customHeight="1" x14ac:dyDescent="0.3"/>
    <row r="218" spans="2:2" ht="33" customHeight="1" x14ac:dyDescent="0.3"/>
    <row r="220" spans="2:2" ht="15" customHeight="1" x14ac:dyDescent="0.3"/>
    <row r="221" spans="2:2" ht="25.5" customHeight="1" x14ac:dyDescent="0.3"/>
  </sheetData>
  <sheetProtection formatCells="0" formatColumns="0" formatRows="0"/>
  <mergeCells count="36">
    <mergeCell ref="C186:G186"/>
    <mergeCell ref="C16:K16"/>
    <mergeCell ref="C36:K36"/>
    <mergeCell ref="C5:K5"/>
    <mergeCell ref="C47:K47"/>
    <mergeCell ref="C162:K162"/>
    <mergeCell ref="B198:B212"/>
    <mergeCell ref="C194:H194"/>
    <mergeCell ref="C207:D207"/>
    <mergeCell ref="C187:C188"/>
    <mergeCell ref="G187:G188"/>
    <mergeCell ref="G195:G196"/>
    <mergeCell ref="H195:H196"/>
    <mergeCell ref="C204:D204"/>
    <mergeCell ref="D187:D188"/>
    <mergeCell ref="E187:E188"/>
    <mergeCell ref="F187:F188"/>
    <mergeCell ref="D195:D196"/>
    <mergeCell ref="E195:E196"/>
    <mergeCell ref="F195:F196"/>
    <mergeCell ref="B1:E1"/>
    <mergeCell ref="C6:K6"/>
    <mergeCell ref="C26:K26"/>
    <mergeCell ref="C152:K152"/>
    <mergeCell ref="B2:E2"/>
    <mergeCell ref="C100:K100"/>
    <mergeCell ref="C110:K110"/>
    <mergeCell ref="C131:K131"/>
    <mergeCell ref="C120:K120"/>
    <mergeCell ref="C142:K142"/>
    <mergeCell ref="C132:K132"/>
    <mergeCell ref="C58:K58"/>
    <mergeCell ref="C68:K68"/>
    <mergeCell ref="C78:K78"/>
    <mergeCell ref="C89:K89"/>
    <mergeCell ref="C90:K90"/>
  </mergeCells>
  <conditionalFormatting sqref="D203">
    <cfRule type="cellIs" dxfId="25" priority="46" operator="lessThan">
      <formula>0.15</formula>
    </cfRule>
  </conditionalFormatting>
  <conditionalFormatting sqref="D206">
    <cfRule type="cellIs" dxfId="24" priority="44" operator="lessThan">
      <formula>0.05</formula>
    </cfRule>
  </conditionalFormatting>
  <conditionalFormatting sqref="I199:J199 H200">
    <cfRule type="cellIs" dxfId="23" priority="1" operator="greaterThan">
      <formula>1</formula>
    </cfRule>
  </conditionalFormatting>
  <dataValidations xWindow="431" yWindow="475" count="6">
    <dataValidation allowBlank="1" showInputMessage="1" showErrorMessage="1" prompt="% Towards Gender Equality and Women's Empowerment Must be Higher than 15%_x000a_" sqref="D203:G203" xr:uid="{00000000-0002-0000-0100-000000000000}"/>
    <dataValidation allowBlank="1" showInputMessage="1" showErrorMessage="1" prompt="M&amp;E Budget Cannot be Less than 5%_x000a_" sqref="D206:G206" xr:uid="{00000000-0002-0000-0100-000001000000}"/>
    <dataValidation allowBlank="1" showInputMessage="1" showErrorMessage="1" prompt="Insert *text* description of Outcome here" sqref="C5:K5 C47:K47 C89:K89 C131:K131" xr:uid="{00000000-0002-0000-0100-000002000000}"/>
    <dataValidation allowBlank="1" showInputMessage="1" showErrorMessage="1" prompt="Insert *text* description of Output here" sqref="C6 C152 C26 C36 C162 C58 C68 C78 C90 C100 C110 C120 C132 C142" xr:uid="{00000000-0002-0000-0100-000003000000}"/>
    <dataValidation allowBlank="1" showInputMessage="1" showErrorMessage="1" prompt="Insert *text* description of Activity here" sqref="C7 C143 C153 C37 C163 C59 C69 C79 C91 C101 C111 C121 C133" xr:uid="{00000000-0002-0000-0100-000004000000}"/>
    <dataValidation allowBlank="1" showErrorMessage="1" prompt="% Towards Gender Equality and Women's Empowerment Must be Higher than 15%_x000a_" sqref="D205:G205" xr:uid="{00000000-0002-0000-0100-000005000000}"/>
  </dataValidations>
  <pageMargins left="0.7" right="0.7" top="0.75" bottom="0.75" header="0.3" footer="0.3"/>
  <pageSetup scale="74" orientation="landscape" r:id="rId1"/>
  <rowBreaks count="1" manualBreakCount="1">
    <brk id="58" max="16383" man="1"/>
  </rowBreaks>
  <ignoredErrors>
    <ignoredError sqref="D187:F188 D195:F196" unlockedFormula="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5"/>
  <sheetViews>
    <sheetView showGridLines="0" showZeros="0" topLeftCell="C1" zoomScale="70" zoomScaleNormal="70" workbookViewId="0">
      <pane ySplit="4" topLeftCell="A5" activePane="bottomLeft" state="frozen"/>
      <selection pane="bottomLeft" activeCell="E79" sqref="E79"/>
    </sheetView>
  </sheetViews>
  <sheetFormatPr defaultColWidth="9.21875" defaultRowHeight="15.6" x14ac:dyDescent="0.3"/>
  <cols>
    <col min="1" max="1" width="4.44140625" style="325" customWidth="1"/>
    <col min="2" max="2" width="3.21875" style="325" customWidth="1"/>
    <col min="3" max="3" width="51.44140625" style="325" customWidth="1"/>
    <col min="4" max="4" width="35.21875" style="355" customWidth="1"/>
    <col min="5" max="5" width="35" style="355" customWidth="1"/>
    <col min="6" max="6" width="36.44140625" style="355" customWidth="1"/>
    <col min="7" max="7" width="25.77734375" style="325" customWidth="1"/>
    <col min="8" max="8" width="21.44140625" style="325" customWidth="1"/>
    <col min="9" max="9" width="16.77734375" style="325" customWidth="1"/>
    <col min="10" max="10" width="19.44140625" style="325" customWidth="1"/>
    <col min="11" max="11" width="19" style="325" customWidth="1"/>
    <col min="12" max="12" width="26" style="325" customWidth="1"/>
    <col min="13" max="13" width="21.21875" style="325" customWidth="1"/>
    <col min="14" max="14" width="7" style="325" customWidth="1"/>
    <col min="15" max="15" width="24.21875" style="325" customWidth="1"/>
    <col min="16" max="16" width="26.44140625" style="325" customWidth="1"/>
    <col min="17" max="17" width="30.21875" style="325" customWidth="1"/>
    <col min="18" max="18" width="33" style="325" customWidth="1"/>
    <col min="19" max="20" width="22.77734375" style="325" customWidth="1"/>
    <col min="21" max="21" width="23.44140625" style="325" customWidth="1"/>
    <col min="22" max="22" width="32.21875" style="325" customWidth="1"/>
    <col min="23" max="23" width="9.21875" style="325"/>
    <col min="24" max="24" width="17.77734375" style="325" customWidth="1"/>
    <col min="25" max="25" width="26.44140625" style="325" customWidth="1"/>
    <col min="26" max="26" width="22.44140625" style="325" customWidth="1"/>
    <col min="27" max="27" width="29.77734375" style="325" customWidth="1"/>
    <col min="28" max="28" width="23.44140625" style="325" customWidth="1"/>
    <col min="29" max="29" width="18.44140625" style="325" customWidth="1"/>
    <col min="30" max="30" width="17.44140625" style="325" customWidth="1"/>
    <col min="31" max="31" width="25.21875" style="325" customWidth="1"/>
    <col min="32" max="16384" width="9.21875" style="325"/>
  </cols>
  <sheetData>
    <row r="1" spans="2:13" ht="31.5" customHeight="1" x14ac:dyDescent="0.85">
      <c r="C1" s="326" t="s">
        <v>0</v>
      </c>
      <c r="D1" s="326"/>
      <c r="E1" s="326"/>
      <c r="F1" s="326"/>
      <c r="G1" s="327"/>
      <c r="H1" s="328"/>
      <c r="I1" s="328"/>
      <c r="L1" s="329"/>
      <c r="M1" s="330"/>
    </row>
    <row r="2" spans="2:13" ht="24" customHeight="1" x14ac:dyDescent="0.35">
      <c r="C2" s="331" t="s">
        <v>241</v>
      </c>
      <c r="D2" s="331"/>
      <c r="E2" s="331"/>
      <c r="F2" s="332"/>
      <c r="L2" s="329"/>
      <c r="M2" s="330"/>
    </row>
    <row r="3" spans="2:13" ht="24" customHeight="1" x14ac:dyDescent="0.3">
      <c r="C3" s="333"/>
      <c r="D3" s="333"/>
      <c r="E3" s="333"/>
      <c r="F3" s="333"/>
      <c r="L3" s="329"/>
      <c r="M3" s="330"/>
    </row>
    <row r="4" spans="2:13" ht="24" customHeight="1" x14ac:dyDescent="0.3">
      <c r="C4" s="333"/>
      <c r="D4" s="334" t="str">
        <f>'Expenses Nov 2024'!D4</f>
        <v>OHCHR</v>
      </c>
      <c r="E4" s="334" t="str">
        <f>'Expenses Nov 2024'!E4</f>
        <v>UNWOMEN</v>
      </c>
      <c r="F4" s="334" t="str">
        <f>'Expenses Nov 2024'!F4</f>
        <v>UNDP</v>
      </c>
      <c r="G4" s="335" t="s">
        <v>8</v>
      </c>
      <c r="L4" s="329"/>
      <c r="M4" s="330"/>
    </row>
    <row r="5" spans="2:13" ht="24" customHeight="1" x14ac:dyDescent="0.3">
      <c r="B5" s="336" t="s">
        <v>242</v>
      </c>
      <c r="C5" s="337"/>
      <c r="D5" s="337"/>
      <c r="E5" s="337"/>
      <c r="F5" s="337"/>
      <c r="G5" s="338"/>
      <c r="L5" s="329"/>
      <c r="M5" s="330"/>
    </row>
    <row r="6" spans="2:13" ht="22.5" customHeight="1" x14ac:dyDescent="0.3">
      <c r="C6" s="336" t="s">
        <v>243</v>
      </c>
      <c r="D6" s="337"/>
      <c r="E6" s="337"/>
      <c r="F6" s="337"/>
      <c r="G6" s="338"/>
      <c r="L6" s="329"/>
      <c r="M6" s="330"/>
    </row>
    <row r="7" spans="2:13" ht="24.75" customHeight="1" thickBot="1" x14ac:dyDescent="0.35">
      <c r="C7" s="339" t="s">
        <v>244</v>
      </c>
      <c r="D7" s="340">
        <f>'Expenses Nov 2024'!D15</f>
        <v>10000</v>
      </c>
      <c r="E7" s="340">
        <f>'Expenses Nov 2024'!E15</f>
        <v>97000</v>
      </c>
      <c r="F7" s="340">
        <f>'Expenses Nov 2024'!F15</f>
        <v>85000</v>
      </c>
      <c r="G7" s="341">
        <f>SUM(D7:F7)</f>
        <v>192000</v>
      </c>
      <c r="L7" s="329"/>
      <c r="M7" s="330"/>
    </row>
    <row r="8" spans="2:13" ht="21.75" customHeight="1" x14ac:dyDescent="0.3">
      <c r="C8" s="342" t="s">
        <v>245</v>
      </c>
      <c r="D8" s="343"/>
      <c r="E8" s="344">
        <v>0</v>
      </c>
      <c r="F8" s="344"/>
      <c r="G8" s="345">
        <f t="shared" ref="G8:G15" si="0">SUM(D8:F8)</f>
        <v>0</v>
      </c>
    </row>
    <row r="9" spans="2:13" x14ac:dyDescent="0.3">
      <c r="C9" s="346" t="s">
        <v>246</v>
      </c>
      <c r="D9" s="347"/>
      <c r="E9" s="210"/>
      <c r="F9" s="348"/>
      <c r="G9" s="194">
        <f t="shared" si="0"/>
        <v>0</v>
      </c>
    </row>
    <row r="10" spans="2:13" ht="15.75" customHeight="1" x14ac:dyDescent="0.3">
      <c r="C10" s="346" t="s">
        <v>247</v>
      </c>
      <c r="D10" s="349"/>
      <c r="E10" s="347"/>
      <c r="F10" s="347"/>
      <c r="G10" s="194">
        <f t="shared" si="0"/>
        <v>0</v>
      </c>
    </row>
    <row r="11" spans="2:13" x14ac:dyDescent="0.3">
      <c r="C11" s="350" t="s">
        <v>248</v>
      </c>
      <c r="D11" s="347">
        <v>10000</v>
      </c>
      <c r="E11" s="347">
        <v>77000</v>
      </c>
      <c r="F11" s="347"/>
      <c r="G11" s="194">
        <f t="shared" si="0"/>
        <v>87000</v>
      </c>
    </row>
    <row r="12" spans="2:13" x14ac:dyDescent="0.3">
      <c r="C12" s="346" t="s">
        <v>249</v>
      </c>
      <c r="D12" s="347">
        <v>0</v>
      </c>
      <c r="E12" s="347">
        <v>20000</v>
      </c>
      <c r="F12" s="347"/>
      <c r="G12" s="194">
        <f t="shared" si="0"/>
        <v>20000</v>
      </c>
    </row>
    <row r="13" spans="2:13" ht="21.75" customHeight="1" x14ac:dyDescent="0.3">
      <c r="C13" s="346" t="s">
        <v>250</v>
      </c>
      <c r="D13" s="347"/>
      <c r="E13" s="347"/>
      <c r="F13" s="351">
        <v>85000</v>
      </c>
      <c r="G13" s="194">
        <f t="shared" si="0"/>
        <v>85000</v>
      </c>
    </row>
    <row r="14" spans="2:13" ht="21.75" customHeight="1" x14ac:dyDescent="0.3">
      <c r="C14" s="346" t="s">
        <v>251</v>
      </c>
      <c r="D14" s="349"/>
      <c r="E14" s="347"/>
      <c r="F14" s="347"/>
      <c r="G14" s="194">
        <f t="shared" si="0"/>
        <v>0</v>
      </c>
    </row>
    <row r="15" spans="2:13" ht="15.75" customHeight="1" x14ac:dyDescent="0.3">
      <c r="C15" s="352" t="s">
        <v>252</v>
      </c>
      <c r="D15" s="353">
        <f>SUM(D8:D14)</f>
        <v>10000</v>
      </c>
      <c r="E15" s="353">
        <f>SUM(E8:E14)</f>
        <v>97000</v>
      </c>
      <c r="F15" s="353">
        <f>SUM(F8:F14)</f>
        <v>85000</v>
      </c>
      <c r="G15" s="354">
        <f t="shared" si="0"/>
        <v>192000</v>
      </c>
    </row>
    <row r="16" spans="2:13" s="355" customFormat="1" x14ac:dyDescent="0.3">
      <c r="C16" s="356"/>
      <c r="D16" s="357"/>
      <c r="E16" s="357"/>
      <c r="F16" s="357"/>
      <c r="G16" s="358"/>
    </row>
    <row r="17" spans="3:7" x14ac:dyDescent="0.3">
      <c r="C17" s="336" t="s">
        <v>253</v>
      </c>
      <c r="D17" s="337"/>
      <c r="E17" s="337"/>
      <c r="F17" s="337"/>
      <c r="G17" s="338"/>
    </row>
    <row r="18" spans="3:7" ht="27" customHeight="1" thickBot="1" x14ac:dyDescent="0.35">
      <c r="C18" s="339" t="s">
        <v>244</v>
      </c>
      <c r="D18" s="340">
        <f>'Expenses Nov 2024'!D25</f>
        <v>147908</v>
      </c>
      <c r="E18" s="340">
        <f>'Expenses Nov 2024'!E25</f>
        <v>177000</v>
      </c>
      <c r="F18" s="340">
        <f>'Expenses Nov 2024'!F25</f>
        <v>0</v>
      </c>
      <c r="G18" s="341">
        <f t="shared" ref="G18:G26" si="1">SUM(D18:F18)</f>
        <v>324908</v>
      </c>
    </row>
    <row r="19" spans="3:7" x14ac:dyDescent="0.3">
      <c r="C19" s="342" t="s">
        <v>245</v>
      </c>
      <c r="D19" s="359"/>
      <c r="E19" s="344">
        <v>0</v>
      </c>
      <c r="F19" s="344"/>
      <c r="G19" s="345">
        <f t="shared" si="1"/>
        <v>0</v>
      </c>
    </row>
    <row r="20" spans="3:7" x14ac:dyDescent="0.3">
      <c r="C20" s="346" t="s">
        <v>246</v>
      </c>
      <c r="D20" s="347"/>
      <c r="E20" s="348"/>
      <c r="F20" s="348"/>
      <c r="G20" s="194">
        <f t="shared" si="1"/>
        <v>0</v>
      </c>
    </row>
    <row r="21" spans="3:7" ht="31.2" x14ac:dyDescent="0.3">
      <c r="C21" s="346" t="s">
        <v>247</v>
      </c>
      <c r="D21" s="349"/>
      <c r="E21" s="347">
        <v>0</v>
      </c>
      <c r="F21" s="347"/>
      <c r="G21" s="194">
        <f t="shared" si="1"/>
        <v>0</v>
      </c>
    </row>
    <row r="22" spans="3:7" x14ac:dyDescent="0.3">
      <c r="C22" s="350" t="s">
        <v>248</v>
      </c>
      <c r="D22" s="347">
        <v>141263</v>
      </c>
      <c r="E22" s="347">
        <v>117000</v>
      </c>
      <c r="F22" s="347"/>
      <c r="G22" s="194">
        <f>SUM(D22:F22)</f>
        <v>258263</v>
      </c>
    </row>
    <row r="23" spans="3:7" x14ac:dyDescent="0.3">
      <c r="C23" s="346" t="s">
        <v>249</v>
      </c>
      <c r="D23" s="347">
        <v>6645</v>
      </c>
      <c r="E23" s="347"/>
      <c r="F23" s="347"/>
      <c r="G23" s="194">
        <f>SUM(D23:F23)</f>
        <v>6645</v>
      </c>
    </row>
    <row r="24" spans="3:7" x14ac:dyDescent="0.3">
      <c r="C24" s="346" t="s">
        <v>250</v>
      </c>
      <c r="E24" s="347">
        <v>60000</v>
      </c>
      <c r="F24" s="347"/>
      <c r="G24" s="194">
        <f>SUM(D24:F24)</f>
        <v>60000</v>
      </c>
    </row>
    <row r="25" spans="3:7" x14ac:dyDescent="0.3">
      <c r="C25" s="346" t="s">
        <v>251</v>
      </c>
      <c r="D25" s="347"/>
      <c r="E25" s="347"/>
      <c r="F25" s="347"/>
      <c r="G25" s="194">
        <f t="shared" si="1"/>
        <v>0</v>
      </c>
    </row>
    <row r="26" spans="3:7" x14ac:dyDescent="0.3">
      <c r="C26" s="352" t="s">
        <v>252</v>
      </c>
      <c r="D26" s="353">
        <f>SUM(D19:D25)</f>
        <v>147908</v>
      </c>
      <c r="E26" s="353">
        <f>SUM(E19:E25)</f>
        <v>177000</v>
      </c>
      <c r="F26" s="353">
        <f>SUM(F19:F25)</f>
        <v>0</v>
      </c>
      <c r="G26" s="194">
        <f t="shared" si="1"/>
        <v>324908</v>
      </c>
    </row>
    <row r="27" spans="3:7" s="355" customFormat="1" x14ac:dyDescent="0.3">
      <c r="C27" s="356"/>
      <c r="D27" s="357"/>
      <c r="E27" s="357"/>
      <c r="F27" s="357"/>
      <c r="G27" s="360"/>
    </row>
    <row r="28" spans="3:7" x14ac:dyDescent="0.3">
      <c r="C28" s="336" t="s">
        <v>254</v>
      </c>
      <c r="D28" s="337"/>
      <c r="E28" s="337"/>
      <c r="F28" s="337"/>
      <c r="G28" s="338"/>
    </row>
    <row r="29" spans="3:7" ht="21.75" customHeight="1" thickBot="1" x14ac:dyDescent="0.35">
      <c r="C29" s="339" t="s">
        <v>244</v>
      </c>
      <c r="D29" s="340">
        <f>'Expenses Nov 2024'!D35</f>
        <v>32720</v>
      </c>
      <c r="E29" s="340">
        <f>'Expenses Nov 2024'!E35</f>
        <v>190000</v>
      </c>
      <c r="F29" s="340">
        <f>'Expenses Nov 2024'!F35</f>
        <v>270000</v>
      </c>
      <c r="G29" s="341">
        <f t="shared" ref="G29:G37" si="2">SUM(D29:F29)</f>
        <v>492720</v>
      </c>
    </row>
    <row r="30" spans="3:7" x14ac:dyDescent="0.3">
      <c r="C30" s="342" t="s">
        <v>245</v>
      </c>
      <c r="D30" s="359"/>
      <c r="E30" s="344">
        <v>0</v>
      </c>
      <c r="F30" s="344"/>
      <c r="G30" s="345">
        <f t="shared" si="2"/>
        <v>0</v>
      </c>
    </row>
    <row r="31" spans="3:7" s="355" customFormat="1" ht="15.75" customHeight="1" x14ac:dyDescent="0.3">
      <c r="C31" s="346" t="s">
        <v>246</v>
      </c>
      <c r="D31" s="347"/>
      <c r="E31" s="348"/>
      <c r="F31" s="347"/>
      <c r="G31" s="194">
        <f t="shared" si="2"/>
        <v>0</v>
      </c>
    </row>
    <row r="32" spans="3:7" s="355" customFormat="1" ht="31.2" x14ac:dyDescent="0.3">
      <c r="C32" s="346" t="s">
        <v>247</v>
      </c>
      <c r="D32" s="349"/>
      <c r="E32" s="347">
        <v>0</v>
      </c>
      <c r="F32" s="347">
        <v>20000</v>
      </c>
      <c r="G32" s="194">
        <f t="shared" si="2"/>
        <v>20000</v>
      </c>
    </row>
    <row r="33" spans="3:7" s="355" customFormat="1" x14ac:dyDescent="0.3">
      <c r="C33" s="350" t="s">
        <v>248</v>
      </c>
      <c r="D33" s="347">
        <v>32720</v>
      </c>
      <c r="E33" s="347">
        <v>190000</v>
      </c>
      <c r="F33" s="347">
        <v>20000</v>
      </c>
      <c r="G33" s="194">
        <f t="shared" si="2"/>
        <v>242720</v>
      </c>
    </row>
    <row r="34" spans="3:7" x14ac:dyDescent="0.3">
      <c r="C34" s="346" t="s">
        <v>249</v>
      </c>
      <c r="D34" s="347">
        <v>0</v>
      </c>
      <c r="E34" s="347"/>
      <c r="F34" s="347"/>
      <c r="G34" s="194">
        <f t="shared" si="2"/>
        <v>0</v>
      </c>
    </row>
    <row r="35" spans="3:7" x14ac:dyDescent="0.3">
      <c r="C35" s="346" t="s">
        <v>250</v>
      </c>
      <c r="D35" s="347"/>
      <c r="E35" s="347"/>
      <c r="F35" s="347">
        <v>230000</v>
      </c>
      <c r="G35" s="194">
        <f t="shared" si="2"/>
        <v>230000</v>
      </c>
    </row>
    <row r="36" spans="3:7" x14ac:dyDescent="0.3">
      <c r="C36" s="346" t="s">
        <v>251</v>
      </c>
      <c r="D36" s="347"/>
      <c r="E36" s="347"/>
      <c r="F36" s="347">
        <v>0</v>
      </c>
      <c r="G36" s="194">
        <f t="shared" si="2"/>
        <v>0</v>
      </c>
    </row>
    <row r="37" spans="3:7" x14ac:dyDescent="0.3">
      <c r="C37" s="352" t="s">
        <v>252</v>
      </c>
      <c r="D37" s="353">
        <f>SUM(D30:D36)</f>
        <v>32720</v>
      </c>
      <c r="E37" s="353">
        <f>SUM(E30:E36)</f>
        <v>190000</v>
      </c>
      <c r="F37" s="353">
        <f>SUM(F30:F36)</f>
        <v>270000</v>
      </c>
      <c r="G37" s="194">
        <f t="shared" si="2"/>
        <v>492720</v>
      </c>
    </row>
    <row r="38" spans="3:7" x14ac:dyDescent="0.3">
      <c r="C38" s="336" t="s">
        <v>255</v>
      </c>
      <c r="D38" s="337"/>
      <c r="E38" s="337"/>
      <c r="F38" s="337"/>
      <c r="G38" s="338"/>
    </row>
    <row r="39" spans="3:7" s="355" customFormat="1" x14ac:dyDescent="0.3">
      <c r="C39" s="361"/>
      <c r="D39" s="362"/>
      <c r="E39" s="362"/>
      <c r="F39" s="362"/>
      <c r="G39" s="363"/>
    </row>
    <row r="40" spans="3:7" ht="20.25" customHeight="1" thickBot="1" x14ac:dyDescent="0.35">
      <c r="C40" s="339" t="s">
        <v>244</v>
      </c>
      <c r="D40" s="340">
        <f>'Expenses Nov 2024'!D45</f>
        <v>0</v>
      </c>
      <c r="E40" s="340">
        <f>'Expenses Nov 2024'!E45</f>
        <v>0</v>
      </c>
      <c r="F40" s="340">
        <f>'Expenses Nov 2024'!F45</f>
        <v>0</v>
      </c>
      <c r="G40" s="341">
        <f t="shared" ref="G40:G48" si="3">SUM(D40:F40)</f>
        <v>0</v>
      </c>
    </row>
    <row r="41" spans="3:7" x14ac:dyDescent="0.3">
      <c r="C41" s="342" t="s">
        <v>245</v>
      </c>
      <c r="D41" s="359"/>
      <c r="E41" s="344"/>
      <c r="F41" s="344"/>
      <c r="G41" s="345">
        <f t="shared" si="3"/>
        <v>0</v>
      </c>
    </row>
    <row r="42" spans="3:7" ht="15.75" customHeight="1" x14ac:dyDescent="0.3">
      <c r="C42" s="346" t="s">
        <v>246</v>
      </c>
      <c r="D42" s="347"/>
      <c r="E42" s="348"/>
      <c r="F42" s="348"/>
      <c r="G42" s="194">
        <f t="shared" si="3"/>
        <v>0</v>
      </c>
    </row>
    <row r="43" spans="3:7" ht="32.25" customHeight="1" x14ac:dyDescent="0.3">
      <c r="C43" s="346" t="s">
        <v>247</v>
      </c>
      <c r="D43" s="347"/>
      <c r="E43" s="347"/>
      <c r="F43" s="347"/>
      <c r="G43" s="194">
        <f t="shared" si="3"/>
        <v>0</v>
      </c>
    </row>
    <row r="44" spans="3:7" s="355" customFormat="1" x14ac:dyDescent="0.3">
      <c r="C44" s="350" t="s">
        <v>248</v>
      </c>
      <c r="D44" s="347"/>
      <c r="E44" s="347"/>
      <c r="F44" s="347"/>
      <c r="G44" s="194">
        <f t="shared" si="3"/>
        <v>0</v>
      </c>
    </row>
    <row r="45" spans="3:7" x14ac:dyDescent="0.3">
      <c r="C45" s="346" t="s">
        <v>249</v>
      </c>
      <c r="D45" s="347"/>
      <c r="E45" s="347"/>
      <c r="F45" s="347"/>
      <c r="G45" s="194">
        <f t="shared" si="3"/>
        <v>0</v>
      </c>
    </row>
    <row r="46" spans="3:7" x14ac:dyDescent="0.3">
      <c r="C46" s="346" t="s">
        <v>250</v>
      </c>
      <c r="D46" s="347"/>
      <c r="E46" s="347"/>
      <c r="F46" s="347"/>
      <c r="G46" s="194">
        <f t="shared" si="3"/>
        <v>0</v>
      </c>
    </row>
    <row r="47" spans="3:7" x14ac:dyDescent="0.3">
      <c r="C47" s="346" t="s">
        <v>251</v>
      </c>
      <c r="D47" s="347"/>
      <c r="E47" s="347"/>
      <c r="F47" s="347"/>
      <c r="G47" s="194">
        <f t="shared" si="3"/>
        <v>0</v>
      </c>
    </row>
    <row r="48" spans="3:7" ht="21" customHeight="1" x14ac:dyDescent="0.3">
      <c r="C48" s="352" t="s">
        <v>252</v>
      </c>
      <c r="D48" s="353">
        <f>SUM(D41:D47)</f>
        <v>0</v>
      </c>
      <c r="E48" s="353">
        <f>SUM(E41:E47)</f>
        <v>0</v>
      </c>
      <c r="F48" s="353">
        <f>SUM(F41:F47)</f>
        <v>0</v>
      </c>
      <c r="G48" s="194">
        <f t="shared" si="3"/>
        <v>0</v>
      </c>
    </row>
    <row r="49" spans="2:7" s="355" customFormat="1" ht="22.5" customHeight="1" x14ac:dyDescent="0.3">
      <c r="C49" s="364"/>
      <c r="D49" s="357"/>
      <c r="E49" s="357"/>
      <c r="F49" s="357"/>
      <c r="G49" s="360"/>
    </row>
    <row r="50" spans="2:7" x14ac:dyDescent="0.3">
      <c r="B50" s="336" t="s">
        <v>256</v>
      </c>
      <c r="C50" s="337"/>
      <c r="D50" s="337"/>
      <c r="E50" s="337"/>
      <c r="F50" s="337"/>
      <c r="G50" s="338"/>
    </row>
    <row r="51" spans="2:7" x14ac:dyDescent="0.3">
      <c r="C51" s="336" t="s">
        <v>257</v>
      </c>
      <c r="D51" s="337"/>
      <c r="E51" s="337"/>
      <c r="F51" s="337"/>
      <c r="G51" s="338"/>
    </row>
    <row r="52" spans="2:7" ht="24" customHeight="1" thickBot="1" x14ac:dyDescent="0.35">
      <c r="C52" s="339" t="s">
        <v>244</v>
      </c>
      <c r="D52" s="340">
        <f>'Expenses Nov 2024'!D57</f>
        <v>59100</v>
      </c>
      <c r="E52" s="340">
        <f>'Expenses Nov 2024'!E57</f>
        <v>0</v>
      </c>
      <c r="F52" s="340">
        <f>'Expenses Nov 2024'!F57</f>
        <v>107000</v>
      </c>
      <c r="G52" s="341">
        <f>SUM(D52:F52)</f>
        <v>166100</v>
      </c>
    </row>
    <row r="53" spans="2:7" ht="15.75" customHeight="1" x14ac:dyDescent="0.3">
      <c r="C53" s="342" t="s">
        <v>245</v>
      </c>
      <c r="D53" s="359"/>
      <c r="E53" s="344"/>
      <c r="F53" s="344"/>
      <c r="G53" s="345">
        <f t="shared" ref="G53:G60" si="4">SUM(D53:F53)</f>
        <v>0</v>
      </c>
    </row>
    <row r="54" spans="2:7" ht="15.75" customHeight="1" x14ac:dyDescent="0.3">
      <c r="C54" s="346" t="s">
        <v>246</v>
      </c>
      <c r="D54" s="347"/>
      <c r="E54" s="348"/>
      <c r="F54" s="348"/>
      <c r="G54" s="194">
        <f t="shared" si="4"/>
        <v>0</v>
      </c>
    </row>
    <row r="55" spans="2:7" ht="33" customHeight="1" x14ac:dyDescent="0.3">
      <c r="C55" s="346" t="s">
        <v>247</v>
      </c>
      <c r="D55" s="349"/>
      <c r="E55" s="347"/>
      <c r="F55" s="347"/>
      <c r="G55" s="194">
        <f t="shared" si="4"/>
        <v>0</v>
      </c>
    </row>
    <row r="56" spans="2:7" ht="18.75" customHeight="1" x14ac:dyDescent="0.3">
      <c r="C56" s="350" t="s">
        <v>248</v>
      </c>
      <c r="D56" s="347">
        <f>D52-D57</f>
        <v>55060</v>
      </c>
      <c r="E56" s="347"/>
      <c r="F56" s="347">
        <v>25000</v>
      </c>
      <c r="G56" s="194">
        <f t="shared" si="4"/>
        <v>80060</v>
      </c>
    </row>
    <row r="57" spans="2:7" x14ac:dyDescent="0.3">
      <c r="C57" s="346" t="s">
        <v>249</v>
      </c>
      <c r="D57" s="347">
        <f>1280+2760</f>
        <v>4040</v>
      </c>
      <c r="E57" s="347"/>
      <c r="F57" s="347">
        <v>2000</v>
      </c>
      <c r="G57" s="194">
        <f t="shared" si="4"/>
        <v>6040</v>
      </c>
    </row>
    <row r="58" spans="2:7" s="355" customFormat="1" ht="21.75" customHeight="1" x14ac:dyDescent="0.3">
      <c r="B58" s="325"/>
      <c r="C58" s="346" t="s">
        <v>250</v>
      </c>
      <c r="D58" s="347"/>
      <c r="E58" s="347"/>
      <c r="F58" s="347">
        <v>80000</v>
      </c>
      <c r="G58" s="194">
        <f t="shared" si="4"/>
        <v>80000</v>
      </c>
    </row>
    <row r="59" spans="2:7" s="355" customFormat="1" x14ac:dyDescent="0.3">
      <c r="B59" s="325"/>
      <c r="C59" s="346" t="s">
        <v>251</v>
      </c>
      <c r="D59" s="347"/>
      <c r="E59" s="347"/>
      <c r="F59" s="347"/>
      <c r="G59" s="194">
        <f t="shared" si="4"/>
        <v>0</v>
      </c>
    </row>
    <row r="60" spans="2:7" x14ac:dyDescent="0.3">
      <c r="C60" s="352" t="s">
        <v>252</v>
      </c>
      <c r="D60" s="353">
        <f>SUM(D53:D59)</f>
        <v>59100</v>
      </c>
      <c r="E60" s="353">
        <f>SUM(E53:E59)</f>
        <v>0</v>
      </c>
      <c r="F60" s="353">
        <f>SUM(F53:F59)</f>
        <v>107000</v>
      </c>
      <c r="G60" s="194">
        <f t="shared" si="4"/>
        <v>166100</v>
      </c>
    </row>
    <row r="61" spans="2:7" s="355" customFormat="1" x14ac:dyDescent="0.3">
      <c r="C61" s="356"/>
      <c r="D61" s="357"/>
      <c r="E61" s="357"/>
      <c r="F61" s="357"/>
      <c r="G61" s="360"/>
    </row>
    <row r="62" spans="2:7" x14ac:dyDescent="0.3">
      <c r="B62" s="355"/>
      <c r="C62" s="336" t="s">
        <v>106</v>
      </c>
      <c r="D62" s="337"/>
      <c r="E62" s="337"/>
      <c r="F62" s="337"/>
      <c r="G62" s="338"/>
    </row>
    <row r="63" spans="2:7" ht="21.75" customHeight="1" thickBot="1" x14ac:dyDescent="0.35">
      <c r="C63" s="339" t="s">
        <v>244</v>
      </c>
      <c r="D63" s="340">
        <f>'Expenses Nov 2024'!D67</f>
        <v>37100</v>
      </c>
      <c r="E63" s="399">
        <f>'Expenses Nov 2024'!E67</f>
        <v>78000</v>
      </c>
      <c r="F63" s="340">
        <f>'Expenses Nov 2024'!F67</f>
        <v>120000</v>
      </c>
      <c r="G63" s="341">
        <f t="shared" ref="G63:G71" si="5">SUM(D63:F63)</f>
        <v>235100</v>
      </c>
    </row>
    <row r="64" spans="2:7" ht="15.75" customHeight="1" x14ac:dyDescent="0.3">
      <c r="C64" s="342" t="s">
        <v>245</v>
      </c>
      <c r="D64" s="359"/>
      <c r="E64" s="344">
        <v>0</v>
      </c>
      <c r="F64" s="344"/>
      <c r="G64" s="345">
        <f t="shared" si="5"/>
        <v>0</v>
      </c>
    </row>
    <row r="65" spans="2:7" ht="15.75" customHeight="1" x14ac:dyDescent="0.3">
      <c r="C65" s="346" t="s">
        <v>246</v>
      </c>
      <c r="D65" s="347"/>
      <c r="E65" s="348"/>
      <c r="F65" s="348"/>
      <c r="G65" s="194">
        <f t="shared" si="5"/>
        <v>0</v>
      </c>
    </row>
    <row r="66" spans="2:7" ht="15.75" customHeight="1" x14ac:dyDescent="0.3">
      <c r="C66" s="346" t="s">
        <v>247</v>
      </c>
      <c r="D66" s="349"/>
      <c r="E66" s="347"/>
      <c r="F66" s="347"/>
      <c r="G66" s="194">
        <f t="shared" si="5"/>
        <v>0</v>
      </c>
    </row>
    <row r="67" spans="2:7" x14ac:dyDescent="0.3">
      <c r="C67" s="350" t="s">
        <v>248</v>
      </c>
      <c r="D67" s="347">
        <f>D63-D68</f>
        <v>32930</v>
      </c>
      <c r="E67" s="347">
        <v>78000</v>
      </c>
      <c r="F67" s="347">
        <v>2800</v>
      </c>
      <c r="G67" s="194">
        <f t="shared" si="5"/>
        <v>113730</v>
      </c>
    </row>
    <row r="68" spans="2:7" x14ac:dyDescent="0.3">
      <c r="C68" s="346" t="s">
        <v>249</v>
      </c>
      <c r="D68" s="347">
        <f>1280+2890</f>
        <v>4170</v>
      </c>
      <c r="E68" s="347"/>
      <c r="F68" s="347"/>
      <c r="G68" s="194">
        <f t="shared" si="5"/>
        <v>4170</v>
      </c>
    </row>
    <row r="69" spans="2:7" x14ac:dyDescent="0.3">
      <c r="C69" s="346" t="s">
        <v>250</v>
      </c>
      <c r="D69" s="347"/>
      <c r="E69" s="347"/>
      <c r="F69" s="347">
        <v>117200</v>
      </c>
      <c r="G69" s="194">
        <f t="shared" si="5"/>
        <v>117200</v>
      </c>
    </row>
    <row r="70" spans="2:7" x14ac:dyDescent="0.3">
      <c r="C70" s="346" t="s">
        <v>251</v>
      </c>
      <c r="D70" s="347"/>
      <c r="E70" s="347"/>
      <c r="F70" s="347"/>
      <c r="G70" s="194">
        <f t="shared" si="5"/>
        <v>0</v>
      </c>
    </row>
    <row r="71" spans="2:7" x14ac:dyDescent="0.3">
      <c r="C71" s="352" t="s">
        <v>252</v>
      </c>
      <c r="D71" s="353">
        <f>SUM(D64:D70)</f>
        <v>37100</v>
      </c>
      <c r="E71" s="353">
        <f>SUM(E64:E70)</f>
        <v>78000</v>
      </c>
      <c r="F71" s="353">
        <f>SUM(F64:F70)</f>
        <v>120000</v>
      </c>
      <c r="G71" s="194">
        <f t="shared" si="5"/>
        <v>235100</v>
      </c>
    </row>
    <row r="72" spans="2:7" s="355" customFormat="1" x14ac:dyDescent="0.3">
      <c r="C72" s="356"/>
      <c r="D72" s="357"/>
      <c r="E72" s="357"/>
      <c r="F72" s="357"/>
      <c r="G72" s="360"/>
    </row>
    <row r="73" spans="2:7" x14ac:dyDescent="0.3">
      <c r="C73" s="336" t="s">
        <v>120</v>
      </c>
      <c r="D73" s="337"/>
      <c r="E73" s="337"/>
      <c r="F73" s="337"/>
      <c r="G73" s="338"/>
    </row>
    <row r="74" spans="2:7" ht="21.75" customHeight="1" thickBot="1" x14ac:dyDescent="0.35">
      <c r="B74" s="355"/>
      <c r="C74" s="339" t="s">
        <v>244</v>
      </c>
      <c r="D74" s="340">
        <f>'Expenses Nov 2024'!D77</f>
        <v>63020</v>
      </c>
      <c r="E74" s="340">
        <f>'Expenses Nov 2024'!E77</f>
        <v>0</v>
      </c>
      <c r="F74" s="340">
        <f>'Expenses Nov 2024'!F77</f>
        <v>0</v>
      </c>
      <c r="G74" s="341">
        <f t="shared" ref="G74:G82" si="6">SUM(D74:F74)</f>
        <v>63020</v>
      </c>
    </row>
    <row r="75" spans="2:7" ht="18" customHeight="1" x14ac:dyDescent="0.3">
      <c r="C75" s="342" t="s">
        <v>245</v>
      </c>
      <c r="D75" s="359"/>
      <c r="E75" s="344"/>
      <c r="F75" s="344"/>
      <c r="G75" s="345">
        <f t="shared" si="6"/>
        <v>0</v>
      </c>
    </row>
    <row r="76" spans="2:7" ht="15.75" customHeight="1" x14ac:dyDescent="0.3">
      <c r="C76" s="346" t="s">
        <v>246</v>
      </c>
      <c r="D76" s="347"/>
      <c r="E76" s="348"/>
      <c r="F76" s="348"/>
      <c r="G76" s="194">
        <f t="shared" si="6"/>
        <v>0</v>
      </c>
    </row>
    <row r="77" spans="2:7" s="355" customFormat="1" ht="15.75" customHeight="1" x14ac:dyDescent="0.3">
      <c r="B77" s="325"/>
      <c r="C77" s="346" t="s">
        <v>247</v>
      </c>
      <c r="D77" s="349"/>
      <c r="E77" s="347"/>
      <c r="F77" s="347"/>
      <c r="G77" s="194">
        <f t="shared" si="6"/>
        <v>0</v>
      </c>
    </row>
    <row r="78" spans="2:7" x14ac:dyDescent="0.3">
      <c r="B78" s="355"/>
      <c r="C78" s="350" t="s">
        <v>248</v>
      </c>
      <c r="D78" s="347">
        <f>D74-D79</f>
        <v>63020</v>
      </c>
      <c r="E78" s="347"/>
      <c r="F78" s="347"/>
      <c r="G78" s="194">
        <f t="shared" si="6"/>
        <v>63020</v>
      </c>
    </row>
    <row r="79" spans="2:7" x14ac:dyDescent="0.3">
      <c r="B79" s="355"/>
      <c r="C79" s="346" t="s">
        <v>249</v>
      </c>
      <c r="D79" s="347">
        <v>0</v>
      </c>
      <c r="E79" s="347"/>
      <c r="F79" s="347"/>
      <c r="G79" s="194">
        <f t="shared" si="6"/>
        <v>0</v>
      </c>
    </row>
    <row r="80" spans="2:7" x14ac:dyDescent="0.3">
      <c r="B80" s="355"/>
      <c r="C80" s="346" t="s">
        <v>250</v>
      </c>
      <c r="D80" s="347"/>
      <c r="E80" s="347"/>
      <c r="F80" s="347"/>
      <c r="G80" s="194">
        <f t="shared" si="6"/>
        <v>0</v>
      </c>
    </row>
    <row r="81" spans="2:7" x14ac:dyDescent="0.3">
      <c r="C81" s="346" t="s">
        <v>251</v>
      </c>
      <c r="D81" s="347"/>
      <c r="E81" s="347"/>
      <c r="F81" s="347"/>
      <c r="G81" s="194">
        <f t="shared" si="6"/>
        <v>0</v>
      </c>
    </row>
    <row r="82" spans="2:7" x14ac:dyDescent="0.3">
      <c r="C82" s="352" t="s">
        <v>252</v>
      </c>
      <c r="D82" s="353">
        <f>SUM(D75:D81)</f>
        <v>63020</v>
      </c>
      <c r="E82" s="353">
        <f>SUM(E75:E81)</f>
        <v>0</v>
      </c>
      <c r="F82" s="353">
        <f>SUM(F75:F81)</f>
        <v>0</v>
      </c>
      <c r="G82" s="194">
        <f t="shared" si="6"/>
        <v>63020</v>
      </c>
    </row>
    <row r="83" spans="2:7" s="355" customFormat="1" x14ac:dyDescent="0.3">
      <c r="C83" s="356"/>
      <c r="D83" s="357"/>
      <c r="E83" s="357"/>
      <c r="F83" s="357"/>
      <c r="G83" s="360"/>
    </row>
    <row r="84" spans="2:7" x14ac:dyDescent="0.3">
      <c r="C84" s="336" t="s">
        <v>134</v>
      </c>
      <c r="D84" s="337"/>
      <c r="E84" s="337"/>
      <c r="F84" s="337"/>
      <c r="G84" s="338"/>
    </row>
    <row r="85" spans="2:7" ht="21.75" customHeight="1" thickBot="1" x14ac:dyDescent="0.35">
      <c r="C85" s="339" t="s">
        <v>244</v>
      </c>
      <c r="D85" s="340">
        <f>'Expenses Nov 2024'!D87</f>
        <v>0</v>
      </c>
      <c r="E85" s="340">
        <f>'Expenses Nov 2024'!E87</f>
        <v>0</v>
      </c>
      <c r="F85" s="340">
        <f>'Expenses Nov 2024'!F87</f>
        <v>0</v>
      </c>
      <c r="G85" s="341">
        <f t="shared" ref="G85:G93" si="7">SUM(D85:F85)</f>
        <v>0</v>
      </c>
    </row>
    <row r="86" spans="2:7" ht="15.75" customHeight="1" x14ac:dyDescent="0.3">
      <c r="C86" s="342" t="s">
        <v>245</v>
      </c>
      <c r="D86" s="359"/>
      <c r="E86" s="344"/>
      <c r="F86" s="344"/>
      <c r="G86" s="345">
        <f t="shared" si="7"/>
        <v>0</v>
      </c>
    </row>
    <row r="87" spans="2:7" ht="15.75" customHeight="1" x14ac:dyDescent="0.3">
      <c r="B87" s="355"/>
      <c r="C87" s="346" t="s">
        <v>246</v>
      </c>
      <c r="D87" s="347"/>
      <c r="E87" s="348"/>
      <c r="F87" s="348"/>
      <c r="G87" s="194">
        <f t="shared" si="7"/>
        <v>0</v>
      </c>
    </row>
    <row r="88" spans="2:7" ht="46.5" customHeight="1" x14ac:dyDescent="0.3">
      <c r="C88" s="346" t="s">
        <v>247</v>
      </c>
      <c r="D88" s="347"/>
      <c r="E88" s="347"/>
      <c r="F88" s="347"/>
      <c r="G88" s="194">
        <f t="shared" si="7"/>
        <v>0</v>
      </c>
    </row>
    <row r="89" spans="2:7" x14ac:dyDescent="0.3">
      <c r="C89" s="350" t="s">
        <v>248</v>
      </c>
      <c r="D89" s="347"/>
      <c r="E89" s="347"/>
      <c r="F89" s="347"/>
      <c r="G89" s="194">
        <f t="shared" si="7"/>
        <v>0</v>
      </c>
    </row>
    <row r="90" spans="2:7" x14ac:dyDescent="0.3">
      <c r="C90" s="346" t="s">
        <v>249</v>
      </c>
      <c r="D90" s="347"/>
      <c r="E90" s="347"/>
      <c r="F90" s="347"/>
      <c r="G90" s="194">
        <f t="shared" si="7"/>
        <v>0</v>
      </c>
    </row>
    <row r="91" spans="2:7" ht="25.5" customHeight="1" x14ac:dyDescent="0.3">
      <c r="C91" s="346" t="s">
        <v>250</v>
      </c>
      <c r="D91" s="347"/>
      <c r="E91" s="347"/>
      <c r="F91" s="347"/>
      <c r="G91" s="194">
        <f t="shared" si="7"/>
        <v>0</v>
      </c>
    </row>
    <row r="92" spans="2:7" x14ac:dyDescent="0.3">
      <c r="B92" s="355"/>
      <c r="C92" s="346" t="s">
        <v>251</v>
      </c>
      <c r="D92" s="347"/>
      <c r="E92" s="347"/>
      <c r="F92" s="347"/>
      <c r="G92" s="194">
        <f t="shared" si="7"/>
        <v>0</v>
      </c>
    </row>
    <row r="93" spans="2:7" ht="15.75" customHeight="1" x14ac:dyDescent="0.3">
      <c r="C93" s="352" t="s">
        <v>252</v>
      </c>
      <c r="D93" s="353">
        <f>SUM(D86:D92)</f>
        <v>0</v>
      </c>
      <c r="E93" s="353">
        <f>SUM(E86:E92)</f>
        <v>0</v>
      </c>
      <c r="F93" s="353">
        <f>SUM(F86:F92)</f>
        <v>0</v>
      </c>
      <c r="G93" s="194">
        <f t="shared" si="7"/>
        <v>0</v>
      </c>
    </row>
    <row r="94" spans="2:7" ht="25.5" customHeight="1" x14ac:dyDescent="0.3">
      <c r="D94" s="325"/>
      <c r="E94" s="325"/>
      <c r="F94" s="325"/>
    </row>
    <row r="95" spans="2:7" x14ac:dyDescent="0.3">
      <c r="B95" s="336" t="s">
        <v>258</v>
      </c>
      <c r="C95" s="337"/>
      <c r="D95" s="337"/>
      <c r="E95" s="337"/>
      <c r="F95" s="337"/>
      <c r="G95" s="338"/>
    </row>
    <row r="96" spans="2:7" x14ac:dyDescent="0.3">
      <c r="C96" s="336" t="s">
        <v>144</v>
      </c>
      <c r="D96" s="337"/>
      <c r="E96" s="337"/>
      <c r="F96" s="337"/>
      <c r="G96" s="338"/>
    </row>
    <row r="97" spans="3:7" ht="22.5" customHeight="1" thickBot="1" x14ac:dyDescent="0.35">
      <c r="C97" s="339" t="s">
        <v>244</v>
      </c>
      <c r="D97" s="340">
        <f>'Expenses Nov 2024'!D99</f>
        <v>0</v>
      </c>
      <c r="E97" s="340">
        <f>'Expenses Nov 2024'!E99</f>
        <v>0</v>
      </c>
      <c r="F97" s="340">
        <f>'Expenses Nov 2024'!F99</f>
        <v>0</v>
      </c>
      <c r="G97" s="341">
        <f>SUM(D97:F97)</f>
        <v>0</v>
      </c>
    </row>
    <row r="98" spans="3:7" x14ac:dyDescent="0.3">
      <c r="C98" s="342" t="s">
        <v>245</v>
      </c>
      <c r="D98" s="359"/>
      <c r="E98" s="344"/>
      <c r="F98" s="344"/>
      <c r="G98" s="345">
        <f t="shared" ref="G98:G105" si="8">SUM(D98:F98)</f>
        <v>0</v>
      </c>
    </row>
    <row r="99" spans="3:7" x14ac:dyDescent="0.3">
      <c r="C99" s="346" t="s">
        <v>246</v>
      </c>
      <c r="D99" s="347"/>
      <c r="E99" s="348"/>
      <c r="F99" s="348"/>
      <c r="G99" s="194">
        <f t="shared" si="8"/>
        <v>0</v>
      </c>
    </row>
    <row r="100" spans="3:7" ht="15.75" customHeight="1" x14ac:dyDescent="0.3">
      <c r="C100" s="346" t="s">
        <v>247</v>
      </c>
      <c r="D100" s="347"/>
      <c r="E100" s="347"/>
      <c r="F100" s="347"/>
      <c r="G100" s="194">
        <f t="shared" si="8"/>
        <v>0</v>
      </c>
    </row>
    <row r="101" spans="3:7" x14ac:dyDescent="0.3">
      <c r="C101" s="350" t="s">
        <v>248</v>
      </c>
      <c r="D101" s="347"/>
      <c r="E101" s="347"/>
      <c r="F101" s="347"/>
      <c r="G101" s="194">
        <f t="shared" si="8"/>
        <v>0</v>
      </c>
    </row>
    <row r="102" spans="3:7" x14ac:dyDescent="0.3">
      <c r="C102" s="346" t="s">
        <v>249</v>
      </c>
      <c r="D102" s="347"/>
      <c r="E102" s="347"/>
      <c r="F102" s="347"/>
      <c r="G102" s="194">
        <f t="shared" si="8"/>
        <v>0</v>
      </c>
    </row>
    <row r="103" spans="3:7" x14ac:dyDescent="0.3">
      <c r="C103" s="346" t="s">
        <v>250</v>
      </c>
      <c r="D103" s="347"/>
      <c r="E103" s="347"/>
      <c r="F103" s="347"/>
      <c r="G103" s="194">
        <f t="shared" si="8"/>
        <v>0</v>
      </c>
    </row>
    <row r="104" spans="3:7" x14ac:dyDescent="0.3">
      <c r="C104" s="346" t="s">
        <v>251</v>
      </c>
      <c r="D104" s="347"/>
      <c r="E104" s="347"/>
      <c r="F104" s="347"/>
      <c r="G104" s="194">
        <f t="shared" si="8"/>
        <v>0</v>
      </c>
    </row>
    <row r="105" spans="3:7" x14ac:dyDescent="0.3">
      <c r="C105" s="352" t="s">
        <v>252</v>
      </c>
      <c r="D105" s="353">
        <f>SUM(D98:D104)</f>
        <v>0</v>
      </c>
      <c r="E105" s="353">
        <f>SUM(E98:E104)</f>
        <v>0</v>
      </c>
      <c r="F105" s="353">
        <f>SUM(F98:F104)</f>
        <v>0</v>
      </c>
      <c r="G105" s="194">
        <f t="shared" si="8"/>
        <v>0</v>
      </c>
    </row>
    <row r="106" spans="3:7" s="355" customFormat="1" x14ac:dyDescent="0.3">
      <c r="C106" s="356"/>
      <c r="D106" s="357"/>
      <c r="E106" s="357"/>
      <c r="F106" s="357"/>
      <c r="G106" s="360"/>
    </row>
    <row r="107" spans="3:7" ht="15.75" customHeight="1" x14ac:dyDescent="0.3">
      <c r="C107" s="336" t="s">
        <v>259</v>
      </c>
      <c r="D107" s="337"/>
      <c r="E107" s="337"/>
      <c r="F107" s="337"/>
      <c r="G107" s="338"/>
    </row>
    <row r="108" spans="3:7" ht="21.75" customHeight="1" thickBot="1" x14ac:dyDescent="0.35">
      <c r="C108" s="339" t="s">
        <v>244</v>
      </c>
      <c r="D108" s="340">
        <f>'Expenses Nov 2024'!D109</f>
        <v>0</v>
      </c>
      <c r="E108" s="340">
        <f>'Expenses Nov 2024'!E109</f>
        <v>0</v>
      </c>
      <c r="F108" s="340">
        <f>'Expenses Nov 2024'!F109</f>
        <v>0</v>
      </c>
      <c r="G108" s="341">
        <f t="shared" ref="G108:G116" si="9">SUM(D108:F108)</f>
        <v>0</v>
      </c>
    </row>
    <row r="109" spans="3:7" x14ac:dyDescent="0.3">
      <c r="C109" s="342" t="s">
        <v>245</v>
      </c>
      <c r="D109" s="359"/>
      <c r="E109" s="344"/>
      <c r="F109" s="344"/>
      <c r="G109" s="345">
        <f t="shared" si="9"/>
        <v>0</v>
      </c>
    </row>
    <row r="110" spans="3:7" x14ac:dyDescent="0.3">
      <c r="C110" s="346" t="s">
        <v>246</v>
      </c>
      <c r="D110" s="347"/>
      <c r="E110" s="348"/>
      <c r="F110" s="348"/>
      <c r="G110" s="194">
        <f t="shared" si="9"/>
        <v>0</v>
      </c>
    </row>
    <row r="111" spans="3:7" ht="31.2" x14ac:dyDescent="0.3">
      <c r="C111" s="346" t="s">
        <v>247</v>
      </c>
      <c r="D111" s="347"/>
      <c r="E111" s="347"/>
      <c r="F111" s="347"/>
      <c r="G111" s="194">
        <f t="shared" si="9"/>
        <v>0</v>
      </c>
    </row>
    <row r="112" spans="3:7" x14ac:dyDescent="0.3">
      <c r="C112" s="350" t="s">
        <v>248</v>
      </c>
      <c r="D112" s="347"/>
      <c r="E112" s="347"/>
      <c r="F112" s="347"/>
      <c r="G112" s="194">
        <f t="shared" si="9"/>
        <v>0</v>
      </c>
    </row>
    <row r="113" spans="3:7" x14ac:dyDescent="0.3">
      <c r="C113" s="346" t="s">
        <v>249</v>
      </c>
      <c r="D113" s="347"/>
      <c r="E113" s="347"/>
      <c r="F113" s="347"/>
      <c r="G113" s="194">
        <f t="shared" si="9"/>
        <v>0</v>
      </c>
    </row>
    <row r="114" spans="3:7" x14ac:dyDescent="0.3">
      <c r="C114" s="346" t="s">
        <v>250</v>
      </c>
      <c r="D114" s="347"/>
      <c r="E114" s="347"/>
      <c r="F114" s="347"/>
      <c r="G114" s="194">
        <f t="shared" si="9"/>
        <v>0</v>
      </c>
    </row>
    <row r="115" spans="3:7" x14ac:dyDescent="0.3">
      <c r="C115" s="346" t="s">
        <v>251</v>
      </c>
      <c r="D115" s="347"/>
      <c r="E115" s="347"/>
      <c r="F115" s="347"/>
      <c r="G115" s="194">
        <f t="shared" si="9"/>
        <v>0</v>
      </c>
    </row>
    <row r="116" spans="3:7" x14ac:dyDescent="0.3">
      <c r="C116" s="352" t="s">
        <v>252</v>
      </c>
      <c r="D116" s="353">
        <f>SUM(D109:D115)</f>
        <v>0</v>
      </c>
      <c r="E116" s="353">
        <f>SUM(E109:E115)</f>
        <v>0</v>
      </c>
      <c r="F116" s="353">
        <f>SUM(F109:F115)</f>
        <v>0</v>
      </c>
      <c r="G116" s="194">
        <f t="shared" si="9"/>
        <v>0</v>
      </c>
    </row>
    <row r="117" spans="3:7" s="355" customFormat="1" x14ac:dyDescent="0.3">
      <c r="C117" s="356"/>
      <c r="D117" s="357"/>
      <c r="E117" s="357"/>
      <c r="F117" s="357"/>
      <c r="G117" s="360"/>
    </row>
    <row r="118" spans="3:7" x14ac:dyDescent="0.3">
      <c r="C118" s="336" t="s">
        <v>162</v>
      </c>
      <c r="D118" s="337"/>
      <c r="E118" s="337"/>
      <c r="F118" s="337"/>
      <c r="G118" s="338"/>
    </row>
    <row r="119" spans="3:7" ht="21" customHeight="1" thickBot="1" x14ac:dyDescent="0.35">
      <c r="C119" s="339" t="s">
        <v>244</v>
      </c>
      <c r="D119" s="340">
        <f>'Expenses Nov 2024'!D119</f>
        <v>0</v>
      </c>
      <c r="E119" s="340">
        <f>'Expenses Nov 2024'!E119</f>
        <v>0</v>
      </c>
      <c r="F119" s="340">
        <f>'Expenses Nov 2024'!F119</f>
        <v>0</v>
      </c>
      <c r="G119" s="341">
        <f t="shared" ref="G119:G127" si="10">SUM(D119:F119)</f>
        <v>0</v>
      </c>
    </row>
    <row r="120" spans="3:7" x14ac:dyDescent="0.3">
      <c r="C120" s="342" t="s">
        <v>245</v>
      </c>
      <c r="D120" s="359"/>
      <c r="E120" s="344"/>
      <c r="F120" s="344"/>
      <c r="G120" s="345">
        <f t="shared" si="10"/>
        <v>0</v>
      </c>
    </row>
    <row r="121" spans="3:7" x14ac:dyDescent="0.3">
      <c r="C121" s="346" t="s">
        <v>246</v>
      </c>
      <c r="D121" s="347"/>
      <c r="E121" s="348"/>
      <c r="F121" s="348"/>
      <c r="G121" s="194">
        <f t="shared" si="10"/>
        <v>0</v>
      </c>
    </row>
    <row r="122" spans="3:7" ht="31.2" x14ac:dyDescent="0.3">
      <c r="C122" s="346" t="s">
        <v>247</v>
      </c>
      <c r="D122" s="347"/>
      <c r="E122" s="347"/>
      <c r="F122" s="347"/>
      <c r="G122" s="194">
        <f t="shared" si="10"/>
        <v>0</v>
      </c>
    </row>
    <row r="123" spans="3:7" x14ac:dyDescent="0.3">
      <c r="C123" s="350" t="s">
        <v>248</v>
      </c>
      <c r="D123" s="347"/>
      <c r="E123" s="347"/>
      <c r="F123" s="347"/>
      <c r="G123" s="194">
        <f t="shared" si="10"/>
        <v>0</v>
      </c>
    </row>
    <row r="124" spans="3:7" x14ac:dyDescent="0.3">
      <c r="C124" s="346" t="s">
        <v>249</v>
      </c>
      <c r="D124" s="347"/>
      <c r="E124" s="347"/>
      <c r="F124" s="347"/>
      <c r="G124" s="194">
        <f t="shared" si="10"/>
        <v>0</v>
      </c>
    </row>
    <row r="125" spans="3:7" x14ac:dyDescent="0.3">
      <c r="C125" s="346" t="s">
        <v>250</v>
      </c>
      <c r="D125" s="347"/>
      <c r="E125" s="347"/>
      <c r="F125" s="347"/>
      <c r="G125" s="194">
        <f t="shared" si="10"/>
        <v>0</v>
      </c>
    </row>
    <row r="126" spans="3:7" x14ac:dyDescent="0.3">
      <c r="C126" s="346" t="s">
        <v>251</v>
      </c>
      <c r="D126" s="347"/>
      <c r="E126" s="347"/>
      <c r="F126" s="347"/>
      <c r="G126" s="194">
        <f t="shared" si="10"/>
        <v>0</v>
      </c>
    </row>
    <row r="127" spans="3:7" x14ac:dyDescent="0.3">
      <c r="C127" s="352" t="s">
        <v>252</v>
      </c>
      <c r="D127" s="353">
        <f>SUM(D120:D126)</f>
        <v>0</v>
      </c>
      <c r="E127" s="353">
        <f>SUM(E120:E126)</f>
        <v>0</v>
      </c>
      <c r="F127" s="353">
        <f>SUM(F120:F126)</f>
        <v>0</v>
      </c>
      <c r="G127" s="194">
        <f t="shared" si="10"/>
        <v>0</v>
      </c>
    </row>
    <row r="128" spans="3:7" s="355" customFormat="1" x14ac:dyDescent="0.3">
      <c r="C128" s="356"/>
      <c r="D128" s="357"/>
      <c r="E128" s="357"/>
      <c r="F128" s="357"/>
      <c r="G128" s="360"/>
    </row>
    <row r="129" spans="2:7" x14ac:dyDescent="0.3">
      <c r="C129" s="336" t="s">
        <v>171</v>
      </c>
      <c r="D129" s="337"/>
      <c r="E129" s="337"/>
      <c r="F129" s="337"/>
      <c r="G129" s="338"/>
    </row>
    <row r="130" spans="2:7" ht="24" customHeight="1" thickBot="1" x14ac:dyDescent="0.35">
      <c r="C130" s="339" t="s">
        <v>244</v>
      </c>
      <c r="D130" s="340">
        <f>'Expenses Nov 2024'!D129</f>
        <v>0</v>
      </c>
      <c r="E130" s="340">
        <f>'Expenses Nov 2024'!E129</f>
        <v>0</v>
      </c>
      <c r="F130" s="340">
        <f>'Expenses Nov 2024'!F129</f>
        <v>0</v>
      </c>
      <c r="G130" s="341">
        <f t="shared" ref="G130:G138" si="11">SUM(D130:F130)</f>
        <v>0</v>
      </c>
    </row>
    <row r="131" spans="2:7" ht="15.75" customHeight="1" x14ac:dyDescent="0.3">
      <c r="C131" s="342" t="s">
        <v>245</v>
      </c>
      <c r="D131" s="359"/>
      <c r="E131" s="344"/>
      <c r="F131" s="344"/>
      <c r="G131" s="345">
        <f t="shared" si="11"/>
        <v>0</v>
      </c>
    </row>
    <row r="132" spans="2:7" x14ac:dyDescent="0.3">
      <c r="C132" s="346" t="s">
        <v>246</v>
      </c>
      <c r="D132" s="347"/>
      <c r="E132" s="348"/>
      <c r="F132" s="348"/>
      <c r="G132" s="194">
        <f t="shared" si="11"/>
        <v>0</v>
      </c>
    </row>
    <row r="133" spans="2:7" ht="15.75" customHeight="1" x14ac:dyDescent="0.3">
      <c r="C133" s="346" t="s">
        <v>247</v>
      </c>
      <c r="D133" s="347"/>
      <c r="E133" s="347"/>
      <c r="F133" s="347"/>
      <c r="G133" s="194">
        <f t="shared" si="11"/>
        <v>0</v>
      </c>
    </row>
    <row r="134" spans="2:7" x14ac:dyDescent="0.3">
      <c r="C134" s="350" t="s">
        <v>248</v>
      </c>
      <c r="D134" s="347"/>
      <c r="E134" s="347"/>
      <c r="F134" s="347"/>
      <c r="G134" s="194">
        <f t="shared" si="11"/>
        <v>0</v>
      </c>
    </row>
    <row r="135" spans="2:7" x14ac:dyDescent="0.3">
      <c r="C135" s="346" t="s">
        <v>249</v>
      </c>
      <c r="D135" s="347"/>
      <c r="E135" s="347"/>
      <c r="F135" s="347"/>
      <c r="G135" s="194">
        <f t="shared" si="11"/>
        <v>0</v>
      </c>
    </row>
    <row r="136" spans="2:7" ht="15.75" customHeight="1" x14ac:dyDescent="0.3">
      <c r="C136" s="346" t="s">
        <v>250</v>
      </c>
      <c r="D136" s="347"/>
      <c r="E136" s="347"/>
      <c r="F136" s="347"/>
      <c r="G136" s="194">
        <f t="shared" si="11"/>
        <v>0</v>
      </c>
    </row>
    <row r="137" spans="2:7" x14ac:dyDescent="0.3">
      <c r="C137" s="346" t="s">
        <v>251</v>
      </c>
      <c r="D137" s="347"/>
      <c r="E137" s="347"/>
      <c r="F137" s="347"/>
      <c r="G137" s="194">
        <f t="shared" si="11"/>
        <v>0</v>
      </c>
    </row>
    <row r="138" spans="2:7" x14ac:dyDescent="0.3">
      <c r="C138" s="352" t="s">
        <v>252</v>
      </c>
      <c r="D138" s="353">
        <f>SUM(D131:D137)</f>
        <v>0</v>
      </c>
      <c r="E138" s="353">
        <f>SUM(E131:E137)</f>
        <v>0</v>
      </c>
      <c r="F138" s="353">
        <f>SUM(F131:F137)</f>
        <v>0</v>
      </c>
      <c r="G138" s="194">
        <f t="shared" si="11"/>
        <v>0</v>
      </c>
    </row>
    <row r="140" spans="2:7" x14ac:dyDescent="0.3">
      <c r="B140" s="336" t="s">
        <v>260</v>
      </c>
      <c r="C140" s="337"/>
      <c r="D140" s="337"/>
      <c r="E140" s="337"/>
      <c r="F140" s="337"/>
      <c r="G140" s="338"/>
    </row>
    <row r="141" spans="2:7" x14ac:dyDescent="0.3">
      <c r="C141" s="336" t="s">
        <v>181</v>
      </c>
      <c r="D141" s="337"/>
      <c r="E141" s="337"/>
      <c r="F141" s="337"/>
      <c r="G141" s="338"/>
    </row>
    <row r="142" spans="2:7" ht="24" customHeight="1" thickBot="1" x14ac:dyDescent="0.35">
      <c r="C142" s="339" t="s">
        <v>244</v>
      </c>
      <c r="D142" s="340">
        <f>'Expenses Nov 2024'!D141</f>
        <v>0</v>
      </c>
      <c r="E142" s="340">
        <f>'Expenses Nov 2024'!E141</f>
        <v>0</v>
      </c>
      <c r="F142" s="340">
        <f>'Expenses Nov 2024'!F141</f>
        <v>0</v>
      </c>
      <c r="G142" s="341">
        <f>SUM(D142:F142)</f>
        <v>0</v>
      </c>
    </row>
    <row r="143" spans="2:7" ht="24.75" customHeight="1" x14ac:dyDescent="0.3">
      <c r="C143" s="342" t="s">
        <v>245</v>
      </c>
      <c r="D143" s="359"/>
      <c r="E143" s="344"/>
      <c r="F143" s="344"/>
      <c r="G143" s="345">
        <f t="shared" ref="G143:G150" si="12">SUM(D143:F143)</f>
        <v>0</v>
      </c>
    </row>
    <row r="144" spans="2:7" ht="15.75" customHeight="1" x14ac:dyDescent="0.3">
      <c r="C144" s="346" t="s">
        <v>246</v>
      </c>
      <c r="D144" s="347"/>
      <c r="E144" s="348"/>
      <c r="F144" s="348"/>
      <c r="G144" s="194">
        <f t="shared" si="12"/>
        <v>0</v>
      </c>
    </row>
    <row r="145" spans="3:7" ht="15.75" customHeight="1" x14ac:dyDescent="0.3">
      <c r="C145" s="346" t="s">
        <v>247</v>
      </c>
      <c r="D145" s="347"/>
      <c r="E145" s="347"/>
      <c r="F145" s="347"/>
      <c r="G145" s="194">
        <f t="shared" si="12"/>
        <v>0</v>
      </c>
    </row>
    <row r="146" spans="3:7" ht="15.75" customHeight="1" x14ac:dyDescent="0.3">
      <c r="C146" s="350" t="s">
        <v>248</v>
      </c>
      <c r="D146" s="347"/>
      <c r="E146" s="347"/>
      <c r="F146" s="347"/>
      <c r="G146" s="194">
        <f t="shared" si="12"/>
        <v>0</v>
      </c>
    </row>
    <row r="147" spans="3:7" ht="15.75" customHeight="1" x14ac:dyDescent="0.3">
      <c r="C147" s="346" t="s">
        <v>249</v>
      </c>
      <c r="D147" s="347"/>
      <c r="E147" s="347"/>
      <c r="F147" s="347"/>
      <c r="G147" s="194">
        <f t="shared" si="12"/>
        <v>0</v>
      </c>
    </row>
    <row r="148" spans="3:7" ht="15.75" customHeight="1" x14ac:dyDescent="0.3">
      <c r="C148" s="346" t="s">
        <v>250</v>
      </c>
      <c r="D148" s="347"/>
      <c r="E148" s="347"/>
      <c r="F148" s="347"/>
      <c r="G148" s="194">
        <f t="shared" si="12"/>
        <v>0</v>
      </c>
    </row>
    <row r="149" spans="3:7" ht="15.75" customHeight="1" x14ac:dyDescent="0.3">
      <c r="C149" s="346" t="s">
        <v>251</v>
      </c>
      <c r="D149" s="347"/>
      <c r="E149" s="347"/>
      <c r="F149" s="347"/>
      <c r="G149" s="194">
        <f t="shared" si="12"/>
        <v>0</v>
      </c>
    </row>
    <row r="150" spans="3:7" ht="15.75" customHeight="1" x14ac:dyDescent="0.3">
      <c r="C150" s="352" t="s">
        <v>252</v>
      </c>
      <c r="D150" s="353">
        <f>SUM(D143:D149)</f>
        <v>0</v>
      </c>
      <c r="E150" s="353">
        <f>SUM(E143:E149)</f>
        <v>0</v>
      </c>
      <c r="F150" s="353">
        <f>SUM(F143:F149)</f>
        <v>0</v>
      </c>
      <c r="G150" s="194">
        <f t="shared" si="12"/>
        <v>0</v>
      </c>
    </row>
    <row r="151" spans="3:7" s="355" customFormat="1" ht="15.75" customHeight="1" x14ac:dyDescent="0.3">
      <c r="C151" s="356"/>
      <c r="D151" s="357"/>
      <c r="E151" s="357"/>
      <c r="F151" s="357"/>
      <c r="G151" s="360"/>
    </row>
    <row r="152" spans="3:7" ht="15.75" customHeight="1" x14ac:dyDescent="0.3">
      <c r="C152" s="336" t="s">
        <v>190</v>
      </c>
      <c r="D152" s="337"/>
      <c r="E152" s="337"/>
      <c r="F152" s="337"/>
      <c r="G152" s="338"/>
    </row>
    <row r="153" spans="3:7" ht="21" customHeight="1" thickBot="1" x14ac:dyDescent="0.35">
      <c r="C153" s="339" t="s">
        <v>244</v>
      </c>
      <c r="D153" s="340">
        <f>'Expenses Nov 2024'!D151</f>
        <v>0</v>
      </c>
      <c r="E153" s="340">
        <f>'Expenses Nov 2024'!E151</f>
        <v>0</v>
      </c>
      <c r="F153" s="340">
        <f>'Expenses Nov 2024'!F151</f>
        <v>0</v>
      </c>
      <c r="G153" s="341">
        <f t="shared" ref="G153:G161" si="13">SUM(D153:F153)</f>
        <v>0</v>
      </c>
    </row>
    <row r="154" spans="3:7" ht="15.75" customHeight="1" x14ac:dyDescent="0.3">
      <c r="C154" s="342" t="s">
        <v>245</v>
      </c>
      <c r="D154" s="359"/>
      <c r="E154" s="344"/>
      <c r="F154" s="344"/>
      <c r="G154" s="345">
        <f t="shared" si="13"/>
        <v>0</v>
      </c>
    </row>
    <row r="155" spans="3:7" ht="15.75" customHeight="1" x14ac:dyDescent="0.3">
      <c r="C155" s="346" t="s">
        <v>246</v>
      </c>
      <c r="D155" s="347"/>
      <c r="E155" s="348"/>
      <c r="F155" s="348"/>
      <c r="G155" s="194">
        <f t="shared" si="13"/>
        <v>0</v>
      </c>
    </row>
    <row r="156" spans="3:7" ht="15.75" customHeight="1" x14ac:dyDescent="0.3">
      <c r="C156" s="346" t="s">
        <v>247</v>
      </c>
      <c r="D156" s="347"/>
      <c r="E156" s="347"/>
      <c r="F156" s="347"/>
      <c r="G156" s="194">
        <f t="shared" si="13"/>
        <v>0</v>
      </c>
    </row>
    <row r="157" spans="3:7" ht="15.75" customHeight="1" x14ac:dyDescent="0.3">
      <c r="C157" s="350" t="s">
        <v>248</v>
      </c>
      <c r="D157" s="347"/>
      <c r="E157" s="347"/>
      <c r="F157" s="347"/>
      <c r="G157" s="194">
        <f t="shared" si="13"/>
        <v>0</v>
      </c>
    </row>
    <row r="158" spans="3:7" ht="15.75" customHeight="1" x14ac:dyDescent="0.3">
      <c r="C158" s="346" t="s">
        <v>249</v>
      </c>
      <c r="D158" s="347"/>
      <c r="E158" s="347"/>
      <c r="F158" s="347"/>
      <c r="G158" s="194">
        <f t="shared" si="13"/>
        <v>0</v>
      </c>
    </row>
    <row r="159" spans="3:7" ht="15.75" customHeight="1" x14ac:dyDescent="0.3">
      <c r="C159" s="346" t="s">
        <v>250</v>
      </c>
      <c r="D159" s="347"/>
      <c r="E159" s="347"/>
      <c r="F159" s="347"/>
      <c r="G159" s="194">
        <f t="shared" si="13"/>
        <v>0</v>
      </c>
    </row>
    <row r="160" spans="3:7" ht="15.75" customHeight="1" x14ac:dyDescent="0.3">
      <c r="C160" s="346" t="s">
        <v>251</v>
      </c>
      <c r="D160" s="347"/>
      <c r="E160" s="347"/>
      <c r="F160" s="347"/>
      <c r="G160" s="194">
        <f t="shared" si="13"/>
        <v>0</v>
      </c>
    </row>
    <row r="161" spans="3:7" ht="15.75" customHeight="1" x14ac:dyDescent="0.3">
      <c r="C161" s="352" t="s">
        <v>252</v>
      </c>
      <c r="D161" s="353">
        <f>SUM(D154:D160)</f>
        <v>0</v>
      </c>
      <c r="E161" s="353">
        <f>SUM(E154:E160)</f>
        <v>0</v>
      </c>
      <c r="F161" s="353">
        <f>SUM(F154:F160)</f>
        <v>0</v>
      </c>
      <c r="G161" s="194">
        <f t="shared" si="13"/>
        <v>0</v>
      </c>
    </row>
    <row r="162" spans="3:7" s="355" customFormat="1" ht="15.75" customHeight="1" x14ac:dyDescent="0.3">
      <c r="C162" s="356"/>
      <c r="D162" s="357"/>
      <c r="E162" s="357"/>
      <c r="F162" s="357"/>
      <c r="G162" s="360"/>
    </row>
    <row r="163" spans="3:7" ht="15.75" customHeight="1" x14ac:dyDescent="0.3">
      <c r="C163" s="336" t="s">
        <v>199</v>
      </c>
      <c r="D163" s="337"/>
      <c r="E163" s="337"/>
      <c r="F163" s="337"/>
      <c r="G163" s="338"/>
    </row>
    <row r="164" spans="3:7" ht="19.5" customHeight="1" thickBot="1" x14ac:dyDescent="0.35">
      <c r="C164" s="339" t="s">
        <v>244</v>
      </c>
      <c r="D164" s="340">
        <f>'Expenses Nov 2024'!D161</f>
        <v>0</v>
      </c>
      <c r="E164" s="340">
        <f>'Expenses Nov 2024'!E161</f>
        <v>0</v>
      </c>
      <c r="F164" s="340">
        <f>'Expenses Nov 2024'!F161</f>
        <v>0</v>
      </c>
      <c r="G164" s="341">
        <f t="shared" ref="G164:G172" si="14">SUM(D164:F164)</f>
        <v>0</v>
      </c>
    </row>
    <row r="165" spans="3:7" ht="15.75" customHeight="1" x14ac:dyDescent="0.3">
      <c r="C165" s="342" t="s">
        <v>245</v>
      </c>
      <c r="D165" s="359"/>
      <c r="E165" s="344"/>
      <c r="F165" s="344"/>
      <c r="G165" s="345">
        <f t="shared" si="14"/>
        <v>0</v>
      </c>
    </row>
    <row r="166" spans="3:7" ht="15.75" customHeight="1" x14ac:dyDescent="0.3">
      <c r="C166" s="346" t="s">
        <v>246</v>
      </c>
      <c r="D166" s="347"/>
      <c r="E166" s="348"/>
      <c r="F166" s="348"/>
      <c r="G166" s="194">
        <f t="shared" si="14"/>
        <v>0</v>
      </c>
    </row>
    <row r="167" spans="3:7" ht="15.75" customHeight="1" x14ac:dyDescent="0.3">
      <c r="C167" s="346" t="s">
        <v>247</v>
      </c>
      <c r="D167" s="347"/>
      <c r="E167" s="347"/>
      <c r="F167" s="347"/>
      <c r="G167" s="194">
        <f t="shared" si="14"/>
        <v>0</v>
      </c>
    </row>
    <row r="168" spans="3:7" ht="15.75" customHeight="1" x14ac:dyDescent="0.3">
      <c r="C168" s="350" t="s">
        <v>248</v>
      </c>
      <c r="D168" s="347"/>
      <c r="E168" s="347"/>
      <c r="F168" s="347"/>
      <c r="G168" s="194">
        <f t="shared" si="14"/>
        <v>0</v>
      </c>
    </row>
    <row r="169" spans="3:7" ht="15.75" customHeight="1" x14ac:dyDescent="0.3">
      <c r="C169" s="346" t="s">
        <v>249</v>
      </c>
      <c r="D169" s="347"/>
      <c r="E169" s="347"/>
      <c r="F169" s="347"/>
      <c r="G169" s="194">
        <f t="shared" si="14"/>
        <v>0</v>
      </c>
    </row>
    <row r="170" spans="3:7" ht="15.75" customHeight="1" x14ac:dyDescent="0.3">
      <c r="C170" s="346" t="s">
        <v>250</v>
      </c>
      <c r="D170" s="347"/>
      <c r="E170" s="347"/>
      <c r="F170" s="347"/>
      <c r="G170" s="194">
        <f t="shared" si="14"/>
        <v>0</v>
      </c>
    </row>
    <row r="171" spans="3:7" ht="15.75" customHeight="1" x14ac:dyDescent="0.3">
      <c r="C171" s="346" t="s">
        <v>251</v>
      </c>
      <c r="D171" s="347"/>
      <c r="E171" s="347"/>
      <c r="F171" s="347"/>
      <c r="G171" s="194">
        <f t="shared" si="14"/>
        <v>0</v>
      </c>
    </row>
    <row r="172" spans="3:7" ht="15.75" customHeight="1" x14ac:dyDescent="0.3">
      <c r="C172" s="352" t="s">
        <v>252</v>
      </c>
      <c r="D172" s="353">
        <f>SUM(D165:D171)</f>
        <v>0</v>
      </c>
      <c r="E172" s="353">
        <f>SUM(E165:E171)</f>
        <v>0</v>
      </c>
      <c r="F172" s="353">
        <f>SUM(F165:F171)</f>
        <v>0</v>
      </c>
      <c r="G172" s="194">
        <f t="shared" si="14"/>
        <v>0</v>
      </c>
    </row>
    <row r="173" spans="3:7" s="355" customFormat="1" ht="15.75" customHeight="1" x14ac:dyDescent="0.3">
      <c r="C173" s="356"/>
      <c r="D173" s="357"/>
      <c r="E173" s="357"/>
      <c r="F173" s="357"/>
      <c r="G173" s="360"/>
    </row>
    <row r="174" spans="3:7" ht="15.75" customHeight="1" x14ac:dyDescent="0.3">
      <c r="C174" s="336" t="s">
        <v>208</v>
      </c>
      <c r="D174" s="337"/>
      <c r="E174" s="337"/>
      <c r="F174" s="337"/>
      <c r="G174" s="338"/>
    </row>
    <row r="175" spans="3:7" ht="22.5" customHeight="1" thickBot="1" x14ac:dyDescent="0.35">
      <c r="C175" s="339" t="s">
        <v>244</v>
      </c>
      <c r="D175" s="340">
        <f>'Expenses Nov 2024'!D171</f>
        <v>0</v>
      </c>
      <c r="E175" s="340">
        <f>'Expenses Nov 2024'!E171</f>
        <v>0</v>
      </c>
      <c r="F175" s="340">
        <f>'Expenses Nov 2024'!F171</f>
        <v>0</v>
      </c>
      <c r="G175" s="341">
        <f t="shared" ref="G175:G183" si="15">SUM(D175:F175)</f>
        <v>0</v>
      </c>
    </row>
    <row r="176" spans="3:7" ht="15.75" customHeight="1" x14ac:dyDescent="0.3">
      <c r="C176" s="342" t="s">
        <v>245</v>
      </c>
      <c r="D176" s="359"/>
      <c r="E176" s="344"/>
      <c r="F176" s="344"/>
      <c r="G176" s="345">
        <f t="shared" si="15"/>
        <v>0</v>
      </c>
    </row>
    <row r="177" spans="3:7" ht="15.75" customHeight="1" x14ac:dyDescent="0.3">
      <c r="C177" s="346" t="s">
        <v>246</v>
      </c>
      <c r="D177" s="347"/>
      <c r="E177" s="348"/>
      <c r="F177" s="348"/>
      <c r="G177" s="194">
        <f t="shared" si="15"/>
        <v>0</v>
      </c>
    </row>
    <row r="178" spans="3:7" ht="15.75" customHeight="1" x14ac:dyDescent="0.3">
      <c r="C178" s="346" t="s">
        <v>247</v>
      </c>
      <c r="D178" s="347"/>
      <c r="E178" s="347"/>
      <c r="F178" s="347"/>
      <c r="G178" s="194">
        <f t="shared" si="15"/>
        <v>0</v>
      </c>
    </row>
    <row r="179" spans="3:7" ht="15.75" customHeight="1" x14ac:dyDescent="0.3">
      <c r="C179" s="350" t="s">
        <v>248</v>
      </c>
      <c r="D179" s="347"/>
      <c r="E179" s="347"/>
      <c r="F179" s="347"/>
      <c r="G179" s="194">
        <f t="shared" si="15"/>
        <v>0</v>
      </c>
    </row>
    <row r="180" spans="3:7" ht="15.75" customHeight="1" x14ac:dyDescent="0.3">
      <c r="C180" s="346" t="s">
        <v>249</v>
      </c>
      <c r="D180" s="347"/>
      <c r="E180" s="347"/>
      <c r="F180" s="347"/>
      <c r="G180" s="194">
        <f t="shared" si="15"/>
        <v>0</v>
      </c>
    </row>
    <row r="181" spans="3:7" ht="15.75" customHeight="1" x14ac:dyDescent="0.3">
      <c r="C181" s="346" t="s">
        <v>250</v>
      </c>
      <c r="D181" s="347"/>
      <c r="E181" s="347"/>
      <c r="F181" s="347"/>
      <c r="G181" s="194">
        <f t="shared" si="15"/>
        <v>0</v>
      </c>
    </row>
    <row r="182" spans="3:7" ht="15.75" customHeight="1" x14ac:dyDescent="0.3">
      <c r="C182" s="346" t="s">
        <v>251</v>
      </c>
      <c r="D182" s="347"/>
      <c r="E182" s="347"/>
      <c r="F182" s="347"/>
      <c r="G182" s="194">
        <f t="shared" si="15"/>
        <v>0</v>
      </c>
    </row>
    <row r="183" spans="3:7" ht="15.75" customHeight="1" x14ac:dyDescent="0.3">
      <c r="C183" s="352" t="s">
        <v>252</v>
      </c>
      <c r="D183" s="353">
        <f>SUM(D176:D182)</f>
        <v>0</v>
      </c>
      <c r="E183" s="353">
        <f>SUM(E176:E182)</f>
        <v>0</v>
      </c>
      <c r="F183" s="353">
        <f>SUM(F176:F182)</f>
        <v>0</v>
      </c>
      <c r="G183" s="194">
        <f t="shared" si="15"/>
        <v>0</v>
      </c>
    </row>
    <row r="184" spans="3:7" ht="15.75" customHeight="1" x14ac:dyDescent="0.3"/>
    <row r="185" spans="3:7" ht="15.75" customHeight="1" x14ac:dyDescent="0.3">
      <c r="C185" s="336" t="s">
        <v>261</v>
      </c>
      <c r="D185" s="337"/>
      <c r="E185" s="337"/>
      <c r="F185" s="337"/>
      <c r="G185" s="338"/>
    </row>
    <row r="186" spans="3:7" ht="19.5" customHeight="1" thickBot="1" x14ac:dyDescent="0.35">
      <c r="C186" s="339" t="s">
        <v>262</v>
      </c>
      <c r="D186" s="340">
        <f>'Expenses Nov 2024'!D178</f>
        <v>444544.52</v>
      </c>
      <c r="E186" s="340">
        <f>'Expenses Nov 2024'!E178</f>
        <v>205663.55</v>
      </c>
      <c r="F186" s="340">
        <f>'Expenses Nov 2024'!F178</f>
        <v>168000</v>
      </c>
      <c r="G186" s="341">
        <f t="shared" ref="G186:G194" si="16">SUM(D186:F186)</f>
        <v>818208.07000000007</v>
      </c>
    </row>
    <row r="187" spans="3:7" ht="15.75" customHeight="1" x14ac:dyDescent="0.3">
      <c r="C187" s="342" t="s">
        <v>245</v>
      </c>
      <c r="D187" s="365">
        <v>367485</v>
      </c>
      <c r="E187" s="344">
        <v>133000</v>
      </c>
      <c r="F187" s="344">
        <v>60000</v>
      </c>
      <c r="G187" s="345">
        <f t="shared" si="16"/>
        <v>560485</v>
      </c>
    </row>
    <row r="188" spans="3:7" ht="21.75" customHeight="1" x14ac:dyDescent="0.3">
      <c r="C188" s="346" t="s">
        <v>246</v>
      </c>
      <c r="D188" s="347"/>
      <c r="E188" s="348"/>
      <c r="F188" s="348"/>
      <c r="G188" s="194">
        <f t="shared" si="16"/>
        <v>0</v>
      </c>
    </row>
    <row r="189" spans="3:7" ht="31.5" customHeight="1" x14ac:dyDescent="0.3">
      <c r="C189" s="346" t="s">
        <v>247</v>
      </c>
      <c r="D189" s="347"/>
      <c r="E189" s="347">
        <v>5000</v>
      </c>
      <c r="F189" s="347">
        <v>10000</v>
      </c>
      <c r="G189" s="194">
        <f t="shared" si="16"/>
        <v>15000</v>
      </c>
    </row>
    <row r="190" spans="3:7" ht="15.75" customHeight="1" x14ac:dyDescent="0.3">
      <c r="C190" s="350" t="s">
        <v>248</v>
      </c>
      <c r="D190" s="347">
        <v>42500</v>
      </c>
      <c r="E190" s="347">
        <v>40000</v>
      </c>
      <c r="F190" s="347">
        <v>65000</v>
      </c>
      <c r="G190" s="194">
        <f t="shared" si="16"/>
        <v>147500</v>
      </c>
    </row>
    <row r="191" spans="3:7" ht="15.75" customHeight="1" x14ac:dyDescent="0.3">
      <c r="C191" s="346" t="s">
        <v>249</v>
      </c>
      <c r="D191" s="347"/>
      <c r="E191" s="347"/>
      <c r="F191" s="347"/>
      <c r="G191" s="194">
        <f t="shared" si="16"/>
        <v>0</v>
      </c>
    </row>
    <row r="192" spans="3:7" ht="15.75" customHeight="1" x14ac:dyDescent="0.3">
      <c r="C192" s="346" t="s">
        <v>250</v>
      </c>
      <c r="D192" s="347"/>
      <c r="E192" s="347"/>
      <c r="F192" s="347"/>
      <c r="G192" s="194">
        <f t="shared" si="16"/>
        <v>0</v>
      </c>
    </row>
    <row r="193" spans="3:13" ht="15.75" customHeight="1" x14ac:dyDescent="0.3">
      <c r="C193" s="346" t="s">
        <v>251</v>
      </c>
      <c r="D193" s="347">
        <v>34559.519999999997</v>
      </c>
      <c r="E193" s="366">
        <f>2000+3663.55+22000</f>
        <v>27663.55</v>
      </c>
      <c r="F193" s="347">
        <v>33000</v>
      </c>
      <c r="G193" s="194">
        <f t="shared" si="16"/>
        <v>95223.069999999992</v>
      </c>
    </row>
    <row r="194" spans="3:13" ht="15.75" customHeight="1" x14ac:dyDescent="0.3">
      <c r="C194" s="352" t="s">
        <v>252</v>
      </c>
      <c r="D194" s="353">
        <f>SUM(D187:D193)</f>
        <v>444544.52</v>
      </c>
      <c r="E194" s="353">
        <f>SUM(E187:E193)</f>
        <v>205663.55</v>
      </c>
      <c r="F194" s="353">
        <f>SUM(F187:F193)</f>
        <v>168000</v>
      </c>
      <c r="G194" s="194">
        <f t="shared" si="16"/>
        <v>818208.07000000007</v>
      </c>
    </row>
    <row r="195" spans="3:13" ht="15.75" customHeight="1" thickBot="1" x14ac:dyDescent="0.35"/>
    <row r="196" spans="3:13" ht="19.5" customHeight="1" thickBot="1" x14ac:dyDescent="0.35">
      <c r="C196" s="367" t="s">
        <v>225</v>
      </c>
      <c r="D196" s="368"/>
      <c r="E196" s="368"/>
      <c r="F196" s="368"/>
      <c r="G196" s="369"/>
    </row>
    <row r="197" spans="3:13" ht="19.5" customHeight="1" x14ac:dyDescent="0.3">
      <c r="C197" s="370"/>
      <c r="D197" s="371" t="str">
        <f>'Expenses Nov 2024'!D4</f>
        <v>OHCHR</v>
      </c>
      <c r="E197" s="371" t="str">
        <f>'Expenses Nov 2024'!E4</f>
        <v>UNWOMEN</v>
      </c>
      <c r="F197" s="371" t="str">
        <f>'Expenses Nov 2024'!F4</f>
        <v>UNDP</v>
      </c>
      <c r="G197" s="372" t="s">
        <v>225</v>
      </c>
    </row>
    <row r="198" spans="3:13" ht="19.5" customHeight="1" x14ac:dyDescent="0.3">
      <c r="C198" s="370"/>
      <c r="D198" s="373"/>
      <c r="E198" s="373"/>
      <c r="F198" s="373"/>
      <c r="G198" s="374"/>
    </row>
    <row r="199" spans="3:13" ht="19.5" customHeight="1" x14ac:dyDescent="0.3">
      <c r="C199" s="375" t="s">
        <v>245</v>
      </c>
      <c r="D199" s="376">
        <f t="shared" ref="D199:F205" si="17">SUM(D176,D165,D154,D143,D131,D120,D109,D98,D86,D75,D64,D53,D41,D30,D19,D8,D187)</f>
        <v>367485</v>
      </c>
      <c r="E199" s="376">
        <f t="shared" si="17"/>
        <v>133000</v>
      </c>
      <c r="F199" s="376">
        <f t="shared" si="17"/>
        <v>60000</v>
      </c>
      <c r="G199" s="377">
        <f t="shared" ref="G199:G206" si="18">SUM(D199:F199)</f>
        <v>560485</v>
      </c>
    </row>
    <row r="200" spans="3:13" ht="34.5" customHeight="1" x14ac:dyDescent="0.3">
      <c r="C200" s="375" t="s">
        <v>246</v>
      </c>
      <c r="D200" s="376">
        <f t="shared" si="17"/>
        <v>0</v>
      </c>
      <c r="E200" s="376">
        <f t="shared" si="17"/>
        <v>0</v>
      </c>
      <c r="F200" s="376">
        <f t="shared" si="17"/>
        <v>0</v>
      </c>
      <c r="G200" s="378">
        <f t="shared" si="18"/>
        <v>0</v>
      </c>
    </row>
    <row r="201" spans="3:13" ht="48" customHeight="1" x14ac:dyDescent="0.3">
      <c r="C201" s="375" t="s">
        <v>247</v>
      </c>
      <c r="D201" s="376">
        <f t="shared" si="17"/>
        <v>0</v>
      </c>
      <c r="E201" s="376">
        <f t="shared" si="17"/>
        <v>5000</v>
      </c>
      <c r="F201" s="376">
        <f t="shared" si="17"/>
        <v>30000</v>
      </c>
      <c r="G201" s="378">
        <f t="shared" si="18"/>
        <v>35000</v>
      </c>
    </row>
    <row r="202" spans="3:13" ht="33" customHeight="1" x14ac:dyDescent="0.3">
      <c r="C202" s="379" t="s">
        <v>248</v>
      </c>
      <c r="D202" s="376">
        <f>SUM(D179,D168,D157,D146,D134,D123,D112,D101,D89,D78,D67,D56,D44,D33,D22,D11,D190)</f>
        <v>377493</v>
      </c>
      <c r="E202" s="376">
        <f t="shared" si="17"/>
        <v>502000</v>
      </c>
      <c r="F202" s="376">
        <f t="shared" si="17"/>
        <v>112800</v>
      </c>
      <c r="G202" s="378">
        <f t="shared" si="18"/>
        <v>992293</v>
      </c>
    </row>
    <row r="203" spans="3:13" ht="21" customHeight="1" x14ac:dyDescent="0.3">
      <c r="C203" s="375" t="s">
        <v>249</v>
      </c>
      <c r="D203" s="376">
        <f>SUM(D180,D169,D158,D147,D135,D124,D113,D102,D90,D79,D68,D57,D45,D34,D23,D12,D191)</f>
        <v>14855</v>
      </c>
      <c r="E203" s="376">
        <f t="shared" si="17"/>
        <v>20000</v>
      </c>
      <c r="F203" s="376">
        <f t="shared" si="17"/>
        <v>2000</v>
      </c>
      <c r="G203" s="378">
        <f t="shared" si="18"/>
        <v>36855</v>
      </c>
      <c r="H203" s="380"/>
      <c r="I203" s="380"/>
      <c r="J203" s="380"/>
      <c r="K203" s="380"/>
      <c r="L203" s="380"/>
      <c r="M203" s="381"/>
    </row>
    <row r="204" spans="3:13" ht="39.75" customHeight="1" x14ac:dyDescent="0.3">
      <c r="C204" s="375" t="s">
        <v>250</v>
      </c>
      <c r="D204" s="376">
        <f>SUM(D181,D170,D159,D148,D136,D125,D114,D103,D91,D80,D69,D58,D46,D35,D24,D13,D192)</f>
        <v>0</v>
      </c>
      <c r="E204" s="376">
        <f t="shared" si="17"/>
        <v>60000</v>
      </c>
      <c r="F204" s="376">
        <f t="shared" si="17"/>
        <v>512200</v>
      </c>
      <c r="G204" s="378">
        <f t="shared" si="18"/>
        <v>572200</v>
      </c>
      <c r="H204" s="380"/>
      <c r="I204" s="380"/>
      <c r="J204" s="380"/>
      <c r="K204" s="380"/>
      <c r="L204" s="380"/>
      <c r="M204" s="381"/>
    </row>
    <row r="205" spans="3:13" ht="23.25" customHeight="1" x14ac:dyDescent="0.3">
      <c r="C205" s="375" t="s">
        <v>251</v>
      </c>
      <c r="D205" s="382">
        <f t="shared" si="17"/>
        <v>34559.519999999997</v>
      </c>
      <c r="E205" s="383">
        <f t="shared" si="17"/>
        <v>27663.55</v>
      </c>
      <c r="F205" s="382">
        <f t="shared" si="17"/>
        <v>33000</v>
      </c>
      <c r="G205" s="378">
        <f t="shared" si="18"/>
        <v>95223.069999999992</v>
      </c>
      <c r="H205" s="380"/>
      <c r="I205" s="380"/>
      <c r="J205" s="380"/>
      <c r="K205" s="380"/>
      <c r="L205" s="380"/>
      <c r="M205" s="381"/>
    </row>
    <row r="206" spans="3:13" ht="22.5" customHeight="1" x14ac:dyDescent="0.3">
      <c r="C206" s="384" t="s">
        <v>263</v>
      </c>
      <c r="D206" s="385">
        <f>SUM(D199:D205)</f>
        <v>794392.52</v>
      </c>
      <c r="E206" s="385">
        <f>SUM(E199:E205)</f>
        <v>747663.55</v>
      </c>
      <c r="F206" s="385">
        <f>SUM(F199:F205)</f>
        <v>750000</v>
      </c>
      <c r="G206" s="386">
        <f t="shared" si="18"/>
        <v>2292056.0700000003</v>
      </c>
      <c r="H206" s="380"/>
      <c r="I206" s="380"/>
      <c r="J206" s="380"/>
      <c r="K206" s="380"/>
      <c r="L206" s="380"/>
      <c r="M206" s="381"/>
    </row>
    <row r="207" spans="3:13" ht="26.25" customHeight="1" thickBot="1" x14ac:dyDescent="0.35">
      <c r="C207" s="387" t="s">
        <v>264</v>
      </c>
      <c r="D207" s="388">
        <f>D206*0.07</f>
        <v>55607.476400000007</v>
      </c>
      <c r="E207" s="388">
        <f t="shared" ref="E207:G207" si="19">E206*0.07</f>
        <v>52336.448500000006</v>
      </c>
      <c r="F207" s="388">
        <f t="shared" si="19"/>
        <v>52500.000000000007</v>
      </c>
      <c r="G207" s="389">
        <f t="shared" si="19"/>
        <v>160443.92490000004</v>
      </c>
      <c r="H207" s="390"/>
      <c r="I207" s="390"/>
      <c r="J207" s="390"/>
      <c r="K207" s="390"/>
      <c r="L207" s="391"/>
      <c r="M207" s="355"/>
    </row>
    <row r="208" spans="3:13" ht="23.25" customHeight="1" thickBot="1" x14ac:dyDescent="0.35">
      <c r="C208" s="392" t="s">
        <v>265</v>
      </c>
      <c r="D208" s="393">
        <f>SUM(D206:D207)</f>
        <v>849999.99640000006</v>
      </c>
      <c r="E208" s="393">
        <f t="shared" ref="E208:G208" si="20">SUM(E206:E207)</f>
        <v>799999.9985000001</v>
      </c>
      <c r="F208" s="393">
        <f t="shared" si="20"/>
        <v>802500</v>
      </c>
      <c r="G208" s="394">
        <f t="shared" si="20"/>
        <v>2452499.9949000003</v>
      </c>
      <c r="H208" s="390"/>
      <c r="I208" s="390"/>
      <c r="J208" s="390"/>
      <c r="K208" s="390"/>
      <c r="L208" s="391"/>
      <c r="M208" s="355"/>
    </row>
    <row r="209" spans="3:13" ht="15.75" customHeight="1" x14ac:dyDescent="0.3">
      <c r="L209" s="395"/>
    </row>
    <row r="210" spans="3:13" ht="15.75" customHeight="1" x14ac:dyDescent="0.3">
      <c r="H210" s="396"/>
      <c r="I210" s="396"/>
      <c r="L210" s="395"/>
    </row>
    <row r="211" spans="3:13" ht="15.75" customHeight="1" x14ac:dyDescent="0.3">
      <c r="H211" s="396"/>
      <c r="I211" s="396"/>
    </row>
    <row r="212" spans="3:13" ht="40.5" customHeight="1" x14ac:dyDescent="0.3">
      <c r="H212" s="396"/>
      <c r="I212" s="396"/>
      <c r="L212" s="397"/>
    </row>
    <row r="213" spans="3:13" ht="24.75" customHeight="1" x14ac:dyDescent="0.3">
      <c r="H213" s="396"/>
      <c r="I213" s="396"/>
      <c r="L213" s="397"/>
    </row>
    <row r="214" spans="3:13" ht="41.25" customHeight="1" x14ac:dyDescent="0.3">
      <c r="H214" s="398"/>
      <c r="I214" s="396"/>
      <c r="L214" s="397"/>
    </row>
    <row r="215" spans="3:13" ht="51.75" customHeight="1" x14ac:dyDescent="0.3">
      <c r="H215" s="398"/>
      <c r="I215" s="396"/>
      <c r="L215" s="397"/>
    </row>
    <row r="216" spans="3:13" ht="42" customHeight="1" x14ac:dyDescent="0.3">
      <c r="H216" s="396"/>
      <c r="I216" s="396"/>
      <c r="L216" s="397"/>
    </row>
    <row r="217" spans="3:13" s="355" customFormat="1" ht="42" customHeight="1" x14ac:dyDescent="0.3">
      <c r="C217" s="325"/>
      <c r="G217" s="325"/>
      <c r="H217" s="325"/>
      <c r="I217" s="396"/>
      <c r="J217" s="325"/>
      <c r="K217" s="325"/>
      <c r="L217" s="397"/>
      <c r="M217" s="325"/>
    </row>
    <row r="218" spans="3:13" s="355" customFormat="1" ht="42" customHeight="1" x14ac:dyDescent="0.3">
      <c r="C218" s="325"/>
      <c r="G218" s="325"/>
      <c r="H218" s="325"/>
      <c r="I218" s="396"/>
      <c r="J218" s="325"/>
      <c r="K218" s="325"/>
      <c r="L218" s="325"/>
      <c r="M218" s="325"/>
    </row>
    <row r="219" spans="3:13" s="355" customFormat="1" ht="63.75" customHeight="1" x14ac:dyDescent="0.3">
      <c r="C219" s="325"/>
      <c r="G219" s="325"/>
      <c r="H219" s="325"/>
      <c r="I219" s="395"/>
      <c r="J219" s="325"/>
      <c r="K219" s="325"/>
      <c r="L219" s="325"/>
      <c r="M219" s="325"/>
    </row>
    <row r="220" spans="3:13" s="355" customFormat="1" ht="42" customHeight="1" x14ac:dyDescent="0.3">
      <c r="C220" s="325"/>
      <c r="G220" s="325"/>
      <c r="H220" s="325"/>
      <c r="I220" s="325"/>
      <c r="J220" s="325"/>
      <c r="K220" s="325"/>
      <c r="L220" s="325"/>
      <c r="M220" s="395"/>
    </row>
    <row r="221" spans="3:13" ht="23.25" customHeight="1" x14ac:dyDescent="0.3"/>
    <row r="222" spans="3:13" ht="27.75" customHeight="1" x14ac:dyDescent="0.3"/>
    <row r="223" spans="3:13" ht="55.5" customHeight="1" x14ac:dyDescent="0.3"/>
    <row r="224" spans="3:13" ht="57.75" customHeight="1" x14ac:dyDescent="0.3"/>
    <row r="225" spans="14:14" ht="21.75" customHeight="1" x14ac:dyDescent="0.3"/>
    <row r="226" spans="14:14" ht="49.5" customHeight="1" x14ac:dyDescent="0.3"/>
    <row r="227" spans="14:14" ht="28.5" customHeight="1" x14ac:dyDescent="0.3"/>
    <row r="228" spans="14:14" ht="28.5" customHeight="1" x14ac:dyDescent="0.3"/>
    <row r="229" spans="14:14" ht="28.5" customHeight="1" x14ac:dyDescent="0.3"/>
    <row r="230" spans="14:14" ht="23.25" customHeight="1" x14ac:dyDescent="0.3">
      <c r="N230" s="395"/>
    </row>
    <row r="231" spans="14:14" ht="43.5" customHeight="1" x14ac:dyDescent="0.3">
      <c r="N231" s="395"/>
    </row>
    <row r="232" spans="14:14" ht="55.5" customHeight="1" x14ac:dyDescent="0.3"/>
    <row r="233" spans="14:14" ht="42.75" customHeight="1" x14ac:dyDescent="0.3">
      <c r="N233" s="395"/>
    </row>
    <row r="234" spans="14:14" ht="21.75" customHeight="1" x14ac:dyDescent="0.3">
      <c r="N234" s="395"/>
    </row>
    <row r="235" spans="14:14" ht="21.75" customHeight="1" x14ac:dyDescent="0.3">
      <c r="N235" s="395"/>
    </row>
    <row r="236" spans="14:14" ht="23.25" customHeight="1" x14ac:dyDescent="0.3"/>
    <row r="237" spans="14:14" ht="23.25" customHeight="1" x14ac:dyDescent="0.3"/>
    <row r="238" spans="14:14" ht="21.75" customHeight="1" x14ac:dyDescent="0.3"/>
    <row r="239" spans="14:14" ht="16.5" customHeight="1" x14ac:dyDescent="0.3"/>
    <row r="240" spans="14:14" ht="29.25" customHeight="1" x14ac:dyDescent="0.3"/>
    <row r="241" ht="24.75" customHeight="1" x14ac:dyDescent="0.3"/>
    <row r="242" ht="33" customHeight="1" x14ac:dyDescent="0.3"/>
    <row r="244" ht="15" customHeight="1" x14ac:dyDescent="0.3"/>
    <row r="245" ht="25.5" customHeight="1" x14ac:dyDescent="0.3"/>
  </sheetData>
  <sheetProtection insertColumns="0" insertRows="0" deleteRows="0"/>
  <mergeCells count="28">
    <mergeCell ref="C129:G129"/>
    <mergeCell ref="B140:G140"/>
    <mergeCell ref="C141:G141"/>
    <mergeCell ref="C62:G62"/>
    <mergeCell ref="C73:G73"/>
    <mergeCell ref="C1:F1"/>
    <mergeCell ref="B5:G5"/>
    <mergeCell ref="C6:G6"/>
    <mergeCell ref="B50:G50"/>
    <mergeCell ref="C17:G17"/>
    <mergeCell ref="C28:G28"/>
    <mergeCell ref="C38:G38"/>
    <mergeCell ref="D197:D198"/>
    <mergeCell ref="E197:E198"/>
    <mergeCell ref="F197:F198"/>
    <mergeCell ref="C2:E2"/>
    <mergeCell ref="C84:G84"/>
    <mergeCell ref="B95:G95"/>
    <mergeCell ref="C185:G185"/>
    <mergeCell ref="G197:G198"/>
    <mergeCell ref="C163:G163"/>
    <mergeCell ref="C174:G174"/>
    <mergeCell ref="C152:G152"/>
    <mergeCell ref="C51:G51"/>
    <mergeCell ref="C96:G96"/>
    <mergeCell ref="C107:G107"/>
    <mergeCell ref="C118:G118"/>
    <mergeCell ref="C196:G196"/>
  </mergeCells>
  <conditionalFormatting sqref="G15">
    <cfRule type="cellIs" dxfId="22" priority="18" operator="notEqual">
      <formula>$G$7</formula>
    </cfRule>
  </conditionalFormatting>
  <conditionalFormatting sqref="G26">
    <cfRule type="cellIs" dxfId="21" priority="17" operator="notEqual">
      <formula>$G$18</formula>
    </cfRule>
  </conditionalFormatting>
  <conditionalFormatting sqref="G37">
    <cfRule type="cellIs" dxfId="20" priority="16" operator="notEqual">
      <formula>$G$29</formula>
    </cfRule>
  </conditionalFormatting>
  <conditionalFormatting sqref="G48">
    <cfRule type="cellIs" dxfId="19" priority="15" operator="notEqual">
      <formula>$G$40</formula>
    </cfRule>
  </conditionalFormatting>
  <conditionalFormatting sqref="G60">
    <cfRule type="cellIs" dxfId="18" priority="14" operator="notEqual">
      <formula>$G$52</formula>
    </cfRule>
  </conditionalFormatting>
  <conditionalFormatting sqref="G71">
    <cfRule type="cellIs" dxfId="17" priority="13" operator="notEqual">
      <formula>$G$63</formula>
    </cfRule>
  </conditionalFormatting>
  <conditionalFormatting sqref="G82">
    <cfRule type="cellIs" dxfId="16" priority="12" operator="notEqual">
      <formula>$G$74</formula>
    </cfRule>
  </conditionalFormatting>
  <conditionalFormatting sqref="G93">
    <cfRule type="cellIs" dxfId="15" priority="11" operator="notEqual">
      <formula>$G$85</formula>
    </cfRule>
  </conditionalFormatting>
  <conditionalFormatting sqref="G105">
    <cfRule type="cellIs" dxfId="14" priority="10" operator="notEqual">
      <formula>$G$97</formula>
    </cfRule>
  </conditionalFormatting>
  <conditionalFormatting sqref="G116">
    <cfRule type="cellIs" dxfId="13" priority="9" operator="notEqual">
      <formula>$G$108</formula>
    </cfRule>
  </conditionalFormatting>
  <conditionalFormatting sqref="G127">
    <cfRule type="cellIs" dxfId="12" priority="8" operator="notEqual">
      <formula>$G$119</formula>
    </cfRule>
  </conditionalFormatting>
  <conditionalFormatting sqref="G138">
    <cfRule type="cellIs" dxfId="11" priority="7" operator="notEqual">
      <formula>$G$130</formula>
    </cfRule>
  </conditionalFormatting>
  <conditionalFormatting sqref="G150">
    <cfRule type="cellIs" dxfId="10" priority="6" operator="notEqual">
      <formula>$G$142</formula>
    </cfRule>
  </conditionalFormatting>
  <conditionalFormatting sqref="G161">
    <cfRule type="cellIs" dxfId="9" priority="5" operator="notEqual">
      <formula>$G$153</formula>
    </cfRule>
  </conditionalFormatting>
  <conditionalFormatting sqref="G172">
    <cfRule type="cellIs" dxfId="8" priority="4" operator="notEqual">
      <formula>$G$153</formula>
    </cfRule>
  </conditionalFormatting>
  <conditionalFormatting sqref="G183">
    <cfRule type="cellIs" dxfId="7" priority="3" operator="notEqual">
      <formula>$G$175</formula>
    </cfRule>
  </conditionalFormatting>
  <conditionalFormatting sqref="G194">
    <cfRule type="cellIs" dxfId="6" priority="2"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25 C36 C47 C59 C70 C81 C92 C104 C115 C126 C137 C149 C160 C171 C182 C205 C193"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24 C35 C46 C58 C69 C80 C91 C103 C114 C125 C136 C148 C159 C170 C181 C204 C192" xr:uid="{00000000-0002-0000-0200-000001000000}"/>
    <dataValidation allowBlank="1" showInputMessage="1" showErrorMessage="1" prompt="Services contracted by an organization which follow the normal procurement processes." sqref="C11 C22 C33 C44 C56 C67 C78 C89 C101 C112 C123 C134 C146 C157 C168 C179 C202 C190" xr:uid="{00000000-0002-0000-0200-000002000000}"/>
    <dataValidation allowBlank="1" showInputMessage="1" showErrorMessage="1" prompt="Includes staff and non-staff travel paid for by the organization directly related to a project." sqref="C12 C23 C34 C45 C57 C68 C79 C90 C102 C113 C124 C135 C147 C158 C169 C180 C203 C191"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21 C32 C43 C55 C66 C77 C88 C100 C111 C122 C133 C145 C156 C167 C178 C201 C189"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20 C31 C42 C54 C65 C76 C87 C99 C110 C121 C132 C144 C155 C166 C177 C200 C188" xr:uid="{00000000-0002-0000-0200-000005000000}"/>
    <dataValidation allowBlank="1" showInputMessage="1" showErrorMessage="1" prompt="Includes all related staff and temporary staff costs including base salary, post adjustment and all staff entitlements." sqref="C8 C19 C30 C41 C53 C64 C75 C86 C98 C109 C120 C131 C143 C154 C165 C176 C199 C187"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ignoredErrors>
    <ignoredError sqref="D4:F4 D197:F198 D78" unlockedFormula="1"/>
  </ignoredErrors>
  <legacyDrawing r:id="rId2"/>
  <extLst>
    <ext xmlns:x14="http://schemas.microsoft.com/office/spreadsheetml/2009/9/main" uri="{78C0D931-6437-407d-A8EE-F0AAD7539E65}">
      <x14:conditionalFormattings>
        <x14:conditionalFormatting xmlns:xm="http://schemas.microsoft.com/office/excel/2006/main">
          <x14:cfRule type="cellIs" priority="1" operator="notEqual" id="{9BB3355D-65E3-41AD-A658-41150B167F0C}">
            <xm:f>'Expenses Nov 2024'!$G$191</xm:f>
            <x14:dxf>
              <font>
                <color rgb="FF9C0006"/>
              </font>
              <fill>
                <patternFill>
                  <bgColor rgb="FFFFC7CE"/>
                </patternFill>
              </fill>
            </x14:dxf>
          </x14:cfRule>
          <xm:sqref>G208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tint="-0.499984740745262"/>
  </sheetPr>
  <dimension ref="B1:B16"/>
  <sheetViews>
    <sheetView showGridLines="0" workbookViewId="0">
      <selection activeCell="B6" sqref="B6"/>
    </sheetView>
  </sheetViews>
  <sheetFormatPr defaultColWidth="8.77734375" defaultRowHeight="14.4" x14ac:dyDescent="0.3"/>
  <cols>
    <col min="2" max="2" width="73.21875" customWidth="1"/>
  </cols>
  <sheetData>
    <row r="1" spans="2:2" ht="15" thickBot="1" x14ac:dyDescent="0.35"/>
    <row r="2" spans="2:2" ht="15" thickBot="1" x14ac:dyDescent="0.35">
      <c r="B2" s="69" t="s">
        <v>266</v>
      </c>
    </row>
    <row r="3" spans="2:2" x14ac:dyDescent="0.3">
      <c r="B3" s="70"/>
    </row>
    <row r="4" spans="2:2" ht="30.75" customHeight="1" x14ac:dyDescent="0.3">
      <c r="B4" s="71" t="s">
        <v>267</v>
      </c>
    </row>
    <row r="5" spans="2:2" ht="30.75" customHeight="1" x14ac:dyDescent="0.3">
      <c r="B5" s="71"/>
    </row>
    <row r="6" spans="2:2" ht="43.2" x14ac:dyDescent="0.3">
      <c r="B6" s="71" t="s">
        <v>268</v>
      </c>
    </row>
    <row r="7" spans="2:2" x14ac:dyDescent="0.3">
      <c r="B7" s="71"/>
    </row>
    <row r="8" spans="2:2" ht="57.6" x14ac:dyDescent="0.3">
      <c r="B8" s="71" t="s">
        <v>269</v>
      </c>
    </row>
    <row r="9" spans="2:2" x14ac:dyDescent="0.3">
      <c r="B9" s="71"/>
    </row>
    <row r="10" spans="2:2" ht="57.6" x14ac:dyDescent="0.3">
      <c r="B10" s="71" t="s">
        <v>270</v>
      </c>
    </row>
    <row r="11" spans="2:2" x14ac:dyDescent="0.3">
      <c r="B11" s="71"/>
    </row>
    <row r="12" spans="2:2" ht="28.8" x14ac:dyDescent="0.3">
      <c r="B12" s="71" t="s">
        <v>271</v>
      </c>
    </row>
    <row r="13" spans="2:2" x14ac:dyDescent="0.3">
      <c r="B13" s="71"/>
    </row>
    <row r="14" spans="2:2" ht="57.6" x14ac:dyDescent="0.3">
      <c r="B14" s="71" t="s">
        <v>272</v>
      </c>
    </row>
    <row r="15" spans="2:2" x14ac:dyDescent="0.3">
      <c r="B15" s="71"/>
    </row>
    <row r="16" spans="2:2" ht="43.8" thickBot="1" x14ac:dyDescent="0.35">
      <c r="B16" s="72" t="s">
        <v>273</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2" tint="-0.499984740745262"/>
  </sheetPr>
  <dimension ref="B1:D47"/>
  <sheetViews>
    <sheetView showGridLines="0" showZeros="0" zoomScale="80" zoomScaleNormal="80" zoomScaleSheetLayoutView="70" workbookViewId="0"/>
  </sheetViews>
  <sheetFormatPr defaultColWidth="8.77734375" defaultRowHeight="14.4" x14ac:dyDescent="0.3"/>
  <cols>
    <col min="2" max="2" width="61.77734375" customWidth="1"/>
    <col min="4" max="4" width="17.77734375" customWidth="1"/>
  </cols>
  <sheetData>
    <row r="1" spans="2:4" ht="15" thickBot="1" x14ac:dyDescent="0.35"/>
    <row r="2" spans="2:4" x14ac:dyDescent="0.3">
      <c r="B2" s="281" t="s">
        <v>274</v>
      </c>
      <c r="C2" s="282"/>
      <c r="D2" s="283"/>
    </row>
    <row r="3" spans="2:4" ht="15" thickBot="1" x14ac:dyDescent="0.35">
      <c r="B3" s="284"/>
      <c r="C3" s="285"/>
      <c r="D3" s="286"/>
    </row>
    <row r="4" spans="2:4" ht="15" thickBot="1" x14ac:dyDescent="0.35"/>
    <row r="5" spans="2:4" x14ac:dyDescent="0.3">
      <c r="B5" s="272" t="s">
        <v>275</v>
      </c>
      <c r="C5" s="273"/>
      <c r="D5" s="274"/>
    </row>
    <row r="6" spans="2:4" ht="15" thickBot="1" x14ac:dyDescent="0.35">
      <c r="B6" s="275"/>
      <c r="C6" s="276"/>
      <c r="D6" s="277"/>
    </row>
    <row r="7" spans="2:4" x14ac:dyDescent="0.3">
      <c r="B7" s="34" t="s">
        <v>276</v>
      </c>
      <c r="C7" s="270">
        <f>SUM('Expenses Nov 2024'!D15:F15,'Expenses Nov 2024'!D25:F25,'Expenses Nov 2024'!D35:F35,'Expenses Nov 2024'!D45:F45)</f>
        <v>1009628</v>
      </c>
      <c r="D7" s="271"/>
    </row>
    <row r="8" spans="2:4" x14ac:dyDescent="0.3">
      <c r="B8" s="34" t="s">
        <v>277</v>
      </c>
      <c r="C8" s="268">
        <f>SUM(D10:D14)</f>
        <v>0</v>
      </c>
      <c r="D8" s="269"/>
    </row>
    <row r="9" spans="2:4" x14ac:dyDescent="0.3">
      <c r="B9" s="35" t="s">
        <v>278</v>
      </c>
      <c r="C9" s="36" t="s">
        <v>279</v>
      </c>
      <c r="D9" s="37" t="s">
        <v>280</v>
      </c>
    </row>
    <row r="10" spans="2:4" ht="34.950000000000003" customHeight="1" x14ac:dyDescent="0.3">
      <c r="B10" s="56"/>
      <c r="C10" s="39"/>
      <c r="D10" s="40">
        <f>$C$7*C10</f>
        <v>0</v>
      </c>
    </row>
    <row r="11" spans="2:4" ht="34.950000000000003" customHeight="1" x14ac:dyDescent="0.3">
      <c r="B11" s="56"/>
      <c r="C11" s="39"/>
      <c r="D11" s="40">
        <f>C7*C11</f>
        <v>0</v>
      </c>
    </row>
    <row r="12" spans="2:4" ht="34.950000000000003" customHeight="1" x14ac:dyDescent="0.3">
      <c r="B12" s="57"/>
      <c r="C12" s="39"/>
      <c r="D12" s="40">
        <f>C7*C12</f>
        <v>0</v>
      </c>
    </row>
    <row r="13" spans="2:4" ht="34.950000000000003" customHeight="1" x14ac:dyDescent="0.3">
      <c r="B13" s="57"/>
      <c r="C13" s="39"/>
      <c r="D13" s="40">
        <f>C7*C13</f>
        <v>0</v>
      </c>
    </row>
    <row r="14" spans="2:4" ht="34.950000000000003" customHeight="1" thickBot="1" x14ac:dyDescent="0.35">
      <c r="B14" s="58"/>
      <c r="C14" s="39"/>
      <c r="D14" s="44">
        <f>C7*C14</f>
        <v>0</v>
      </c>
    </row>
    <row r="15" spans="2:4" ht="15" thickBot="1" x14ac:dyDescent="0.35"/>
    <row r="16" spans="2:4" x14ac:dyDescent="0.3">
      <c r="B16" s="272" t="s">
        <v>281</v>
      </c>
      <c r="C16" s="273"/>
      <c r="D16" s="274"/>
    </row>
    <row r="17" spans="2:4" ht="15" thickBot="1" x14ac:dyDescent="0.35">
      <c r="B17" s="278"/>
      <c r="C17" s="279"/>
      <c r="D17" s="280"/>
    </row>
    <row r="18" spans="2:4" x14ac:dyDescent="0.3">
      <c r="B18" s="34" t="s">
        <v>276</v>
      </c>
      <c r="C18" s="270">
        <f>SUM('Expenses Nov 2024'!D57:F57,'Expenses Nov 2024'!D67:F67,'Expenses Nov 2024'!D77:F77,'Expenses Nov 2024'!D87:F87)</f>
        <v>464220</v>
      </c>
      <c r="D18" s="271"/>
    </row>
    <row r="19" spans="2:4" x14ac:dyDescent="0.3">
      <c r="B19" s="34" t="s">
        <v>277</v>
      </c>
      <c r="C19" s="268">
        <f>SUM(D21:D25)</f>
        <v>0</v>
      </c>
      <c r="D19" s="269"/>
    </row>
    <row r="20" spans="2:4" x14ac:dyDescent="0.3">
      <c r="B20" s="35" t="s">
        <v>278</v>
      </c>
      <c r="C20" s="36" t="s">
        <v>279</v>
      </c>
      <c r="D20" s="37" t="s">
        <v>280</v>
      </c>
    </row>
    <row r="21" spans="2:4" ht="34.950000000000003" customHeight="1" x14ac:dyDescent="0.3">
      <c r="B21" s="38"/>
      <c r="C21" s="39"/>
      <c r="D21" s="40">
        <f>$C$18*C21</f>
        <v>0</v>
      </c>
    </row>
    <row r="22" spans="2:4" ht="34.950000000000003" customHeight="1" x14ac:dyDescent="0.3">
      <c r="B22" s="41"/>
      <c r="C22" s="39"/>
      <c r="D22" s="40">
        <f>$C$18*C22</f>
        <v>0</v>
      </c>
    </row>
    <row r="23" spans="2:4" ht="34.950000000000003" customHeight="1" x14ac:dyDescent="0.3">
      <c r="B23" s="42"/>
      <c r="C23" s="39"/>
      <c r="D23" s="40">
        <f>$C$18*C23</f>
        <v>0</v>
      </c>
    </row>
    <row r="24" spans="2:4" ht="34.950000000000003" customHeight="1" x14ac:dyDescent="0.3">
      <c r="B24" s="42"/>
      <c r="C24" s="39"/>
      <c r="D24" s="40">
        <f>$C$18*C24</f>
        <v>0</v>
      </c>
    </row>
    <row r="25" spans="2:4" ht="34.950000000000003" customHeight="1" thickBot="1" x14ac:dyDescent="0.35">
      <c r="B25" s="43"/>
      <c r="C25" s="39"/>
      <c r="D25" s="40">
        <f>$C$18*C25</f>
        <v>0</v>
      </c>
    </row>
    <row r="26" spans="2:4" ht="15" thickBot="1" x14ac:dyDescent="0.35"/>
    <row r="27" spans="2:4" x14ac:dyDescent="0.3">
      <c r="B27" s="272" t="s">
        <v>282</v>
      </c>
      <c r="C27" s="273"/>
      <c r="D27" s="274"/>
    </row>
    <row r="28" spans="2:4" ht="15" thickBot="1" x14ac:dyDescent="0.35">
      <c r="B28" s="275"/>
      <c r="C28" s="276"/>
      <c r="D28" s="277"/>
    </row>
    <row r="29" spans="2:4" x14ac:dyDescent="0.3">
      <c r="B29" s="34" t="s">
        <v>276</v>
      </c>
      <c r="C29" s="270">
        <f>SUM('Expenses Nov 2024'!D99:F99,'Expenses Nov 2024'!D109:F109,'Expenses Nov 2024'!D119:F119,'Expenses Nov 2024'!D129:F129)</f>
        <v>0</v>
      </c>
      <c r="D29" s="271"/>
    </row>
    <row r="30" spans="2:4" x14ac:dyDescent="0.3">
      <c r="B30" s="34" t="s">
        <v>277</v>
      </c>
      <c r="C30" s="268">
        <f>SUM(D32:D36)</f>
        <v>0</v>
      </c>
      <c r="D30" s="269"/>
    </row>
    <row r="31" spans="2:4" x14ac:dyDescent="0.3">
      <c r="B31" s="35" t="s">
        <v>278</v>
      </c>
      <c r="C31" s="36" t="s">
        <v>279</v>
      </c>
      <c r="D31" s="37" t="s">
        <v>280</v>
      </c>
    </row>
    <row r="32" spans="2:4" ht="34.950000000000003" customHeight="1" x14ac:dyDescent="0.3">
      <c r="B32" s="38"/>
      <c r="C32" s="39"/>
      <c r="D32" s="40">
        <f>$C$29*C32</f>
        <v>0</v>
      </c>
    </row>
    <row r="33" spans="2:4" ht="34.950000000000003" customHeight="1" x14ac:dyDescent="0.3">
      <c r="B33" s="41"/>
      <c r="C33" s="39"/>
      <c r="D33" s="40">
        <f>$C$29*C33</f>
        <v>0</v>
      </c>
    </row>
    <row r="34" spans="2:4" ht="34.950000000000003" customHeight="1" x14ac:dyDescent="0.3">
      <c r="B34" s="42"/>
      <c r="C34" s="39"/>
      <c r="D34" s="40">
        <f>$C$29*C34</f>
        <v>0</v>
      </c>
    </row>
    <row r="35" spans="2:4" ht="34.950000000000003" customHeight="1" x14ac:dyDescent="0.3">
      <c r="B35" s="42"/>
      <c r="C35" s="39"/>
      <c r="D35" s="40">
        <f>$C$29*C35</f>
        <v>0</v>
      </c>
    </row>
    <row r="36" spans="2:4" ht="34.950000000000003" customHeight="1" thickBot="1" x14ac:dyDescent="0.35">
      <c r="B36" s="43"/>
      <c r="C36" s="39"/>
      <c r="D36" s="40">
        <f>$C$29*C36</f>
        <v>0</v>
      </c>
    </row>
    <row r="37" spans="2:4" ht="15" thickBot="1" x14ac:dyDescent="0.35"/>
    <row r="38" spans="2:4" x14ac:dyDescent="0.3">
      <c r="B38" s="272" t="s">
        <v>283</v>
      </c>
      <c r="C38" s="273"/>
      <c r="D38" s="274"/>
    </row>
    <row r="39" spans="2:4" ht="15" thickBot="1" x14ac:dyDescent="0.35">
      <c r="B39" s="275"/>
      <c r="C39" s="276"/>
      <c r="D39" s="277"/>
    </row>
    <row r="40" spans="2:4" x14ac:dyDescent="0.3">
      <c r="B40" s="34" t="s">
        <v>276</v>
      </c>
      <c r="C40" s="270">
        <f>SUM('Expenses Nov 2024'!D141:F141,'Expenses Nov 2024'!D151:F151,'Expenses Nov 2024'!D161:F161,'Expenses Nov 2024'!D171:F171)</f>
        <v>0</v>
      </c>
      <c r="D40" s="271"/>
    </row>
    <row r="41" spans="2:4" x14ac:dyDescent="0.3">
      <c r="B41" s="34" t="s">
        <v>277</v>
      </c>
      <c r="C41" s="268">
        <f>SUM(D43:D47)</f>
        <v>0</v>
      </c>
      <c r="D41" s="269"/>
    </row>
    <row r="42" spans="2:4" x14ac:dyDescent="0.3">
      <c r="B42" s="35" t="s">
        <v>278</v>
      </c>
      <c r="C42" s="36" t="s">
        <v>279</v>
      </c>
      <c r="D42" s="37" t="s">
        <v>280</v>
      </c>
    </row>
    <row r="43" spans="2:4" ht="34.950000000000003" customHeight="1" x14ac:dyDescent="0.3">
      <c r="B43" s="38"/>
      <c r="C43" s="39"/>
      <c r="D43" s="40">
        <f>$C$40*C43</f>
        <v>0</v>
      </c>
    </row>
    <row r="44" spans="2:4" ht="34.950000000000003" customHeight="1" x14ac:dyDescent="0.3">
      <c r="B44" s="41"/>
      <c r="C44" s="39"/>
      <c r="D44" s="40">
        <f>$C$40*C44</f>
        <v>0</v>
      </c>
    </row>
    <row r="45" spans="2:4" ht="34.950000000000003" customHeight="1" x14ac:dyDescent="0.3">
      <c r="B45" s="42"/>
      <c r="C45" s="39"/>
      <c r="D45" s="40">
        <f>$C$40*C45</f>
        <v>0</v>
      </c>
    </row>
    <row r="46" spans="2:4" ht="34.950000000000003" customHeight="1" x14ac:dyDescent="0.3">
      <c r="B46" s="42"/>
      <c r="C46" s="39"/>
      <c r="D46" s="40">
        <f>$C$40*C46</f>
        <v>0</v>
      </c>
    </row>
    <row r="47" spans="2:4" ht="34.950000000000003" customHeight="1" thickBot="1" x14ac:dyDescent="0.35">
      <c r="B47" s="43"/>
      <c r="C47" s="39"/>
      <c r="D47" s="44">
        <f>$C$40*C47</f>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0000000}">
          <x14:formula1>
            <xm:f>Sheet2!$A$1:$A$170</xm:f>
          </x14:formula1>
          <xm:sqref>B10:B14 B21:B25 B32:B36 B43:B47</xm:sqref>
        </x14:dataValidation>
        <x14:dataValidation type="list" allowBlank="1" showInputMessage="1" showErrorMessage="1" xr:uid="{00000000-0002-0000-0400-000001000000}">
          <x14:formula1>
            <xm:f>Dropdowns!$A$1:$A$6</xm:f>
          </x14:formula1>
          <xm:sqref>C10:C14 C21:C25 C32:C36 C43:C47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499984740745262"/>
  </sheetPr>
  <dimension ref="B1:G54"/>
  <sheetViews>
    <sheetView showGridLines="0" topLeftCell="A38" zoomScale="80" zoomScaleNormal="80" workbookViewId="0">
      <selection activeCell="H17" sqref="H17"/>
    </sheetView>
  </sheetViews>
  <sheetFormatPr defaultColWidth="8.77734375" defaultRowHeight="14.4" x14ac:dyDescent="0.3"/>
  <cols>
    <col min="1" max="1" width="12.44140625" customWidth="1"/>
    <col min="2" max="2" width="30.5546875" customWidth="1"/>
    <col min="3" max="5" width="25.44140625" customWidth="1"/>
    <col min="6" max="6" width="24.44140625" customWidth="1"/>
    <col min="7" max="7" width="24" customWidth="1"/>
    <col min="8" max="8" width="21.77734375" customWidth="1"/>
    <col min="9" max="10" width="15.77734375" bestFit="1" customWidth="1"/>
    <col min="11" max="11" width="11.21875" bestFit="1" customWidth="1"/>
  </cols>
  <sheetData>
    <row r="1" spans="2:7" ht="15" thickBot="1" x14ac:dyDescent="0.35"/>
    <row r="2" spans="2:7" s="28" customFormat="1" ht="15.6" x14ac:dyDescent="0.3">
      <c r="B2" s="287" t="s">
        <v>629</v>
      </c>
      <c r="C2" s="288"/>
      <c r="D2" s="288"/>
      <c r="E2" s="288"/>
      <c r="F2" s="289"/>
      <c r="G2" s="147"/>
    </row>
    <row r="3" spans="2:7" s="28" customFormat="1" ht="16.2" thickBot="1" x14ac:dyDescent="0.35">
      <c r="B3" s="290"/>
      <c r="C3" s="291"/>
      <c r="D3" s="291"/>
      <c r="E3" s="291"/>
      <c r="F3" s="292"/>
      <c r="G3" s="147"/>
    </row>
    <row r="4" spans="2:7" s="28" customFormat="1" ht="16.2" thickBot="1" x14ac:dyDescent="0.35">
      <c r="B4" s="147"/>
      <c r="C4" s="147"/>
      <c r="D4" s="147"/>
      <c r="E4" s="147"/>
      <c r="F4" s="147"/>
      <c r="G4" s="147"/>
    </row>
    <row r="5" spans="2:7" s="28" customFormat="1" ht="16.2" thickBot="1" x14ac:dyDescent="0.35">
      <c r="B5" s="265" t="s">
        <v>225</v>
      </c>
      <c r="C5" s="266"/>
      <c r="D5" s="266"/>
      <c r="E5" s="266"/>
      <c r="F5" s="267"/>
      <c r="G5" s="147"/>
    </row>
    <row r="6" spans="2:7" s="28" customFormat="1" ht="15.6" x14ac:dyDescent="0.3">
      <c r="B6" s="27"/>
      <c r="C6" s="293" t="str">
        <f>'Expenses Nov 2024'!D4</f>
        <v>OHCHR</v>
      </c>
      <c r="D6" s="293" t="str">
        <f>'Expenses Nov 2024'!E4</f>
        <v>UNWOMEN</v>
      </c>
      <c r="E6" s="293" t="str">
        <f>'Expenses Nov 2024'!F4</f>
        <v>UNDP</v>
      </c>
      <c r="F6" s="298" t="s">
        <v>284</v>
      </c>
      <c r="G6" s="304" t="s">
        <v>285</v>
      </c>
    </row>
    <row r="7" spans="2:7" s="28" customFormat="1" ht="15.6" x14ac:dyDescent="0.3">
      <c r="B7" s="27"/>
      <c r="C7" s="294"/>
      <c r="D7" s="294"/>
      <c r="E7" s="294"/>
      <c r="F7" s="299"/>
      <c r="G7" s="305"/>
    </row>
    <row r="8" spans="2:7" s="28" customFormat="1" ht="15.6" x14ac:dyDescent="0.3">
      <c r="B8" s="10" t="s">
        <v>245</v>
      </c>
      <c r="C8" s="159">
        <f>'2) By Category'!D199</f>
        <v>367485</v>
      </c>
      <c r="D8" s="159">
        <f>'2) By Category'!E199</f>
        <v>133000</v>
      </c>
      <c r="E8" s="159">
        <f>'2) By Category'!F199</f>
        <v>60000</v>
      </c>
      <c r="F8" s="182">
        <f t="shared" ref="F8:F15" si="0">SUM(C8:E8)</f>
        <v>560485</v>
      </c>
      <c r="G8" s="188">
        <v>580485</v>
      </c>
    </row>
    <row r="9" spans="2:7" s="28" customFormat="1" ht="31.2" x14ac:dyDescent="0.3">
      <c r="B9" s="10" t="s">
        <v>246</v>
      </c>
      <c r="C9" s="144">
        <f>'2) By Category'!D200</f>
        <v>0</v>
      </c>
      <c r="D9" s="159">
        <f>'2) By Category'!E200</f>
        <v>0</v>
      </c>
      <c r="E9" s="144">
        <f>'2) By Category'!F200</f>
        <v>0</v>
      </c>
      <c r="F9" s="183">
        <f t="shared" si="0"/>
        <v>0</v>
      </c>
      <c r="G9" s="189">
        <v>48663.55</v>
      </c>
    </row>
    <row r="10" spans="2:7" s="28" customFormat="1" ht="46.8" x14ac:dyDescent="0.3">
      <c r="B10" s="10" t="s">
        <v>247</v>
      </c>
      <c r="C10" s="144">
        <f>'2) By Category'!D201</f>
        <v>0</v>
      </c>
      <c r="D10" s="144">
        <f>'2) By Category'!E201</f>
        <v>5000</v>
      </c>
      <c r="E10" s="159">
        <f>'2) By Category'!F201</f>
        <v>30000</v>
      </c>
      <c r="F10" s="64">
        <f t="shared" si="0"/>
        <v>35000</v>
      </c>
      <c r="G10" s="189">
        <v>45000</v>
      </c>
    </row>
    <row r="11" spans="2:7" s="28" customFormat="1" ht="15.6" x14ac:dyDescent="0.3">
      <c r="B11" s="13" t="s">
        <v>248</v>
      </c>
      <c r="C11" s="159">
        <f>'2) By Category'!D202</f>
        <v>377493</v>
      </c>
      <c r="D11" s="159">
        <f>'2) By Category'!E202</f>
        <v>502000</v>
      </c>
      <c r="E11" s="159">
        <f>'2) By Category'!F202</f>
        <v>112800</v>
      </c>
      <c r="F11" s="183">
        <f t="shared" si="0"/>
        <v>992293</v>
      </c>
      <c r="G11" s="189">
        <v>1133853</v>
      </c>
    </row>
    <row r="12" spans="2:7" s="28" customFormat="1" ht="15.6" x14ac:dyDescent="0.3">
      <c r="B12" s="10" t="s">
        <v>249</v>
      </c>
      <c r="C12" s="159">
        <f>'2) By Category'!D203</f>
        <v>14855</v>
      </c>
      <c r="D12" s="159">
        <f>'2) By Category'!E203</f>
        <v>20000</v>
      </c>
      <c r="E12" s="144">
        <f>'2) By Category'!F203</f>
        <v>2000</v>
      </c>
      <c r="F12" s="183">
        <f t="shared" si="0"/>
        <v>36855</v>
      </c>
      <c r="G12" s="189">
        <v>80495</v>
      </c>
    </row>
    <row r="13" spans="2:7" s="28" customFormat="1" ht="31.2" x14ac:dyDescent="0.3">
      <c r="B13" s="10" t="s">
        <v>250</v>
      </c>
      <c r="C13" s="144">
        <f>'2) By Category'!D204</f>
        <v>0</v>
      </c>
      <c r="D13" s="159">
        <f>'2) By Category'!E204</f>
        <v>60000</v>
      </c>
      <c r="E13" s="159">
        <f>'2) By Category'!F204</f>
        <v>512200</v>
      </c>
      <c r="F13" s="183">
        <f t="shared" si="0"/>
        <v>572200</v>
      </c>
      <c r="G13" s="189">
        <v>347000</v>
      </c>
    </row>
    <row r="14" spans="2:7" s="28" customFormat="1" ht="44.25" customHeight="1" thickBot="1" x14ac:dyDescent="0.35">
      <c r="B14" s="73" t="s">
        <v>251</v>
      </c>
      <c r="C14" s="146">
        <f>'2) By Category'!D205</f>
        <v>34559.519999999997</v>
      </c>
      <c r="D14" s="181">
        <f>'2) By Category'!E205</f>
        <v>27663.55</v>
      </c>
      <c r="E14" s="181">
        <f>'2) By Category'!F205</f>
        <v>33000</v>
      </c>
      <c r="F14" s="184">
        <f t="shared" si="0"/>
        <v>95223.069999999992</v>
      </c>
      <c r="G14" s="190">
        <v>56559.519999999997</v>
      </c>
    </row>
    <row r="15" spans="2:7" s="28" customFormat="1" ht="30" customHeight="1" x14ac:dyDescent="0.3">
      <c r="B15" s="148" t="s">
        <v>286</v>
      </c>
      <c r="C15" s="74">
        <f>SUM(C8:C14)</f>
        <v>794392.52</v>
      </c>
      <c r="D15" s="74">
        <f>SUM(D8:D14)</f>
        <v>747663.55</v>
      </c>
      <c r="E15" s="74">
        <f>SUM(E8:E14)</f>
        <v>750000</v>
      </c>
      <c r="F15" s="185">
        <f t="shared" si="0"/>
        <v>2292056.0700000003</v>
      </c>
      <c r="G15" s="191">
        <v>2292056.0700000003</v>
      </c>
    </row>
    <row r="16" spans="2:7" s="28" customFormat="1" ht="19.5" customHeight="1" x14ac:dyDescent="0.3">
      <c r="B16" s="145" t="s">
        <v>264</v>
      </c>
      <c r="C16" s="75">
        <f>C15*0.07</f>
        <v>55607.476400000007</v>
      </c>
      <c r="D16" s="75">
        <f t="shared" ref="D16:F16" si="1">D15*0.07</f>
        <v>52336.448500000006</v>
      </c>
      <c r="E16" s="75">
        <f t="shared" si="1"/>
        <v>52500.000000000007</v>
      </c>
      <c r="F16" s="186">
        <f t="shared" si="1"/>
        <v>160443.92490000004</v>
      </c>
      <c r="G16" s="192">
        <v>160443.92490000004</v>
      </c>
    </row>
    <row r="17" spans="2:7" s="28" customFormat="1" ht="25.5" customHeight="1" thickBot="1" x14ac:dyDescent="0.35">
      <c r="B17" s="76" t="s">
        <v>8</v>
      </c>
      <c r="C17" s="77">
        <f>C15+C16</f>
        <v>849999.99640000006</v>
      </c>
      <c r="D17" s="77">
        <f t="shared" ref="D17:F17" si="2">D15+D16</f>
        <v>799999.9985000001</v>
      </c>
      <c r="E17" s="77">
        <f t="shared" si="2"/>
        <v>802500</v>
      </c>
      <c r="F17" s="187">
        <f t="shared" si="2"/>
        <v>2452499.9949000003</v>
      </c>
      <c r="G17" s="193">
        <v>2452499.9949000003</v>
      </c>
    </row>
    <row r="18" spans="2:7" s="28" customFormat="1" ht="16.2" thickBot="1" x14ac:dyDescent="0.35">
      <c r="B18" s="147"/>
      <c r="C18" s="147"/>
      <c r="D18" s="147"/>
      <c r="E18" s="147"/>
      <c r="F18" s="147"/>
      <c r="G18" s="147"/>
    </row>
    <row r="19" spans="2:7" s="28" customFormat="1" ht="15.75" customHeight="1" x14ac:dyDescent="0.3">
      <c r="B19" s="295" t="s">
        <v>228</v>
      </c>
      <c r="C19" s="296"/>
      <c r="D19" s="296"/>
      <c r="E19" s="296"/>
      <c r="F19" s="297"/>
      <c r="G19" s="149"/>
    </row>
    <row r="20" spans="2:7" ht="15.75" customHeight="1" x14ac:dyDescent="0.3">
      <c r="B20" s="300"/>
      <c r="C20" s="248" t="str">
        <f>'Expenses Nov 2024'!D4</f>
        <v>OHCHR</v>
      </c>
      <c r="D20" s="248" t="str">
        <f>'Expenses Nov 2024'!E4</f>
        <v>UNWOMEN</v>
      </c>
      <c r="E20" s="248" t="str">
        <f>'Expenses Nov 2024'!F4</f>
        <v>UNDP</v>
      </c>
      <c r="F20" s="248" t="s">
        <v>265</v>
      </c>
      <c r="G20" s="250" t="s">
        <v>229</v>
      </c>
    </row>
    <row r="21" spans="2:7" ht="15.75" customHeight="1" x14ac:dyDescent="0.3">
      <c r="B21" s="301"/>
      <c r="C21" s="249"/>
      <c r="D21" s="249"/>
      <c r="E21" s="249"/>
      <c r="F21" s="249"/>
      <c r="G21" s="251"/>
    </row>
    <row r="22" spans="2:7" ht="23.25" customHeight="1" x14ac:dyDescent="0.3">
      <c r="B22" s="12" t="s">
        <v>230</v>
      </c>
      <c r="C22" s="150">
        <f>'Expenses Nov 2024'!D197</f>
        <v>594999.99748000002</v>
      </c>
      <c r="D22" s="150">
        <f>'Expenses Nov 2024'!E197</f>
        <v>559999.99895000004</v>
      </c>
      <c r="E22" s="150">
        <f>'Expenses Nov 2024'!F197</f>
        <v>561750</v>
      </c>
      <c r="F22" s="95">
        <f>'Expenses Nov 2024'!G197</f>
        <v>1716749.9964300001</v>
      </c>
      <c r="G22" s="5">
        <f>'Expenses Nov 2024'!H197</f>
        <v>0.7</v>
      </c>
    </row>
    <row r="23" spans="2:7" ht="24.75" customHeight="1" x14ac:dyDescent="0.3">
      <c r="B23" s="12" t="s">
        <v>231</v>
      </c>
      <c r="C23" s="150">
        <f>'Expenses Nov 2024'!D198</f>
        <v>254999.99892000001</v>
      </c>
      <c r="D23" s="150">
        <f>'Expenses Nov 2024'!E198</f>
        <v>239999.99955000001</v>
      </c>
      <c r="E23" s="150">
        <f>'Expenses Nov 2024'!F198</f>
        <v>240750</v>
      </c>
      <c r="F23" s="95">
        <f>'Expenses Nov 2024'!G198</f>
        <v>735749.99846999999</v>
      </c>
      <c r="G23" s="5">
        <f>'Expenses Nov 2024'!H198</f>
        <v>0.3</v>
      </c>
    </row>
    <row r="24" spans="2:7" ht="24.75" customHeight="1" x14ac:dyDescent="0.3">
      <c r="B24" s="12" t="s">
        <v>287</v>
      </c>
      <c r="C24" s="150">
        <f>'Expenses Nov 2024'!D199</f>
        <v>0</v>
      </c>
      <c r="D24" s="150">
        <f>'Expenses Nov 2024'!E199</f>
        <v>0</v>
      </c>
      <c r="E24" s="150">
        <f>'Expenses Nov 2024'!F199</f>
        <v>0</v>
      </c>
      <c r="F24" s="95">
        <f>'Expenses Nov 2024'!G199</f>
        <v>0</v>
      </c>
      <c r="G24" s="5">
        <f>'Expenses Nov 2024'!H199</f>
        <v>0</v>
      </c>
    </row>
    <row r="25" spans="2:7" ht="16.2" thickBot="1" x14ac:dyDescent="0.35">
      <c r="B25" s="6" t="s">
        <v>265</v>
      </c>
      <c r="C25" s="94">
        <f>'Expenses Nov 2024'!D200</f>
        <v>849999.99640000006</v>
      </c>
      <c r="D25" s="94">
        <f>'Expenses Nov 2024'!E200</f>
        <v>799999.99849999999</v>
      </c>
      <c r="E25" s="94">
        <f>'Expenses Nov 2024'!F200</f>
        <v>802500</v>
      </c>
      <c r="F25" s="96">
        <f>'Expenses Nov 2024'!G200</f>
        <v>2452499.9949000003</v>
      </c>
      <c r="G25" s="97"/>
    </row>
    <row r="31" spans="2:7" s="162" customFormat="1" ht="15.6" x14ac:dyDescent="0.3">
      <c r="B31" s="313" t="s">
        <v>288</v>
      </c>
      <c r="C31" s="314"/>
      <c r="D31" s="314"/>
      <c r="E31" s="314"/>
      <c r="F31" s="315"/>
      <c r="G31" s="200"/>
    </row>
    <row r="32" spans="2:7" s="162" customFormat="1" ht="16.2" thickBot="1" x14ac:dyDescent="0.35">
      <c r="B32" s="316"/>
      <c r="C32" s="317"/>
      <c r="D32" s="317"/>
      <c r="E32" s="317"/>
      <c r="F32" s="318"/>
      <c r="G32" s="200"/>
    </row>
    <row r="33" spans="2:7" s="162" customFormat="1" ht="16.2" thickBot="1" x14ac:dyDescent="0.35">
      <c r="B33" s="200"/>
      <c r="C33" s="200"/>
      <c r="D33" s="200"/>
      <c r="E33" s="200"/>
      <c r="F33" s="200"/>
      <c r="G33" s="200"/>
    </row>
    <row r="34" spans="2:7" s="162" customFormat="1" ht="16.2" thickBot="1" x14ac:dyDescent="0.35">
      <c r="B34" s="319" t="s">
        <v>225</v>
      </c>
      <c r="C34" s="320"/>
      <c r="D34" s="320"/>
      <c r="E34" s="320"/>
      <c r="F34" s="321"/>
      <c r="G34" s="200"/>
    </row>
    <row r="35" spans="2:7" s="162" customFormat="1" ht="15.6" x14ac:dyDescent="0.3">
      <c r="B35" s="163"/>
      <c r="C35" s="322" t="s">
        <v>5</v>
      </c>
      <c r="D35" s="322" t="s">
        <v>6</v>
      </c>
      <c r="E35" s="322" t="s">
        <v>7</v>
      </c>
      <c r="F35" s="324" t="s">
        <v>225</v>
      </c>
      <c r="G35" s="200"/>
    </row>
    <row r="36" spans="2:7" s="162" customFormat="1" ht="15.6" x14ac:dyDescent="0.3">
      <c r="B36" s="163"/>
      <c r="C36" s="323"/>
      <c r="D36" s="323"/>
      <c r="E36" s="323"/>
      <c r="F36" s="303"/>
      <c r="G36" s="200"/>
    </row>
    <row r="37" spans="2:7" s="162" customFormat="1" ht="15.6" x14ac:dyDescent="0.3">
      <c r="B37" s="164" t="s">
        <v>245</v>
      </c>
      <c r="C37" s="201">
        <v>325485</v>
      </c>
      <c r="D37" s="201">
        <v>155000</v>
      </c>
      <c r="E37" s="201">
        <v>100000</v>
      </c>
      <c r="F37" s="165">
        <v>580485</v>
      </c>
      <c r="G37" s="200"/>
    </row>
    <row r="38" spans="2:7" s="162" customFormat="1" ht="31.2" x14ac:dyDescent="0.3">
      <c r="B38" s="164" t="s">
        <v>246</v>
      </c>
      <c r="C38" s="201">
        <v>0</v>
      </c>
      <c r="D38" s="201">
        <v>33663.550000000003</v>
      </c>
      <c r="E38" s="201">
        <v>15000</v>
      </c>
      <c r="F38" s="166">
        <v>48663.55</v>
      </c>
      <c r="G38" s="200"/>
    </row>
    <row r="39" spans="2:7" s="162" customFormat="1" ht="46.8" x14ac:dyDescent="0.3">
      <c r="B39" s="164" t="s">
        <v>247</v>
      </c>
      <c r="C39" s="201">
        <v>0</v>
      </c>
      <c r="D39" s="201">
        <v>5000</v>
      </c>
      <c r="E39" s="201">
        <v>40000</v>
      </c>
      <c r="F39" s="166">
        <v>45000</v>
      </c>
      <c r="G39" s="200"/>
    </row>
    <row r="40" spans="2:7" s="162" customFormat="1" ht="15.6" x14ac:dyDescent="0.3">
      <c r="B40" s="167" t="s">
        <v>248</v>
      </c>
      <c r="C40" s="201">
        <v>403853</v>
      </c>
      <c r="D40" s="201">
        <v>420000</v>
      </c>
      <c r="E40" s="201">
        <v>310000</v>
      </c>
      <c r="F40" s="166">
        <v>1133853</v>
      </c>
      <c r="G40" s="200"/>
    </row>
    <row r="41" spans="2:7" s="162" customFormat="1" ht="15.6" x14ac:dyDescent="0.3">
      <c r="B41" s="164" t="s">
        <v>249</v>
      </c>
      <c r="C41" s="201">
        <v>30495</v>
      </c>
      <c r="D41" s="201">
        <v>40000</v>
      </c>
      <c r="E41" s="201">
        <v>10000</v>
      </c>
      <c r="F41" s="166">
        <v>80495</v>
      </c>
      <c r="G41" s="200"/>
    </row>
    <row r="42" spans="2:7" s="162" customFormat="1" ht="31.2" x14ac:dyDescent="0.3">
      <c r="B42" s="164" t="s">
        <v>250</v>
      </c>
      <c r="C42" s="201">
        <v>0</v>
      </c>
      <c r="D42" s="201">
        <v>80000</v>
      </c>
      <c r="E42" s="201">
        <v>267000</v>
      </c>
      <c r="F42" s="166">
        <v>347000</v>
      </c>
      <c r="G42" s="200"/>
    </row>
    <row r="43" spans="2:7" s="162" customFormat="1" ht="44.25" customHeight="1" thickBot="1" x14ac:dyDescent="0.35">
      <c r="B43" s="168" t="s">
        <v>251</v>
      </c>
      <c r="C43" s="202">
        <v>34559.519999999997</v>
      </c>
      <c r="D43" s="202">
        <v>14000</v>
      </c>
      <c r="E43" s="202">
        <v>8000</v>
      </c>
      <c r="F43" s="169">
        <v>56559.519999999997</v>
      </c>
      <c r="G43" s="200"/>
    </row>
    <row r="44" spans="2:7" s="162" customFormat="1" ht="30" customHeight="1" x14ac:dyDescent="0.3">
      <c r="B44" s="203" t="s">
        <v>286</v>
      </c>
      <c r="C44" s="170">
        <v>794392.52</v>
      </c>
      <c r="D44" s="170">
        <v>747663.55</v>
      </c>
      <c r="E44" s="170">
        <v>750000</v>
      </c>
      <c r="F44" s="171">
        <v>2292056.0700000003</v>
      </c>
      <c r="G44" s="200"/>
    </row>
    <row r="45" spans="2:7" s="162" customFormat="1" ht="19.5" customHeight="1" x14ac:dyDescent="0.3">
      <c r="B45" s="204" t="s">
        <v>264</v>
      </c>
      <c r="C45" s="172">
        <v>55607.476400000007</v>
      </c>
      <c r="D45" s="172">
        <v>52336.448500000006</v>
      </c>
      <c r="E45" s="172">
        <v>52500.000000000007</v>
      </c>
      <c r="F45" s="172">
        <v>160443.92490000004</v>
      </c>
      <c r="G45" s="200"/>
    </row>
    <row r="46" spans="2:7" s="162" customFormat="1" ht="25.5" customHeight="1" thickBot="1" x14ac:dyDescent="0.35">
      <c r="B46" s="173" t="s">
        <v>8</v>
      </c>
      <c r="C46" s="174">
        <v>849999.99640000006</v>
      </c>
      <c r="D46" s="174">
        <v>799999.9985000001</v>
      </c>
      <c r="E46" s="174">
        <v>802500</v>
      </c>
      <c r="F46" s="174">
        <v>2452499.9949000003</v>
      </c>
      <c r="G46" s="200"/>
    </row>
    <row r="47" spans="2:7" s="162" customFormat="1" ht="16.2" thickBot="1" x14ac:dyDescent="0.35">
      <c r="B47" s="200"/>
      <c r="C47" s="200"/>
      <c r="D47" s="200"/>
      <c r="E47" s="200"/>
      <c r="F47" s="200"/>
      <c r="G47" s="200"/>
    </row>
    <row r="48" spans="2:7" s="162" customFormat="1" ht="15.75" customHeight="1" x14ac:dyDescent="0.3">
      <c r="B48" s="306" t="s">
        <v>228</v>
      </c>
      <c r="C48" s="307"/>
      <c r="D48" s="307"/>
      <c r="E48" s="307"/>
      <c r="F48" s="308"/>
      <c r="G48" s="205"/>
    </row>
    <row r="49" spans="2:7" s="175" customFormat="1" ht="15.75" customHeight="1" x14ac:dyDescent="0.3">
      <c r="B49" s="309"/>
      <c r="C49" s="311" t="s">
        <v>5</v>
      </c>
      <c r="D49" s="311" t="s">
        <v>6</v>
      </c>
      <c r="E49" s="311" t="s">
        <v>7</v>
      </c>
      <c r="F49" s="311" t="s">
        <v>265</v>
      </c>
      <c r="G49" s="302" t="s">
        <v>229</v>
      </c>
    </row>
    <row r="50" spans="2:7" s="175" customFormat="1" ht="15.75" customHeight="1" x14ac:dyDescent="0.3">
      <c r="B50" s="310"/>
      <c r="C50" s="312"/>
      <c r="D50" s="312"/>
      <c r="E50" s="312"/>
      <c r="F50" s="312"/>
      <c r="G50" s="303"/>
    </row>
    <row r="51" spans="2:7" s="175" customFormat="1" ht="23.25" customHeight="1" x14ac:dyDescent="0.3">
      <c r="B51" s="164" t="s">
        <v>230</v>
      </c>
      <c r="C51" s="206">
        <v>594999.99748000002</v>
      </c>
      <c r="D51" s="206">
        <v>559999.99895000004</v>
      </c>
      <c r="E51" s="206">
        <v>561750</v>
      </c>
      <c r="F51" s="176">
        <v>1716749.9964300001</v>
      </c>
      <c r="G51" s="177">
        <v>0.7</v>
      </c>
    </row>
    <row r="52" spans="2:7" s="175" customFormat="1" ht="24.75" customHeight="1" x14ac:dyDescent="0.3">
      <c r="B52" s="164" t="s">
        <v>231</v>
      </c>
      <c r="C52" s="206">
        <v>254999.99892000001</v>
      </c>
      <c r="D52" s="206">
        <v>239999.99955000001</v>
      </c>
      <c r="E52" s="206">
        <v>240750</v>
      </c>
      <c r="F52" s="176">
        <v>735749.99846999999</v>
      </c>
      <c r="G52" s="177">
        <v>0.3</v>
      </c>
    </row>
    <row r="53" spans="2:7" s="175" customFormat="1" ht="24.75" customHeight="1" x14ac:dyDescent="0.3">
      <c r="B53" s="164" t="s">
        <v>287</v>
      </c>
      <c r="C53" s="206">
        <v>0</v>
      </c>
      <c r="D53" s="206">
        <v>0</v>
      </c>
      <c r="E53" s="206">
        <v>0</v>
      </c>
      <c r="F53" s="176">
        <v>0</v>
      </c>
      <c r="G53" s="177">
        <v>0</v>
      </c>
    </row>
    <row r="54" spans="2:7" s="175" customFormat="1" ht="16.2" thickBot="1" x14ac:dyDescent="0.35">
      <c r="B54" s="168" t="s">
        <v>265</v>
      </c>
      <c r="C54" s="178">
        <v>849999.99640000006</v>
      </c>
      <c r="D54" s="178">
        <v>799999.99849999999</v>
      </c>
      <c r="E54" s="178">
        <v>802500</v>
      </c>
      <c r="F54" s="179">
        <v>2452499.9949000003</v>
      </c>
      <c r="G54" s="180"/>
    </row>
  </sheetData>
  <sheetProtection formatCells="0" formatColumns="0" formatRows="0"/>
  <mergeCells count="27">
    <mergeCell ref="G49:G50"/>
    <mergeCell ref="G6:G7"/>
    <mergeCell ref="B48:F48"/>
    <mergeCell ref="B49:B50"/>
    <mergeCell ref="C49:C50"/>
    <mergeCell ref="D49:D50"/>
    <mergeCell ref="E49:E50"/>
    <mergeCell ref="F49:F50"/>
    <mergeCell ref="B31:F32"/>
    <mergeCell ref="B34:F34"/>
    <mergeCell ref="C35:C36"/>
    <mergeCell ref="D35:D36"/>
    <mergeCell ref="E35:E36"/>
    <mergeCell ref="F35:F36"/>
    <mergeCell ref="G20:G21"/>
    <mergeCell ref="B2:F3"/>
    <mergeCell ref="C6:C7"/>
    <mergeCell ref="D6:D7"/>
    <mergeCell ref="E6:E7"/>
    <mergeCell ref="C20:C21"/>
    <mergeCell ref="D20:D21"/>
    <mergeCell ref="E20:E21"/>
    <mergeCell ref="B19:F19"/>
    <mergeCell ref="B5:F5"/>
    <mergeCell ref="F6:F7"/>
    <mergeCell ref="B20:B21"/>
    <mergeCell ref="F20:F21"/>
  </mergeCells>
  <dataValidations count="7">
    <dataValidation allowBlank="1" showInputMessage="1" showErrorMessage="1" prompt="Includes all related staff and temporary staff costs including base salary, post adjustment and all staff entitlements." sqref="B8 B3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9 B3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10 B39" xr:uid="{00000000-0002-0000-0500-000002000000}"/>
    <dataValidation allowBlank="1" showInputMessage="1" showErrorMessage="1" prompt="Includes staff and non-staff travel paid for by the organization directly related to a project." sqref="B12 B41" xr:uid="{00000000-0002-0000-0500-000003000000}"/>
    <dataValidation allowBlank="1" showInputMessage="1" showErrorMessage="1" prompt="Services contracted by an organization which follow the normal procurement processes." sqref="B11 B4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3 B4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4 B43" xr:uid="{00000000-0002-0000-0500-000006000000}"/>
  </dataValidations>
  <pageMargins left="0.7" right="0.7" top="0.75" bottom="0.75" header="0.3" footer="0.3"/>
  <pageSetup orientation="portrait" r:id="rId1"/>
  <ignoredErrors>
    <ignoredError sqref="C6:E7 C20:E21" unlockedFormula="1"/>
  </ignoredErrors>
  <extLst>
    <ext xmlns:x14="http://schemas.microsoft.com/office/spreadsheetml/2009/9/main" uri="{78C0D931-6437-407d-A8EE-F0AAD7539E65}">
      <x14:conditionalFormattings>
        <x14:conditionalFormatting xmlns:xm="http://schemas.microsoft.com/office/excel/2006/main">
          <x14:cfRule type="cellIs" priority="2" operator="notEqual" id="{9FB9F449-C4BB-4C52-B0C3-287653B4F981}">
            <xm:f>'Expenses Nov 2024'!$G$191</xm:f>
            <x14:dxf>
              <font>
                <color rgb="FF9C0006"/>
              </font>
              <fill>
                <patternFill>
                  <bgColor rgb="FFFFC7CE"/>
                </patternFill>
              </fill>
            </x14:dxf>
          </x14:cfRule>
          <xm:sqref>F17</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2" tint="-0.499984740745262"/>
  </sheetPr>
  <dimension ref="A1:A6"/>
  <sheetViews>
    <sheetView workbookViewId="0">
      <selection activeCell="J6" sqref="J6"/>
    </sheetView>
  </sheetViews>
  <sheetFormatPr defaultColWidth="8.77734375" defaultRowHeight="14.4" x14ac:dyDescent="0.3"/>
  <sheetData>
    <row r="1" spans="1:1" x14ac:dyDescent="0.3">
      <c r="A1" s="68">
        <v>0</v>
      </c>
    </row>
    <row r="2" spans="1:1" x14ac:dyDescent="0.3">
      <c r="A2" s="68">
        <v>0.2</v>
      </c>
    </row>
    <row r="3" spans="1:1" x14ac:dyDescent="0.3">
      <c r="A3" s="68">
        <v>0.4</v>
      </c>
    </row>
    <row r="4" spans="1:1" x14ac:dyDescent="0.3">
      <c r="A4" s="68">
        <v>0.6</v>
      </c>
    </row>
    <row r="5" spans="1:1" x14ac:dyDescent="0.3">
      <c r="A5" s="68">
        <v>0.8</v>
      </c>
    </row>
    <row r="6" spans="1:1" x14ac:dyDescent="0.3">
      <c r="A6" s="68">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170"/>
  <sheetViews>
    <sheetView topLeftCell="A148" workbookViewId="0">
      <selection activeCell="D3" sqref="D3"/>
    </sheetView>
  </sheetViews>
  <sheetFormatPr defaultColWidth="8.77734375" defaultRowHeight="14.4" x14ac:dyDescent="0.3"/>
  <sheetData>
    <row r="1" spans="1:2" x14ac:dyDescent="0.3">
      <c r="A1" s="29" t="s">
        <v>289</v>
      </c>
      <c r="B1" s="30" t="s">
        <v>290</v>
      </c>
    </row>
    <row r="2" spans="1:2" x14ac:dyDescent="0.3">
      <c r="A2" s="31" t="s">
        <v>291</v>
      </c>
      <c r="B2" s="32" t="s">
        <v>292</v>
      </c>
    </row>
    <row r="3" spans="1:2" x14ac:dyDescent="0.3">
      <c r="A3" s="31" t="s">
        <v>293</v>
      </c>
      <c r="B3" s="32" t="s">
        <v>294</v>
      </c>
    </row>
    <row r="4" spans="1:2" x14ac:dyDescent="0.3">
      <c r="A4" s="31" t="s">
        <v>295</v>
      </c>
      <c r="B4" s="32" t="s">
        <v>296</v>
      </c>
    </row>
    <row r="5" spans="1:2" x14ac:dyDescent="0.3">
      <c r="A5" s="31" t="s">
        <v>297</v>
      </c>
      <c r="B5" s="32" t="s">
        <v>298</v>
      </c>
    </row>
    <row r="6" spans="1:2" x14ac:dyDescent="0.3">
      <c r="A6" s="31" t="s">
        <v>299</v>
      </c>
      <c r="B6" s="32" t="s">
        <v>300</v>
      </c>
    </row>
    <row r="7" spans="1:2" x14ac:dyDescent="0.3">
      <c r="A7" s="31" t="s">
        <v>301</v>
      </c>
      <c r="B7" s="32" t="s">
        <v>302</v>
      </c>
    </row>
    <row r="8" spans="1:2" x14ac:dyDescent="0.3">
      <c r="A8" s="31" t="s">
        <v>303</v>
      </c>
      <c r="B8" s="32" t="s">
        <v>304</v>
      </c>
    </row>
    <row r="9" spans="1:2" x14ac:dyDescent="0.3">
      <c r="A9" s="31" t="s">
        <v>305</v>
      </c>
      <c r="B9" s="32" t="s">
        <v>306</v>
      </c>
    </row>
    <row r="10" spans="1:2" x14ac:dyDescent="0.3">
      <c r="A10" s="31" t="s">
        <v>307</v>
      </c>
      <c r="B10" s="32" t="s">
        <v>308</v>
      </c>
    </row>
    <row r="11" spans="1:2" x14ac:dyDescent="0.3">
      <c r="A11" s="31" t="s">
        <v>309</v>
      </c>
      <c r="B11" s="32" t="s">
        <v>310</v>
      </c>
    </row>
    <row r="12" spans="1:2" x14ac:dyDescent="0.3">
      <c r="A12" s="31" t="s">
        <v>311</v>
      </c>
      <c r="B12" s="32" t="s">
        <v>312</v>
      </c>
    </row>
    <row r="13" spans="1:2" x14ac:dyDescent="0.3">
      <c r="A13" s="31" t="s">
        <v>313</v>
      </c>
      <c r="B13" s="32" t="s">
        <v>314</v>
      </c>
    </row>
    <row r="14" spans="1:2" x14ac:dyDescent="0.3">
      <c r="A14" s="31" t="s">
        <v>315</v>
      </c>
      <c r="B14" s="32" t="s">
        <v>316</v>
      </c>
    </row>
    <row r="15" spans="1:2" x14ac:dyDescent="0.3">
      <c r="A15" s="31" t="s">
        <v>317</v>
      </c>
      <c r="B15" s="32" t="s">
        <v>318</v>
      </c>
    </row>
    <row r="16" spans="1:2" x14ac:dyDescent="0.3">
      <c r="A16" s="31" t="s">
        <v>319</v>
      </c>
      <c r="B16" s="32" t="s">
        <v>320</v>
      </c>
    </row>
    <row r="17" spans="1:2" x14ac:dyDescent="0.3">
      <c r="A17" s="31" t="s">
        <v>321</v>
      </c>
      <c r="B17" s="32" t="s">
        <v>322</v>
      </c>
    </row>
    <row r="18" spans="1:2" x14ac:dyDescent="0.3">
      <c r="A18" s="31" t="s">
        <v>323</v>
      </c>
      <c r="B18" s="32" t="s">
        <v>324</v>
      </c>
    </row>
    <row r="19" spans="1:2" x14ac:dyDescent="0.3">
      <c r="A19" s="31" t="s">
        <v>325</v>
      </c>
      <c r="B19" s="32" t="s">
        <v>326</v>
      </c>
    </row>
    <row r="20" spans="1:2" x14ac:dyDescent="0.3">
      <c r="A20" s="31" t="s">
        <v>327</v>
      </c>
      <c r="B20" s="32" t="s">
        <v>328</v>
      </c>
    </row>
    <row r="21" spans="1:2" x14ac:dyDescent="0.3">
      <c r="A21" s="31" t="s">
        <v>329</v>
      </c>
      <c r="B21" s="32" t="s">
        <v>330</v>
      </c>
    </row>
    <row r="22" spans="1:2" x14ac:dyDescent="0.3">
      <c r="A22" s="31" t="s">
        <v>331</v>
      </c>
      <c r="B22" s="32" t="s">
        <v>332</v>
      </c>
    </row>
    <row r="23" spans="1:2" x14ac:dyDescent="0.3">
      <c r="A23" s="31" t="s">
        <v>333</v>
      </c>
      <c r="B23" s="32" t="s">
        <v>334</v>
      </c>
    </row>
    <row r="24" spans="1:2" x14ac:dyDescent="0.3">
      <c r="A24" s="31" t="s">
        <v>335</v>
      </c>
      <c r="B24" s="32" t="s">
        <v>336</v>
      </c>
    </row>
    <row r="25" spans="1:2" x14ac:dyDescent="0.3">
      <c r="A25" s="31" t="s">
        <v>337</v>
      </c>
      <c r="B25" s="32" t="s">
        <v>338</v>
      </c>
    </row>
    <row r="26" spans="1:2" x14ac:dyDescent="0.3">
      <c r="A26" s="31" t="s">
        <v>339</v>
      </c>
      <c r="B26" s="32" t="s">
        <v>340</v>
      </c>
    </row>
    <row r="27" spans="1:2" x14ac:dyDescent="0.3">
      <c r="A27" s="31" t="s">
        <v>341</v>
      </c>
      <c r="B27" s="32" t="s">
        <v>342</v>
      </c>
    </row>
    <row r="28" spans="1:2" x14ac:dyDescent="0.3">
      <c r="A28" s="31" t="s">
        <v>343</v>
      </c>
      <c r="B28" s="32" t="s">
        <v>344</v>
      </c>
    </row>
    <row r="29" spans="1:2" x14ac:dyDescent="0.3">
      <c r="A29" s="31" t="s">
        <v>345</v>
      </c>
      <c r="B29" s="32" t="s">
        <v>346</v>
      </c>
    </row>
    <row r="30" spans="1:2" x14ac:dyDescent="0.3">
      <c r="A30" s="31" t="s">
        <v>347</v>
      </c>
      <c r="B30" s="32" t="s">
        <v>348</v>
      </c>
    </row>
    <row r="31" spans="1:2" x14ac:dyDescent="0.3">
      <c r="A31" s="31" t="s">
        <v>349</v>
      </c>
      <c r="B31" s="32" t="s">
        <v>350</v>
      </c>
    </row>
    <row r="32" spans="1:2" x14ac:dyDescent="0.3">
      <c r="A32" s="31" t="s">
        <v>351</v>
      </c>
      <c r="B32" s="32" t="s">
        <v>352</v>
      </c>
    </row>
    <row r="33" spans="1:2" x14ac:dyDescent="0.3">
      <c r="A33" s="31" t="s">
        <v>353</v>
      </c>
      <c r="B33" s="32" t="s">
        <v>354</v>
      </c>
    </row>
    <row r="34" spans="1:2" x14ac:dyDescent="0.3">
      <c r="A34" s="31" t="s">
        <v>355</v>
      </c>
      <c r="B34" s="32" t="s">
        <v>356</v>
      </c>
    </row>
    <row r="35" spans="1:2" x14ac:dyDescent="0.3">
      <c r="A35" s="31" t="s">
        <v>357</v>
      </c>
      <c r="B35" s="32" t="s">
        <v>358</v>
      </c>
    </row>
    <row r="36" spans="1:2" x14ac:dyDescent="0.3">
      <c r="A36" s="31" t="s">
        <v>359</v>
      </c>
      <c r="B36" s="32" t="s">
        <v>360</v>
      </c>
    </row>
    <row r="37" spans="1:2" x14ac:dyDescent="0.3">
      <c r="A37" s="31" t="s">
        <v>361</v>
      </c>
      <c r="B37" s="32" t="s">
        <v>362</v>
      </c>
    </row>
    <row r="38" spans="1:2" x14ac:dyDescent="0.3">
      <c r="A38" s="31" t="s">
        <v>363</v>
      </c>
      <c r="B38" s="32" t="s">
        <v>364</v>
      </c>
    </row>
    <row r="39" spans="1:2" x14ac:dyDescent="0.3">
      <c r="A39" s="31" t="s">
        <v>365</v>
      </c>
      <c r="B39" s="32" t="s">
        <v>366</v>
      </c>
    </row>
    <row r="40" spans="1:2" x14ac:dyDescent="0.3">
      <c r="A40" s="31" t="s">
        <v>367</v>
      </c>
      <c r="B40" s="32" t="s">
        <v>368</v>
      </c>
    </row>
    <row r="41" spans="1:2" x14ac:dyDescent="0.3">
      <c r="A41" s="31" t="s">
        <v>369</v>
      </c>
      <c r="B41" s="32" t="s">
        <v>370</v>
      </c>
    </row>
    <row r="42" spans="1:2" x14ac:dyDescent="0.3">
      <c r="A42" s="31" t="s">
        <v>371</v>
      </c>
      <c r="B42" s="32" t="s">
        <v>372</v>
      </c>
    </row>
    <row r="43" spans="1:2" x14ac:dyDescent="0.3">
      <c r="A43" s="31" t="s">
        <v>373</v>
      </c>
      <c r="B43" s="32" t="s">
        <v>374</v>
      </c>
    </row>
    <row r="44" spans="1:2" x14ac:dyDescent="0.3">
      <c r="A44" s="31" t="s">
        <v>375</v>
      </c>
      <c r="B44" s="32" t="s">
        <v>376</v>
      </c>
    </row>
    <row r="45" spans="1:2" x14ac:dyDescent="0.3">
      <c r="A45" s="31" t="s">
        <v>377</v>
      </c>
      <c r="B45" s="32" t="s">
        <v>378</v>
      </c>
    </row>
    <row r="46" spans="1:2" x14ac:dyDescent="0.3">
      <c r="A46" s="31" t="s">
        <v>379</v>
      </c>
      <c r="B46" s="32" t="s">
        <v>380</v>
      </c>
    </row>
    <row r="47" spans="1:2" x14ac:dyDescent="0.3">
      <c r="A47" s="31" t="s">
        <v>381</v>
      </c>
      <c r="B47" s="32" t="s">
        <v>382</v>
      </c>
    </row>
    <row r="48" spans="1:2" x14ac:dyDescent="0.3">
      <c r="A48" s="31" t="s">
        <v>383</v>
      </c>
      <c r="B48" s="32" t="s">
        <v>384</v>
      </c>
    </row>
    <row r="49" spans="1:2" x14ac:dyDescent="0.3">
      <c r="A49" s="31" t="s">
        <v>385</v>
      </c>
      <c r="B49" s="32" t="s">
        <v>386</v>
      </c>
    </row>
    <row r="50" spans="1:2" x14ac:dyDescent="0.3">
      <c r="A50" s="31" t="s">
        <v>387</v>
      </c>
      <c r="B50" s="32" t="s">
        <v>388</v>
      </c>
    </row>
    <row r="51" spans="1:2" x14ac:dyDescent="0.3">
      <c r="A51" s="31" t="s">
        <v>389</v>
      </c>
      <c r="B51" s="32" t="s">
        <v>390</v>
      </c>
    </row>
    <row r="52" spans="1:2" x14ac:dyDescent="0.3">
      <c r="A52" s="31" t="s">
        <v>391</v>
      </c>
      <c r="B52" s="32" t="s">
        <v>392</v>
      </c>
    </row>
    <row r="53" spans="1:2" x14ac:dyDescent="0.3">
      <c r="A53" s="31" t="s">
        <v>393</v>
      </c>
      <c r="B53" s="32" t="s">
        <v>394</v>
      </c>
    </row>
    <row r="54" spans="1:2" x14ac:dyDescent="0.3">
      <c r="A54" s="31" t="s">
        <v>395</v>
      </c>
      <c r="B54" s="32" t="s">
        <v>396</v>
      </c>
    </row>
    <row r="55" spans="1:2" x14ac:dyDescent="0.3">
      <c r="A55" s="31" t="s">
        <v>397</v>
      </c>
      <c r="B55" s="32" t="s">
        <v>398</v>
      </c>
    </row>
    <row r="56" spans="1:2" x14ac:dyDescent="0.3">
      <c r="A56" s="31" t="s">
        <v>399</v>
      </c>
      <c r="B56" s="32" t="s">
        <v>400</v>
      </c>
    </row>
    <row r="57" spans="1:2" x14ac:dyDescent="0.3">
      <c r="A57" s="31" t="s">
        <v>401</v>
      </c>
      <c r="B57" s="32" t="s">
        <v>402</v>
      </c>
    </row>
    <row r="58" spans="1:2" x14ac:dyDescent="0.3">
      <c r="A58" s="31" t="s">
        <v>403</v>
      </c>
      <c r="B58" s="32" t="s">
        <v>404</v>
      </c>
    </row>
    <row r="59" spans="1:2" x14ac:dyDescent="0.3">
      <c r="A59" s="31" t="s">
        <v>405</v>
      </c>
      <c r="B59" s="32" t="s">
        <v>406</v>
      </c>
    </row>
    <row r="60" spans="1:2" x14ac:dyDescent="0.3">
      <c r="A60" s="31" t="s">
        <v>407</v>
      </c>
      <c r="B60" s="32" t="s">
        <v>408</v>
      </c>
    </row>
    <row r="61" spans="1:2" x14ac:dyDescent="0.3">
      <c r="A61" s="31" t="s">
        <v>409</v>
      </c>
      <c r="B61" s="32" t="s">
        <v>410</v>
      </c>
    </row>
    <row r="62" spans="1:2" x14ac:dyDescent="0.3">
      <c r="A62" s="31" t="s">
        <v>411</v>
      </c>
      <c r="B62" s="32" t="s">
        <v>412</v>
      </c>
    </row>
    <row r="63" spans="1:2" x14ac:dyDescent="0.3">
      <c r="A63" s="31" t="s">
        <v>413</v>
      </c>
      <c r="B63" s="32" t="s">
        <v>414</v>
      </c>
    </row>
    <row r="64" spans="1:2" x14ac:dyDescent="0.3">
      <c r="A64" s="31" t="s">
        <v>415</v>
      </c>
      <c r="B64" s="32" t="s">
        <v>416</v>
      </c>
    </row>
    <row r="65" spans="1:2" x14ac:dyDescent="0.3">
      <c r="A65" s="31" t="s">
        <v>417</v>
      </c>
      <c r="B65" s="32" t="s">
        <v>418</v>
      </c>
    </row>
    <row r="66" spans="1:2" x14ac:dyDescent="0.3">
      <c r="A66" s="31" t="s">
        <v>419</v>
      </c>
      <c r="B66" s="32" t="s">
        <v>420</v>
      </c>
    </row>
    <row r="67" spans="1:2" x14ac:dyDescent="0.3">
      <c r="A67" s="31" t="s">
        <v>421</v>
      </c>
      <c r="B67" s="32" t="s">
        <v>422</v>
      </c>
    </row>
    <row r="68" spans="1:2" x14ac:dyDescent="0.3">
      <c r="A68" s="31" t="s">
        <v>423</v>
      </c>
      <c r="B68" s="32" t="s">
        <v>424</v>
      </c>
    </row>
    <row r="69" spans="1:2" x14ac:dyDescent="0.3">
      <c r="A69" s="31" t="s">
        <v>425</v>
      </c>
      <c r="B69" s="32" t="s">
        <v>426</v>
      </c>
    </row>
    <row r="70" spans="1:2" x14ac:dyDescent="0.3">
      <c r="A70" s="31" t="s">
        <v>427</v>
      </c>
      <c r="B70" s="32" t="s">
        <v>428</v>
      </c>
    </row>
    <row r="71" spans="1:2" x14ac:dyDescent="0.3">
      <c r="A71" s="31" t="s">
        <v>429</v>
      </c>
      <c r="B71" s="32" t="s">
        <v>430</v>
      </c>
    </row>
    <row r="72" spans="1:2" x14ac:dyDescent="0.3">
      <c r="A72" s="31" t="s">
        <v>431</v>
      </c>
      <c r="B72" s="32" t="s">
        <v>432</v>
      </c>
    </row>
    <row r="73" spans="1:2" x14ac:dyDescent="0.3">
      <c r="A73" s="31" t="s">
        <v>433</v>
      </c>
      <c r="B73" s="32" t="s">
        <v>434</v>
      </c>
    </row>
    <row r="74" spans="1:2" x14ac:dyDescent="0.3">
      <c r="A74" s="31" t="s">
        <v>435</v>
      </c>
      <c r="B74" s="32" t="s">
        <v>436</v>
      </c>
    </row>
    <row r="75" spans="1:2" x14ac:dyDescent="0.3">
      <c r="A75" s="31" t="s">
        <v>437</v>
      </c>
      <c r="B75" s="33" t="s">
        <v>438</v>
      </c>
    </row>
    <row r="76" spans="1:2" x14ac:dyDescent="0.3">
      <c r="A76" s="31" t="s">
        <v>439</v>
      </c>
      <c r="B76" s="33" t="s">
        <v>440</v>
      </c>
    </row>
    <row r="77" spans="1:2" x14ac:dyDescent="0.3">
      <c r="A77" s="31" t="s">
        <v>441</v>
      </c>
      <c r="B77" s="33" t="s">
        <v>442</v>
      </c>
    </row>
    <row r="78" spans="1:2" x14ac:dyDescent="0.3">
      <c r="A78" s="31" t="s">
        <v>443</v>
      </c>
      <c r="B78" s="33" t="s">
        <v>444</v>
      </c>
    </row>
    <row r="79" spans="1:2" x14ac:dyDescent="0.3">
      <c r="A79" s="31" t="s">
        <v>445</v>
      </c>
      <c r="B79" s="33" t="s">
        <v>446</v>
      </c>
    </row>
    <row r="80" spans="1:2" x14ac:dyDescent="0.3">
      <c r="A80" s="31" t="s">
        <v>447</v>
      </c>
      <c r="B80" s="33" t="s">
        <v>448</v>
      </c>
    </row>
    <row r="81" spans="1:2" x14ac:dyDescent="0.3">
      <c r="A81" s="31" t="s">
        <v>449</v>
      </c>
      <c r="B81" s="33" t="s">
        <v>450</v>
      </c>
    </row>
    <row r="82" spans="1:2" x14ac:dyDescent="0.3">
      <c r="A82" s="31" t="s">
        <v>451</v>
      </c>
      <c r="B82" s="33" t="s">
        <v>452</v>
      </c>
    </row>
    <row r="83" spans="1:2" x14ac:dyDescent="0.3">
      <c r="A83" s="31" t="s">
        <v>453</v>
      </c>
      <c r="B83" s="33" t="s">
        <v>454</v>
      </c>
    </row>
    <row r="84" spans="1:2" x14ac:dyDescent="0.3">
      <c r="A84" s="31" t="s">
        <v>455</v>
      </c>
      <c r="B84" s="33" t="s">
        <v>456</v>
      </c>
    </row>
    <row r="85" spans="1:2" x14ac:dyDescent="0.3">
      <c r="A85" s="31" t="s">
        <v>457</v>
      </c>
      <c r="B85" s="33" t="s">
        <v>458</v>
      </c>
    </row>
    <row r="86" spans="1:2" x14ac:dyDescent="0.3">
      <c r="A86" s="31" t="s">
        <v>459</v>
      </c>
      <c r="B86" s="33" t="s">
        <v>460</v>
      </c>
    </row>
    <row r="87" spans="1:2" x14ac:dyDescent="0.3">
      <c r="A87" s="31" t="s">
        <v>461</v>
      </c>
      <c r="B87" s="33" t="s">
        <v>462</v>
      </c>
    </row>
    <row r="88" spans="1:2" x14ac:dyDescent="0.3">
      <c r="A88" s="31" t="s">
        <v>463</v>
      </c>
      <c r="B88" s="33" t="s">
        <v>464</v>
      </c>
    </row>
    <row r="89" spans="1:2" x14ac:dyDescent="0.3">
      <c r="A89" s="31" t="s">
        <v>465</v>
      </c>
      <c r="B89" s="33" t="s">
        <v>466</v>
      </c>
    </row>
    <row r="90" spans="1:2" x14ac:dyDescent="0.3">
      <c r="A90" s="31" t="s">
        <v>467</v>
      </c>
      <c r="B90" s="33" t="s">
        <v>468</v>
      </c>
    </row>
    <row r="91" spans="1:2" x14ac:dyDescent="0.3">
      <c r="A91" s="31" t="s">
        <v>469</v>
      </c>
      <c r="B91" s="33" t="s">
        <v>470</v>
      </c>
    </row>
    <row r="92" spans="1:2" x14ac:dyDescent="0.3">
      <c r="A92" s="31" t="s">
        <v>471</v>
      </c>
      <c r="B92" s="33" t="s">
        <v>472</v>
      </c>
    </row>
    <row r="93" spans="1:2" x14ac:dyDescent="0.3">
      <c r="A93" s="31" t="s">
        <v>473</v>
      </c>
      <c r="B93" s="33" t="s">
        <v>474</v>
      </c>
    </row>
    <row r="94" spans="1:2" x14ac:dyDescent="0.3">
      <c r="A94" s="31" t="s">
        <v>475</v>
      </c>
      <c r="B94" s="33" t="s">
        <v>476</v>
      </c>
    </row>
    <row r="95" spans="1:2" x14ac:dyDescent="0.3">
      <c r="A95" s="31" t="s">
        <v>477</v>
      </c>
      <c r="B95" s="33" t="s">
        <v>478</v>
      </c>
    </row>
    <row r="96" spans="1:2" x14ac:dyDescent="0.3">
      <c r="A96" s="31" t="s">
        <v>479</v>
      </c>
      <c r="B96" s="33" t="s">
        <v>480</v>
      </c>
    </row>
    <row r="97" spans="1:2" x14ac:dyDescent="0.3">
      <c r="A97" s="31" t="s">
        <v>481</v>
      </c>
      <c r="B97" s="33" t="s">
        <v>482</v>
      </c>
    </row>
    <row r="98" spans="1:2" x14ac:dyDescent="0.3">
      <c r="A98" s="31" t="s">
        <v>483</v>
      </c>
      <c r="B98" s="33" t="s">
        <v>484</v>
      </c>
    </row>
    <row r="99" spans="1:2" x14ac:dyDescent="0.3">
      <c r="A99" s="31" t="s">
        <v>485</v>
      </c>
      <c r="B99" s="33" t="s">
        <v>486</v>
      </c>
    </row>
    <row r="100" spans="1:2" x14ac:dyDescent="0.3">
      <c r="A100" s="31" t="s">
        <v>487</v>
      </c>
      <c r="B100" s="33" t="s">
        <v>488</v>
      </c>
    </row>
    <row r="101" spans="1:2" x14ac:dyDescent="0.3">
      <c r="A101" s="31" t="s">
        <v>489</v>
      </c>
      <c r="B101" s="33" t="s">
        <v>490</v>
      </c>
    </row>
    <row r="102" spans="1:2" x14ac:dyDescent="0.3">
      <c r="A102" s="31" t="s">
        <v>491</v>
      </c>
      <c r="B102" s="33" t="s">
        <v>492</v>
      </c>
    </row>
    <row r="103" spans="1:2" x14ac:dyDescent="0.3">
      <c r="A103" s="31" t="s">
        <v>493</v>
      </c>
      <c r="B103" s="33" t="s">
        <v>494</v>
      </c>
    </row>
    <row r="104" spans="1:2" x14ac:dyDescent="0.3">
      <c r="A104" s="31" t="s">
        <v>495</v>
      </c>
      <c r="B104" s="33" t="s">
        <v>496</v>
      </c>
    </row>
    <row r="105" spans="1:2" x14ac:dyDescent="0.3">
      <c r="A105" s="31" t="s">
        <v>497</v>
      </c>
      <c r="B105" s="33" t="s">
        <v>498</v>
      </c>
    </row>
    <row r="106" spans="1:2" x14ac:dyDescent="0.3">
      <c r="A106" s="31" t="s">
        <v>499</v>
      </c>
      <c r="B106" s="33" t="s">
        <v>500</v>
      </c>
    </row>
    <row r="107" spans="1:2" x14ac:dyDescent="0.3">
      <c r="A107" s="31" t="s">
        <v>501</v>
      </c>
      <c r="B107" s="33" t="s">
        <v>502</v>
      </c>
    </row>
    <row r="108" spans="1:2" x14ac:dyDescent="0.3">
      <c r="A108" s="31" t="s">
        <v>503</v>
      </c>
      <c r="B108" s="33" t="s">
        <v>504</v>
      </c>
    </row>
    <row r="109" spans="1:2" x14ac:dyDescent="0.3">
      <c r="A109" s="31" t="s">
        <v>505</v>
      </c>
      <c r="B109" s="33" t="s">
        <v>506</v>
      </c>
    </row>
    <row r="110" spans="1:2" x14ac:dyDescent="0.3">
      <c r="A110" s="31" t="s">
        <v>507</v>
      </c>
      <c r="B110" s="33" t="s">
        <v>508</v>
      </c>
    </row>
    <row r="111" spans="1:2" x14ac:dyDescent="0.3">
      <c r="A111" s="31" t="s">
        <v>509</v>
      </c>
      <c r="B111" s="33" t="s">
        <v>510</v>
      </c>
    </row>
    <row r="112" spans="1:2" x14ac:dyDescent="0.3">
      <c r="A112" s="31" t="s">
        <v>511</v>
      </c>
      <c r="B112" s="33" t="s">
        <v>512</v>
      </c>
    </row>
    <row r="113" spans="1:2" x14ac:dyDescent="0.3">
      <c r="A113" s="31" t="s">
        <v>513</v>
      </c>
      <c r="B113" s="33" t="s">
        <v>514</v>
      </c>
    </row>
    <row r="114" spans="1:2" x14ac:dyDescent="0.3">
      <c r="A114" s="31" t="s">
        <v>515</v>
      </c>
      <c r="B114" s="33" t="s">
        <v>516</v>
      </c>
    </row>
    <row r="115" spans="1:2" x14ac:dyDescent="0.3">
      <c r="A115" s="31" t="s">
        <v>517</v>
      </c>
      <c r="B115" s="33" t="s">
        <v>518</v>
      </c>
    </row>
    <row r="116" spans="1:2" x14ac:dyDescent="0.3">
      <c r="A116" s="31" t="s">
        <v>519</v>
      </c>
      <c r="B116" s="33" t="s">
        <v>520</v>
      </c>
    </row>
    <row r="117" spans="1:2" x14ac:dyDescent="0.3">
      <c r="A117" s="31" t="s">
        <v>521</v>
      </c>
      <c r="B117" s="33" t="s">
        <v>522</v>
      </c>
    </row>
    <row r="118" spans="1:2" x14ac:dyDescent="0.3">
      <c r="A118" s="31" t="s">
        <v>523</v>
      </c>
      <c r="B118" s="33" t="s">
        <v>524</v>
      </c>
    </row>
    <row r="119" spans="1:2" x14ac:dyDescent="0.3">
      <c r="A119" s="31" t="s">
        <v>525</v>
      </c>
      <c r="B119" s="33" t="s">
        <v>526</v>
      </c>
    </row>
    <row r="120" spans="1:2" x14ac:dyDescent="0.3">
      <c r="A120" s="31" t="s">
        <v>527</v>
      </c>
      <c r="B120" s="33" t="s">
        <v>528</v>
      </c>
    </row>
    <row r="121" spans="1:2" x14ac:dyDescent="0.3">
      <c r="A121" s="31" t="s">
        <v>529</v>
      </c>
      <c r="B121" s="33" t="s">
        <v>530</v>
      </c>
    </row>
    <row r="122" spans="1:2" x14ac:dyDescent="0.3">
      <c r="A122" s="31" t="s">
        <v>531</v>
      </c>
      <c r="B122" s="33" t="s">
        <v>532</v>
      </c>
    </row>
    <row r="123" spans="1:2" x14ac:dyDescent="0.3">
      <c r="A123" s="31" t="s">
        <v>533</v>
      </c>
      <c r="B123" s="33" t="s">
        <v>534</v>
      </c>
    </row>
    <row r="124" spans="1:2" x14ac:dyDescent="0.3">
      <c r="A124" s="31" t="s">
        <v>535</v>
      </c>
      <c r="B124" s="33" t="s">
        <v>536</v>
      </c>
    </row>
    <row r="125" spans="1:2" x14ac:dyDescent="0.3">
      <c r="A125" s="31" t="s">
        <v>537</v>
      </c>
      <c r="B125" s="33" t="s">
        <v>538</v>
      </c>
    </row>
    <row r="126" spans="1:2" x14ac:dyDescent="0.3">
      <c r="A126" s="31" t="s">
        <v>539</v>
      </c>
      <c r="B126" s="33" t="s">
        <v>540</v>
      </c>
    </row>
    <row r="127" spans="1:2" x14ac:dyDescent="0.3">
      <c r="A127" s="31" t="s">
        <v>541</v>
      </c>
      <c r="B127" s="33" t="s">
        <v>542</v>
      </c>
    </row>
    <row r="128" spans="1:2" x14ac:dyDescent="0.3">
      <c r="A128" s="31" t="s">
        <v>543</v>
      </c>
      <c r="B128" s="33" t="s">
        <v>544</v>
      </c>
    </row>
    <row r="129" spans="1:2" x14ac:dyDescent="0.3">
      <c r="A129" s="31" t="s">
        <v>545</v>
      </c>
      <c r="B129" s="33" t="s">
        <v>546</v>
      </c>
    </row>
    <row r="130" spans="1:2" x14ac:dyDescent="0.3">
      <c r="A130" s="31" t="s">
        <v>547</v>
      </c>
      <c r="B130" s="33" t="s">
        <v>548</v>
      </c>
    </row>
    <row r="131" spans="1:2" x14ac:dyDescent="0.3">
      <c r="A131" s="31" t="s">
        <v>549</v>
      </c>
      <c r="B131" s="33" t="s">
        <v>550</v>
      </c>
    </row>
    <row r="132" spans="1:2" x14ac:dyDescent="0.3">
      <c r="A132" s="31" t="s">
        <v>551</v>
      </c>
      <c r="B132" s="33" t="s">
        <v>552</v>
      </c>
    </row>
    <row r="133" spans="1:2" x14ac:dyDescent="0.3">
      <c r="A133" s="31" t="s">
        <v>553</v>
      </c>
      <c r="B133" s="33" t="s">
        <v>554</v>
      </c>
    </row>
    <row r="134" spans="1:2" x14ac:dyDescent="0.3">
      <c r="A134" s="31" t="s">
        <v>555</v>
      </c>
      <c r="B134" s="33" t="s">
        <v>556</v>
      </c>
    </row>
    <row r="135" spans="1:2" x14ac:dyDescent="0.3">
      <c r="A135" s="31" t="s">
        <v>557</v>
      </c>
      <c r="B135" s="33" t="s">
        <v>558</v>
      </c>
    </row>
    <row r="136" spans="1:2" x14ac:dyDescent="0.3">
      <c r="A136" s="31" t="s">
        <v>559</v>
      </c>
      <c r="B136" s="33" t="s">
        <v>560</v>
      </c>
    </row>
    <row r="137" spans="1:2" x14ac:dyDescent="0.3">
      <c r="A137" s="31" t="s">
        <v>561</v>
      </c>
      <c r="B137" s="33" t="s">
        <v>562</v>
      </c>
    </row>
    <row r="138" spans="1:2" x14ac:dyDescent="0.3">
      <c r="A138" s="31" t="s">
        <v>563</v>
      </c>
      <c r="B138" s="33" t="s">
        <v>564</v>
      </c>
    </row>
    <row r="139" spans="1:2" x14ac:dyDescent="0.3">
      <c r="A139" s="31" t="s">
        <v>565</v>
      </c>
      <c r="B139" s="33" t="s">
        <v>566</v>
      </c>
    </row>
    <row r="140" spans="1:2" x14ac:dyDescent="0.3">
      <c r="A140" s="31" t="s">
        <v>567</v>
      </c>
      <c r="B140" s="33" t="s">
        <v>568</v>
      </c>
    </row>
    <row r="141" spans="1:2" x14ac:dyDescent="0.3">
      <c r="A141" s="31" t="s">
        <v>569</v>
      </c>
      <c r="B141" s="33" t="s">
        <v>570</v>
      </c>
    </row>
    <row r="142" spans="1:2" x14ac:dyDescent="0.3">
      <c r="A142" s="31" t="s">
        <v>571</v>
      </c>
      <c r="B142" s="33" t="s">
        <v>572</v>
      </c>
    </row>
    <row r="143" spans="1:2" x14ac:dyDescent="0.3">
      <c r="A143" s="31" t="s">
        <v>573</v>
      </c>
      <c r="B143" s="33" t="s">
        <v>574</v>
      </c>
    </row>
    <row r="144" spans="1:2" x14ac:dyDescent="0.3">
      <c r="A144" s="31" t="s">
        <v>575</v>
      </c>
      <c r="B144" s="33" t="s">
        <v>576</v>
      </c>
    </row>
    <row r="145" spans="1:2" x14ac:dyDescent="0.3">
      <c r="A145" s="31" t="s">
        <v>577</v>
      </c>
      <c r="B145" s="33" t="s">
        <v>578</v>
      </c>
    </row>
    <row r="146" spans="1:2" x14ac:dyDescent="0.3">
      <c r="A146" s="31" t="s">
        <v>579</v>
      </c>
      <c r="B146" s="33" t="s">
        <v>580</v>
      </c>
    </row>
    <row r="147" spans="1:2" x14ac:dyDescent="0.3">
      <c r="A147" s="31" t="s">
        <v>581</v>
      </c>
      <c r="B147" s="33" t="s">
        <v>582</v>
      </c>
    </row>
    <row r="148" spans="1:2" x14ac:dyDescent="0.3">
      <c r="A148" s="31" t="s">
        <v>583</v>
      </c>
      <c r="B148" s="33" t="s">
        <v>584</v>
      </c>
    </row>
    <row r="149" spans="1:2" x14ac:dyDescent="0.3">
      <c r="A149" s="31" t="s">
        <v>585</v>
      </c>
      <c r="B149" s="33" t="s">
        <v>586</v>
      </c>
    </row>
    <row r="150" spans="1:2" x14ac:dyDescent="0.3">
      <c r="A150" s="31" t="s">
        <v>587</v>
      </c>
      <c r="B150" s="33" t="s">
        <v>588</v>
      </c>
    </row>
    <row r="151" spans="1:2" x14ac:dyDescent="0.3">
      <c r="A151" s="31" t="s">
        <v>589</v>
      </c>
      <c r="B151" s="33" t="s">
        <v>590</v>
      </c>
    </row>
    <row r="152" spans="1:2" x14ac:dyDescent="0.3">
      <c r="A152" s="31" t="s">
        <v>591</v>
      </c>
      <c r="B152" s="33" t="s">
        <v>592</v>
      </c>
    </row>
    <row r="153" spans="1:2" x14ac:dyDescent="0.3">
      <c r="A153" s="31" t="s">
        <v>593</v>
      </c>
      <c r="B153" s="33" t="s">
        <v>594</v>
      </c>
    </row>
    <row r="154" spans="1:2" x14ac:dyDescent="0.3">
      <c r="A154" s="31" t="s">
        <v>595</v>
      </c>
      <c r="B154" s="33" t="s">
        <v>596</v>
      </c>
    </row>
    <row r="155" spans="1:2" x14ac:dyDescent="0.3">
      <c r="A155" s="31" t="s">
        <v>597</v>
      </c>
      <c r="B155" s="33" t="s">
        <v>598</v>
      </c>
    </row>
    <row r="156" spans="1:2" x14ac:dyDescent="0.3">
      <c r="A156" s="31" t="s">
        <v>599</v>
      </c>
      <c r="B156" s="33" t="s">
        <v>600</v>
      </c>
    </row>
    <row r="157" spans="1:2" x14ac:dyDescent="0.3">
      <c r="A157" s="31" t="s">
        <v>601</v>
      </c>
      <c r="B157" s="33" t="s">
        <v>602</v>
      </c>
    </row>
    <row r="158" spans="1:2" x14ac:dyDescent="0.3">
      <c r="A158" s="31" t="s">
        <v>603</v>
      </c>
      <c r="B158" s="33" t="s">
        <v>604</v>
      </c>
    </row>
    <row r="159" spans="1:2" x14ac:dyDescent="0.3">
      <c r="A159" s="31" t="s">
        <v>605</v>
      </c>
      <c r="B159" s="33" t="s">
        <v>606</v>
      </c>
    </row>
    <row r="160" spans="1:2" x14ac:dyDescent="0.3">
      <c r="A160" s="31" t="s">
        <v>607</v>
      </c>
      <c r="B160" s="33" t="s">
        <v>608</v>
      </c>
    </row>
    <row r="161" spans="1:2" x14ac:dyDescent="0.3">
      <c r="A161" s="31" t="s">
        <v>609</v>
      </c>
      <c r="B161" s="33" t="s">
        <v>610</v>
      </c>
    </row>
    <row r="162" spans="1:2" x14ac:dyDescent="0.3">
      <c r="A162" s="31" t="s">
        <v>611</v>
      </c>
      <c r="B162" s="33" t="s">
        <v>612</v>
      </c>
    </row>
    <row r="163" spans="1:2" x14ac:dyDescent="0.3">
      <c r="A163" s="31" t="s">
        <v>613</v>
      </c>
      <c r="B163" s="33" t="s">
        <v>614</v>
      </c>
    </row>
    <row r="164" spans="1:2" x14ac:dyDescent="0.3">
      <c r="A164" s="31" t="s">
        <v>615</v>
      </c>
      <c r="B164" s="33" t="s">
        <v>616</v>
      </c>
    </row>
    <row r="165" spans="1:2" x14ac:dyDescent="0.3">
      <c r="A165" s="31" t="s">
        <v>617</v>
      </c>
      <c r="B165" s="33" t="s">
        <v>618</v>
      </c>
    </row>
    <row r="166" spans="1:2" x14ac:dyDescent="0.3">
      <c r="A166" s="31" t="s">
        <v>619</v>
      </c>
      <c r="B166" s="33" t="s">
        <v>620</v>
      </c>
    </row>
    <row r="167" spans="1:2" x14ac:dyDescent="0.3">
      <c r="A167" s="31" t="s">
        <v>621</v>
      </c>
      <c r="B167" s="33" t="s">
        <v>622</v>
      </c>
    </row>
    <row r="168" spans="1:2" x14ac:dyDescent="0.3">
      <c r="A168" s="31" t="s">
        <v>623</v>
      </c>
      <c r="B168" s="33" t="s">
        <v>624</v>
      </c>
    </row>
    <row r="169" spans="1:2" x14ac:dyDescent="0.3">
      <c r="A169" s="31" t="s">
        <v>625</v>
      </c>
      <c r="B169" s="33" t="s">
        <v>626</v>
      </c>
    </row>
    <row r="170" spans="1:2" x14ac:dyDescent="0.3">
      <c r="A170" s="31" t="s">
        <v>627</v>
      </c>
      <c r="B170" s="33" t="s">
        <v>628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1528a4b-5ccb-40f7-a09e-43427183cd95">
      <Terms xmlns="http://schemas.microsoft.com/office/infopath/2007/PartnerControls"/>
    </lcf76f155ced4ddcb4097134ff3c332f>
    <TaxCatchAll xmlns="cb759e4c-f0d7-4feb-bda3-ed2800574e06" xsi:nil="true"/>
    <DocumentType xmlns="f9695bc1-6109-4dcd-a27a-f8a0370b00e2">Annual Report</DocumentType>
    <UploadedBy xmlns="b1528a4b-5ccb-40f7-a09e-43427183cd95">gabriel.velasteguimoya@un.org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MPTF_00006_00928</ProjectId>
    <FundCode xmlns="f9695bc1-6109-4dcd-a27a-f8a0370b00e2">MPTF_00006</FundCode>
    <Comments xmlns="f9695bc1-6109-4dcd-a27a-f8a0370b00e2">Budget expenses, MD Report Nov 2024</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76FB13-FC13-4594-946F-F7680CD00DC2}"/>
</file>

<file path=customXml/itemProps2.xml><?xml version="1.0" encoding="utf-8"?>
<ds:datastoreItem xmlns:ds="http://schemas.openxmlformats.org/officeDocument/2006/customXml" ds:itemID="{3710F683-3ED7-4623-ADFA-8921435CC572}">
  <ds:schemaRefs>
    <ds:schemaRef ds:uri="http://schemas.microsoft.com/office/2006/metadata/properties"/>
    <ds:schemaRef ds:uri="http://schemas.microsoft.com/office/infopath/2007/PartnerControls"/>
    <ds:schemaRef ds:uri="d31298a1-8362-46a3-9918-45abf9e83fdb"/>
    <ds:schemaRef ds:uri="985ec44e-1bab-4c0b-9df0-6ba128686fc9"/>
  </ds:schemaRefs>
</ds:datastoreItem>
</file>

<file path=customXml/itemProps3.xml><?xml version="1.0" encoding="utf-8"?>
<ds:datastoreItem xmlns:ds="http://schemas.openxmlformats.org/officeDocument/2006/customXml" ds:itemID="{704D02A0-2D3A-4F8D-9A49-583B07354C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Expenses Nov 2024</vt:lpstr>
      <vt:lpstr>2) By Category</vt:lpstr>
      <vt:lpstr>3) Explanatory Notes</vt:lpstr>
      <vt:lpstr>4) -For PBSO Use-</vt:lpstr>
      <vt:lpstr>5) -For MPTF Use-</vt:lpstr>
      <vt:lpstr>Dropdowns</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MD_PBF expenses_15 Nov 2024.xlsx</dc:title>
  <dc:subject/>
  <dc:creator>Jelena Zelenovic</dc:creator>
  <cp:keywords/>
  <dc:description/>
  <cp:lastModifiedBy>Nikola Petrovski</cp:lastModifiedBy>
  <cp:revision/>
  <dcterms:created xsi:type="dcterms:W3CDTF">2017-11-15T21:17:43Z</dcterms:created>
  <dcterms:modified xsi:type="dcterms:W3CDTF">2024-11-15T19:29:52Z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MediaServiceImageTags">
    <vt:lpwstr/>
  </property>
</Properties>
</file>