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hdts\Desktop\Dissier Sadou_2024\Sadou 2022\PBF_2023\Nouveau Projet PBF 2024\PRODOC+BUDGET_Proetction DH_DV (02.02.24)\"/>
    </mc:Choice>
  </mc:AlternateContent>
  <bookViews>
    <workbookView xWindow="0" yWindow="0" windowWidth="20490" windowHeight="8910" tabRatio="801" activeTab="1"/>
  </bookViews>
  <sheets>
    <sheet name="Instructions" sheetId="9" r:id="rId1"/>
    <sheet name="1) Tableau budgétaire" sheetId="1" r:id="rId2"/>
    <sheet name="2) Tableau budgétaire" sheetId="5" r:id="rId3"/>
    <sheet name="3) Notes d'explication" sheetId="3" r:id="rId4"/>
    <sheet name="4) Pour utilisation par PBSO" sheetId="6" r:id="rId5"/>
    <sheet name="5) Pour utilisation par MPTFO" sheetId="4" r:id="rId6"/>
    <sheet name="Feuil2" sheetId="11" r:id="rId7"/>
    <sheet name="Dropdowns" sheetId="8" state="hidden" r:id="rId8"/>
    <sheet name="Sheet2" sheetId="7" state="hidden" r:id="rId9"/>
  </sheets>
  <definedNames>
    <definedName name="_xlnm._FilterDatabase" localSheetId="1" hidden="1">'1) Tableau budgétaire'!$O$2:$O$291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7" i="1" l="1"/>
  <c r="E210" i="1"/>
  <c r="L225" i="1"/>
  <c r="L222" i="1"/>
  <c r="L221" i="1"/>
  <c r="L216" i="1"/>
  <c r="J211" i="1"/>
  <c r="J216" i="1"/>
  <c r="I216" i="1"/>
  <c r="G216" i="1"/>
  <c r="E216" i="1"/>
  <c r="L224" i="1"/>
  <c r="I219" i="1"/>
  <c r="G219" i="1"/>
  <c r="E219" i="1"/>
  <c r="I211" i="1"/>
  <c r="G211" i="1"/>
  <c r="E211" i="1"/>
  <c r="G210" i="1"/>
  <c r="I209" i="1"/>
  <c r="J209" i="1"/>
  <c r="G209" i="1"/>
  <c r="E209" i="1"/>
  <c r="I16" i="1"/>
  <c r="I26" i="1"/>
  <c r="I36" i="1"/>
  <c r="I58" i="1"/>
  <c r="I68" i="1"/>
  <c r="I183" i="1"/>
  <c r="I195" i="1"/>
  <c r="G16" i="1"/>
  <c r="G26" i="1"/>
  <c r="G36" i="1"/>
  <c r="G58" i="1"/>
  <c r="G68" i="1"/>
  <c r="G183" i="1"/>
  <c r="G195" i="1"/>
  <c r="G203" i="1"/>
  <c r="E16" i="1"/>
  <c r="E26" i="1"/>
  <c r="E36" i="1"/>
  <c r="E58" i="1"/>
  <c r="E68" i="1"/>
  <c r="E183" i="1"/>
  <c r="E195" i="1"/>
  <c r="E203" i="1"/>
  <c r="I203" i="1" l="1"/>
  <c r="L195" i="1"/>
  <c r="L202" i="1"/>
  <c r="L201" i="1"/>
  <c r="L200" i="1"/>
  <c r="L199" i="1"/>
  <c r="L198" i="1"/>
  <c r="L197" i="1"/>
  <c r="L191" i="1"/>
  <c r="L190" i="1"/>
  <c r="L189" i="1"/>
  <c r="L188" i="1"/>
  <c r="L187" i="1"/>
  <c r="L178" i="1"/>
  <c r="L177" i="1"/>
  <c r="L176" i="1"/>
  <c r="L175" i="1"/>
  <c r="L63" i="1"/>
  <c r="L62" i="1"/>
  <c r="L61" i="1"/>
  <c r="L60" i="1"/>
  <c r="L51" i="1"/>
  <c r="L50" i="1"/>
  <c r="L31" i="1"/>
  <c r="L30" i="1"/>
  <c r="L29" i="1"/>
  <c r="L28" i="1"/>
  <c r="L19" i="1"/>
  <c r="L20" i="1"/>
  <c r="L18" i="1"/>
  <c r="L9" i="1"/>
  <c r="L10" i="1"/>
  <c r="L11" i="1"/>
  <c r="L8" i="1"/>
  <c r="J198" i="1"/>
  <c r="J199" i="1"/>
  <c r="J200" i="1"/>
  <c r="J202" i="1"/>
  <c r="J188" i="1"/>
  <c r="J189" i="1"/>
  <c r="J190" i="1"/>
  <c r="J191" i="1"/>
  <c r="J187" i="1"/>
  <c r="J177" i="1"/>
  <c r="J175" i="1"/>
  <c r="J62" i="1"/>
  <c r="J60" i="1"/>
  <c r="J11" i="1"/>
  <c r="J9" i="1"/>
  <c r="J10" i="1"/>
  <c r="J8" i="1"/>
  <c r="J19" i="1"/>
  <c r="J20" i="1"/>
  <c r="J18" i="1"/>
  <c r="J29" i="1"/>
  <c r="J30" i="1"/>
  <c r="J31" i="1"/>
  <c r="J28" i="1"/>
  <c r="J51" i="1"/>
  <c r="J61" i="1"/>
  <c r="J63" i="1"/>
  <c r="J176" i="1"/>
  <c r="J178" i="1"/>
  <c r="J50" i="1"/>
  <c r="L203" i="1" l="1"/>
  <c r="E188" i="5"/>
  <c r="E189" i="5"/>
  <c r="E190" i="5"/>
  <c r="E191" i="5"/>
  <c r="E192" i="5"/>
  <c r="E193" i="5"/>
  <c r="D188" i="5"/>
  <c r="D189" i="5"/>
  <c r="D190" i="5"/>
  <c r="D192" i="5"/>
  <c r="D193" i="5"/>
  <c r="C188" i="5"/>
  <c r="C189" i="5"/>
  <c r="C190" i="5"/>
  <c r="C191" i="5"/>
  <c r="C192" i="5"/>
  <c r="C193" i="5"/>
  <c r="E187" i="5"/>
  <c r="E99" i="5"/>
  <c r="E100" i="5"/>
  <c r="E101" i="5"/>
  <c r="E102" i="5"/>
  <c r="E103" i="5"/>
  <c r="E104" i="5"/>
  <c r="D99" i="5"/>
  <c r="D100" i="5"/>
  <c r="D101" i="5"/>
  <c r="D102" i="5"/>
  <c r="D103" i="5"/>
  <c r="D104" i="5"/>
  <c r="C99" i="5"/>
  <c r="C100" i="5"/>
  <c r="C101" i="5"/>
  <c r="C102" i="5"/>
  <c r="C103" i="5"/>
  <c r="C104" i="5"/>
  <c r="E98" i="5"/>
  <c r="D98" i="5"/>
  <c r="C98" i="5"/>
  <c r="E76" i="5"/>
  <c r="E77" i="5"/>
  <c r="E78" i="5"/>
  <c r="E79" i="5"/>
  <c r="E81" i="5"/>
  <c r="D76" i="5"/>
  <c r="D77" i="5"/>
  <c r="D78" i="5"/>
  <c r="D79" i="5"/>
  <c r="D80" i="5"/>
  <c r="D81" i="5"/>
  <c r="C76" i="5"/>
  <c r="C77" i="5"/>
  <c r="C78" i="5"/>
  <c r="C79" i="5"/>
  <c r="C80" i="5"/>
  <c r="C81" i="5"/>
  <c r="E75" i="5"/>
  <c r="D75" i="5"/>
  <c r="C75" i="5"/>
  <c r="E65" i="5"/>
  <c r="E66" i="5"/>
  <c r="E67" i="5"/>
  <c r="E70" i="5"/>
  <c r="D65" i="5"/>
  <c r="D66" i="5"/>
  <c r="D67" i="5"/>
  <c r="D68" i="5"/>
  <c r="D69" i="5"/>
  <c r="D70" i="5"/>
  <c r="C65" i="5"/>
  <c r="C66" i="5"/>
  <c r="C67" i="5"/>
  <c r="C68" i="5"/>
  <c r="C69" i="5"/>
  <c r="C70" i="5"/>
  <c r="D64" i="5"/>
  <c r="C64" i="5"/>
  <c r="E54" i="5"/>
  <c r="E55" i="5"/>
  <c r="E56" i="5"/>
  <c r="D54" i="5"/>
  <c r="D55" i="5"/>
  <c r="D56" i="5"/>
  <c r="D57" i="5"/>
  <c r="D58" i="5"/>
  <c r="D59" i="5"/>
  <c r="C54" i="5"/>
  <c r="C55" i="5"/>
  <c r="C56" i="5"/>
  <c r="C57" i="5"/>
  <c r="C58" i="5"/>
  <c r="C59" i="5"/>
  <c r="D53" i="5"/>
  <c r="C53" i="5"/>
  <c r="E31" i="5"/>
  <c r="E32" i="5"/>
  <c r="E33" i="5"/>
  <c r="E34" i="5"/>
  <c r="E35" i="5"/>
  <c r="E36" i="5"/>
  <c r="D31" i="5"/>
  <c r="D32" i="5"/>
  <c r="D33" i="5"/>
  <c r="D34" i="5"/>
  <c r="D35" i="5"/>
  <c r="D36" i="5"/>
  <c r="E30" i="5"/>
  <c r="D30" i="5"/>
  <c r="C31" i="5"/>
  <c r="C32" i="5"/>
  <c r="C33" i="5"/>
  <c r="C34" i="5"/>
  <c r="C35" i="5"/>
  <c r="C36" i="5"/>
  <c r="C30" i="5"/>
  <c r="E20" i="5"/>
  <c r="E21" i="5"/>
  <c r="E22" i="5"/>
  <c r="E23" i="5"/>
  <c r="E24" i="5"/>
  <c r="E25" i="5"/>
  <c r="E19" i="5"/>
  <c r="D20" i="5"/>
  <c r="D21" i="5"/>
  <c r="D22" i="5"/>
  <c r="D23" i="5"/>
  <c r="D24" i="5"/>
  <c r="D25" i="5"/>
  <c r="D19" i="5"/>
  <c r="C25" i="5"/>
  <c r="C20" i="5"/>
  <c r="C21" i="5"/>
  <c r="C22" i="5"/>
  <c r="C23" i="5"/>
  <c r="C24" i="5"/>
  <c r="C19" i="5"/>
  <c r="C8" i="5"/>
  <c r="D8" i="5"/>
  <c r="C9" i="5"/>
  <c r="C10" i="5"/>
  <c r="C11" i="5"/>
  <c r="C12" i="5"/>
  <c r="C13" i="5"/>
  <c r="C14" i="5"/>
  <c r="E204" i="5" l="1"/>
  <c r="D203" i="5"/>
  <c r="E200" i="5"/>
  <c r="D204" i="5"/>
  <c r="D201" i="5"/>
  <c r="E199" i="5"/>
  <c r="E203" i="5"/>
  <c r="E202" i="5"/>
  <c r="D200" i="5"/>
  <c r="D199" i="5"/>
  <c r="F197" i="1"/>
  <c r="D187" i="5" s="1"/>
  <c r="F201" i="1"/>
  <c r="D197" i="1"/>
  <c r="C187" i="5" l="1"/>
  <c r="J197" i="1"/>
  <c r="D191" i="5"/>
  <c r="D202" i="5" s="1"/>
  <c r="J201" i="1"/>
  <c r="F68" i="1"/>
  <c r="H68" i="1"/>
  <c r="L183" i="1" l="1"/>
  <c r="H183" i="1"/>
  <c r="E74" i="5" s="1"/>
  <c r="F183" i="1"/>
  <c r="D74" i="5" s="1"/>
  <c r="D183" i="1"/>
  <c r="C74" i="5" s="1"/>
  <c r="F74" i="5" s="1"/>
  <c r="J182" i="1"/>
  <c r="J181" i="1"/>
  <c r="J180" i="1"/>
  <c r="J179" i="1"/>
  <c r="H195" i="1"/>
  <c r="E97" i="5" s="1"/>
  <c r="F195" i="1"/>
  <c r="D97" i="5" s="1"/>
  <c r="D195" i="1"/>
  <c r="C97" i="5" s="1"/>
  <c r="J194" i="1"/>
  <c r="J193" i="1"/>
  <c r="J192" i="1"/>
  <c r="K195" i="1" l="1"/>
  <c r="K183" i="1"/>
  <c r="J183" i="1"/>
  <c r="J195" i="1"/>
  <c r="E11" i="5"/>
  <c r="E201" i="5" s="1"/>
  <c r="D224" i="1"/>
  <c r="C204" i="5" l="1"/>
  <c r="D58" i="1" l="1"/>
  <c r="D68" i="1"/>
  <c r="H203" i="1" l="1"/>
  <c r="C203" i="5"/>
  <c r="F203" i="1"/>
  <c r="D203" i="1"/>
  <c r="C201" i="5" l="1"/>
  <c r="C10" i="4" s="1"/>
  <c r="J203" i="1"/>
  <c r="D198" i="5"/>
  <c r="C198" i="5"/>
  <c r="D208" i="1"/>
  <c r="D19" i="4"/>
  <c r="E19" i="4"/>
  <c r="C19" i="4"/>
  <c r="D6" i="4"/>
  <c r="E6" i="4"/>
  <c r="C6" i="4"/>
  <c r="D197" i="5"/>
  <c r="E197" i="5"/>
  <c r="C197" i="5"/>
  <c r="D4" i="5"/>
  <c r="E4" i="5"/>
  <c r="C4" i="5"/>
  <c r="F208" i="1"/>
  <c r="H208" i="1"/>
  <c r="F215" i="1"/>
  <c r="H215" i="1"/>
  <c r="D215" i="1"/>
  <c r="G22" i="4"/>
  <c r="G21" i="4"/>
  <c r="G20" i="4"/>
  <c r="L172" i="1"/>
  <c r="L162" i="1"/>
  <c r="L152" i="1"/>
  <c r="L142" i="1"/>
  <c r="L130" i="1"/>
  <c r="L120" i="1"/>
  <c r="L110" i="1"/>
  <c r="L100" i="1"/>
  <c r="L88" i="1"/>
  <c r="L78" i="1"/>
  <c r="L68" i="1"/>
  <c r="L58" i="1"/>
  <c r="L46" i="1"/>
  <c r="L36" i="1"/>
  <c r="L26" i="1"/>
  <c r="L16" i="1"/>
  <c r="E12" i="4"/>
  <c r="K219" i="1"/>
  <c r="E13" i="4"/>
  <c r="D12" i="4"/>
  <c r="D10" i="4"/>
  <c r="D9" i="4"/>
  <c r="E9" i="4"/>
  <c r="D8" i="4"/>
  <c r="E8" i="4"/>
  <c r="C200" i="5"/>
  <c r="C9" i="4" s="1"/>
  <c r="C12" i="4"/>
  <c r="C13" i="4"/>
  <c r="C199" i="5"/>
  <c r="E198" i="5"/>
  <c r="D152" i="1"/>
  <c r="C153" i="5" s="1"/>
  <c r="F152" i="1"/>
  <c r="D153" i="5" s="1"/>
  <c r="J168" i="1"/>
  <c r="J171" i="1"/>
  <c r="J170" i="1"/>
  <c r="J169" i="1"/>
  <c r="J167" i="1"/>
  <c r="J166" i="1"/>
  <c r="J165" i="1"/>
  <c r="J164" i="1"/>
  <c r="J161" i="1"/>
  <c r="J160" i="1"/>
  <c r="J159" i="1"/>
  <c r="J158" i="1"/>
  <c r="J157" i="1"/>
  <c r="J156" i="1"/>
  <c r="J155" i="1"/>
  <c r="J154" i="1"/>
  <c r="J151" i="1"/>
  <c r="J150" i="1"/>
  <c r="J149" i="1"/>
  <c r="J148" i="1"/>
  <c r="J147" i="1"/>
  <c r="J146" i="1"/>
  <c r="J145" i="1"/>
  <c r="J144" i="1"/>
  <c r="J141" i="1"/>
  <c r="J140" i="1"/>
  <c r="J139" i="1"/>
  <c r="J138" i="1"/>
  <c r="J137" i="1"/>
  <c r="J136" i="1"/>
  <c r="J135" i="1"/>
  <c r="J134" i="1"/>
  <c r="J129" i="1"/>
  <c r="J128" i="1"/>
  <c r="J127" i="1"/>
  <c r="J126" i="1"/>
  <c r="J125" i="1"/>
  <c r="J124" i="1"/>
  <c r="J123" i="1"/>
  <c r="J122" i="1"/>
  <c r="J119" i="1"/>
  <c r="J118" i="1"/>
  <c r="J117" i="1"/>
  <c r="J116" i="1"/>
  <c r="J115" i="1"/>
  <c r="J114" i="1"/>
  <c r="J113" i="1"/>
  <c r="J112" i="1"/>
  <c r="J109" i="1"/>
  <c r="J108" i="1"/>
  <c r="J107" i="1"/>
  <c r="J106" i="1"/>
  <c r="J105" i="1"/>
  <c r="J104" i="1"/>
  <c r="J103" i="1"/>
  <c r="J102" i="1"/>
  <c r="J99" i="1"/>
  <c r="J98" i="1"/>
  <c r="J97" i="1"/>
  <c r="J96" i="1"/>
  <c r="J95" i="1"/>
  <c r="J94" i="1"/>
  <c r="J93" i="1"/>
  <c r="J92" i="1"/>
  <c r="J87" i="1"/>
  <c r="J86" i="1"/>
  <c r="J85" i="1"/>
  <c r="J84" i="1"/>
  <c r="J83" i="1"/>
  <c r="J82" i="1"/>
  <c r="J81" i="1"/>
  <c r="J80" i="1"/>
  <c r="J77" i="1"/>
  <c r="J76" i="1"/>
  <c r="J75" i="1"/>
  <c r="J74" i="1"/>
  <c r="J73" i="1"/>
  <c r="J72" i="1"/>
  <c r="J71" i="1"/>
  <c r="J70" i="1"/>
  <c r="J67" i="1"/>
  <c r="J66" i="1"/>
  <c r="J65" i="1"/>
  <c r="J64" i="1"/>
  <c r="J57" i="1"/>
  <c r="J56" i="1"/>
  <c r="J55" i="1"/>
  <c r="J54" i="1"/>
  <c r="J53" i="1"/>
  <c r="J52" i="1"/>
  <c r="J45" i="1"/>
  <c r="J44" i="1"/>
  <c r="J43" i="1"/>
  <c r="J42" i="1"/>
  <c r="J41" i="1"/>
  <c r="J40" i="1"/>
  <c r="J39" i="1"/>
  <c r="J38" i="1"/>
  <c r="J35" i="1"/>
  <c r="J34" i="1"/>
  <c r="J33" i="1"/>
  <c r="J32" i="1"/>
  <c r="J21" i="1"/>
  <c r="J22" i="1"/>
  <c r="J23" i="1"/>
  <c r="J24" i="1"/>
  <c r="J25" i="1"/>
  <c r="J12" i="1"/>
  <c r="J13" i="1"/>
  <c r="J14" i="1"/>
  <c r="J15" i="1"/>
  <c r="E194" i="5"/>
  <c r="F193" i="5"/>
  <c r="F192" i="5"/>
  <c r="F190" i="5"/>
  <c r="F189" i="5"/>
  <c r="F188" i="5"/>
  <c r="D186" i="5"/>
  <c r="E186" i="5"/>
  <c r="C186" i="5"/>
  <c r="E10" i="4"/>
  <c r="F154" i="5"/>
  <c r="F155" i="5"/>
  <c r="F156" i="5"/>
  <c r="F157" i="5"/>
  <c r="F158" i="5"/>
  <c r="F159" i="5"/>
  <c r="F160" i="5"/>
  <c r="C161" i="5"/>
  <c r="D161" i="5"/>
  <c r="E161" i="5"/>
  <c r="F165" i="5"/>
  <c r="F166" i="5"/>
  <c r="F167" i="5"/>
  <c r="F168" i="5"/>
  <c r="F169" i="5"/>
  <c r="F170" i="5"/>
  <c r="F171" i="5"/>
  <c r="C172" i="5"/>
  <c r="D172" i="5"/>
  <c r="E172" i="5"/>
  <c r="F176" i="5"/>
  <c r="F177" i="5"/>
  <c r="F178" i="5"/>
  <c r="F179" i="5"/>
  <c r="F180" i="5"/>
  <c r="F181" i="5"/>
  <c r="F182" i="5"/>
  <c r="C183" i="5"/>
  <c r="D183" i="5"/>
  <c r="E183" i="5"/>
  <c r="E150" i="5"/>
  <c r="D150" i="5"/>
  <c r="C150" i="5"/>
  <c r="F149" i="5"/>
  <c r="F148" i="5"/>
  <c r="F147" i="5"/>
  <c r="F146" i="5"/>
  <c r="F145" i="5"/>
  <c r="F144" i="5"/>
  <c r="F143" i="5"/>
  <c r="F109" i="5"/>
  <c r="F110" i="5"/>
  <c r="F111" i="5"/>
  <c r="F112" i="5"/>
  <c r="F113" i="5"/>
  <c r="F114" i="5"/>
  <c r="F115" i="5"/>
  <c r="C116" i="5"/>
  <c r="D116" i="5"/>
  <c r="E116" i="5"/>
  <c r="F120" i="5"/>
  <c r="F121" i="5"/>
  <c r="F122" i="5"/>
  <c r="F123" i="5"/>
  <c r="F124" i="5"/>
  <c r="F125" i="5"/>
  <c r="F126" i="5"/>
  <c r="C127" i="5"/>
  <c r="D127" i="5"/>
  <c r="E127" i="5"/>
  <c r="F131" i="5"/>
  <c r="F132" i="5"/>
  <c r="F133" i="5"/>
  <c r="F134" i="5"/>
  <c r="F135" i="5"/>
  <c r="F136" i="5"/>
  <c r="F137" i="5"/>
  <c r="C138" i="5"/>
  <c r="D138" i="5"/>
  <c r="E138" i="5"/>
  <c r="E105" i="5"/>
  <c r="D105" i="5"/>
  <c r="C105" i="5"/>
  <c r="F104" i="5"/>
  <c r="F103" i="5"/>
  <c r="F102" i="5"/>
  <c r="F101" i="5"/>
  <c r="F100" i="5"/>
  <c r="F99" i="5"/>
  <c r="F98" i="5"/>
  <c r="F64" i="5"/>
  <c r="F65" i="5"/>
  <c r="F66" i="5"/>
  <c r="F67" i="5"/>
  <c r="F68" i="5"/>
  <c r="F69" i="5"/>
  <c r="F70" i="5"/>
  <c r="C71" i="5"/>
  <c r="D71" i="5"/>
  <c r="E71" i="5"/>
  <c r="F75" i="5"/>
  <c r="F76" i="5"/>
  <c r="F77" i="5"/>
  <c r="F78" i="5"/>
  <c r="F79" i="5"/>
  <c r="F80" i="5"/>
  <c r="F81" i="5"/>
  <c r="C82" i="5"/>
  <c r="D82" i="5"/>
  <c r="E82" i="5"/>
  <c r="F86" i="5"/>
  <c r="F87" i="5"/>
  <c r="F88" i="5"/>
  <c r="F89" i="5"/>
  <c r="F90" i="5"/>
  <c r="F91" i="5"/>
  <c r="F92" i="5"/>
  <c r="C93" i="5"/>
  <c r="D93" i="5"/>
  <c r="E93" i="5"/>
  <c r="F53" i="5"/>
  <c r="F54" i="5"/>
  <c r="F55" i="5"/>
  <c r="F56" i="5"/>
  <c r="F57" i="5"/>
  <c r="F58" i="5"/>
  <c r="F59" i="5"/>
  <c r="C60" i="5"/>
  <c r="D60" i="5"/>
  <c r="E60" i="5"/>
  <c r="F19" i="5"/>
  <c r="F20" i="5"/>
  <c r="F21" i="5"/>
  <c r="F22" i="5"/>
  <c r="F23" i="5"/>
  <c r="F24" i="5"/>
  <c r="F25" i="5"/>
  <c r="C26" i="5"/>
  <c r="D26" i="5"/>
  <c r="E26" i="5"/>
  <c r="F30" i="5"/>
  <c r="F31" i="5"/>
  <c r="F32" i="5"/>
  <c r="F33" i="5"/>
  <c r="F34" i="5"/>
  <c r="F35" i="5"/>
  <c r="F36" i="5"/>
  <c r="C37" i="5"/>
  <c r="D37" i="5"/>
  <c r="E37" i="5"/>
  <c r="F41" i="5"/>
  <c r="F42" i="5"/>
  <c r="F43" i="5"/>
  <c r="F44" i="5"/>
  <c r="F45" i="5"/>
  <c r="F46" i="5"/>
  <c r="F47" i="5"/>
  <c r="C48" i="5"/>
  <c r="D48" i="5"/>
  <c r="E48" i="5"/>
  <c r="D15" i="5"/>
  <c r="E15" i="5"/>
  <c r="F8" i="5"/>
  <c r="F9" i="5"/>
  <c r="F10" i="5"/>
  <c r="F11" i="5"/>
  <c r="F12" i="5"/>
  <c r="F13" i="5"/>
  <c r="F14" i="5"/>
  <c r="C15" i="5"/>
  <c r="F172" i="1"/>
  <c r="D175" i="5" s="1"/>
  <c r="H172" i="1"/>
  <c r="E175" i="5" s="1"/>
  <c r="F162" i="1"/>
  <c r="D164" i="5" s="1"/>
  <c r="H162" i="1"/>
  <c r="E164" i="5" s="1"/>
  <c r="H152" i="1"/>
  <c r="E153" i="5" s="1"/>
  <c r="F142" i="1"/>
  <c r="D142" i="5" s="1"/>
  <c r="H142" i="1"/>
  <c r="E142" i="5" s="1"/>
  <c r="F130" i="1"/>
  <c r="D130" i="5" s="1"/>
  <c r="H130" i="1"/>
  <c r="E130" i="5" s="1"/>
  <c r="F120" i="1"/>
  <c r="D119" i="5" s="1"/>
  <c r="H120" i="1"/>
  <c r="E119" i="5" s="1"/>
  <c r="F110" i="1"/>
  <c r="D108" i="5" s="1"/>
  <c r="H110" i="1"/>
  <c r="E108" i="5" s="1"/>
  <c r="F100" i="1"/>
  <c r="H100" i="1"/>
  <c r="F88" i="1"/>
  <c r="D85" i="5" s="1"/>
  <c r="H88" i="1"/>
  <c r="E85" i="5" s="1"/>
  <c r="F78" i="1"/>
  <c r="H78" i="1"/>
  <c r="F58" i="1"/>
  <c r="D52" i="5" s="1"/>
  <c r="H58" i="1"/>
  <c r="E52" i="5" s="1"/>
  <c r="F46" i="1"/>
  <c r="D40" i="5" s="1"/>
  <c r="H46" i="1"/>
  <c r="E40" i="5" s="1"/>
  <c r="F36" i="1"/>
  <c r="H36" i="1"/>
  <c r="E29" i="5" s="1"/>
  <c r="F26" i="1"/>
  <c r="H26" i="1"/>
  <c r="E18" i="5" s="1"/>
  <c r="D26" i="1"/>
  <c r="C18" i="5" s="1"/>
  <c r="H16" i="1"/>
  <c r="E7" i="5" s="1"/>
  <c r="F16" i="1"/>
  <c r="D172" i="1"/>
  <c r="C175" i="5" s="1"/>
  <c r="D162" i="1"/>
  <c r="C164" i="5" s="1"/>
  <c r="D142" i="1"/>
  <c r="C142" i="5" s="1"/>
  <c r="D130" i="1"/>
  <c r="C130" i="5" s="1"/>
  <c r="D120" i="1"/>
  <c r="C119" i="5" s="1"/>
  <c r="D110" i="1"/>
  <c r="C108" i="5" s="1"/>
  <c r="D100" i="1"/>
  <c r="D88" i="1"/>
  <c r="C85" i="5" s="1"/>
  <c r="D78" i="1"/>
  <c r="C63" i="5"/>
  <c r="C52" i="5"/>
  <c r="D46" i="1"/>
  <c r="C40" i="5" s="1"/>
  <c r="D36" i="1"/>
  <c r="D16" i="1"/>
  <c r="E7" i="4" l="1"/>
  <c r="E205" i="5"/>
  <c r="C7" i="4"/>
  <c r="D7" i="4"/>
  <c r="D205" i="5"/>
  <c r="D209" i="1"/>
  <c r="D210" i="1" s="1"/>
  <c r="D211" i="1" s="1"/>
  <c r="D29" i="5"/>
  <c r="F209" i="1"/>
  <c r="F210" i="1" s="1"/>
  <c r="F211" i="1" s="1"/>
  <c r="J16" i="1"/>
  <c r="D194" i="5"/>
  <c r="C194" i="5"/>
  <c r="F150" i="5"/>
  <c r="C7" i="5"/>
  <c r="E63" i="5"/>
  <c r="H209" i="1"/>
  <c r="F187" i="5"/>
  <c r="C202" i="5"/>
  <c r="C11" i="4" s="1"/>
  <c r="F191" i="5"/>
  <c r="F48" i="5"/>
  <c r="F138" i="5"/>
  <c r="F183" i="5"/>
  <c r="F172" i="5"/>
  <c r="F37" i="5"/>
  <c r="D18" i="5"/>
  <c r="F18" i="5" s="1"/>
  <c r="F60" i="5"/>
  <c r="F82" i="5"/>
  <c r="F127" i="5"/>
  <c r="F116" i="5"/>
  <c r="F26" i="5"/>
  <c r="F93" i="5"/>
  <c r="F105" i="5"/>
  <c r="F161" i="5"/>
  <c r="D63" i="5"/>
  <c r="C8" i="4"/>
  <c r="F199" i="5"/>
  <c r="F204" i="5"/>
  <c r="D13" i="4"/>
  <c r="F13" i="4" s="1"/>
  <c r="F9" i="4"/>
  <c r="F200" i="5"/>
  <c r="F198" i="5"/>
  <c r="F71" i="5"/>
  <c r="F12" i="4"/>
  <c r="E11" i="4"/>
  <c r="F10" i="4"/>
  <c r="F201" i="5"/>
  <c r="F203" i="5"/>
  <c r="F15" i="5"/>
  <c r="D11" i="4"/>
  <c r="K100" i="1"/>
  <c r="K110" i="1"/>
  <c r="F40" i="5"/>
  <c r="C40" i="6"/>
  <c r="D43" i="6" s="1"/>
  <c r="J46" i="1"/>
  <c r="K46" i="1"/>
  <c r="K26" i="1"/>
  <c r="J88" i="1"/>
  <c r="J100" i="1"/>
  <c r="J110" i="1"/>
  <c r="J120" i="1"/>
  <c r="K130" i="1"/>
  <c r="K142" i="1"/>
  <c r="J152" i="1"/>
  <c r="J162" i="1"/>
  <c r="K172" i="1"/>
  <c r="J26" i="1"/>
  <c r="K78" i="1"/>
  <c r="J58" i="1"/>
  <c r="C29" i="6"/>
  <c r="D36" i="6" s="1"/>
  <c r="F142" i="5"/>
  <c r="F119" i="5"/>
  <c r="F97" i="5"/>
  <c r="F175" i="5"/>
  <c r="F85" i="5"/>
  <c r="F108" i="5"/>
  <c r="F164" i="5"/>
  <c r="F153" i="5"/>
  <c r="F52" i="5"/>
  <c r="K203" i="1"/>
  <c r="F186" i="5"/>
  <c r="K88" i="1"/>
  <c r="J78" i="1"/>
  <c r="F130" i="5"/>
  <c r="K152" i="1"/>
  <c r="J130" i="1"/>
  <c r="J172" i="1"/>
  <c r="K162" i="1"/>
  <c r="K120" i="1"/>
  <c r="J142" i="1"/>
  <c r="C18" i="6"/>
  <c r="D24" i="6" s="1"/>
  <c r="K68" i="1"/>
  <c r="J68" i="1"/>
  <c r="K58" i="1"/>
  <c r="J36" i="1"/>
  <c r="C29" i="5"/>
  <c r="K36" i="1"/>
  <c r="K16" i="1"/>
  <c r="C7" i="6"/>
  <c r="D12" i="6" s="1"/>
  <c r="D7" i="5"/>
  <c r="E14" i="4" l="1"/>
  <c r="E15" i="4" s="1"/>
  <c r="E16" i="4" s="1"/>
  <c r="C205" i="5"/>
  <c r="F7" i="4"/>
  <c r="D206" i="5"/>
  <c r="D207" i="5" s="1"/>
  <c r="E206" i="5"/>
  <c r="E207" i="5" s="1"/>
  <c r="D221" i="1"/>
  <c r="F29" i="5"/>
  <c r="F194" i="5"/>
  <c r="F63" i="5"/>
  <c r="F202" i="5"/>
  <c r="C206" i="5"/>
  <c r="C207" i="5" s="1"/>
  <c r="F7" i="5"/>
  <c r="C14" i="4"/>
  <c r="C15" i="4" s="1"/>
  <c r="C16" i="4" s="1"/>
  <c r="F8" i="4"/>
  <c r="F11" i="4"/>
  <c r="D14" i="4"/>
  <c r="D46" i="6"/>
  <c r="D47" i="6"/>
  <c r="D44" i="6"/>
  <c r="D45" i="6"/>
  <c r="D34" i="6"/>
  <c r="D35" i="6"/>
  <c r="D33" i="6"/>
  <c r="D32" i="6"/>
  <c r="D21" i="6"/>
  <c r="D25" i="6"/>
  <c r="D23" i="6"/>
  <c r="D22" i="6"/>
  <c r="D218" i="1"/>
  <c r="C22" i="4" s="1"/>
  <c r="D217" i="1"/>
  <c r="C21" i="4" s="1"/>
  <c r="D216" i="1"/>
  <c r="F218" i="1"/>
  <c r="D22" i="4" s="1"/>
  <c r="F217" i="1"/>
  <c r="F216" i="1"/>
  <c r="D20" i="4" s="1"/>
  <c r="D13" i="6"/>
  <c r="D10" i="6"/>
  <c r="D14" i="6"/>
  <c r="D11" i="6"/>
  <c r="H210" i="1"/>
  <c r="H211" i="1" s="1"/>
  <c r="F205" i="5" l="1"/>
  <c r="D15" i="4"/>
  <c r="D16" i="4" s="1"/>
  <c r="F14" i="4"/>
  <c r="C41" i="6"/>
  <c r="C30" i="6"/>
  <c r="C19" i="6"/>
  <c r="F219" i="1"/>
  <c r="D23" i="4" s="1"/>
  <c r="C8" i="6"/>
  <c r="C20" i="4"/>
  <c r="D219" i="1"/>
  <c r="C23" i="4" s="1"/>
  <c r="D21" i="4"/>
  <c r="H217" i="1"/>
  <c r="H216" i="1"/>
  <c r="H218" i="1"/>
  <c r="J210" i="1"/>
  <c r="D225" i="1" s="1"/>
  <c r="F206" i="5" l="1"/>
  <c r="F207" i="5" s="1"/>
  <c r="F15" i="4"/>
  <c r="F16" i="4" s="1"/>
  <c r="E21" i="4"/>
  <c r="J217" i="1"/>
  <c r="F21" i="4" s="1"/>
  <c r="D222" i="1"/>
  <c r="E22" i="4"/>
  <c r="J218" i="1"/>
  <c r="F22" i="4" s="1"/>
  <c r="H219" i="1"/>
  <c r="E23" i="4" s="1"/>
  <c r="E20" i="4"/>
  <c r="G201" i="5" l="1"/>
  <c r="G205" i="5"/>
  <c r="G204" i="5"/>
  <c r="G206" i="5"/>
  <c r="G200" i="5"/>
  <c r="G199" i="5"/>
  <c r="G198" i="5"/>
  <c r="G202" i="5"/>
  <c r="G203" i="5"/>
  <c r="J219" i="1"/>
  <c r="F23" i="4" s="1"/>
  <c r="F20" i="4"/>
</calcChain>
</file>

<file path=xl/sharedStrings.xml><?xml version="1.0" encoding="utf-8"?>
<sst xmlns="http://schemas.openxmlformats.org/spreadsheetml/2006/main" count="882" uniqueCount="664">
  <si>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</si>
  <si>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</si>
  <si>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</si>
  <si>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</si>
  <si>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</si>
  <si>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</si>
  <si>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</si>
  <si>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</si>
  <si>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</si>
  <si>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</si>
  <si>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</si>
  <si>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</si>
  <si>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</si>
  <si>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</si>
  <si>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</si>
  <si>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</si>
  <si>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</si>
  <si>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</si>
  <si>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</si>
  <si>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</si>
  <si>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</si>
  <si>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</si>
  <si>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</si>
  <si>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</si>
  <si>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</si>
  <si>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</si>
  <si>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</si>
  <si>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</si>
  <si>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</si>
  <si>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</si>
  <si>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</si>
  <si>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</si>
  <si>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</si>
  <si>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</si>
  <si>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</si>
  <si>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</si>
  <si>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</si>
  <si>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</si>
  <si>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</si>
  <si>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</si>
  <si>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</si>
  <si>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</si>
  <si>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</si>
  <si>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</si>
  <si>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</si>
  <si>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</si>
  <si>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</si>
  <si>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</si>
  <si>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</si>
  <si>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</si>
  <si>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</si>
  <si>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</si>
  <si>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</si>
  <si>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</si>
  <si>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</si>
  <si>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</si>
  <si>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</si>
  <si>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</si>
  <si>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</si>
  <si>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</si>
  <si>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</si>
  <si>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</si>
  <si>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</si>
  <si>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</si>
  <si>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</si>
  <si>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</si>
  <si>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</si>
  <si>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</si>
  <si>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</si>
  <si>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</si>
  <si>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</si>
  <si>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</si>
  <si>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</si>
  <si>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</si>
  <si>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</si>
  <si>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</si>
  <si>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</si>
  <si>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</si>
  <si>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</si>
  <si>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</si>
  <si>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</si>
  <si>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</si>
  <si>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</si>
  <si>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</si>
  <si>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</si>
  <si>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</si>
  <si>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</si>
  <si>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</si>
  <si>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</si>
  <si>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</si>
  <si>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</si>
  <si>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</si>
  <si>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</si>
  <si>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</si>
  <si>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</si>
  <si>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</si>
  <si>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</si>
  <si>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</si>
  <si>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</si>
  <si>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</si>
  <si>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</si>
  <si>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</si>
  <si>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</si>
  <si>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</si>
  <si>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</si>
  <si>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</si>
  <si>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</si>
  <si>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</si>
  <si>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</si>
  <si>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</si>
  <si>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</si>
  <si>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</si>
  <si>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</si>
  <si>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</si>
  <si>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</si>
  <si>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</si>
  <si>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</si>
  <si>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</si>
  <si>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</si>
  <si>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</si>
  <si>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</si>
  <si>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</si>
  <si>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</si>
  <si>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</si>
  <si>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</si>
  <si>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</si>
  <si>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</si>
  <si>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</si>
  <si>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</si>
  <si>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</si>
  <si>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</si>
  <si>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</si>
  <si>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</si>
  <si>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</si>
  <si>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</si>
  <si>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</si>
  <si>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</si>
  <si>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</si>
  <si>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</si>
  <si>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</si>
  <si>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</si>
  <si>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</si>
  <si>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</si>
  <si>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</si>
  <si>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</si>
  <si>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</si>
  <si>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</si>
  <si>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</si>
  <si>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</si>
  <si>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</si>
  <si>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</si>
  <si>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</si>
  <si>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</si>
  <si>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</si>
  <si>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</si>
  <si>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</si>
  <si>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</si>
  <si>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</si>
  <si>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</si>
  <si>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</si>
  <si>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</si>
  <si>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</si>
  <si>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</si>
  <si>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</si>
  <si>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</si>
  <si>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</si>
  <si>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</si>
  <si>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</si>
  <si>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</si>
  <si>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</si>
  <si>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</si>
  <si>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</si>
  <si>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</si>
  <si>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</si>
  <si>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</si>
  <si>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</si>
  <si>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</si>
  <si>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</si>
  <si>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</si>
  <si>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</si>
  <si>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</si>
  <si>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</si>
  <si>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</si>
  <si>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</si>
  <si>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</si>
  <si>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</si>
  <si>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</si>
  <si>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</si>
  <si>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</si>
  <si>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</si>
  <si>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</si>
  <si>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</si>
  <si>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</si>
  <si>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</si>
  <si>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</si>
  <si>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</si>
  <si>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</si>
  <si>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</si>
  <si>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</si>
  <si>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</si>
  <si>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</si>
  <si>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</si>
  <si>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</si>
  <si>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</si>
  <si>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</si>
  <si>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</si>
  <si>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</si>
  <si>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</si>
  <si>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</si>
  <si>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</si>
  <si>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</si>
  <si>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</si>
  <si>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</si>
  <si>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</si>
  <si>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</si>
  <si>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</si>
  <si>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</si>
  <si>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</si>
  <si>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</si>
  <si>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</si>
  <si>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</si>
  <si>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</si>
  <si>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</si>
  <si>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</si>
  <si>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</si>
  <si>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</si>
  <si>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</si>
  <si>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</si>
  <si>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</si>
  <si>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</si>
  <si>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</si>
  <si>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</si>
  <si>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</si>
  <si>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</si>
  <si>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</si>
  <si>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</si>
  <si>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</si>
  <si>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</si>
  <si>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</si>
  <si>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</si>
  <si>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</si>
  <si>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</si>
  <si>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</si>
  <si>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</si>
  <si>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</si>
  <si>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</si>
  <si>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</si>
  <si>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</si>
  <si>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</si>
  <si>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</si>
  <si>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</si>
  <si>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</si>
  <si>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</si>
  <si>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</si>
  <si>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</si>
  <si>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</si>
  <si>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</si>
  <si>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</si>
  <si>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</si>
  <si>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</si>
  <si>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</si>
  <si>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</si>
  <si>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</si>
  <si>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</si>
  <si>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</si>
  <si>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</si>
  <si>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</si>
  <si>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</si>
  <si>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</si>
  <si>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</si>
  <si>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</si>
  <si>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</si>
  <si>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</si>
  <si>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</si>
  <si>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</si>
  <si>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</si>
  <si>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</si>
  <si>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</si>
  <si>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</si>
  <si>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</si>
  <si>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</si>
  <si>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</si>
  <si>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</si>
  <si>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</si>
  <si>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</si>
  <si>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</si>
  <si>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</si>
  <si>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</si>
  <si>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</si>
  <si>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</si>
  <si>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</si>
  <si>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</si>
  <si>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</si>
  <si>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</si>
  <si>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</si>
  <si>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</si>
  <si>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</si>
  <si>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</si>
  <si>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</si>
  <si>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</si>
  <si>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</si>
  <si>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</si>
  <si>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</si>
  <si>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</si>
  <si>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</si>
  <si>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</si>
  <si>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</si>
  <si>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</si>
  <si>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</si>
  <si>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</si>
  <si>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</si>
  <si>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</si>
  <si>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</si>
  <si>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</si>
  <si>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</si>
  <si>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</si>
  <si>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</si>
  <si>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</si>
  <si>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</si>
  <si>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</si>
  <si>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</si>
  <si>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</si>
  <si>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</si>
  <si>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</si>
  <si>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</si>
  <si>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</si>
  <si>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</si>
  <si>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</si>
  <si>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</si>
  <si>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</si>
  <si>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</si>
  <si>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</si>
  <si>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</si>
  <si>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</si>
  <si>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</si>
  <si>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</si>
  <si>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</si>
  <si>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</si>
  <si>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</si>
  <si>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</si>
  <si>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</si>
  <si>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</si>
  <si>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</si>
  <si>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</si>
  <si>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</si>
  <si>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</si>
  <si>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</si>
  <si>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</si>
  <si>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</si>
  <si>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</si>
  <si>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</si>
  <si>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</si>
  <si>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</si>
  <si>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</si>
  <si>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</si>
  <si>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</si>
  <si>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</si>
  <si>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</si>
  <si>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</si>
  <si>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</si>
  <si>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</si>
  <si>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</si>
  <si>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</si>
  <si>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</si>
  <si>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</si>
  <si>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</si>
  <si>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</si>
  <si>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</si>
  <si>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</si>
  <si>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</si>
  <si>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</si>
  <si>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</si>
  <si>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</si>
  <si>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</si>
  <si>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</si>
  <si>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</si>
  <si>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</si>
  <si>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</si>
  <si>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</si>
  <si>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</si>
  <si>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</si>
  <si>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</si>
  <si>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</si>
  <si>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</si>
  <si>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</si>
  <si>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</si>
  <si>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</si>
  <si>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</si>
  <si>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</si>
  <si>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</si>
  <si>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</si>
  <si>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</si>
  <si>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</si>
  <si>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</si>
  <si>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</si>
  <si>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</si>
  <si>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</si>
  <si>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</si>
  <si>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</si>
  <si>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</si>
  <si>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</si>
  <si>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</si>
  <si>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</si>
  <si>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</si>
  <si>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</si>
  <si>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</si>
  <si>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</si>
  <si>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</si>
  <si>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</si>
  <si>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</si>
  <si>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</si>
  <si>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</si>
  <si>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</si>
  <si>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</si>
  <si>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</si>
  <si>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</si>
  <si>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</si>
  <si>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</si>
  <si>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</si>
  <si>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</si>
  <si>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</si>
  <si>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</si>
  <si>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</si>
  <si>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</si>
  <si>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</si>
  <si>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</si>
  <si>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</si>
  <si>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</si>
  <si>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</si>
  <si>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</si>
  <si>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</si>
  <si>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</si>
  <si>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</si>
  <si>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</si>
  <si>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</si>
  <si>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</si>
  <si>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</si>
  <si>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</si>
  <si>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</si>
  <si>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</si>
  <si>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</si>
  <si>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</si>
  <si>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</si>
  <si>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</si>
  <si>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</si>
  <si>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</si>
  <si>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</si>
  <si>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</si>
  <si>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</si>
  <si>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</si>
  <si>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</si>
  <si>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</si>
  <si>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</si>
  <si>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</si>
  <si>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</si>
  <si>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</si>
  <si>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</si>
  <si>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</si>
  <si>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</si>
  <si>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</si>
  <si>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</si>
  <si>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</si>
  <si>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</si>
  <si>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</si>
  <si>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</si>
  <si>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</si>
  <si>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</si>
  <si>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</si>
  <si>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</si>
  <si>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</si>
  <si>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</si>
  <si>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</si>
  <si>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</si>
  <si>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</si>
  <si>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</si>
  <si>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</si>
  <si>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</si>
  <si>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</si>
  <si>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</si>
  <si>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</si>
  <si>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</si>
  <si>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</si>
  <si>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</si>
  <si>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</si>
  <si>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</si>
  <si>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</si>
  <si>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</si>
  <si>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</si>
  <si>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</si>
  <si>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</si>
  <si>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</si>
  <si>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</si>
  <si>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</si>
  <si>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</si>
  <si>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</si>
  <si>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</si>
  <si>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</si>
  <si>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</si>
  <si>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</si>
  <si>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</si>
  <si>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</si>
  <si>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</si>
  <si>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</si>
  <si>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</si>
  <si>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</si>
  <si>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</si>
  <si>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</si>
  <si>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</si>
  <si>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</si>
  <si>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</si>
  <si>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</si>
  <si>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</si>
  <si>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</si>
  <si>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</si>
  <si>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</si>
  <si>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</si>
  <si>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</si>
  <si>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</si>
  <si>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</si>
  <si>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</si>
  <si>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</si>
  <si>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</si>
  <si>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</si>
  <si>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</si>
  <si>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</si>
  <si>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</si>
  <si>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</si>
  <si>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</si>
  <si>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</si>
  <si>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</si>
  <si>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</si>
  <si>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</si>
  <si>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</si>
  <si>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</si>
  <si>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</si>
  <si>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</si>
  <si>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</si>
  <si>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</si>
  <si>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</si>
  <si>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</si>
  <si>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</si>
  <si>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</si>
  <si>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</si>
  <si>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</si>
  <si>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</si>
  <si>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</si>
  <si>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</si>
  <si>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</si>
  <si>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</si>
  <si>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</si>
  <si>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</si>
  <si>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</si>
  <si>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</si>
  <si>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</si>
  <si>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</si>
  <si>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</si>
  <si>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</si>
  <si>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</si>
  <si>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</si>
  <si>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</si>
  <si>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</si>
  <si>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</si>
  <si>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</si>
  <si>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</si>
  <si>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</si>
  <si>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</si>
  <si>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</si>
  <si>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</si>
  <si>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</si>
  <si>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</si>
  <si>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</si>
  <si>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</si>
  <si>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</si>
  <si>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</si>
  <si>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</si>
  <si>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</si>
  <si>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</si>
  <si>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</si>
  <si>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</si>
  <si>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</si>
  <si>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</si>
  <si>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</si>
  <si>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</si>
  <si>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</si>
  <si>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</si>
  <si>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</si>
  <si>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</si>
  <si>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Organisation recipiendiaire 2 (budget en USD) PNUD</t>
  </si>
  <si>
    <t>Équipement, véhicules et mobilier (compte tenu de la dépréciation)</t>
  </si>
  <si>
    <t xml:space="preserve">Suivi &amp; Evaluation des activités du projet </t>
  </si>
  <si>
    <t xml:space="preserve">Evaluation finale du projet par un cabinet indépendant </t>
  </si>
  <si>
    <t xml:space="preserve">Fournitures et autres materiels du bureau (Forfait) </t>
  </si>
  <si>
    <t>Organisation recipiendiaire 1 (budget en USD) ONU Droits de l'homme</t>
  </si>
  <si>
    <t>Activite 2.2.2</t>
  </si>
  <si>
    <t xml:space="preserve">Frais généraux de fonctionnement et autres coûts directs </t>
  </si>
  <si>
    <r>
      <t xml:space="preserve">Note: Le PBF n'accepte pas les projets avec moins de 7%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</si>
  <si>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Un cadre juridique de protection des défenseurs des droits de l’homme en Guinée est adopté</t>
  </si>
  <si>
    <t>Organiser des sessions d’échanges, de réflexion et de partage d’expériences avec les défenseurs des droits de l’homme sur les cadres juridiques existants en Afrique, et les défis de la protection des défenseurs des droits de l’homme en Guinée</t>
  </si>
  <si>
    <t>Activité 1.1.4</t>
  </si>
  <si>
    <t>Les mécanismes de sanction, de contrôle et de redevabilité des masses médias et des réseaux sociaux sont renforcés</t>
  </si>
  <si>
    <t>Organisation recipiendiaire 3 (budget en USD) UNICEF</t>
  </si>
  <si>
    <t>Conduire un plaidoyer auprès de l’organe législatif et du Gouvernement pour l’adoption d’un cadre juridique sur la nécessité de la protection des défenseurs des droits de l’homme conforme aux standards internationaux</t>
  </si>
  <si>
    <t>Renforcer les capacités des forces de défense et de sécurité (armées, gendarmerie,  police, douaniers, conservateurs de la nature, administration pénitentiaire) sur le cadre juridique de la protection des défenseurs des droits de l’homme</t>
  </si>
  <si>
    <t>Une coalition d’organisations de défenseurs-es des droits de l’homme est mise en place en Guinée</t>
  </si>
  <si>
    <t>Appuyer la création et l’opérationnalisation d’une coalition des défenseurs-es des droits de l’homme en Guinée prenant en compte la dimension genre</t>
  </si>
  <si>
    <t>Sensibiliser les responsables des partis politiques sur la protection des défenseurs des droits de l’homme</t>
  </si>
  <si>
    <t>Les mécanismes nationaux de promotion et de protection des droits de l’homme sont promus</t>
  </si>
  <si>
    <t>Conduire un plaidoyer à l’attention des autorités nationales (Gouvernement, CNT) pour le maintien de l’INIDH et le Médiateur de la République comme institutions républicaines conformément aux principes de Paris</t>
  </si>
  <si>
    <t>Apporter un appui technique à l’organe législatif en vue de l’élaboration et de l’adoption des lois organiques relatives à l’INIDH, au Médiateur de la République et à la juridiction constitutionnelle</t>
  </si>
  <si>
    <t>Renforcer les capacités de l’INIDH et du Médiateur de la République, sur le monitoring, le reporting et le plaidoyer en matière des droits de l’homme</t>
  </si>
  <si>
    <t>Appuyer la formation/éducation de 100 jeunes et femmes leaders communautaires, communicants politiques, usagers et influenceurs digitaux à l’amélioration de leurs connaissances pour la diffusion de messages/spots de sensibilisation sur la culture de paix et de cohésion sociale </t>
  </si>
  <si>
    <t>Appuyer des initiatives de rapprochement et de dialogue portées par des leaders d’opinions (nationaux, communautaires, religieux &amp; digitaux) dans le but d’atténuer les risques et les violences liées aux discours de haine et/ou d’incitation à la violence </t>
  </si>
  <si>
    <t>Appuyer l’organisation d’une campagne nationale d’éducation à la paix et à la lutte contre les discours de haine et d’incitation  à la violence</t>
  </si>
  <si>
    <t>Renforcer les capacités des médias à identifier et traiter les informations liées à la violence et les discours de haine</t>
  </si>
  <si>
    <t>Appuyer la production des microprogrammes de sensibilisation sur la paix et la cohésion sociale et diffusion via certains canaux (radios, tv, réseaux sociaux, réseaux communautaires).</t>
  </si>
  <si>
    <t>Appuyer l’organisation de sessions d’échanges et de renforcement des capacités des responsables des associations de presse et organes de contrôle et de régulation des médias, sur leurs rôles et responsabilités en matière de lutte contre les discours de haine et ou d’incitation à la violence</t>
  </si>
  <si>
    <t>Appuyer la tenue de sessions d’échanges et de partage d’expériences entre les officiers de police judiciaire et les magistrats sur leur rôle en matière de répression des discours de haine et ou d’actes d’incitation à la violence</t>
  </si>
  <si>
    <t>Appuyer la sensibilisation à l’intention des structures représentatives des enfants (Parlement d’enfants, clubs des adolescents) sur la prévention contre les discours de haine et ou d’incitation à la violence</t>
  </si>
  <si>
    <t>Vulgariser le cadre juridique de répression des discours de haine et ou d’incitation à la violence à l’intention des populations</t>
  </si>
  <si>
    <t>Appuyer la mise en place et le fonctionnement des comités de veille citoyenne pour le monitoring des discours de haine et/ou d’incitation à la violence au niveau régional</t>
  </si>
  <si>
    <t xml:space="preserve">Appuyer la vulgarisation de la législation pénale relative à la protection des personnes à l’intention des justiciables </t>
  </si>
  <si>
    <t>Appuyer le monitoring citoyen des institutions judiciaires et pénitentiaires  dans une perspective de respect des droits de l’homme dans la chaine pénale</t>
  </si>
  <si>
    <t>Appuyer l'appropriation et la mise en œuvre par les acteurs judiciaires des lois portant protection des victimes et des témoins et celle relative à la répression des discours de haines ou d’incitation à la haine</t>
  </si>
  <si>
    <t>Les protecteurs de droits de l’homme jouissent d’une protection accrue pour leurs actions et plaidoyers</t>
  </si>
  <si>
    <t>Appuyer la protection spécifique des défenseures des droits de l’homme qui travaillent sur les questions de violences sexuelles et basées sur le genre</t>
  </si>
  <si>
    <t>Les acteurs sociaux politiques promeuvent la lutte contre les discours de haines et d’incitation à la violence</t>
  </si>
  <si>
    <t>Les  jeunes et les femmes des partis politiques  disposent de capacités renforcées sur la lutte contre les discours de haine et d’incitation à la violence</t>
  </si>
  <si>
    <t>Les organisations de la société civile et les médias disposent de capacités renforcées pour lutter contre les discours de haines et d’actes d’incitation à la violence</t>
  </si>
  <si>
    <t>La protection  des droits de l’homme dans la chaine pénale est  améliorée</t>
  </si>
  <si>
    <t>Les acteurs de la chaine pénale et les justiciables ont des capacités renforcées pour protéger les droits de l’homme</t>
  </si>
  <si>
    <t>Appuyer la formation et le perfectionnement d’acteurs de la chaine pénale (magistrats, avocats, officiers de police judiciaire et personnel pénitentiaire, parajuristres) en matière de protection des droits de l’homme, notamment de protection des défenseurs des droits de l’homme, de protection des droits des femmes et de protection des enfants en contact avec la justice</t>
  </si>
  <si>
    <t>Apporter un appui juridique et judiciaire aux défenseurs des droits de l’homme en contact avec la loi</t>
  </si>
  <si>
    <t>Les cibles de cette activité seront 50% hommes et 50% femmes. Permis les thématiques la dimension genre et protection des defenseurs des droits de l'homme sera l'une des principales</t>
  </si>
  <si>
    <t>Le paidoyer visera la prise en compte des droits des femmes defenseurs des droits de l'homme</t>
  </si>
  <si>
    <t>Dans la protection des droits des défenseurs des droits de l'homme prend en compte la dimension genre comme indicateur</t>
  </si>
  <si>
    <t>Selection des participants sur des critères de genre</t>
  </si>
  <si>
    <t>La promotion et la protection du genre seront l'un des objectifs de la coalition</t>
  </si>
  <si>
    <t>Les femmes et les jeunes des partis politiques sont les principales de cette activité.</t>
  </si>
  <si>
    <t>Le genre et la lutte contre les violences sexuelles sont les objectifs principaux de cette activité</t>
  </si>
  <si>
    <t>Cette intervention vise à renforcer les institutions qui ont également un mandat de protection du genre</t>
  </si>
  <si>
    <t>Conduire un plaidoyer pour que la dimension protection des droits de l’homme soit relevée et effective dans les attributions et le fonctionnement de la juridiction constitutionnellle</t>
  </si>
  <si>
    <t>Renforcer les mécanismes nationaux de protection des droits de l'homme y compris les droits des femmes</t>
  </si>
  <si>
    <t>Cette intervention vise la protection des droits des hommes tout comme des femmes</t>
  </si>
  <si>
    <t>Cette activité ciblera au tant d'hommes et des femmes</t>
  </si>
  <si>
    <t>Cette activité cible des couches vulnerables</t>
  </si>
  <si>
    <t>Cette campagne de sensibilisation adressera des themes visant la protection de toute forme de violence à l'égard des femmes et des enfants</t>
  </si>
  <si>
    <t>Appui à des institutions dont le mandat vise à proteger les droits de l'homme y compris le genre</t>
  </si>
  <si>
    <t>Renforcer la protection des droits y compris ceux des femmmes et des mineurs</t>
  </si>
  <si>
    <t>La mise en place des comités de veille tien compte de la dimension genre et l'action des dits comités adresse les question des VBG</t>
  </si>
  <si>
    <t>Cette activité permet de mettre en lumière des problématiques liées au genre</t>
  </si>
  <si>
    <t>Appuyer les defenseur des droits de l'homme dont certains s'occupents de la question du genre et de la violence sexuelle</t>
  </si>
  <si>
    <t>Prise encompte de la dimension dans le recrutement et le travail du staff du projet</t>
  </si>
  <si>
    <t>Une activité dediée au genre</t>
  </si>
  <si>
    <t>Cette intervention adresse les questions de VBG</t>
  </si>
  <si>
    <r>
      <t xml:space="preserve">2 staffs à temps plein 100% de </t>
    </r>
    <r>
      <rPr>
        <b/>
        <sz val="12"/>
        <rFont val="Calibri"/>
        <family val="2"/>
        <scheme val="minor"/>
      </rPr>
      <t>ONU-DH</t>
    </r>
    <r>
      <rPr>
        <sz val="12"/>
        <rFont val="Calibri"/>
        <family val="2"/>
        <scheme val="minor"/>
      </rPr>
      <t xml:space="preserve"> (1 SB5 Coordinateur de Projet + 1 GS6 Spécialiste en Suivi-évaluation) ;  
2 Projets staffs à temps plein : 100%
- 1 Coordonnateur technique  au compte du</t>
    </r>
    <r>
      <rPr>
        <b/>
        <sz val="12"/>
        <rFont val="Calibri"/>
        <family val="2"/>
        <scheme val="minor"/>
      </rPr>
      <t xml:space="preserve"> PNUD</t>
    </r>
    <r>
      <rPr>
        <sz val="12"/>
        <rFont val="Calibri"/>
        <family val="2"/>
        <scheme val="minor"/>
      </rPr>
      <t xml:space="preserve"> + 1 chauffeur ;
 Equipe projet </t>
    </r>
    <r>
      <rPr>
        <b/>
        <sz val="12"/>
        <rFont val="Calibri"/>
        <family val="2"/>
        <scheme val="minor"/>
      </rPr>
      <t xml:space="preserve">UNICEF </t>
    </r>
    <r>
      <rPr>
        <sz val="12"/>
        <rFont val="Calibri"/>
        <family val="2"/>
        <scheme val="minor"/>
      </rPr>
      <t>: 1 chargé de projet à 100%</t>
    </r>
  </si>
  <si>
    <t>Appuyer le processus d’adoption et de vulgarisation d’une loi sur la protection des défenseurs de droits de l’homme</t>
  </si>
  <si>
    <t>Codes de référence</t>
  </si>
  <si>
    <t>Niveau de depense/ engagement actuel 
(a remplir au moment des rapports de projet) HCDH</t>
  </si>
  <si>
    <t>Niveau de depense/ engagement actuel 
(a remplir au moment des rapports de projet) PNUD</t>
  </si>
  <si>
    <t xml:space="preserve">Niveau de depense/ engagement actuel 
(a remplir au moment des rapports de projet) UNICEF </t>
  </si>
  <si>
    <t xml:space="preserve">Total des dépenses 1er tranche </t>
  </si>
  <si>
    <t xml:space="preserve">Total des dépenses </t>
  </si>
  <si>
    <t xml:space="preserve">Depenses 1ère Tranche </t>
  </si>
  <si>
    <t>GEWE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</si>
</sst>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_-* #,##0.00\ _F_G_-;\-* #,##0.00\ _F_G_-;_-* &quot;-&quot;??\ _F_G_-;_-@_-"/>
    <numFmt numFmtId="167" formatCode="_(&quot;$&quot;* #,##0_);_(&quot;$&quot;* \(#,##0\);_(&quot;$&quot;* &quot;-&quot;??_);_(@_)"/>
    <numFmt numFmtId="168" formatCode="_(* #,##0_);_(* \(#,##0\);_(* &quot;-&quot;??_);_(@_)"/>
  </numFmts>
  <fonts count="31"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sz val="12"/>
      <color rgb="FF0070C0"/>
      <name val="Calibri"/>
      <family val="2"/>
      <scheme val="minor"/>
    </font>
    <font>
      <b/>
      <sz val="12"/>
      <color rgb="FF0070C0"/>
      <name val="Calibri"/>
      <family val="2"/>
      <scheme val="minor"/>
    </font>
    <font>
      <b/>
      <sz val="12"/>
      <name val="Calibri"/>
      <family val="2"/>
      <scheme val="minor"/>
    </font>
    <font>
      <b/>
      <sz val="12"/>
      <color rgb="FF000000"/>
      <name val="Calibri"/>
      <family val="2"/>
      <scheme val="minor"/>
    </font>
    <font>
      <sz val="12"/>
      <color rgb="FFFFC000"/>
      <name val="Calibri"/>
      <family val="2"/>
      <scheme val="minor"/>
    </font>
    <font>
      <b/>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cellStyleXfs>
  <cellXfs count="344">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0" fontId="3"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6" fillId="3" borderId="0" xfId="0" applyNumberFormat="1" applyFont="1" applyFill="1" applyAlignment="1">
      <alignment vertical="center"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0" fontId="3" fillId="2" borderId="38" xfId="0" applyFont="1" applyFill="1" applyBorder="1" applyAlignment="1">
      <alignment horizontal="center" wrapText="1"/>
    </xf>
    <xf numFmtId="164" fontId="3" fillId="2" borderId="3" xfId="0" applyNumberFormat="1" applyFont="1" applyFill="1" applyBorder="1" applyAlignment="1">
      <alignment wrapText="1"/>
    </xf>
    <xf numFmtId="0" fontId="7" fillId="2" borderId="38" xfId="0" applyFont="1" applyFill="1" applyBorder="1" applyAlignment="1">
      <alignment vertical="center" wrapText="1"/>
    </xf>
    <xf numFmtId="164" fontId="3" fillId="2" borderId="38"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164" fontId="3" fillId="2" borderId="37"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6" fillId="2" borderId="38"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6" borderId="3" xfId="0" applyFont="1" applyFill="1" applyBorder="1" applyAlignment="1">
      <alignment vertical="center" wrapText="1"/>
    </xf>
    <xf numFmtId="0" fontId="6" fillId="6" borderId="3" xfId="0" applyFont="1" applyFill="1" applyBorder="1" applyAlignment="1">
      <alignment vertical="center" wrapText="1"/>
    </xf>
    <xf numFmtId="0" fontId="3" fillId="2" borderId="3" xfId="0" applyFont="1" applyFill="1" applyBorder="1" applyAlignment="1">
      <alignment vertical="center" wrapText="1"/>
    </xf>
    <xf numFmtId="9" fontId="3" fillId="2" borderId="14" xfId="2" applyFont="1" applyFill="1" applyBorder="1" applyAlignment="1" applyProtection="1">
      <alignment vertical="center" wrapText="1"/>
    </xf>
    <xf numFmtId="0" fontId="4" fillId="2" borderId="2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49" fontId="6" fillId="0" borderId="3" xfId="0" applyNumberFormat="1" applyFont="1" applyBorder="1" applyAlignment="1" applyProtection="1">
      <alignment horizontal="left" wrapText="1"/>
      <protection locked="0"/>
    </xf>
    <xf numFmtId="0" fontId="3" fillId="2" borderId="38" xfId="0" applyFont="1" applyFill="1" applyBorder="1" applyAlignment="1">
      <alignment vertical="center" wrapText="1"/>
    </xf>
    <xf numFmtId="0" fontId="3" fillId="2" borderId="34" xfId="0" applyFont="1" applyFill="1" applyBorder="1" applyAlignment="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164" fontId="6" fillId="2" borderId="3" xfId="0" applyNumberFormat="1" applyFont="1" applyFill="1" applyBorder="1" applyAlignment="1">
      <alignment wrapText="1"/>
    </xf>
    <xf numFmtId="0" fontId="3" fillId="2" borderId="31" xfId="0"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0" xfId="2" applyFont="1" applyFill="1" applyBorder="1" applyAlignment="1" applyProtection="1">
      <alignment vertical="center" wrapText="1"/>
      <protection locked="0"/>
    </xf>
    <xf numFmtId="9" fontId="3" fillId="3" borderId="30" xfId="2" applyFont="1" applyFill="1" applyBorder="1" applyAlignment="1" applyProtection="1">
      <alignment horizontal="right" vertical="center" wrapText="1"/>
      <protection locked="0"/>
    </xf>
    <xf numFmtId="9" fontId="0" fillId="0" borderId="0" xfId="2" applyFont="1"/>
    <xf numFmtId="164" fontId="3" fillId="4" borderId="5" xfId="1" applyFont="1" applyFill="1" applyBorder="1" applyAlignment="1" applyProtection="1">
      <alignment wrapText="1"/>
    </xf>
    <xf numFmtId="164" fontId="3" fillId="4" borderId="5" xfId="1" applyFont="1" applyFill="1" applyBorder="1" applyAlignment="1">
      <alignment wrapText="1"/>
    </xf>
    <xf numFmtId="164" fontId="3"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8" fillId="2" borderId="50" xfId="0" applyFont="1" applyFill="1" applyBorder="1" applyAlignment="1">
      <alignment vertical="center" wrapText="1"/>
    </xf>
    <xf numFmtId="0" fontId="8" fillId="2" borderId="50" xfId="0" applyFont="1" applyFill="1" applyBorder="1" applyAlignment="1" applyProtection="1">
      <alignment vertical="center" wrapText="1"/>
      <protection locked="0"/>
    </xf>
    <xf numFmtId="0" fontId="4" fillId="2" borderId="22" xfId="0" applyFont="1" applyFill="1" applyBorder="1" applyAlignment="1">
      <alignment wrapText="1"/>
    </xf>
    <xf numFmtId="0" fontId="0" fillId="2" borderId="22" xfId="0" applyFill="1" applyBorder="1" applyAlignment="1">
      <alignment wrapText="1"/>
    </xf>
    <xf numFmtId="0" fontId="4" fillId="2" borderId="23" xfId="0" applyFont="1" applyFill="1" applyBorder="1" applyAlignment="1">
      <alignment wrapText="1"/>
    </xf>
    <xf numFmtId="0" fontId="4" fillId="2" borderId="6" xfId="0" applyFont="1" applyFill="1" applyBorder="1" applyAlignment="1">
      <alignment horizontal="center" vertical="center"/>
    </xf>
    <xf numFmtId="0" fontId="4" fillId="2" borderId="22" xfId="0" applyFont="1" applyFill="1" applyBorder="1" applyAlignment="1">
      <alignment vertical="center" wrapText="1"/>
    </xf>
    <xf numFmtId="0" fontId="3" fillId="8" borderId="3" xfId="0" applyFont="1" applyFill="1" applyBorder="1" applyAlignment="1">
      <alignment vertical="center" wrapText="1"/>
    </xf>
    <xf numFmtId="164" fontId="6" fillId="2" borderId="8" xfId="1" applyFont="1" applyFill="1" applyBorder="1" applyAlignment="1" applyProtection="1">
      <alignment wrapText="1"/>
    </xf>
    <xf numFmtId="164" fontId="3" fillId="2" borderId="12" xfId="1" applyFont="1" applyFill="1" applyBorder="1" applyAlignment="1" applyProtection="1">
      <alignment wrapText="1"/>
    </xf>
    <xf numFmtId="0" fontId="8" fillId="2" borderId="34" xfId="0" applyFont="1" applyFill="1" applyBorder="1" applyAlignment="1">
      <alignment vertical="center" wrapText="1"/>
    </xf>
    <xf numFmtId="164" fontId="6" fillId="2" borderId="27" xfId="1" applyFont="1" applyFill="1" applyBorder="1" applyAlignment="1" applyProtection="1">
      <alignment wrapText="1"/>
    </xf>
    <xf numFmtId="10" fontId="3" fillId="2" borderId="9" xfId="2" applyNumberFormat="1" applyFont="1" applyFill="1" applyBorder="1" applyAlignment="1" applyProtection="1">
      <alignment wrapText="1"/>
    </xf>
    <xf numFmtId="164" fontId="3"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horizontal="right" vertical="center" wrapText="1"/>
      <protection locked="0"/>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Fill="1" applyBorder="1" applyAlignment="1">
      <alignment wrapText="1"/>
    </xf>
    <xf numFmtId="164" fontId="15" fillId="0" borderId="0" xfId="1" applyFont="1" applyBorder="1" applyAlignment="1">
      <alignment wrapText="1"/>
    </xf>
    <xf numFmtId="164" fontId="13" fillId="3" borderId="0" xfId="1" applyFont="1" applyFill="1" applyBorder="1" applyAlignment="1">
      <alignment horizontal="left" wrapText="1"/>
    </xf>
    <xf numFmtId="0" fontId="2" fillId="2" borderId="8" xfId="0" applyFont="1" applyFill="1" applyBorder="1" applyAlignment="1">
      <alignment vertical="center" wrapText="1"/>
    </xf>
    <xf numFmtId="164" fontId="3"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0" fontId="3" fillId="2" borderId="35" xfId="0" applyFont="1" applyFill="1" applyBorder="1" applyAlignment="1">
      <alignment horizontal="center" vertical="center" wrapText="1"/>
    </xf>
    <xf numFmtId="9" fontId="3" fillId="2" borderId="35" xfId="2" applyFont="1" applyFill="1" applyBorder="1" applyAlignment="1">
      <alignment vertical="center" wrapText="1"/>
    </xf>
    <xf numFmtId="9" fontId="3" fillId="2" borderId="47" xfId="2" applyFont="1" applyFill="1" applyBorder="1" applyAlignment="1">
      <alignment vertical="center" wrapText="1"/>
    </xf>
    <xf numFmtId="0" fontId="6" fillId="2" borderId="34" xfId="0" applyFont="1" applyFill="1" applyBorder="1" applyAlignment="1">
      <alignment horizontal="center" vertical="center" wrapText="1"/>
    </xf>
    <xf numFmtId="164" fontId="3" fillId="2" borderId="30"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2" fillId="7" borderId="6" xfId="0" applyFont="1" applyFill="1" applyBorder="1" applyAlignment="1">
      <alignment vertical="top" wrapText="1"/>
    </xf>
    <xf numFmtId="0" fontId="3"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3" fillId="2" borderId="3" xfId="1" applyFont="1" applyFill="1" applyBorder="1" applyAlignment="1" applyProtection="1">
      <alignment horizontal="center" vertical="center" wrapText="1"/>
      <protection locked="0"/>
    </xf>
    <xf numFmtId="0" fontId="8" fillId="2" borderId="51" xfId="0" applyFont="1" applyFill="1" applyBorder="1" applyAlignment="1">
      <alignment vertical="center" wrapText="1"/>
    </xf>
    <xf numFmtId="164" fontId="15" fillId="0" borderId="0" xfId="1" applyFont="1" applyFill="1" applyBorder="1" applyAlignment="1">
      <alignment wrapText="1"/>
    </xf>
    <xf numFmtId="164" fontId="13" fillId="0" borderId="0" xfId="1" applyFont="1" applyFill="1" applyBorder="1" applyAlignment="1">
      <alignment horizontal="left" wrapText="1"/>
    </xf>
    <xf numFmtId="164" fontId="6" fillId="0" borderId="3" xfId="1" applyFont="1" applyFill="1" applyBorder="1" applyAlignment="1" applyProtection="1">
      <alignment horizontal="center" vertical="center" wrapText="1"/>
      <protection locked="0"/>
    </xf>
    <xf numFmtId="164" fontId="3" fillId="0" borderId="3"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protection locked="0"/>
    </xf>
    <xf numFmtId="164" fontId="6" fillId="0" borderId="3" xfId="1" applyFont="1" applyFill="1" applyBorder="1" applyAlignment="1" applyProtection="1">
      <alignment vertical="center" wrapText="1"/>
      <protection locked="0"/>
    </xf>
    <xf numFmtId="164" fontId="3" fillId="0" borderId="0" xfId="1" applyFont="1" applyFill="1" applyBorder="1" applyAlignment="1" applyProtection="1">
      <alignment vertical="center" wrapText="1"/>
      <protection locked="0"/>
    </xf>
    <xf numFmtId="164" fontId="3" fillId="0" borderId="0" xfId="1" applyFont="1" applyFill="1" applyBorder="1" applyAlignment="1" applyProtection="1">
      <alignment horizontal="right" vertical="center" wrapText="1"/>
      <protection locked="0"/>
    </xf>
    <xf numFmtId="0" fontId="3" fillId="9" borderId="3" xfId="0" applyFont="1" applyFill="1" applyBorder="1" applyAlignment="1">
      <alignment horizontal="center" vertical="center" wrapText="1"/>
    </xf>
    <xf numFmtId="164" fontId="2" fillId="10" borderId="3" xfId="1" applyFont="1" applyFill="1" applyBorder="1" applyAlignment="1" applyProtection="1">
      <alignment horizontal="left" vertical="center" wrapText="1"/>
      <protection locked="0"/>
    </xf>
    <xf numFmtId="164" fontId="2" fillId="11" borderId="3" xfId="1" applyFont="1" applyFill="1" applyBorder="1" applyAlignment="1" applyProtection="1">
      <alignment horizontal="left" vertical="center" wrapText="1"/>
      <protection locked="0"/>
    </xf>
    <xf numFmtId="164" fontId="2" fillId="12" borderId="3" xfId="1" applyFont="1" applyFill="1" applyBorder="1" applyAlignment="1" applyProtection="1">
      <alignment horizontal="left" vertical="center" wrapText="1"/>
      <protection locked="0"/>
    </xf>
    <xf numFmtId="0" fontId="2" fillId="0" borderId="3" xfId="0" applyFont="1" applyBorder="1" applyAlignment="1" applyProtection="1">
      <alignment horizontal="left" vertical="top" wrapText="1"/>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3" fillId="2" borderId="0" xfId="0" applyFont="1" applyFill="1" applyAlignment="1">
      <alignment vertical="center" wrapText="1"/>
    </xf>
    <xf numFmtId="0" fontId="3" fillId="0" borderId="0" xfId="1" applyNumberFormat="1" applyFont="1" applyFill="1" applyBorder="1" applyAlignment="1" applyProtection="1">
      <alignment vertical="center" wrapText="1"/>
    </xf>
    <xf numFmtId="0" fontId="6" fillId="0" borderId="0" xfId="1" applyNumberFormat="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center" wrapText="1"/>
    </xf>
    <xf numFmtId="9" fontId="6" fillId="0" borderId="0" xfId="2" applyFont="1" applyFill="1" applyBorder="1" applyAlignment="1">
      <alignment wrapText="1"/>
    </xf>
    <xf numFmtId="0" fontId="6" fillId="6" borderId="4" xfId="0" applyFont="1" applyFill="1" applyBorder="1" applyAlignment="1">
      <alignment vertical="center" wrapText="1"/>
    </xf>
    <xf numFmtId="0" fontId="2" fillId="6" borderId="3" xfId="0" applyFont="1" applyFill="1" applyBorder="1" applyAlignment="1">
      <alignment vertical="center" wrapText="1"/>
    </xf>
    <xf numFmtId="167" fontId="6" fillId="2" borderId="3" xfId="0" applyNumberFormat="1" applyFont="1" applyFill="1" applyBorder="1" applyAlignment="1">
      <alignment vertical="center" wrapText="1"/>
    </xf>
    <xf numFmtId="167" fontId="3" fillId="2" borderId="13" xfId="1" applyNumberFormat="1" applyFont="1" applyFill="1" applyBorder="1" applyAlignment="1" applyProtection="1">
      <alignment vertical="center" wrapText="1"/>
    </xf>
    <xf numFmtId="167" fontId="3" fillId="2" borderId="14" xfId="1" applyNumberFormat="1" applyFont="1" applyFill="1" applyBorder="1" applyAlignment="1" applyProtection="1">
      <alignment vertical="center" wrapText="1"/>
    </xf>
    <xf numFmtId="167" fontId="6" fillId="2" borderId="9" xfId="0" applyNumberFormat="1" applyFont="1" applyFill="1" applyBorder="1" applyAlignment="1">
      <alignment vertical="center" wrapText="1"/>
    </xf>
    <xf numFmtId="167" fontId="6" fillId="2" borderId="38" xfId="0" applyNumberFormat="1" applyFont="1" applyFill="1" applyBorder="1" applyAlignment="1">
      <alignment wrapText="1"/>
    </xf>
    <xf numFmtId="167" fontId="6" fillId="2" borderId="3" xfId="0" applyNumberFormat="1" applyFont="1" applyFill="1" applyBorder="1" applyAlignment="1">
      <alignment wrapText="1"/>
    </xf>
    <xf numFmtId="167" fontId="6" fillId="2" borderId="3" xfId="1" applyNumberFormat="1" applyFont="1" applyFill="1" applyBorder="1" applyAlignment="1">
      <alignment wrapText="1"/>
    </xf>
    <xf numFmtId="167" fontId="6" fillId="2" borderId="13" xfId="0" applyNumberFormat="1" applyFont="1" applyFill="1" applyBorder="1" applyAlignment="1">
      <alignment wrapText="1"/>
    </xf>
    <xf numFmtId="167" fontId="3" fillId="2" borderId="9" xfId="0" applyNumberFormat="1" applyFont="1" applyFill="1" applyBorder="1" applyAlignment="1">
      <alignment wrapText="1"/>
    </xf>
    <xf numFmtId="167" fontId="6" fillId="2" borderId="9" xfId="0" applyNumberFormat="1" applyFont="1" applyFill="1" applyBorder="1" applyAlignment="1">
      <alignment wrapText="1"/>
    </xf>
    <xf numFmtId="167" fontId="6" fillId="2" borderId="14" xfId="0" applyNumberFormat="1" applyFont="1" applyFill="1" applyBorder="1" applyAlignment="1">
      <alignment wrapText="1"/>
    </xf>
    <xf numFmtId="167" fontId="3" fillId="2" borderId="33" xfId="0" applyNumberFormat="1" applyFont="1" applyFill="1" applyBorder="1" applyAlignment="1">
      <alignment wrapText="1"/>
    </xf>
    <xf numFmtId="167" fontId="3" fillId="2" borderId="32" xfId="0" applyNumberFormat="1" applyFont="1" applyFill="1" applyBorder="1" applyAlignment="1">
      <alignment wrapText="1"/>
    </xf>
    <xf numFmtId="166" fontId="0" fillId="3" borderId="0" xfId="0" applyNumberFormat="1" applyFill="1" applyAlignment="1">
      <alignment wrapText="1"/>
    </xf>
    <xf numFmtId="167" fontId="3" fillId="2" borderId="3" xfId="1" applyNumberFormat="1" applyFont="1" applyFill="1" applyBorder="1" applyAlignment="1" applyProtection="1">
      <alignment vertical="center" wrapText="1"/>
    </xf>
    <xf numFmtId="167" fontId="3" fillId="2" borderId="4" xfId="1" applyNumberFormat="1" applyFont="1" applyFill="1" applyBorder="1" applyAlignment="1" applyProtection="1">
      <alignment vertical="center" wrapText="1"/>
    </xf>
    <xf numFmtId="167" fontId="3" fillId="2" borderId="39" xfId="1" applyNumberFormat="1" applyFont="1" applyFill="1" applyBorder="1" applyAlignment="1" applyProtection="1">
      <alignment vertical="center" wrapText="1"/>
    </xf>
    <xf numFmtId="167" fontId="3" fillId="2" borderId="16" xfId="0" applyNumberFormat="1" applyFont="1" applyFill="1" applyBorder="1" applyAlignment="1">
      <alignment vertical="center" wrapText="1"/>
    </xf>
    <xf numFmtId="167" fontId="3" fillId="2" borderId="9" xfId="2" applyNumberFormat="1" applyFont="1" applyFill="1" applyBorder="1" applyAlignment="1" applyProtection="1">
      <alignment wrapText="1"/>
    </xf>
    <xf numFmtId="167" fontId="3" fillId="2" borderId="3" xfId="1" applyNumberFormat="1" applyFont="1" applyFill="1" applyBorder="1" applyAlignment="1">
      <alignment vertical="center" wrapText="1"/>
    </xf>
    <xf numFmtId="167" fontId="3" fillId="2" borderId="9" xfId="2" applyNumberFormat="1" applyFont="1" applyFill="1" applyBorder="1" applyAlignment="1">
      <alignment vertical="center" wrapText="1"/>
    </xf>
    <xf numFmtId="167" fontId="4" fillId="2" borderId="13" xfId="0" applyNumberFormat="1" applyFont="1" applyFill="1" applyBorder="1"/>
    <xf numFmtId="167" fontId="6" fillId="2" borderId="5" xfId="0" applyNumberFormat="1" applyFont="1" applyFill="1" applyBorder="1" applyAlignment="1">
      <alignment wrapText="1"/>
    </xf>
    <xf numFmtId="167" fontId="3" fillId="2" borderId="30" xfId="0" applyNumberFormat="1" applyFont="1" applyFill="1" applyBorder="1" applyAlignment="1">
      <alignment wrapText="1"/>
    </xf>
    <xf numFmtId="167" fontId="6" fillId="2" borderId="29" xfId="1" applyNumberFormat="1" applyFont="1" applyFill="1" applyBorder="1" applyAlignment="1">
      <alignment wrapText="1"/>
    </xf>
    <xf numFmtId="167" fontId="6" fillId="2" borderId="16" xfId="0" applyNumberFormat="1" applyFont="1" applyFill="1" applyBorder="1" applyAlignment="1">
      <alignment wrapText="1"/>
    </xf>
    <xf numFmtId="167" fontId="3" fillId="2" borderId="3" xfId="1" applyNumberFormat="1" applyFont="1" applyFill="1" applyBorder="1" applyAlignment="1">
      <alignment wrapText="1"/>
    </xf>
    <xf numFmtId="167" fontId="3" fillId="2" borderId="9" xfId="1" applyNumberFormat="1" applyFont="1" applyFill="1" applyBorder="1" applyAlignment="1">
      <alignment wrapText="1"/>
    </xf>
    <xf numFmtId="167" fontId="3" fillId="2" borderId="13" xfId="1" applyNumberFormat="1" applyFont="1" applyFill="1" applyBorder="1" applyAlignment="1">
      <alignment wrapText="1"/>
    </xf>
    <xf numFmtId="167" fontId="3" fillId="2" borderId="14" xfId="1" applyNumberFormat="1" applyFont="1" applyFill="1" applyBorder="1" applyAlignment="1">
      <alignment wrapText="1"/>
    </xf>
    <xf numFmtId="167" fontId="3" fillId="2" borderId="37" xfId="0" applyNumberFormat="1" applyFont="1" applyFill="1" applyBorder="1" applyAlignment="1">
      <alignment wrapText="1"/>
    </xf>
    <xf numFmtId="167" fontId="6" fillId="3" borderId="0" xfId="1" applyNumberFormat="1" applyFont="1" applyFill="1" applyBorder="1" applyAlignment="1" applyProtection="1">
      <alignment vertical="center" wrapText="1"/>
      <protection locked="0"/>
    </xf>
    <xf numFmtId="0" fontId="25" fillId="0" borderId="52" xfId="0" applyFont="1" applyBorder="1" applyAlignment="1" applyProtection="1">
      <alignment horizontal="left" vertical="top"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3" xfId="0" applyFont="1" applyBorder="1" applyAlignment="1" applyProtection="1">
      <alignment horizontal="left" vertical="top" wrapText="1"/>
      <protection locked="0"/>
    </xf>
    <xf numFmtId="164" fontId="2" fillId="0" borderId="3" xfId="1" applyFont="1" applyFill="1" applyBorder="1" applyAlignment="1" applyProtection="1">
      <alignment horizontal="left" vertical="center" wrapText="1"/>
      <protection locked="0"/>
    </xf>
    <xf numFmtId="164" fontId="6" fillId="0" borderId="3" xfId="1" applyFont="1" applyFill="1" applyBorder="1" applyAlignment="1" applyProtection="1">
      <alignment horizontal="center" vertical="center" wrapText="1"/>
    </xf>
    <xf numFmtId="0" fontId="3" fillId="0" borderId="3" xfId="0" applyFont="1" applyBorder="1" applyAlignment="1">
      <alignment vertical="center" wrapText="1"/>
    </xf>
    <xf numFmtId="0" fontId="24" fillId="3" borderId="3" xfId="0" applyFont="1" applyFill="1" applyBorder="1" applyAlignment="1" applyProtection="1">
      <alignment vertical="center" wrapText="1"/>
      <protection locked="0"/>
    </xf>
    <xf numFmtId="164" fontId="3" fillId="0" borderId="0" xfId="1" applyFont="1" applyFill="1" applyBorder="1" applyAlignment="1" applyProtection="1">
      <alignment wrapText="1"/>
    </xf>
    <xf numFmtId="164" fontId="3" fillId="0" borderId="0" xfId="1" applyFont="1" applyFill="1" applyBorder="1" applyAlignment="1">
      <alignment wrapText="1"/>
    </xf>
    <xf numFmtId="164" fontId="24" fillId="0" borderId="3" xfId="1" applyFont="1" applyFill="1" applyBorder="1" applyAlignment="1" applyProtection="1">
      <alignment horizontal="left" vertical="center" wrapText="1"/>
      <protection locked="0"/>
    </xf>
    <xf numFmtId="164" fontId="6" fillId="11" borderId="3" xfId="1" applyFont="1" applyFill="1" applyBorder="1" applyAlignment="1" applyProtection="1">
      <alignment horizontal="center" vertical="center" wrapText="1"/>
      <protection locked="0"/>
    </xf>
    <xf numFmtId="164" fontId="6" fillId="10" borderId="3" xfId="1" applyFont="1" applyFill="1" applyBorder="1" applyAlignment="1" applyProtection="1">
      <alignment horizontal="center" vertical="center" wrapText="1"/>
      <protection locked="0"/>
    </xf>
    <xf numFmtId="164" fontId="6" fillId="12" borderId="3" xfId="1" applyFont="1" applyFill="1" applyBorder="1" applyAlignment="1" applyProtection="1">
      <alignment horizontal="center" vertical="center" wrapText="1"/>
      <protection locked="0"/>
    </xf>
    <xf numFmtId="168" fontId="3" fillId="2" borderId="13" xfId="3" applyNumberFormat="1" applyFont="1" applyFill="1" applyBorder="1" applyAlignment="1" applyProtection="1">
      <alignment vertical="center" wrapText="1"/>
    </xf>
    <xf numFmtId="168" fontId="0" fillId="0" borderId="0" xfId="3" applyNumberFormat="1" applyFont="1"/>
    <xf numFmtId="168" fontId="28" fillId="0" borderId="0" xfId="3" applyNumberFormat="1" applyFont="1" applyAlignment="1">
      <alignment vertical="center"/>
    </xf>
    <xf numFmtId="164" fontId="24" fillId="11" borderId="3" xfId="1" applyFont="1" applyFill="1" applyBorder="1" applyAlignment="1" applyProtection="1">
      <alignment horizontal="left" vertical="center" wrapText="1"/>
      <protection locked="0"/>
    </xf>
    <xf numFmtId="0" fontId="11" fillId="0" borderId="3"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164" fontId="24" fillId="10" borderId="3" xfId="1" applyFont="1" applyFill="1" applyBorder="1" applyAlignment="1" applyProtection="1">
      <alignment horizontal="left" vertical="center" wrapText="1"/>
      <protection locked="0"/>
    </xf>
    <xf numFmtId="164" fontId="24" fillId="11"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vertical="center" wrapText="1"/>
      <protection locked="0"/>
    </xf>
    <xf numFmtId="164" fontId="2" fillId="0" borderId="38" xfId="0" applyNumberFormat="1" applyFont="1" applyBorder="1" applyAlignment="1" applyProtection="1">
      <alignment wrapText="1"/>
      <protection locked="0"/>
    </xf>
    <xf numFmtId="164" fontId="2" fillId="3" borderId="3" xfId="1" applyFont="1" applyFill="1" applyBorder="1" applyAlignment="1" applyProtection="1">
      <alignment horizontal="left" vertical="center" wrapText="1"/>
      <protection locked="0"/>
    </xf>
    <xf numFmtId="164" fontId="2" fillId="0" borderId="3" xfId="0" applyNumberFormat="1" applyFont="1" applyBorder="1" applyAlignment="1" applyProtection="1">
      <alignment horizontal="left" wrapText="1"/>
      <protection locked="0"/>
    </xf>
    <xf numFmtId="164" fontId="6" fillId="0" borderId="3" xfId="0" applyNumberFormat="1" applyFont="1" applyBorder="1" applyAlignment="1" applyProtection="1">
      <alignment horizontal="left" wrapText="1"/>
      <protection locked="0"/>
    </xf>
    <xf numFmtId="164" fontId="2" fillId="0" borderId="38" xfId="0" applyNumberFormat="1" applyFont="1" applyBorder="1" applyAlignment="1" applyProtection="1">
      <alignment horizontal="left" wrapText="1"/>
      <protection locked="0"/>
    </xf>
    <xf numFmtId="0" fontId="6" fillId="0" borderId="3" xfId="1" applyNumberFormat="1" applyFont="1" applyFill="1" applyBorder="1" applyAlignment="1" applyProtection="1">
      <alignment horizontal="center" vertical="center" wrapText="1"/>
    </xf>
    <xf numFmtId="0" fontId="0" fillId="0" borderId="3" xfId="0" applyBorder="1" applyAlignment="1">
      <alignment wrapText="1"/>
    </xf>
    <xf numFmtId="0" fontId="3" fillId="0" borderId="3"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vertical="center" wrapText="1"/>
    </xf>
    <xf numFmtId="49" fontId="6" fillId="0" borderId="4" xfId="1" applyNumberFormat="1" applyFont="1" applyBorder="1" applyAlignment="1" applyProtection="1">
      <alignment horizontal="left" wrapText="1"/>
      <protection locked="0"/>
    </xf>
    <xf numFmtId="49" fontId="6" fillId="3" borderId="4" xfId="1" applyNumberFormat="1" applyFont="1" applyFill="1" applyBorder="1" applyAlignment="1" applyProtection="1">
      <alignment horizontal="left" wrapText="1"/>
      <protection locked="0"/>
    </xf>
    <xf numFmtId="49" fontId="6" fillId="0" borderId="4" xfId="0" applyNumberFormat="1" applyFont="1" applyBorder="1" applyAlignment="1" applyProtection="1">
      <alignment horizontal="left" wrapText="1"/>
      <protection locked="0"/>
    </xf>
    <xf numFmtId="0" fontId="11" fillId="0" borderId="3" xfId="1" applyNumberFormat="1" applyFont="1" applyFill="1" applyBorder="1" applyAlignment="1" applyProtection="1">
      <alignment vertical="center" wrapText="1"/>
    </xf>
    <xf numFmtId="0" fontId="3" fillId="0" borderId="3" xfId="0" applyFont="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0" fillId="2" borderId="3" xfId="0" applyFont="1" applyFill="1" applyBorder="1" applyAlignment="1">
      <alignment horizontal="center" vertical="center"/>
    </xf>
    <xf numFmtId="164" fontId="0" fillId="0" borderId="0" xfId="0" applyNumberFormat="1" applyAlignment="1">
      <alignment wrapText="1"/>
    </xf>
    <xf numFmtId="0" fontId="18" fillId="0" borderId="0" xfId="0" applyFont="1" applyAlignment="1">
      <alignment horizontal="left" vertical="top" wrapText="1"/>
    </xf>
    <xf numFmtId="167" fontId="3" fillId="2" borderId="0" xfId="0" applyNumberFormat="1" applyFont="1" applyFill="1" applyAlignment="1">
      <alignment vertical="center" wrapText="1"/>
    </xf>
    <xf numFmtId="10" fontId="3" fillId="2" borderId="0" xfId="2" applyNumberFormat="1" applyFont="1" applyFill="1" applyBorder="1" applyAlignment="1" applyProtection="1">
      <alignment wrapText="1"/>
    </xf>
    <xf numFmtId="0" fontId="4" fillId="2" borderId="0" xfId="0" applyFont="1" applyFill="1" applyAlignment="1">
      <alignment horizontal="center" vertical="center" wrapText="1"/>
    </xf>
    <xf numFmtId="167" fontId="3" fillId="2" borderId="0" xfId="2" applyNumberFormat="1" applyFont="1" applyFill="1" applyBorder="1" applyAlignment="1" applyProtection="1">
      <alignment wrapText="1"/>
    </xf>
    <xf numFmtId="0" fontId="0" fillId="5" borderId="0" xfId="0" applyFill="1" applyAlignment="1">
      <alignment horizontal="center" vertical="center" wrapText="1"/>
    </xf>
    <xf numFmtId="164" fontId="3" fillId="2" borderId="39" xfId="1" applyFont="1" applyFill="1" applyBorder="1" applyAlignment="1" applyProtection="1">
      <alignment horizontal="center" vertical="center" wrapText="1"/>
      <protection locked="0"/>
    </xf>
    <xf numFmtId="167" fontId="6" fillId="2" borderId="4" xfId="0" applyNumberFormat="1" applyFont="1" applyFill="1" applyBorder="1" applyAlignment="1">
      <alignment vertical="center" wrapText="1"/>
    </xf>
    <xf numFmtId="167" fontId="3" fillId="2" borderId="54" xfId="1" applyNumberFormat="1" applyFont="1" applyFill="1" applyBorder="1" applyAlignment="1" applyProtection="1">
      <alignment vertical="center" wrapText="1"/>
    </xf>
    <xf numFmtId="164" fontId="3" fillId="2" borderId="5" xfId="1" applyFont="1" applyFill="1" applyBorder="1" applyAlignment="1" applyProtection="1">
      <alignment horizontal="center" vertical="center" wrapText="1"/>
      <protection locked="0"/>
    </xf>
    <xf numFmtId="164" fontId="6" fillId="0" borderId="0" xfId="0" applyNumberFormat="1" applyFont="1" applyAlignment="1">
      <alignment wrapText="1"/>
    </xf>
    <xf numFmtId="0" fontId="18" fillId="0" borderId="0" xfId="0" applyFont="1" applyAlignment="1">
      <alignment horizontal="left" vertical="top" wrapText="1"/>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26" fillId="3" borderId="3" xfId="0" applyFont="1" applyFill="1" applyBorder="1" applyAlignment="1" applyProtection="1">
      <alignment horizontal="left" vertical="top" wrapText="1"/>
      <protection locked="0"/>
    </xf>
    <xf numFmtId="164" fontId="26" fillId="3" borderId="3" xfId="1" applyFont="1" applyFill="1" applyBorder="1" applyAlignment="1" applyProtection="1">
      <alignment horizontal="left" vertical="top" wrapText="1"/>
      <protection locked="0"/>
    </xf>
    <xf numFmtId="0" fontId="26" fillId="3" borderId="4" xfId="0" applyFont="1" applyFill="1" applyBorder="1" applyAlignment="1" applyProtection="1">
      <alignment horizontal="left" vertical="top" wrapText="1"/>
      <protection locked="0"/>
    </xf>
    <xf numFmtId="49" fontId="26" fillId="3" borderId="3" xfId="0" applyNumberFormat="1" applyFont="1" applyFill="1" applyBorder="1" applyAlignment="1" applyProtection="1">
      <alignment horizontal="left" vertical="top" wrapText="1"/>
      <protection locked="0"/>
    </xf>
    <xf numFmtId="0" fontId="23" fillId="0" borderId="0" xfId="0" applyFont="1" applyAlignment="1">
      <alignment horizontal="left" wrapText="1"/>
    </xf>
    <xf numFmtId="0" fontId="26" fillId="0" borderId="3" xfId="0" applyFont="1" applyBorder="1" applyAlignment="1" applyProtection="1">
      <alignment horizontal="left" vertical="top" wrapText="1"/>
      <protection locked="0"/>
    </xf>
    <xf numFmtId="164" fontId="26" fillId="0" borderId="3" xfId="1"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2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26" fillId="0" borderId="4" xfId="0" applyFont="1" applyBorder="1" applyAlignment="1" applyProtection="1">
      <alignment horizontal="left" vertical="top" wrapText="1"/>
      <protection locked="0"/>
    </xf>
    <xf numFmtId="0" fontId="22" fillId="0" borderId="48" xfId="0" applyFont="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3" xfId="0" applyFont="1" applyFill="1" applyBorder="1" applyAlignment="1">
      <alignment horizontal="left" wrapText="1"/>
    </xf>
    <xf numFmtId="0" fontId="3" fillId="2" borderId="48" xfId="0" applyFont="1" applyFill="1" applyBorder="1" applyAlignment="1">
      <alignment horizontal="left" wrapText="1"/>
    </xf>
    <xf numFmtId="0" fontId="3" fillId="2" borderId="49" xfId="0" applyFont="1" applyFill="1" applyBorder="1" applyAlignment="1">
      <alignment horizontal="left"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5" xfId="0" applyNumberFormat="1" applyFont="1" applyFill="1" applyBorder="1" applyAlignment="1">
      <alignment horizontal="center"/>
    </xf>
    <xf numFmtId="164" fontId="4" fillId="2" borderId="43" xfId="0" applyNumberFormat="1" applyFont="1" applyFill="1" applyBorder="1" applyAlignment="1">
      <alignment horizontal="center"/>
    </xf>
    <xf numFmtId="164" fontId="4" fillId="2" borderId="44" xfId="0" applyNumberFormat="1" applyFont="1" applyFill="1" applyBorder="1" applyAlignment="1">
      <alignment horizontal="center"/>
    </xf>
    <xf numFmtId="0" fontId="4" fillId="2" borderId="40" xfId="0" applyFont="1" applyFill="1" applyBorder="1" applyAlignment="1">
      <alignment horizontal="left"/>
    </xf>
    <xf numFmtId="0" fontId="4" fillId="2" borderId="41" xfId="0" applyFont="1" applyFill="1" applyBorder="1" applyAlignment="1">
      <alignment horizontal="left"/>
    </xf>
    <xf numFmtId="0" fontId="4"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xf numFmtId="0" fontId="3" fillId="2" borderId="18" xfId="0" applyFon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7" fontId="3" fillId="13" borderId="4" xfId="1" applyNumberFormat="1" applyFont="1" applyFill="1" applyBorder="1" applyAlignment="1" applyProtection="1">
      <alignment vertical="center" wrapText="1"/>
    </xf>
    <xf numFmtId="164" fontId="3" fillId="13" borderId="0" xfId="1" applyFont="1" applyFill="1" applyBorder="1" applyAlignment="1" applyProtection="1">
      <alignment vertical="center" wrapText="1"/>
      <protection locked="0"/>
    </xf>
    <xf numFmtId="9" fontId="0" fillId="13" borderId="14" xfId="2" applyFont="1" applyFill="1" applyBorder="1" applyAlignment="1">
      <alignment wrapText="1"/>
    </xf>
    <xf numFmtId="164" fontId="3" fillId="0" borderId="3" xfId="1" applyFont="1" applyFill="1" applyBorder="1" applyAlignment="1" applyProtection="1">
      <alignment horizontal="center" vertical="center" wrapText="1"/>
      <protection locked="0"/>
    </xf>
    <xf numFmtId="164" fontId="3" fillId="0" borderId="3" xfId="1" applyFont="1" applyBorder="1" applyAlignment="1" applyProtection="1">
      <alignment horizontal="center" vertical="center" wrapText="1"/>
      <protection locked="0"/>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E3"/>
  <sheetViews>
    <sheetView showGridLines="0" zoomScale="80" zoomScaleNormal="80" workbookViewId="0">
      <selection activeCell="B3" sqref="B3"/>
    </sheetView>
  </sheetViews>
  <sheetFormatPr defaultColWidth="8.7109375" defaultRowHeight="15" x14ac:dyDescent="0.25"/>
  <cols>
    <col min="2" max="2" width="133.42578125" customWidth="1"/>
  </cols>
  <sheetData>
    <row r="2" spans="2:5" ht="36.75" customHeight="1" thickBot="1" x14ac:dyDescent="0.3">
      <c r="B2" s="273" t="s">
        <v>583</v>
      </c>
      <c r="C2" s="273"/>
      <c r="D2" s="273"/>
      <c r="E2" s="273"/>
    </row>
    <row r="3" spans="2:5" ht="361.5" customHeight="1" thickBot="1" x14ac:dyDescent="0.3">
      <c r="B3" s="161" t="s">
        <v>584</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O291"/>
  <sheetViews>
    <sheetView showGridLines="0" showZeros="0" tabSelected="1" topLeftCell="A209" zoomScale="64" zoomScaleNormal="64" workbookViewId="0">
      <selection activeCell="K197" sqref="K197"/>
    </sheetView>
  </sheetViews>
  <sheetFormatPr defaultColWidth="9.28515625" defaultRowHeight="15" x14ac:dyDescent="0.25"/>
  <cols>
    <col min="1" max="1" width="4.28515625" style="34" customWidth="1"/>
    <col min="2" max="2" width="15.28515625" style="34" customWidth="1"/>
    <col min="3" max="3" width="39" style="34" customWidth="1"/>
    <col min="4" max="5" width="26.42578125" style="34" customWidth="1"/>
    <col min="6" max="7" width="25.7109375" style="34" customWidth="1"/>
    <col min="8" max="10" width="23.28515625" style="34" customWidth="1"/>
    <col min="11" max="11" width="22.42578125" style="34" customWidth="1"/>
    <col min="12" max="12" width="22.42578125" style="140" customWidth="1"/>
    <col min="13" max="13" width="29.42578125" style="146" customWidth="1"/>
    <col min="14" max="14" width="30.28515625" style="34" customWidth="1"/>
    <col min="15" max="15" width="18.7109375" style="34" customWidth="1"/>
    <col min="16" max="16" width="9.28515625" style="34"/>
    <col min="17" max="17" width="17.7109375" style="34" customWidth="1"/>
    <col min="18" max="18" width="26.42578125" style="34" customWidth="1"/>
    <col min="19" max="19" width="22.42578125" style="34" customWidth="1"/>
    <col min="20" max="20" width="29.7109375" style="34" customWidth="1"/>
    <col min="21" max="21" width="23.42578125" style="34" customWidth="1"/>
    <col min="22" max="22" width="18.42578125" style="34" customWidth="1"/>
    <col min="23" max="23" width="17.42578125" style="34" customWidth="1"/>
    <col min="24" max="24" width="25.28515625" style="34" customWidth="1"/>
    <col min="25" max="16384" width="9.28515625" style="34"/>
  </cols>
  <sheetData>
    <row r="2" spans="1:15" ht="29.25" customHeight="1" x14ac:dyDescent="0.7">
      <c r="B2" s="273" t="s">
        <v>518</v>
      </c>
      <c r="C2" s="273"/>
      <c r="D2" s="273"/>
      <c r="E2" s="273"/>
      <c r="F2" s="273"/>
      <c r="G2" s="262"/>
      <c r="H2" s="32"/>
      <c r="I2" s="32"/>
      <c r="J2" s="32"/>
      <c r="K2" s="33"/>
      <c r="L2" s="147"/>
      <c r="M2" s="167"/>
      <c r="N2" s="33"/>
    </row>
    <row r="3" spans="1:15" ht="24" customHeight="1" x14ac:dyDescent="0.4">
      <c r="B3" s="284" t="s">
        <v>366</v>
      </c>
      <c r="C3" s="284"/>
      <c r="D3" s="284"/>
      <c r="E3" s="284"/>
      <c r="F3" s="284"/>
      <c r="G3" s="284"/>
      <c r="H3" s="284"/>
      <c r="I3" s="284"/>
      <c r="J3" s="284"/>
      <c r="K3" s="284"/>
      <c r="L3" s="148"/>
      <c r="M3" s="168"/>
    </row>
    <row r="4" spans="1:15" ht="6.75" customHeight="1" x14ac:dyDescent="0.25">
      <c r="D4" s="36"/>
      <c r="E4" s="36"/>
      <c r="F4" s="36"/>
      <c r="G4" s="36"/>
      <c r="H4" s="36"/>
      <c r="I4" s="36"/>
      <c r="J4" s="36"/>
      <c r="L4" s="146"/>
      <c r="N4" s="35"/>
      <c r="O4" s="35"/>
    </row>
    <row r="5" spans="1:15" ht="192.4" customHeight="1" x14ac:dyDescent="0.25">
      <c r="B5" s="25" t="s">
        <v>367</v>
      </c>
      <c r="C5" s="25" t="s">
        <v>519</v>
      </c>
      <c r="D5" s="162" t="s">
        <v>592</v>
      </c>
      <c r="E5" s="162" t="s">
        <v>657</v>
      </c>
      <c r="F5" s="162" t="s">
        <v>587</v>
      </c>
      <c r="G5" s="162" t="s">
        <v>658</v>
      </c>
      <c r="H5" s="162" t="s">
        <v>600</v>
      </c>
      <c r="I5" s="162" t="s">
        <v>659</v>
      </c>
      <c r="J5" s="25" t="s">
        <v>11</v>
      </c>
      <c r="K5" s="25" t="s">
        <v>520</v>
      </c>
      <c r="L5" s="25" t="s">
        <v>578</v>
      </c>
      <c r="M5" s="175" t="s">
        <v>585</v>
      </c>
      <c r="N5" s="25" t="s">
        <v>586</v>
      </c>
      <c r="O5" s="260" t="s">
        <v>656</v>
      </c>
    </row>
    <row r="6" spans="1:15" ht="21" customHeight="1" x14ac:dyDescent="0.25">
      <c r="B6" s="90" t="s">
        <v>368</v>
      </c>
      <c r="C6" s="283" t="s">
        <v>623</v>
      </c>
      <c r="D6" s="283"/>
      <c r="E6" s="283"/>
      <c r="F6" s="283"/>
      <c r="G6" s="283"/>
      <c r="H6" s="283"/>
      <c r="I6" s="283"/>
      <c r="J6" s="283"/>
      <c r="K6" s="283"/>
      <c r="L6" s="281"/>
      <c r="M6" s="281"/>
      <c r="N6" s="283"/>
      <c r="O6" s="257"/>
    </row>
    <row r="7" spans="1:15" ht="20.25" customHeight="1" thickBot="1" x14ac:dyDescent="0.3">
      <c r="B7" s="90" t="s">
        <v>369</v>
      </c>
      <c r="C7" s="283" t="s">
        <v>596</v>
      </c>
      <c r="D7" s="283"/>
      <c r="E7" s="283"/>
      <c r="F7" s="283"/>
      <c r="G7" s="283"/>
      <c r="H7" s="283"/>
      <c r="I7" s="283"/>
      <c r="J7" s="283"/>
      <c r="K7" s="283"/>
      <c r="L7" s="281"/>
      <c r="M7" s="281"/>
      <c r="N7" s="283"/>
      <c r="O7" s="183"/>
    </row>
    <row r="8" spans="1:15" ht="111.75" customHeight="1" x14ac:dyDescent="0.25">
      <c r="B8" s="91" t="s">
        <v>370</v>
      </c>
      <c r="C8" s="221" t="s">
        <v>597</v>
      </c>
      <c r="D8" s="238">
        <v>80000</v>
      </c>
      <c r="E8" s="238">
        <v>26593</v>
      </c>
      <c r="F8" s="176">
        <v>0</v>
      </c>
      <c r="G8" s="176"/>
      <c r="H8" s="178"/>
      <c r="I8" s="178"/>
      <c r="J8" s="19">
        <f>SUM(D8:I8)</f>
        <v>106593</v>
      </c>
      <c r="K8" s="106">
        <v>0.5</v>
      </c>
      <c r="L8" s="342">
        <f>+I8+G8+E8</f>
        <v>26593</v>
      </c>
      <c r="M8" s="243" t="s">
        <v>632</v>
      </c>
      <c r="N8" s="99"/>
      <c r="O8" s="250">
        <v>4</v>
      </c>
    </row>
    <row r="9" spans="1:15" ht="110.25" customHeight="1" x14ac:dyDescent="0.25">
      <c r="B9" s="187" t="s">
        <v>371</v>
      </c>
      <c r="C9" s="222" t="s">
        <v>601</v>
      </c>
      <c r="D9" s="238">
        <v>20000</v>
      </c>
      <c r="E9" s="238"/>
      <c r="F9" s="176">
        <v>0</v>
      </c>
      <c r="G9" s="176"/>
      <c r="H9" s="178"/>
      <c r="I9" s="178"/>
      <c r="J9" s="19">
        <f t="shared" ref="J9:J10" si="0">SUM(D9:I9)</f>
        <v>20000</v>
      </c>
      <c r="K9" s="106">
        <v>0.3</v>
      </c>
      <c r="L9" s="17">
        <f t="shared" ref="L9:L11" si="1">+I9+G9+E9</f>
        <v>0</v>
      </c>
      <c r="M9" s="243" t="s">
        <v>633</v>
      </c>
      <c r="N9" s="99"/>
      <c r="O9" s="250">
        <v>4</v>
      </c>
    </row>
    <row r="10" spans="1:15" ht="78.75" x14ac:dyDescent="0.25">
      <c r="B10" s="91" t="s">
        <v>372</v>
      </c>
      <c r="C10" s="223" t="s">
        <v>655</v>
      </c>
      <c r="D10" s="238">
        <v>65000</v>
      </c>
      <c r="E10" s="238"/>
      <c r="F10" s="176">
        <v>0</v>
      </c>
      <c r="G10" s="176"/>
      <c r="H10" s="178">
        <v>0</v>
      </c>
      <c r="I10" s="178"/>
      <c r="J10" s="19">
        <f t="shared" si="0"/>
        <v>65000</v>
      </c>
      <c r="K10" s="106">
        <v>0.3</v>
      </c>
      <c r="L10" s="17">
        <f t="shared" si="1"/>
        <v>0</v>
      </c>
      <c r="M10" s="243" t="s">
        <v>634</v>
      </c>
      <c r="N10" s="99"/>
      <c r="O10" s="250">
        <v>4</v>
      </c>
    </row>
    <row r="11" spans="1:15" ht="116.25" customHeight="1" x14ac:dyDescent="0.25">
      <c r="B11" s="188" t="s">
        <v>598</v>
      </c>
      <c r="C11" s="223" t="s">
        <v>602</v>
      </c>
      <c r="D11" s="177">
        <v>80000</v>
      </c>
      <c r="E11" s="177"/>
      <c r="F11" s="176">
        <v>0</v>
      </c>
      <c r="G11" s="176"/>
      <c r="H11" s="178"/>
      <c r="I11" s="178"/>
      <c r="J11" s="19">
        <f>SUM(D11:I11)</f>
        <v>80000</v>
      </c>
      <c r="K11" s="106">
        <v>0.3</v>
      </c>
      <c r="L11" s="17">
        <f t="shared" si="1"/>
        <v>0</v>
      </c>
      <c r="M11" s="243" t="s">
        <v>635</v>
      </c>
      <c r="N11" s="99"/>
      <c r="O11" s="250">
        <v>4</v>
      </c>
    </row>
    <row r="12" spans="1:15" ht="15.75" hidden="1" x14ac:dyDescent="0.25">
      <c r="B12" s="91" t="s">
        <v>373</v>
      </c>
      <c r="C12" s="16"/>
      <c r="D12" s="17"/>
      <c r="E12" s="17"/>
      <c r="F12" s="17"/>
      <c r="G12" s="17"/>
      <c r="H12" s="17"/>
      <c r="I12" s="178"/>
      <c r="J12" s="226">
        <f t="shared" ref="J12:J15" si="2">SUM(D12:H12)</f>
        <v>0</v>
      </c>
      <c r="K12" s="106"/>
      <c r="L12" s="17"/>
      <c r="M12" s="169"/>
      <c r="N12" s="99"/>
      <c r="O12" s="250"/>
    </row>
    <row r="13" spans="1:15" ht="15.75" hidden="1" x14ac:dyDescent="0.25">
      <c r="B13" s="91" t="s">
        <v>374</v>
      </c>
      <c r="C13" s="16"/>
      <c r="D13" s="17"/>
      <c r="E13" s="17"/>
      <c r="F13" s="17"/>
      <c r="G13" s="17"/>
      <c r="H13" s="17"/>
      <c r="I13" s="178"/>
      <c r="J13" s="226">
        <f t="shared" si="2"/>
        <v>0</v>
      </c>
      <c r="K13" s="106"/>
      <c r="L13" s="17"/>
      <c r="M13" s="169"/>
      <c r="N13" s="99"/>
      <c r="O13" s="250"/>
    </row>
    <row r="14" spans="1:15" ht="15.75" hidden="1" x14ac:dyDescent="0.25">
      <c r="B14" s="91" t="s">
        <v>375</v>
      </c>
      <c r="C14" s="41"/>
      <c r="D14" s="18"/>
      <c r="E14" s="18"/>
      <c r="F14" s="18"/>
      <c r="G14" s="18"/>
      <c r="H14" s="18"/>
      <c r="I14" s="178"/>
      <c r="J14" s="226">
        <f t="shared" si="2"/>
        <v>0</v>
      </c>
      <c r="K14" s="107"/>
      <c r="L14" s="18"/>
      <c r="M14" s="169"/>
      <c r="N14" s="100"/>
      <c r="O14" s="250"/>
    </row>
    <row r="15" spans="1:15" ht="15.75" hidden="1" x14ac:dyDescent="0.25">
      <c r="A15" s="35"/>
      <c r="B15" s="91" t="s">
        <v>376</v>
      </c>
      <c r="C15" s="41"/>
      <c r="D15" s="18"/>
      <c r="E15" s="18"/>
      <c r="F15" s="18"/>
      <c r="G15" s="18"/>
      <c r="H15" s="18"/>
      <c r="I15" s="178"/>
      <c r="J15" s="226">
        <f t="shared" si="2"/>
        <v>0</v>
      </c>
      <c r="K15" s="107"/>
      <c r="L15" s="18"/>
      <c r="M15" s="169"/>
      <c r="N15" s="100"/>
      <c r="O15" s="251"/>
    </row>
    <row r="16" spans="1:15" ht="15.75" x14ac:dyDescent="0.25">
      <c r="A16" s="35"/>
      <c r="C16" s="92" t="s">
        <v>521</v>
      </c>
      <c r="D16" s="19">
        <f>SUM(D8:D15)</f>
        <v>245000</v>
      </c>
      <c r="E16" s="19">
        <f>SUM(E8:E11)</f>
        <v>26593</v>
      </c>
      <c r="F16" s="19">
        <f>SUM(F8:F15)</f>
        <v>0</v>
      </c>
      <c r="G16" s="19">
        <f>SUM(G8:G11)</f>
        <v>0</v>
      </c>
      <c r="H16" s="19">
        <f>SUM(H8:H15)</f>
        <v>0</v>
      </c>
      <c r="I16" s="19">
        <f>SUM(I8:I11)</f>
        <v>0</v>
      </c>
      <c r="J16" s="19">
        <f>SUM(J8:J15)</f>
        <v>271593</v>
      </c>
      <c r="K16" s="19">
        <f>(K8*J8)+(K9*J9)+(K10*J10)+(K11*J11)+(K12*J12)+(K13*J13)+(K14*J14)+(K15*J15)</f>
        <v>102796.5</v>
      </c>
      <c r="L16" s="19">
        <f>SUM(L8:L15)</f>
        <v>26593</v>
      </c>
      <c r="M16" s="170"/>
      <c r="N16" s="100"/>
      <c r="O16" s="252"/>
    </row>
    <row r="17" spans="1:15" ht="17.25" customHeight="1" x14ac:dyDescent="0.25">
      <c r="A17" s="35"/>
      <c r="B17" s="90" t="s">
        <v>377</v>
      </c>
      <c r="C17" s="285" t="s">
        <v>603</v>
      </c>
      <c r="D17" s="285"/>
      <c r="E17" s="285"/>
      <c r="F17" s="285"/>
      <c r="G17" s="285"/>
      <c r="H17" s="285"/>
      <c r="I17" s="285"/>
      <c r="J17" s="285"/>
      <c r="K17" s="285"/>
      <c r="L17" s="286"/>
      <c r="M17" s="286"/>
      <c r="N17" s="285"/>
      <c r="O17" s="253"/>
    </row>
    <row r="18" spans="1:15" ht="96" customHeight="1" x14ac:dyDescent="0.25">
      <c r="A18" s="35"/>
      <c r="B18" s="91" t="s">
        <v>378</v>
      </c>
      <c r="C18" s="222" t="s">
        <v>604</v>
      </c>
      <c r="D18" s="238">
        <v>110000</v>
      </c>
      <c r="E18" s="238"/>
      <c r="F18" s="176">
        <v>0</v>
      </c>
      <c r="G18" s="176"/>
      <c r="H18" s="178"/>
      <c r="I18" s="178"/>
      <c r="J18" s="19">
        <f>SUM(D18:I18)</f>
        <v>110000</v>
      </c>
      <c r="K18" s="106">
        <v>0.5</v>
      </c>
      <c r="L18" s="17">
        <f t="shared" ref="L18:L20" si="3">+I18+G18+E18</f>
        <v>0</v>
      </c>
      <c r="M18" s="243" t="s">
        <v>636</v>
      </c>
      <c r="N18" s="99"/>
      <c r="O18" s="250">
        <v>4</v>
      </c>
    </row>
    <row r="19" spans="1:15" ht="51" customHeight="1" x14ac:dyDescent="0.25">
      <c r="A19" s="35"/>
      <c r="B19" s="91" t="s">
        <v>379</v>
      </c>
      <c r="C19" s="224" t="s">
        <v>605</v>
      </c>
      <c r="D19" s="177">
        <v>0</v>
      </c>
      <c r="E19" s="177"/>
      <c r="F19" s="241">
        <v>90000</v>
      </c>
      <c r="G19" s="241">
        <v>64961</v>
      </c>
      <c r="H19" s="178"/>
      <c r="I19" s="178"/>
      <c r="J19" s="19">
        <f t="shared" ref="J19:J20" si="4">SUM(D19:I19)</f>
        <v>154961</v>
      </c>
      <c r="K19" s="106">
        <v>0.3</v>
      </c>
      <c r="L19" s="343">
        <f t="shared" si="3"/>
        <v>64961</v>
      </c>
      <c r="M19" s="243" t="s">
        <v>637</v>
      </c>
      <c r="N19" s="99"/>
      <c r="O19" s="250">
        <v>4</v>
      </c>
    </row>
    <row r="20" spans="1:15" ht="81.75" customHeight="1" x14ac:dyDescent="0.25">
      <c r="A20" s="35"/>
      <c r="B20" s="91" t="s">
        <v>380</v>
      </c>
      <c r="C20" s="224" t="s">
        <v>624</v>
      </c>
      <c r="D20" s="177">
        <v>18709</v>
      </c>
      <c r="E20" s="177"/>
      <c r="F20" s="176">
        <v>0</v>
      </c>
      <c r="G20" s="176"/>
      <c r="H20" s="178"/>
      <c r="I20" s="178"/>
      <c r="J20" s="19">
        <f t="shared" si="4"/>
        <v>18709</v>
      </c>
      <c r="K20" s="106">
        <v>0.5</v>
      </c>
      <c r="L20" s="17">
        <f t="shared" si="3"/>
        <v>0</v>
      </c>
      <c r="M20" s="243" t="s">
        <v>638</v>
      </c>
      <c r="N20" s="99"/>
      <c r="O20" s="250">
        <v>6</v>
      </c>
    </row>
    <row r="21" spans="1:15" ht="13.5" hidden="1" customHeight="1" x14ac:dyDescent="0.25">
      <c r="A21" s="35"/>
      <c r="B21" s="91" t="s">
        <v>381</v>
      </c>
      <c r="C21" s="222"/>
      <c r="D21" s="225">
        <v>0</v>
      </c>
      <c r="E21" s="225"/>
      <c r="F21" s="231">
        <v>0</v>
      </c>
      <c r="G21" s="231"/>
      <c r="H21" s="225"/>
      <c r="I21" s="225"/>
      <c r="J21" s="226">
        <f t="shared" ref="J21:J25" si="5">SUM(D21:H21)</f>
        <v>0</v>
      </c>
      <c r="K21" s="106">
        <v>0</v>
      </c>
      <c r="L21" s="17"/>
      <c r="M21" s="169"/>
      <c r="N21" s="99"/>
      <c r="O21" s="250">
        <v>0</v>
      </c>
    </row>
    <row r="22" spans="1:15" ht="15.75" hidden="1" x14ac:dyDescent="0.25">
      <c r="A22" s="35"/>
      <c r="B22" s="91" t="s">
        <v>382</v>
      </c>
      <c r="C22" s="16"/>
      <c r="D22" s="17"/>
      <c r="E22" s="17"/>
      <c r="F22" s="17"/>
      <c r="G22" s="17"/>
      <c r="H22" s="17"/>
      <c r="I22" s="17"/>
      <c r="J22" s="226">
        <f t="shared" si="5"/>
        <v>0</v>
      </c>
      <c r="K22" s="106"/>
      <c r="L22" s="17"/>
      <c r="M22" s="169"/>
      <c r="N22" s="99"/>
      <c r="O22" s="250"/>
    </row>
    <row r="23" spans="1:15" ht="15.75" hidden="1" x14ac:dyDescent="0.25">
      <c r="A23" s="35"/>
      <c r="B23" s="91" t="s">
        <v>383</v>
      </c>
      <c r="C23" s="16"/>
      <c r="D23" s="17"/>
      <c r="E23" s="17"/>
      <c r="F23" s="17"/>
      <c r="G23" s="17"/>
      <c r="H23" s="17"/>
      <c r="I23" s="17"/>
      <c r="J23" s="226">
        <f t="shared" si="5"/>
        <v>0</v>
      </c>
      <c r="K23" s="106"/>
      <c r="L23" s="17"/>
      <c r="M23" s="169"/>
      <c r="N23" s="99"/>
      <c r="O23" s="250"/>
    </row>
    <row r="24" spans="1:15" ht="15.75" hidden="1" x14ac:dyDescent="0.25">
      <c r="A24" s="35"/>
      <c r="B24" s="91" t="s">
        <v>384</v>
      </c>
      <c r="C24" s="41"/>
      <c r="D24" s="18"/>
      <c r="E24" s="18"/>
      <c r="F24" s="18"/>
      <c r="G24" s="18"/>
      <c r="H24" s="18"/>
      <c r="I24" s="18"/>
      <c r="J24" s="226">
        <f t="shared" si="5"/>
        <v>0</v>
      </c>
      <c r="K24" s="107"/>
      <c r="L24" s="18"/>
      <c r="M24" s="169"/>
      <c r="N24" s="100"/>
      <c r="O24" s="250"/>
    </row>
    <row r="25" spans="1:15" ht="15.75" hidden="1" x14ac:dyDescent="0.25">
      <c r="A25" s="35"/>
      <c r="B25" s="91" t="s">
        <v>385</v>
      </c>
      <c r="C25" s="41"/>
      <c r="D25" s="18"/>
      <c r="E25" s="18"/>
      <c r="F25" s="18"/>
      <c r="G25" s="18"/>
      <c r="H25" s="18"/>
      <c r="I25" s="18"/>
      <c r="J25" s="226">
        <f t="shared" si="5"/>
        <v>0</v>
      </c>
      <c r="K25" s="107"/>
      <c r="L25" s="18"/>
      <c r="M25" s="169"/>
      <c r="N25" s="100"/>
      <c r="O25" s="250"/>
    </row>
    <row r="26" spans="1:15" ht="15.75" x14ac:dyDescent="0.25">
      <c r="A26" s="35"/>
      <c r="C26" s="92" t="s">
        <v>521</v>
      </c>
      <c r="D26" s="22">
        <f>SUM(D18:D25)</f>
        <v>128709</v>
      </c>
      <c r="E26" s="22">
        <f>SUM(E18:E20)</f>
        <v>0</v>
      </c>
      <c r="F26" s="22">
        <f>SUM(F18:F25)</f>
        <v>90000</v>
      </c>
      <c r="G26" s="22">
        <f>SUM(G18:G20)</f>
        <v>64961</v>
      </c>
      <c r="H26" s="22">
        <f>SUM(H18:H25)</f>
        <v>0</v>
      </c>
      <c r="I26" s="22">
        <f>SUM(I18:I20)</f>
        <v>0</v>
      </c>
      <c r="J26" s="22">
        <f>SUM(J18:J25)</f>
        <v>283670</v>
      </c>
      <c r="K26" s="19">
        <f>(K18*J18)+(K19*J19)+(K20*J20)+(K21*J21)+(K22*J22)+(K23*J23)+(K24*J24)+(K25*J25)</f>
        <v>110842.79999999999</v>
      </c>
      <c r="L26" s="19">
        <f>SUM(L18:L25)</f>
        <v>64961</v>
      </c>
      <c r="M26" s="170"/>
      <c r="N26" s="100"/>
      <c r="O26" s="252"/>
    </row>
    <row r="27" spans="1:15" ht="15.75" customHeight="1" x14ac:dyDescent="0.25">
      <c r="A27" s="35"/>
      <c r="B27" s="90" t="s">
        <v>386</v>
      </c>
      <c r="C27" s="280" t="s">
        <v>606</v>
      </c>
      <c r="D27" s="280"/>
      <c r="E27" s="280"/>
      <c r="F27" s="280"/>
      <c r="G27" s="280"/>
      <c r="H27" s="280"/>
      <c r="I27" s="280"/>
      <c r="J27" s="280"/>
      <c r="K27" s="280"/>
      <c r="L27" s="281"/>
      <c r="M27" s="281"/>
      <c r="N27" s="280"/>
      <c r="O27" s="253"/>
    </row>
    <row r="28" spans="1:15" ht="107.25" customHeight="1" x14ac:dyDescent="0.25">
      <c r="A28" s="35"/>
      <c r="B28" s="91" t="s">
        <v>387</v>
      </c>
      <c r="C28" s="222" t="s">
        <v>607</v>
      </c>
      <c r="D28" s="177">
        <v>15000</v>
      </c>
      <c r="E28" s="177"/>
      <c r="F28" s="176"/>
      <c r="G28" s="176"/>
      <c r="H28" s="178">
        <v>0</v>
      </c>
      <c r="I28" s="178"/>
      <c r="J28" s="19">
        <f>SUM(D28:I28)</f>
        <v>15000</v>
      </c>
      <c r="K28" s="106">
        <v>0.5</v>
      </c>
      <c r="L28" s="17">
        <f t="shared" ref="L28:L31" si="6">+I28+G28+E28</f>
        <v>0</v>
      </c>
      <c r="M28" s="243" t="s">
        <v>639</v>
      </c>
      <c r="N28" s="99"/>
      <c r="O28" s="250">
        <v>4</v>
      </c>
    </row>
    <row r="29" spans="1:15" ht="80.25" customHeight="1" x14ac:dyDescent="0.25">
      <c r="A29" s="35"/>
      <c r="B29" s="91" t="s">
        <v>388</v>
      </c>
      <c r="C29" s="222" t="s">
        <v>640</v>
      </c>
      <c r="D29" s="177">
        <v>0</v>
      </c>
      <c r="E29" s="177"/>
      <c r="F29" s="241">
        <v>15000</v>
      </c>
      <c r="G29" s="241"/>
      <c r="H29" s="178">
        <v>0</v>
      </c>
      <c r="I29" s="178"/>
      <c r="J29" s="19">
        <f t="shared" ref="J29:J31" si="7">SUM(D29:I29)</f>
        <v>15000</v>
      </c>
      <c r="K29" s="106">
        <v>0.5</v>
      </c>
      <c r="L29" s="17">
        <f t="shared" si="6"/>
        <v>0</v>
      </c>
      <c r="M29" s="243" t="s">
        <v>641</v>
      </c>
      <c r="N29" s="99"/>
      <c r="O29" s="250">
        <v>4</v>
      </c>
    </row>
    <row r="30" spans="1:15" ht="96.75" customHeight="1" x14ac:dyDescent="0.25">
      <c r="A30" s="35"/>
      <c r="B30" s="91" t="s">
        <v>389</v>
      </c>
      <c r="C30" s="222" t="s">
        <v>608</v>
      </c>
      <c r="D30" s="238">
        <v>50000</v>
      </c>
      <c r="E30" s="238"/>
      <c r="F30" s="176">
        <v>0</v>
      </c>
      <c r="G30" s="176"/>
      <c r="H30" s="178">
        <v>0</v>
      </c>
      <c r="I30" s="178"/>
      <c r="J30" s="19">
        <f t="shared" si="7"/>
        <v>50000</v>
      </c>
      <c r="K30" s="106">
        <v>0.3</v>
      </c>
      <c r="L30" s="17">
        <f t="shared" si="6"/>
        <v>0</v>
      </c>
      <c r="M30" s="243" t="s">
        <v>639</v>
      </c>
      <c r="N30" s="99"/>
      <c r="O30" s="250">
        <v>6</v>
      </c>
    </row>
    <row r="31" spans="1:15" ht="83.25" customHeight="1" x14ac:dyDescent="0.25">
      <c r="A31" s="35"/>
      <c r="B31" s="91" t="s">
        <v>390</v>
      </c>
      <c r="C31" s="222" t="s">
        <v>609</v>
      </c>
      <c r="D31" s="242">
        <v>70000</v>
      </c>
      <c r="E31" s="242"/>
      <c r="F31" s="233"/>
      <c r="G31" s="233"/>
      <c r="H31" s="234"/>
      <c r="I31" s="178"/>
      <c r="J31" s="19">
        <f t="shared" si="7"/>
        <v>70000</v>
      </c>
      <c r="K31" s="106">
        <v>0.5</v>
      </c>
      <c r="L31" s="17">
        <f t="shared" si="6"/>
        <v>0</v>
      </c>
      <c r="M31" s="243" t="s">
        <v>639</v>
      </c>
      <c r="N31" s="99"/>
      <c r="O31" s="250">
        <v>4</v>
      </c>
    </row>
    <row r="32" spans="1:15" s="35" customFormat="1" ht="15.75" hidden="1" x14ac:dyDescent="0.25">
      <c r="B32" s="91" t="s">
        <v>391</v>
      </c>
      <c r="C32" s="16"/>
      <c r="D32" s="17"/>
      <c r="E32" s="17"/>
      <c r="F32" s="17"/>
      <c r="G32" s="17"/>
      <c r="H32" s="17"/>
      <c r="I32" s="17"/>
      <c r="J32" s="226">
        <f t="shared" ref="J32:J35" si="8">SUM(D32:H32)</f>
        <v>0</v>
      </c>
      <c r="K32" s="106"/>
      <c r="L32" s="17"/>
      <c r="M32" s="169"/>
      <c r="N32" s="99"/>
      <c r="O32" s="250"/>
    </row>
    <row r="33" spans="1:15" s="35" customFormat="1" ht="15.75" hidden="1" x14ac:dyDescent="0.25">
      <c r="B33" s="91" t="s">
        <v>392</v>
      </c>
      <c r="C33" s="16"/>
      <c r="D33" s="17"/>
      <c r="E33" s="17"/>
      <c r="F33" s="17"/>
      <c r="G33" s="17"/>
      <c r="H33" s="17"/>
      <c r="I33" s="17"/>
      <c r="J33" s="226">
        <f t="shared" si="8"/>
        <v>0</v>
      </c>
      <c r="K33" s="106"/>
      <c r="L33" s="17"/>
      <c r="M33" s="169"/>
      <c r="N33" s="99"/>
      <c r="O33" s="250"/>
    </row>
    <row r="34" spans="1:15" s="35" customFormat="1" ht="15.75" hidden="1" x14ac:dyDescent="0.25">
      <c r="A34" s="34"/>
      <c r="B34" s="91" t="s">
        <v>393</v>
      </c>
      <c r="C34" s="41"/>
      <c r="D34" s="18"/>
      <c r="E34" s="18"/>
      <c r="F34" s="18"/>
      <c r="G34" s="18"/>
      <c r="H34" s="18"/>
      <c r="I34" s="18"/>
      <c r="J34" s="226">
        <f t="shared" si="8"/>
        <v>0</v>
      </c>
      <c r="K34" s="107"/>
      <c r="L34" s="18"/>
      <c r="M34" s="169"/>
      <c r="N34" s="100"/>
      <c r="O34" s="250"/>
    </row>
    <row r="35" spans="1:15" ht="15.75" hidden="1" x14ac:dyDescent="0.25">
      <c r="B35" s="91" t="s">
        <v>394</v>
      </c>
      <c r="C35" s="41"/>
      <c r="D35" s="18"/>
      <c r="E35" s="18"/>
      <c r="F35" s="18"/>
      <c r="G35" s="18"/>
      <c r="H35" s="18"/>
      <c r="I35" s="18"/>
      <c r="J35" s="226">
        <f t="shared" si="8"/>
        <v>0</v>
      </c>
      <c r="K35" s="107"/>
      <c r="L35" s="18"/>
      <c r="M35" s="169"/>
      <c r="N35" s="100"/>
      <c r="O35" s="250"/>
    </row>
    <row r="36" spans="1:15" ht="15.75" x14ac:dyDescent="0.25">
      <c r="C36" s="92" t="s">
        <v>521</v>
      </c>
      <c r="D36" s="19">
        <f>SUM(D28:D35)</f>
        <v>135000</v>
      </c>
      <c r="E36" s="19">
        <f>SUM(E28:E31)</f>
        <v>0</v>
      </c>
      <c r="F36" s="19">
        <f>SUM(F28:F35)</f>
        <v>15000</v>
      </c>
      <c r="G36" s="19">
        <f>SUM(G28:G31)</f>
        <v>0</v>
      </c>
      <c r="H36" s="19">
        <f>SUM(H28:H35)</f>
        <v>0</v>
      </c>
      <c r="I36" s="19">
        <f>SUM(I28:I31)</f>
        <v>0</v>
      </c>
      <c r="J36" s="19">
        <f>SUM(J28:J35)</f>
        <v>150000</v>
      </c>
      <c r="K36" s="19">
        <f>(K28*J28)+(K29*J29)+(K30*J30)+(K31*J31)+(K32*J32)+(K33*J33)+(K34*J34)+(K35*J35)</f>
        <v>65000</v>
      </c>
      <c r="L36" s="19">
        <f>SUM(L28:L35)</f>
        <v>0</v>
      </c>
      <c r="M36" s="170"/>
      <c r="N36" s="100"/>
      <c r="O36" s="252"/>
    </row>
    <row r="37" spans="1:15" ht="51" hidden="1" customHeight="1" x14ac:dyDescent="0.25">
      <c r="B37" s="90" t="s">
        <v>395</v>
      </c>
      <c r="C37" s="274"/>
      <c r="D37" s="274"/>
      <c r="E37" s="274"/>
      <c r="F37" s="274"/>
      <c r="G37" s="274"/>
      <c r="H37" s="274"/>
      <c r="I37" s="274"/>
      <c r="J37" s="274"/>
      <c r="K37" s="274"/>
      <c r="L37" s="275"/>
      <c r="M37" s="275"/>
      <c r="N37" s="274"/>
      <c r="O37" s="183"/>
    </row>
    <row r="38" spans="1:15" ht="15.75" hidden="1" x14ac:dyDescent="0.25">
      <c r="B38" s="91" t="s">
        <v>396</v>
      </c>
      <c r="C38" s="16"/>
      <c r="D38" s="17"/>
      <c r="E38" s="17"/>
      <c r="F38" s="17"/>
      <c r="G38" s="17"/>
      <c r="H38" s="17"/>
      <c r="I38" s="17"/>
      <c r="J38" s="109">
        <f>SUM(D38:H38)</f>
        <v>0</v>
      </c>
      <c r="K38" s="106"/>
      <c r="L38" s="17"/>
      <c r="M38" s="169"/>
      <c r="N38" s="99"/>
      <c r="O38" s="184"/>
    </row>
    <row r="39" spans="1:15" ht="15.75" hidden="1" x14ac:dyDescent="0.25">
      <c r="B39" s="91" t="s">
        <v>397</v>
      </c>
      <c r="C39" s="16"/>
      <c r="D39" s="17"/>
      <c r="E39" s="17"/>
      <c r="F39" s="17"/>
      <c r="G39" s="17"/>
      <c r="H39" s="17"/>
      <c r="I39" s="17"/>
      <c r="J39" s="109">
        <f t="shared" ref="J39:J45" si="9">SUM(D39:H39)</f>
        <v>0</v>
      </c>
      <c r="K39" s="106"/>
      <c r="L39" s="17"/>
      <c r="M39" s="169"/>
      <c r="N39" s="99"/>
      <c r="O39" s="184"/>
    </row>
    <row r="40" spans="1:15" ht="15.75" hidden="1" x14ac:dyDescent="0.25">
      <c r="B40" s="91" t="s">
        <v>398</v>
      </c>
      <c r="C40" s="16"/>
      <c r="D40" s="17"/>
      <c r="E40" s="17"/>
      <c r="F40" s="17"/>
      <c r="G40" s="17"/>
      <c r="H40" s="17"/>
      <c r="I40" s="17"/>
      <c r="J40" s="109">
        <f t="shared" si="9"/>
        <v>0</v>
      </c>
      <c r="K40" s="106"/>
      <c r="L40" s="17"/>
      <c r="M40" s="169"/>
      <c r="N40" s="99"/>
      <c r="O40" s="184"/>
    </row>
    <row r="41" spans="1:15" ht="15.75" hidden="1" x14ac:dyDescent="0.25">
      <c r="B41" s="91" t="s">
        <v>399</v>
      </c>
      <c r="C41" s="16"/>
      <c r="D41" s="17"/>
      <c r="E41" s="17"/>
      <c r="F41" s="17"/>
      <c r="G41" s="17"/>
      <c r="H41" s="17"/>
      <c r="I41" s="17"/>
      <c r="J41" s="109">
        <f t="shared" si="9"/>
        <v>0</v>
      </c>
      <c r="K41" s="106"/>
      <c r="L41" s="17"/>
      <c r="M41" s="169"/>
      <c r="N41" s="99"/>
      <c r="O41" s="184"/>
    </row>
    <row r="42" spans="1:15" ht="15.75" hidden="1" x14ac:dyDescent="0.25">
      <c r="B42" s="91" t="s">
        <v>400</v>
      </c>
      <c r="C42" s="16"/>
      <c r="D42" s="17"/>
      <c r="E42" s="17"/>
      <c r="F42" s="17"/>
      <c r="G42" s="17"/>
      <c r="H42" s="17"/>
      <c r="I42" s="17"/>
      <c r="J42" s="109">
        <f t="shared" si="9"/>
        <v>0</v>
      </c>
      <c r="K42" s="106"/>
      <c r="L42" s="17"/>
      <c r="M42" s="169"/>
      <c r="N42" s="99"/>
      <c r="O42" s="184"/>
    </row>
    <row r="43" spans="1:15" ht="15.75" hidden="1" x14ac:dyDescent="0.25">
      <c r="A43" s="35"/>
      <c r="B43" s="91" t="s">
        <v>401</v>
      </c>
      <c r="C43" s="16"/>
      <c r="D43" s="17"/>
      <c r="E43" s="17"/>
      <c r="F43" s="17"/>
      <c r="G43" s="17"/>
      <c r="H43" s="17"/>
      <c r="I43" s="17"/>
      <c r="J43" s="109">
        <f t="shared" si="9"/>
        <v>0</v>
      </c>
      <c r="K43" s="106"/>
      <c r="L43" s="17"/>
      <c r="M43" s="169"/>
      <c r="N43" s="99"/>
      <c r="O43" s="184"/>
    </row>
    <row r="44" spans="1:15" s="35" customFormat="1" ht="15.75" hidden="1" x14ac:dyDescent="0.25">
      <c r="A44" s="34"/>
      <c r="B44" s="91" t="s">
        <v>402</v>
      </c>
      <c r="C44" s="41"/>
      <c r="D44" s="18"/>
      <c r="E44" s="18"/>
      <c r="F44" s="18"/>
      <c r="G44" s="18"/>
      <c r="H44" s="18"/>
      <c r="I44" s="18"/>
      <c r="J44" s="109">
        <f t="shared" si="9"/>
        <v>0</v>
      </c>
      <c r="K44" s="107"/>
      <c r="L44" s="18"/>
      <c r="M44" s="169"/>
      <c r="N44" s="100"/>
      <c r="O44" s="184"/>
    </row>
    <row r="45" spans="1:15" ht="15.75" hidden="1" x14ac:dyDescent="0.25">
      <c r="B45" s="91" t="s">
        <v>403</v>
      </c>
      <c r="C45" s="41"/>
      <c r="D45" s="18"/>
      <c r="E45" s="18"/>
      <c r="F45" s="18"/>
      <c r="G45" s="18"/>
      <c r="H45" s="18"/>
      <c r="I45" s="18"/>
      <c r="J45" s="109">
        <f t="shared" si="9"/>
        <v>0</v>
      </c>
      <c r="K45" s="107"/>
      <c r="L45" s="18"/>
      <c r="M45" s="169"/>
      <c r="N45" s="100"/>
      <c r="O45" s="184"/>
    </row>
    <row r="46" spans="1:15" ht="15.75" hidden="1" x14ac:dyDescent="0.25">
      <c r="C46" s="92" t="s">
        <v>521</v>
      </c>
      <c r="D46" s="19">
        <f>SUM(D38:D45)</f>
        <v>0</v>
      </c>
      <c r="E46" s="19"/>
      <c r="F46" s="19">
        <f>SUM(F38:F45)</f>
        <v>0</v>
      </c>
      <c r="G46" s="19"/>
      <c r="H46" s="19">
        <f>SUM(H38:H45)</f>
        <v>0</v>
      </c>
      <c r="I46" s="19"/>
      <c r="J46" s="19">
        <f>SUM(J38:J45)</f>
        <v>0</v>
      </c>
      <c r="K46" s="19">
        <f>(K38*J38)+(K39*J39)+(K40*J40)+(K41*J41)+(K42*J42)+(K43*J43)+(K44*J44)+(K45*J45)</f>
        <v>0</v>
      </c>
      <c r="L46" s="19">
        <f>SUM(L38:L45)</f>
        <v>0</v>
      </c>
      <c r="M46" s="170"/>
      <c r="N46" s="100"/>
      <c r="O46" s="185"/>
    </row>
    <row r="47" spans="1:15" ht="15.75" x14ac:dyDescent="0.25">
      <c r="B47" s="10"/>
      <c r="C47" s="11"/>
      <c r="D47" s="9"/>
      <c r="E47" s="9"/>
      <c r="F47" s="9"/>
      <c r="G47" s="9"/>
      <c r="H47" s="9"/>
      <c r="I47" s="9"/>
      <c r="J47" s="9"/>
      <c r="K47" s="9"/>
      <c r="L47" s="9"/>
      <c r="M47" s="171"/>
      <c r="N47" s="9"/>
      <c r="O47" s="184"/>
    </row>
    <row r="48" spans="1:15" ht="18" customHeight="1" x14ac:dyDescent="0.25">
      <c r="B48" s="92" t="s">
        <v>404</v>
      </c>
      <c r="C48" s="280" t="s">
        <v>625</v>
      </c>
      <c r="D48" s="280"/>
      <c r="E48" s="280"/>
      <c r="F48" s="280"/>
      <c r="G48" s="280"/>
      <c r="H48" s="280"/>
      <c r="I48" s="280"/>
      <c r="J48" s="280"/>
      <c r="K48" s="280"/>
      <c r="L48" s="281"/>
      <c r="M48" s="281"/>
      <c r="N48" s="282"/>
      <c r="O48" s="257"/>
    </row>
    <row r="49" spans="1:15" ht="16.5" customHeight="1" x14ac:dyDescent="0.25">
      <c r="B49" s="90" t="s">
        <v>405</v>
      </c>
      <c r="C49" s="280" t="s">
        <v>626</v>
      </c>
      <c r="D49" s="280"/>
      <c r="E49" s="280"/>
      <c r="F49" s="280"/>
      <c r="G49" s="280"/>
      <c r="H49" s="280"/>
      <c r="I49" s="280"/>
      <c r="J49" s="280"/>
      <c r="K49" s="280"/>
      <c r="L49" s="281"/>
      <c r="M49" s="281"/>
      <c r="N49" s="282"/>
      <c r="O49" s="253"/>
    </row>
    <row r="50" spans="1:15" ht="129" customHeight="1" x14ac:dyDescent="0.25">
      <c r="B50" s="91" t="s">
        <v>406</v>
      </c>
      <c r="C50" s="224" t="s">
        <v>610</v>
      </c>
      <c r="D50" s="177">
        <v>0</v>
      </c>
      <c r="E50" s="177"/>
      <c r="F50" s="176">
        <v>0</v>
      </c>
      <c r="G50" s="176"/>
      <c r="H50" s="178">
        <v>40000</v>
      </c>
      <c r="I50" s="178">
        <v>29553.200000000001</v>
      </c>
      <c r="J50" s="19">
        <f>SUM(D50:I50)</f>
        <v>69553.2</v>
      </c>
      <c r="K50" s="106">
        <v>0.5</v>
      </c>
      <c r="L50" s="342">
        <f t="shared" ref="L50:L51" si="10">+I50+G50+E50</f>
        <v>29553.200000000001</v>
      </c>
      <c r="M50" s="243" t="s">
        <v>652</v>
      </c>
      <c r="N50" s="254"/>
      <c r="O50" s="250">
        <v>6</v>
      </c>
    </row>
    <row r="51" spans="1:15" ht="86.25" customHeight="1" x14ac:dyDescent="0.25">
      <c r="B51" s="91" t="s">
        <v>407</v>
      </c>
      <c r="C51" s="224" t="s">
        <v>612</v>
      </c>
      <c r="D51" s="177">
        <v>0</v>
      </c>
      <c r="E51" s="177"/>
      <c r="F51" s="176">
        <v>0</v>
      </c>
      <c r="G51" s="176"/>
      <c r="H51" s="178">
        <v>45000</v>
      </c>
      <c r="I51" s="178"/>
      <c r="J51" s="19">
        <f>SUM(D51:I51)</f>
        <v>45000</v>
      </c>
      <c r="K51" s="106">
        <v>0.3</v>
      </c>
      <c r="L51" s="17">
        <f t="shared" si="10"/>
        <v>0</v>
      </c>
      <c r="M51" s="243" t="s">
        <v>653</v>
      </c>
      <c r="N51" s="254"/>
      <c r="O51" s="250">
        <v>6</v>
      </c>
    </row>
    <row r="52" spans="1:15" ht="14.25" hidden="1" customHeight="1" x14ac:dyDescent="0.25">
      <c r="B52" s="91" t="s">
        <v>408</v>
      </c>
      <c r="C52" s="224"/>
      <c r="D52" s="225">
        <v>0</v>
      </c>
      <c r="E52" s="225"/>
      <c r="F52" s="225">
        <v>0</v>
      </c>
      <c r="G52" s="225"/>
      <c r="H52" s="225">
        <v>0</v>
      </c>
      <c r="I52" s="225"/>
      <c r="J52" s="170">
        <f t="shared" ref="J52:J57" si="11">SUM(D52:H52)</f>
        <v>0</v>
      </c>
      <c r="K52" s="106">
        <v>0</v>
      </c>
      <c r="L52" s="17"/>
      <c r="M52" s="169"/>
      <c r="N52" s="254"/>
      <c r="O52" s="250">
        <v>0</v>
      </c>
    </row>
    <row r="53" spans="1:15" ht="18" hidden="1" customHeight="1" x14ac:dyDescent="0.25">
      <c r="B53" s="91" t="s">
        <v>409</v>
      </c>
      <c r="C53" s="239"/>
      <c r="D53" s="225">
        <v>0</v>
      </c>
      <c r="E53" s="225"/>
      <c r="F53" s="225">
        <v>0</v>
      </c>
      <c r="G53" s="225"/>
      <c r="H53" s="225">
        <v>0</v>
      </c>
      <c r="I53" s="225"/>
      <c r="J53" s="170">
        <f t="shared" si="11"/>
        <v>0</v>
      </c>
      <c r="K53" s="106">
        <v>0</v>
      </c>
      <c r="L53" s="17"/>
      <c r="M53" s="169"/>
      <c r="N53" s="254"/>
      <c r="O53" s="250">
        <v>0</v>
      </c>
    </row>
    <row r="54" spans="1:15" ht="15.75" hidden="1" x14ac:dyDescent="0.25">
      <c r="B54" s="91" t="s">
        <v>410</v>
      </c>
      <c r="C54" s="239"/>
      <c r="D54" s="169"/>
      <c r="E54" s="169"/>
      <c r="F54" s="169"/>
      <c r="G54" s="169"/>
      <c r="H54" s="169">
        <v>0</v>
      </c>
      <c r="I54" s="169"/>
      <c r="J54" s="170">
        <f t="shared" si="11"/>
        <v>0</v>
      </c>
      <c r="K54" s="106">
        <v>0</v>
      </c>
      <c r="L54" s="17"/>
      <c r="M54" s="169"/>
      <c r="N54" s="254"/>
      <c r="O54" s="250">
        <v>0</v>
      </c>
    </row>
    <row r="55" spans="1:15" ht="15.75" hidden="1" x14ac:dyDescent="0.25">
      <c r="B55" s="91" t="s">
        <v>411</v>
      </c>
      <c r="C55" s="16"/>
      <c r="D55" s="17"/>
      <c r="E55" s="17"/>
      <c r="F55" s="17"/>
      <c r="G55" s="17"/>
      <c r="H55" s="17"/>
      <c r="I55" s="17"/>
      <c r="J55" s="226">
        <f t="shared" si="11"/>
        <v>0</v>
      </c>
      <c r="K55" s="106"/>
      <c r="L55" s="17"/>
      <c r="M55" s="169"/>
      <c r="N55" s="254"/>
      <c r="O55" s="250"/>
    </row>
    <row r="56" spans="1:15" ht="15.75" hidden="1" x14ac:dyDescent="0.25">
      <c r="A56" s="35"/>
      <c r="B56" s="91" t="s">
        <v>412</v>
      </c>
      <c r="C56" s="41"/>
      <c r="D56" s="18"/>
      <c r="E56" s="18"/>
      <c r="F56" s="18"/>
      <c r="G56" s="18"/>
      <c r="H56" s="18"/>
      <c r="I56" s="18"/>
      <c r="J56" s="226">
        <f t="shared" si="11"/>
        <v>0</v>
      </c>
      <c r="K56" s="107"/>
      <c r="L56" s="18"/>
      <c r="M56" s="169"/>
      <c r="N56" s="255"/>
      <c r="O56" s="250"/>
    </row>
    <row r="57" spans="1:15" s="35" customFormat="1" ht="15.75" hidden="1" x14ac:dyDescent="0.25">
      <c r="B57" s="91" t="s">
        <v>413</v>
      </c>
      <c r="C57" s="41"/>
      <c r="D57" s="18"/>
      <c r="E57" s="18"/>
      <c r="F57" s="18"/>
      <c r="G57" s="18"/>
      <c r="H57" s="18"/>
      <c r="I57" s="18"/>
      <c r="J57" s="226">
        <f t="shared" si="11"/>
        <v>0</v>
      </c>
      <c r="K57" s="107"/>
      <c r="L57" s="18"/>
      <c r="M57" s="169"/>
      <c r="N57" s="255"/>
      <c r="O57" s="250"/>
    </row>
    <row r="58" spans="1:15" s="35" customFormat="1" ht="15.75" x14ac:dyDescent="0.25">
      <c r="A58" s="34"/>
      <c r="B58" s="34"/>
      <c r="C58" s="92" t="s">
        <v>521</v>
      </c>
      <c r="D58" s="19">
        <f>SUM(D50:D57)</f>
        <v>0</v>
      </c>
      <c r="E58" s="19">
        <f>SUM(E50:E51)</f>
        <v>0</v>
      </c>
      <c r="F58" s="19">
        <f>SUM(F50:F57)</f>
        <v>0</v>
      </c>
      <c r="G58" s="19">
        <f>SUM(G50:G51)</f>
        <v>0</v>
      </c>
      <c r="H58" s="19">
        <f>SUM(H50:H57)</f>
        <v>85000</v>
      </c>
      <c r="I58" s="22">
        <f>SUM(I50:I51)</f>
        <v>29553.200000000001</v>
      </c>
      <c r="J58" s="22">
        <f>SUM(J50:J57)</f>
        <v>114553.2</v>
      </c>
      <c r="K58" s="19">
        <f>(K50*J50)+(K51*J51)+(K52*J52)+(K53*J53)+(K54*J54)+(K55*J55)+(K56*J56)+(K57*J57)</f>
        <v>48276.6</v>
      </c>
      <c r="L58" s="19">
        <f>SUM(L50:L57)</f>
        <v>29553.200000000001</v>
      </c>
      <c r="M58" s="170"/>
      <c r="N58" s="255"/>
      <c r="O58" s="252"/>
    </row>
    <row r="59" spans="1:15" ht="16.5" customHeight="1" x14ac:dyDescent="0.25">
      <c r="B59" s="90" t="s">
        <v>414</v>
      </c>
      <c r="C59" s="280" t="s">
        <v>627</v>
      </c>
      <c r="D59" s="280"/>
      <c r="E59" s="280"/>
      <c r="F59" s="280"/>
      <c r="G59" s="280"/>
      <c r="H59" s="280"/>
      <c r="I59" s="280"/>
      <c r="J59" s="280"/>
      <c r="K59" s="280"/>
      <c r="L59" s="281"/>
      <c r="M59" s="281"/>
      <c r="N59" s="282"/>
      <c r="O59" s="253"/>
    </row>
    <row r="60" spans="1:15" ht="129" customHeight="1" x14ac:dyDescent="0.25">
      <c r="B60" s="91" t="s">
        <v>415</v>
      </c>
      <c r="C60" s="222" t="s">
        <v>611</v>
      </c>
      <c r="D60" s="177">
        <v>0</v>
      </c>
      <c r="E60" s="177"/>
      <c r="F60" s="241">
        <v>90000</v>
      </c>
      <c r="G60" s="241"/>
      <c r="H60" s="178">
        <v>0</v>
      </c>
      <c r="I60" s="178"/>
      <c r="J60" s="19">
        <f>SUM(D60:I60)</f>
        <v>90000</v>
      </c>
      <c r="K60" s="106">
        <v>0.3</v>
      </c>
      <c r="L60" s="17">
        <f t="shared" ref="L60:L63" si="12">+I60+G60+E60</f>
        <v>0</v>
      </c>
      <c r="M60" s="243" t="s">
        <v>642</v>
      </c>
      <c r="N60" s="254"/>
      <c r="O60" s="250">
        <v>6</v>
      </c>
    </row>
    <row r="61" spans="1:15" ht="69" customHeight="1" x14ac:dyDescent="0.25">
      <c r="B61" s="188" t="s">
        <v>593</v>
      </c>
      <c r="C61" s="222" t="s">
        <v>613</v>
      </c>
      <c r="D61" s="177">
        <v>0</v>
      </c>
      <c r="E61" s="177"/>
      <c r="F61" s="241">
        <v>80000</v>
      </c>
      <c r="G61" s="241"/>
      <c r="H61" s="178">
        <v>0</v>
      </c>
      <c r="I61" s="178"/>
      <c r="J61" s="19">
        <f t="shared" ref="J61:J63" si="13">SUM(D61:I61)</f>
        <v>80000</v>
      </c>
      <c r="K61" s="106">
        <v>0.3</v>
      </c>
      <c r="L61" s="17">
        <f t="shared" si="12"/>
        <v>0</v>
      </c>
      <c r="M61" s="243" t="s">
        <v>643</v>
      </c>
      <c r="N61" s="254"/>
      <c r="O61" s="250">
        <v>6</v>
      </c>
    </row>
    <row r="62" spans="1:15" ht="114.75" customHeight="1" x14ac:dyDescent="0.25">
      <c r="B62" s="91" t="s">
        <v>416</v>
      </c>
      <c r="C62" s="222" t="s">
        <v>617</v>
      </c>
      <c r="D62" s="177">
        <v>0</v>
      </c>
      <c r="E62" s="177"/>
      <c r="F62" s="176">
        <v>0</v>
      </c>
      <c r="G62" s="176"/>
      <c r="H62" s="178">
        <v>70000</v>
      </c>
      <c r="I62" s="178"/>
      <c r="J62" s="19">
        <f>SUM(D62:I62)</f>
        <v>70000</v>
      </c>
      <c r="K62" s="106">
        <v>0.3</v>
      </c>
      <c r="L62" s="17">
        <f t="shared" si="12"/>
        <v>0</v>
      </c>
      <c r="M62" s="243" t="s">
        <v>644</v>
      </c>
      <c r="N62" s="254"/>
      <c r="O62" s="250">
        <v>6</v>
      </c>
    </row>
    <row r="63" spans="1:15" ht="102" customHeight="1" x14ac:dyDescent="0.25">
      <c r="B63" s="91" t="s">
        <v>417</v>
      </c>
      <c r="C63" s="222" t="s">
        <v>614</v>
      </c>
      <c r="D63" s="177">
        <v>0</v>
      </c>
      <c r="E63" s="177"/>
      <c r="F63" s="176">
        <v>0</v>
      </c>
      <c r="G63" s="176"/>
      <c r="H63" s="178">
        <v>50000</v>
      </c>
      <c r="I63" s="178"/>
      <c r="J63" s="19">
        <f t="shared" si="13"/>
        <v>50000</v>
      </c>
      <c r="K63" s="106">
        <v>0.5</v>
      </c>
      <c r="L63" s="17">
        <f t="shared" si="12"/>
        <v>0</v>
      </c>
      <c r="M63" s="243" t="s">
        <v>645</v>
      </c>
      <c r="N63" s="254"/>
      <c r="O63" s="250">
        <v>6</v>
      </c>
    </row>
    <row r="64" spans="1:15" ht="15" hidden="1" customHeight="1" x14ac:dyDescent="0.25">
      <c r="B64" s="91" t="s">
        <v>418</v>
      </c>
      <c r="C64" s="240"/>
      <c r="D64" s="225">
        <v>0</v>
      </c>
      <c r="E64" s="225"/>
      <c r="F64" s="225">
        <v>0</v>
      </c>
      <c r="G64" s="225"/>
      <c r="H64" s="225">
        <v>0</v>
      </c>
      <c r="I64" s="225"/>
      <c r="J64" s="170">
        <f t="shared" ref="J64:J67" si="14">SUM(D64:H64)</f>
        <v>0</v>
      </c>
      <c r="K64" s="106">
        <v>0</v>
      </c>
      <c r="L64" s="17"/>
      <c r="M64" s="169"/>
      <c r="N64" s="254"/>
      <c r="O64" s="250">
        <v>0</v>
      </c>
    </row>
    <row r="65" spans="1:15" ht="15" hidden="1" customHeight="1" x14ac:dyDescent="0.25">
      <c r="B65" s="91" t="s">
        <v>419</v>
      </c>
      <c r="C65" s="179"/>
      <c r="D65" s="225">
        <v>0</v>
      </c>
      <c r="E65" s="225"/>
      <c r="F65" s="225">
        <v>0</v>
      </c>
      <c r="G65" s="225"/>
      <c r="H65" s="225">
        <v>0</v>
      </c>
      <c r="I65" s="225"/>
      <c r="J65" s="226">
        <f t="shared" si="14"/>
        <v>0</v>
      </c>
      <c r="K65" s="106">
        <v>0</v>
      </c>
      <c r="L65" s="17"/>
      <c r="M65" s="169"/>
      <c r="N65" s="254"/>
      <c r="O65" s="250"/>
    </row>
    <row r="66" spans="1:15" ht="12" hidden="1" customHeight="1" x14ac:dyDescent="0.25">
      <c r="B66" s="91" t="s">
        <v>420</v>
      </c>
      <c r="C66" s="179"/>
      <c r="D66" s="225">
        <v>0</v>
      </c>
      <c r="E66" s="225"/>
      <c r="F66" s="225">
        <v>0</v>
      </c>
      <c r="G66" s="225"/>
      <c r="H66" s="225">
        <v>0</v>
      </c>
      <c r="I66" s="225"/>
      <c r="J66" s="226">
        <f t="shared" si="14"/>
        <v>0</v>
      </c>
      <c r="K66" s="107">
        <v>0</v>
      </c>
      <c r="L66" s="18"/>
      <c r="M66" s="169"/>
      <c r="N66" s="255"/>
      <c r="O66" s="250"/>
    </row>
    <row r="67" spans="1:15" ht="15.75" hidden="1" x14ac:dyDescent="0.25">
      <c r="B67" s="91" t="s">
        <v>421</v>
      </c>
      <c r="C67" s="41"/>
      <c r="D67" s="18"/>
      <c r="E67" s="18"/>
      <c r="F67" s="18"/>
      <c r="G67" s="18"/>
      <c r="H67" s="18"/>
      <c r="I67" s="18"/>
      <c r="J67" s="226">
        <f t="shared" si="14"/>
        <v>0</v>
      </c>
      <c r="K67" s="107"/>
      <c r="L67" s="18"/>
      <c r="M67" s="169"/>
      <c r="N67" s="255"/>
      <c r="O67" s="250"/>
    </row>
    <row r="68" spans="1:15" ht="15.75" x14ac:dyDescent="0.25">
      <c r="C68" s="92" t="s">
        <v>521</v>
      </c>
      <c r="D68" s="22">
        <f>SUM(D60:D67)</f>
        <v>0</v>
      </c>
      <c r="E68" s="22">
        <f>SUM(E60:E63)</f>
        <v>0</v>
      </c>
      <c r="F68" s="22">
        <f t="shared" ref="F68:H68" si="15">SUM(F60:F67)</f>
        <v>170000</v>
      </c>
      <c r="G68" s="22">
        <f>SUM(G60:G63)</f>
        <v>0</v>
      </c>
      <c r="H68" s="22">
        <f t="shared" si="15"/>
        <v>120000</v>
      </c>
      <c r="I68" s="22">
        <f>SUM(I60:I63)</f>
        <v>0</v>
      </c>
      <c r="J68" s="22">
        <f>SUM(J60:J67)</f>
        <v>290000</v>
      </c>
      <c r="K68" s="19">
        <f>(K60*J60)+(K61*J61)+(K62*J62)+(K63*J63)+(K64*J64)+(K65*J65)+(K66*J66)+(K67*J67)</f>
        <v>97000</v>
      </c>
      <c r="L68" s="19">
        <f>SUM(L60:L67)</f>
        <v>0</v>
      </c>
      <c r="M68" s="170"/>
      <c r="N68" s="255"/>
      <c r="O68" s="252"/>
    </row>
    <row r="69" spans="1:15" ht="51" hidden="1" customHeight="1" x14ac:dyDescent="0.25">
      <c r="B69" s="90" t="s">
        <v>422</v>
      </c>
      <c r="C69" s="274"/>
      <c r="D69" s="274"/>
      <c r="E69" s="274"/>
      <c r="F69" s="274"/>
      <c r="G69" s="274"/>
      <c r="H69" s="274"/>
      <c r="I69" s="274"/>
      <c r="J69" s="274"/>
      <c r="K69" s="274"/>
      <c r="L69" s="275"/>
      <c r="M69" s="275"/>
      <c r="N69" s="276"/>
      <c r="O69" s="253"/>
    </row>
    <row r="70" spans="1:15" ht="15.75" hidden="1" x14ac:dyDescent="0.25">
      <c r="B70" s="91" t="s">
        <v>423</v>
      </c>
      <c r="C70" s="16"/>
      <c r="D70" s="17"/>
      <c r="E70" s="17"/>
      <c r="F70" s="17"/>
      <c r="G70" s="17"/>
      <c r="H70" s="17"/>
      <c r="I70" s="17"/>
      <c r="J70" s="109">
        <f>SUM(D70:H70)</f>
        <v>0</v>
      </c>
      <c r="K70" s="106"/>
      <c r="L70" s="17"/>
      <c r="M70" s="169"/>
      <c r="N70" s="254"/>
      <c r="O70" s="250"/>
    </row>
    <row r="71" spans="1:15" ht="15.75" hidden="1" x14ac:dyDescent="0.25">
      <c r="B71" s="91" t="s">
        <v>424</v>
      </c>
      <c r="C71" s="16"/>
      <c r="D71" s="17"/>
      <c r="E71" s="17"/>
      <c r="F71" s="17"/>
      <c r="G71" s="17"/>
      <c r="H71" s="17"/>
      <c r="I71" s="17"/>
      <c r="J71" s="109">
        <f t="shared" ref="J71:J77" si="16">SUM(D71:H71)</f>
        <v>0</v>
      </c>
      <c r="K71" s="106"/>
      <c r="L71" s="17"/>
      <c r="M71" s="169"/>
      <c r="N71" s="254"/>
      <c r="O71" s="250"/>
    </row>
    <row r="72" spans="1:15" ht="15.75" hidden="1" x14ac:dyDescent="0.25">
      <c r="B72" s="91" t="s">
        <v>425</v>
      </c>
      <c r="C72" s="16"/>
      <c r="D72" s="17"/>
      <c r="E72" s="17"/>
      <c r="F72" s="17"/>
      <c r="G72" s="17"/>
      <c r="H72" s="17"/>
      <c r="I72" s="17"/>
      <c r="J72" s="109">
        <f t="shared" si="16"/>
        <v>0</v>
      </c>
      <c r="K72" s="106"/>
      <c r="L72" s="17"/>
      <c r="M72" s="169"/>
      <c r="N72" s="254"/>
      <c r="O72" s="250"/>
    </row>
    <row r="73" spans="1:15" ht="15.75" hidden="1" x14ac:dyDescent="0.25">
      <c r="A73" s="35"/>
      <c r="B73" s="91" t="s">
        <v>426</v>
      </c>
      <c r="C73" s="16"/>
      <c r="D73" s="17"/>
      <c r="E73" s="17"/>
      <c r="F73" s="17"/>
      <c r="G73" s="17"/>
      <c r="H73" s="17"/>
      <c r="I73" s="17"/>
      <c r="J73" s="109">
        <f t="shared" si="16"/>
        <v>0</v>
      </c>
      <c r="K73" s="106"/>
      <c r="L73" s="17"/>
      <c r="M73" s="169"/>
      <c r="N73" s="254"/>
      <c r="O73" s="250"/>
    </row>
    <row r="74" spans="1:15" s="35" customFormat="1" ht="15.75" hidden="1" x14ac:dyDescent="0.25">
      <c r="A74" s="34"/>
      <c r="B74" s="91" t="s">
        <v>427</v>
      </c>
      <c r="C74" s="16"/>
      <c r="D74" s="17"/>
      <c r="E74" s="17"/>
      <c r="F74" s="17"/>
      <c r="G74" s="17"/>
      <c r="H74" s="17"/>
      <c r="I74" s="17"/>
      <c r="J74" s="109">
        <f t="shared" si="16"/>
        <v>0</v>
      </c>
      <c r="K74" s="106"/>
      <c r="L74" s="17"/>
      <c r="M74" s="169"/>
      <c r="N74" s="254"/>
      <c r="O74" s="250"/>
    </row>
    <row r="75" spans="1:15" ht="15.75" hidden="1" x14ac:dyDescent="0.25">
      <c r="B75" s="91" t="s">
        <v>428</v>
      </c>
      <c r="C75" s="16"/>
      <c r="D75" s="17"/>
      <c r="E75" s="17"/>
      <c r="F75" s="17"/>
      <c r="G75" s="17"/>
      <c r="H75" s="17"/>
      <c r="I75" s="17"/>
      <c r="J75" s="109">
        <f t="shared" si="16"/>
        <v>0</v>
      </c>
      <c r="K75" s="106"/>
      <c r="L75" s="17"/>
      <c r="M75" s="169"/>
      <c r="N75" s="254"/>
      <c r="O75" s="250"/>
    </row>
    <row r="76" spans="1:15" ht="15.75" hidden="1" x14ac:dyDescent="0.25">
      <c r="B76" s="91" t="s">
        <v>429</v>
      </c>
      <c r="C76" s="41"/>
      <c r="D76" s="18"/>
      <c r="E76" s="18"/>
      <c r="F76" s="18"/>
      <c r="G76" s="18"/>
      <c r="H76" s="18"/>
      <c r="I76" s="18"/>
      <c r="J76" s="109">
        <f t="shared" si="16"/>
        <v>0</v>
      </c>
      <c r="K76" s="107"/>
      <c r="L76" s="18"/>
      <c r="M76" s="169"/>
      <c r="N76" s="255"/>
      <c r="O76" s="250"/>
    </row>
    <row r="77" spans="1:15" ht="15.75" hidden="1" x14ac:dyDescent="0.25">
      <c r="B77" s="91" t="s">
        <v>430</v>
      </c>
      <c r="C77" s="41"/>
      <c r="D77" s="18"/>
      <c r="E77" s="18"/>
      <c r="F77" s="18"/>
      <c r="G77" s="18"/>
      <c r="H77" s="18"/>
      <c r="I77" s="18"/>
      <c r="J77" s="109">
        <f t="shared" si="16"/>
        <v>0</v>
      </c>
      <c r="K77" s="107"/>
      <c r="L77" s="18"/>
      <c r="M77" s="169"/>
      <c r="N77" s="255"/>
      <c r="O77" s="250"/>
    </row>
    <row r="78" spans="1:15" ht="15.75" hidden="1" x14ac:dyDescent="0.25">
      <c r="C78" s="92" t="s">
        <v>521</v>
      </c>
      <c r="D78" s="22">
        <f>SUM(D70:D77)</f>
        <v>0</v>
      </c>
      <c r="E78" s="22"/>
      <c r="F78" s="22">
        <f>SUM(F70:F77)</f>
        <v>0</v>
      </c>
      <c r="G78" s="22"/>
      <c r="H78" s="22">
        <f>SUM(H70:H77)</f>
        <v>0</v>
      </c>
      <c r="I78" s="22"/>
      <c r="J78" s="22">
        <f>SUM(J70:J77)</f>
        <v>0</v>
      </c>
      <c r="K78" s="19">
        <f>(K70*J70)+(K71*J71)+(K72*J72)+(K73*J73)+(K74*J74)+(K75*J75)+(K76*J76)+(K77*J77)</f>
        <v>0</v>
      </c>
      <c r="L78" s="19">
        <f>SUM(L70:L77)</f>
        <v>0</v>
      </c>
      <c r="M78" s="170"/>
      <c r="N78" s="255"/>
      <c r="O78" s="252"/>
    </row>
    <row r="79" spans="1:15" ht="51" hidden="1" customHeight="1" x14ac:dyDescent="0.25">
      <c r="B79" s="90" t="s">
        <v>431</v>
      </c>
      <c r="C79" s="274"/>
      <c r="D79" s="274"/>
      <c r="E79" s="274"/>
      <c r="F79" s="274"/>
      <c r="G79" s="274"/>
      <c r="H79" s="274"/>
      <c r="I79" s="274"/>
      <c r="J79" s="274"/>
      <c r="K79" s="274"/>
      <c r="L79" s="275"/>
      <c r="M79" s="275"/>
      <c r="N79" s="276"/>
      <c r="O79" s="253"/>
    </row>
    <row r="80" spans="1:15" ht="15.75" hidden="1" x14ac:dyDescent="0.25">
      <c r="B80" s="91" t="s">
        <v>432</v>
      </c>
      <c r="C80" s="16"/>
      <c r="D80" s="17"/>
      <c r="E80" s="17"/>
      <c r="F80" s="17"/>
      <c r="G80" s="17"/>
      <c r="H80" s="17"/>
      <c r="I80" s="17"/>
      <c r="J80" s="109">
        <f>SUM(D80:H80)</f>
        <v>0</v>
      </c>
      <c r="K80" s="106"/>
      <c r="L80" s="17"/>
      <c r="M80" s="169"/>
      <c r="N80" s="254"/>
      <c r="O80" s="250"/>
    </row>
    <row r="81" spans="2:15" ht="15.75" hidden="1" x14ac:dyDescent="0.25">
      <c r="B81" s="91" t="s">
        <v>433</v>
      </c>
      <c r="C81" s="16"/>
      <c r="D81" s="17"/>
      <c r="E81" s="17"/>
      <c r="F81" s="17"/>
      <c r="G81" s="17"/>
      <c r="H81" s="17"/>
      <c r="I81" s="17"/>
      <c r="J81" s="109">
        <f t="shared" ref="J81:J87" si="17">SUM(D81:H81)</f>
        <v>0</v>
      </c>
      <c r="K81" s="106"/>
      <c r="L81" s="17"/>
      <c r="M81" s="169"/>
      <c r="N81" s="254"/>
      <c r="O81" s="250"/>
    </row>
    <row r="82" spans="2:15" ht="15.75" hidden="1" x14ac:dyDescent="0.25">
      <c r="B82" s="91" t="s">
        <v>434</v>
      </c>
      <c r="C82" s="16"/>
      <c r="D82" s="17"/>
      <c r="E82" s="17"/>
      <c r="F82" s="17"/>
      <c r="G82" s="17"/>
      <c r="H82" s="17"/>
      <c r="I82" s="17"/>
      <c r="J82" s="109">
        <f t="shared" si="17"/>
        <v>0</v>
      </c>
      <c r="K82" s="106"/>
      <c r="L82" s="17"/>
      <c r="M82" s="169"/>
      <c r="N82" s="254"/>
      <c r="O82" s="250"/>
    </row>
    <row r="83" spans="2:15" ht="15.75" hidden="1" x14ac:dyDescent="0.25">
      <c r="B83" s="91" t="s">
        <v>435</v>
      </c>
      <c r="C83" s="16"/>
      <c r="D83" s="17"/>
      <c r="E83" s="17"/>
      <c r="F83" s="17"/>
      <c r="G83" s="17"/>
      <c r="H83" s="17"/>
      <c r="I83" s="17"/>
      <c r="J83" s="109">
        <f t="shared" si="17"/>
        <v>0</v>
      </c>
      <c r="K83" s="106"/>
      <c r="L83" s="17"/>
      <c r="M83" s="169"/>
      <c r="N83" s="254"/>
      <c r="O83" s="250"/>
    </row>
    <row r="84" spans="2:15" ht="15.75" hidden="1" x14ac:dyDescent="0.25">
      <c r="B84" s="91" t="s">
        <v>436</v>
      </c>
      <c r="C84" s="16"/>
      <c r="D84" s="17"/>
      <c r="E84" s="17"/>
      <c r="F84" s="17"/>
      <c r="G84" s="17"/>
      <c r="H84" s="17"/>
      <c r="I84" s="17"/>
      <c r="J84" s="109">
        <f t="shared" si="17"/>
        <v>0</v>
      </c>
      <c r="K84" s="106"/>
      <c r="L84" s="17"/>
      <c r="M84" s="169"/>
      <c r="N84" s="254"/>
      <c r="O84" s="250"/>
    </row>
    <row r="85" spans="2:15" ht="15.75" hidden="1" x14ac:dyDescent="0.25">
      <c r="B85" s="91" t="s">
        <v>437</v>
      </c>
      <c r="C85" s="16"/>
      <c r="D85" s="17"/>
      <c r="E85" s="17"/>
      <c r="F85" s="17"/>
      <c r="G85" s="17"/>
      <c r="H85" s="17"/>
      <c r="I85" s="17"/>
      <c r="J85" s="109">
        <f t="shared" si="17"/>
        <v>0</v>
      </c>
      <c r="K85" s="106"/>
      <c r="L85" s="17"/>
      <c r="M85" s="169"/>
      <c r="N85" s="254"/>
      <c r="O85" s="250"/>
    </row>
    <row r="86" spans="2:15" ht="15.75" hidden="1" x14ac:dyDescent="0.25">
      <c r="B86" s="91" t="s">
        <v>438</v>
      </c>
      <c r="C86" s="41"/>
      <c r="D86" s="18"/>
      <c r="E86" s="18"/>
      <c r="F86" s="18"/>
      <c r="G86" s="18"/>
      <c r="H86" s="18"/>
      <c r="I86" s="18"/>
      <c r="J86" s="109">
        <f t="shared" si="17"/>
        <v>0</v>
      </c>
      <c r="K86" s="107"/>
      <c r="L86" s="18"/>
      <c r="M86" s="169"/>
      <c r="N86" s="255"/>
      <c r="O86" s="250"/>
    </row>
    <row r="87" spans="2:15" ht="15.75" hidden="1" x14ac:dyDescent="0.25">
      <c r="B87" s="91" t="s">
        <v>439</v>
      </c>
      <c r="C87" s="41"/>
      <c r="D87" s="18"/>
      <c r="E87" s="18"/>
      <c r="F87" s="18"/>
      <c r="G87" s="18"/>
      <c r="H87" s="18"/>
      <c r="I87" s="18"/>
      <c r="J87" s="109">
        <f t="shared" si="17"/>
        <v>0</v>
      </c>
      <c r="K87" s="107"/>
      <c r="L87" s="18"/>
      <c r="M87" s="169"/>
      <c r="N87" s="255"/>
      <c r="O87" s="250"/>
    </row>
    <row r="88" spans="2:15" ht="15.75" hidden="1" x14ac:dyDescent="0.25">
      <c r="C88" s="92" t="s">
        <v>521</v>
      </c>
      <c r="D88" s="19">
        <f>SUM(D80:D87)</f>
        <v>0</v>
      </c>
      <c r="E88" s="19"/>
      <c r="F88" s="19">
        <f>SUM(F80:F87)</f>
        <v>0</v>
      </c>
      <c r="G88" s="19"/>
      <c r="H88" s="19">
        <f>SUM(H80:H87)</f>
        <v>0</v>
      </c>
      <c r="I88" s="19"/>
      <c r="J88" s="19">
        <f>SUM(J80:J87)</f>
        <v>0</v>
      </c>
      <c r="K88" s="19">
        <f>(K80*J80)+(K81*J81)+(K82*J82)+(K83*J83)+(K84*J84)+(K85*J85)+(K86*J86)+(K87*J87)</f>
        <v>0</v>
      </c>
      <c r="L88" s="19">
        <f>SUM(L80:L87)</f>
        <v>0</v>
      </c>
      <c r="M88" s="170"/>
      <c r="N88" s="255"/>
      <c r="O88" s="252"/>
    </row>
    <row r="89" spans="2:15" ht="15.75" hidden="1" customHeight="1" x14ac:dyDescent="0.25">
      <c r="B89" s="6"/>
      <c r="C89" s="10"/>
      <c r="D89" s="24"/>
      <c r="E89" s="24"/>
      <c r="F89" s="24"/>
      <c r="G89" s="24"/>
      <c r="H89" s="24"/>
      <c r="I89" s="24"/>
      <c r="J89" s="24"/>
      <c r="K89" s="24"/>
      <c r="L89" s="24"/>
      <c r="M89" s="139"/>
      <c r="N89" s="10"/>
      <c r="O89" s="258"/>
    </row>
    <row r="90" spans="2:15" ht="51" hidden="1" customHeight="1" x14ac:dyDescent="0.25">
      <c r="B90" s="92" t="s">
        <v>440</v>
      </c>
      <c r="C90" s="277"/>
      <c r="D90" s="277"/>
      <c r="E90" s="277"/>
      <c r="F90" s="277"/>
      <c r="G90" s="277"/>
      <c r="H90" s="277"/>
      <c r="I90" s="277"/>
      <c r="J90" s="277"/>
      <c r="K90" s="277"/>
      <c r="L90" s="278"/>
      <c r="M90" s="278"/>
      <c r="N90" s="279"/>
      <c r="O90" s="257"/>
    </row>
    <row r="91" spans="2:15" ht="51" hidden="1" customHeight="1" x14ac:dyDescent="0.25">
      <c r="B91" s="90" t="s">
        <v>441</v>
      </c>
      <c r="C91" s="274"/>
      <c r="D91" s="274"/>
      <c r="E91" s="274"/>
      <c r="F91" s="274"/>
      <c r="G91" s="274"/>
      <c r="H91" s="274"/>
      <c r="I91" s="274"/>
      <c r="J91" s="274"/>
      <c r="K91" s="274"/>
      <c r="L91" s="275"/>
      <c r="M91" s="275"/>
      <c r="N91" s="276"/>
      <c r="O91" s="253"/>
    </row>
    <row r="92" spans="2:15" ht="15.75" hidden="1" x14ac:dyDescent="0.25">
      <c r="B92" s="91" t="s">
        <v>442</v>
      </c>
      <c r="C92" s="16"/>
      <c r="D92" s="17"/>
      <c r="E92" s="17"/>
      <c r="F92" s="17"/>
      <c r="G92" s="17"/>
      <c r="H92" s="17"/>
      <c r="I92" s="17"/>
      <c r="J92" s="109">
        <f>SUM(D92:H92)</f>
        <v>0</v>
      </c>
      <c r="K92" s="106"/>
      <c r="L92" s="17"/>
      <c r="M92" s="169"/>
      <c r="N92" s="254"/>
      <c r="O92" s="250"/>
    </row>
    <row r="93" spans="2:15" ht="15.75" hidden="1" x14ac:dyDescent="0.25">
      <c r="B93" s="91" t="s">
        <v>443</v>
      </c>
      <c r="C93" s="16"/>
      <c r="D93" s="17"/>
      <c r="E93" s="17"/>
      <c r="F93" s="17"/>
      <c r="G93" s="17"/>
      <c r="H93" s="17"/>
      <c r="I93" s="17"/>
      <c r="J93" s="109">
        <f t="shared" ref="J93:J99" si="18">SUM(D93:H93)</f>
        <v>0</v>
      </c>
      <c r="K93" s="106"/>
      <c r="L93" s="17"/>
      <c r="M93" s="169"/>
      <c r="N93" s="254"/>
      <c r="O93" s="250"/>
    </row>
    <row r="94" spans="2:15" ht="15.75" hidden="1" x14ac:dyDescent="0.25">
      <c r="B94" s="91" t="s">
        <v>444</v>
      </c>
      <c r="C94" s="16"/>
      <c r="D94" s="17"/>
      <c r="E94" s="17"/>
      <c r="F94" s="17"/>
      <c r="G94" s="17"/>
      <c r="H94" s="17"/>
      <c r="I94" s="17"/>
      <c r="J94" s="109">
        <f t="shared" si="18"/>
        <v>0</v>
      </c>
      <c r="K94" s="106"/>
      <c r="L94" s="17"/>
      <c r="M94" s="169"/>
      <c r="N94" s="254"/>
      <c r="O94" s="250"/>
    </row>
    <row r="95" spans="2:15" ht="15.75" hidden="1" x14ac:dyDescent="0.25">
      <c r="B95" s="91" t="s">
        <v>445</v>
      </c>
      <c r="C95" s="16"/>
      <c r="D95" s="17"/>
      <c r="E95" s="17"/>
      <c r="F95" s="17"/>
      <c r="G95" s="17"/>
      <c r="H95" s="17"/>
      <c r="I95" s="17"/>
      <c r="J95" s="109">
        <f t="shared" si="18"/>
        <v>0</v>
      </c>
      <c r="K95" s="106"/>
      <c r="L95" s="17"/>
      <c r="M95" s="169"/>
      <c r="N95" s="254"/>
      <c r="O95" s="250"/>
    </row>
    <row r="96" spans="2:15" ht="15.75" hidden="1" x14ac:dyDescent="0.25">
      <c r="B96" s="91" t="s">
        <v>446</v>
      </c>
      <c r="C96" s="16"/>
      <c r="D96" s="17"/>
      <c r="E96" s="17"/>
      <c r="F96" s="17"/>
      <c r="G96" s="17"/>
      <c r="H96" s="17"/>
      <c r="I96" s="17"/>
      <c r="J96" s="109">
        <f t="shared" si="18"/>
        <v>0</v>
      </c>
      <c r="K96" s="106"/>
      <c r="L96" s="17"/>
      <c r="M96" s="169"/>
      <c r="N96" s="254"/>
      <c r="O96" s="250"/>
    </row>
    <row r="97" spans="2:15" ht="15.75" hidden="1" x14ac:dyDescent="0.25">
      <c r="B97" s="91" t="s">
        <v>447</v>
      </c>
      <c r="C97" s="16"/>
      <c r="D97" s="17"/>
      <c r="E97" s="17"/>
      <c r="F97" s="17"/>
      <c r="G97" s="17"/>
      <c r="H97" s="17"/>
      <c r="I97" s="17"/>
      <c r="J97" s="109">
        <f t="shared" si="18"/>
        <v>0</v>
      </c>
      <c r="K97" s="106"/>
      <c r="L97" s="17"/>
      <c r="M97" s="169"/>
      <c r="N97" s="254"/>
      <c r="O97" s="250"/>
    </row>
    <row r="98" spans="2:15" ht="15.75" hidden="1" x14ac:dyDescent="0.25">
      <c r="B98" s="91" t="s">
        <v>448</v>
      </c>
      <c r="C98" s="41"/>
      <c r="D98" s="18"/>
      <c r="E98" s="18"/>
      <c r="F98" s="18"/>
      <c r="G98" s="18"/>
      <c r="H98" s="18"/>
      <c r="I98" s="18"/>
      <c r="J98" s="109">
        <f t="shared" si="18"/>
        <v>0</v>
      </c>
      <c r="K98" s="107"/>
      <c r="L98" s="18"/>
      <c r="M98" s="169"/>
      <c r="N98" s="255"/>
      <c r="O98" s="250"/>
    </row>
    <row r="99" spans="2:15" ht="15.75" hidden="1" x14ac:dyDescent="0.25">
      <c r="B99" s="91" t="s">
        <v>449</v>
      </c>
      <c r="C99" s="41"/>
      <c r="D99" s="18"/>
      <c r="E99" s="18"/>
      <c r="F99" s="18"/>
      <c r="G99" s="18"/>
      <c r="H99" s="18"/>
      <c r="I99" s="18"/>
      <c r="J99" s="109">
        <f t="shared" si="18"/>
        <v>0</v>
      </c>
      <c r="K99" s="107"/>
      <c r="L99" s="18"/>
      <c r="M99" s="169"/>
      <c r="N99" s="255"/>
      <c r="O99" s="250"/>
    </row>
    <row r="100" spans="2:15" ht="15.75" hidden="1" x14ac:dyDescent="0.25">
      <c r="C100" s="92" t="s">
        <v>521</v>
      </c>
      <c r="D100" s="19">
        <f>SUM(D92:D99)</f>
        <v>0</v>
      </c>
      <c r="E100" s="19"/>
      <c r="F100" s="19">
        <f>SUM(F92:F99)</f>
        <v>0</v>
      </c>
      <c r="G100" s="19"/>
      <c r="H100" s="19">
        <f>SUM(H92:H99)</f>
        <v>0</v>
      </c>
      <c r="I100" s="22"/>
      <c r="J100" s="22">
        <f>SUM(J92:J99)</f>
        <v>0</v>
      </c>
      <c r="K100" s="19">
        <f>(K92*J92)+(K93*J93)+(K94*J94)+(K95*J95)+(K96*J96)+(K97*J97)+(K98*J98)+(K99*J99)</f>
        <v>0</v>
      </c>
      <c r="L100" s="19">
        <f>SUM(L92:L99)</f>
        <v>0</v>
      </c>
      <c r="M100" s="170"/>
      <c r="N100" s="255"/>
      <c r="O100" s="252"/>
    </row>
    <row r="101" spans="2:15" ht="51" hidden="1" customHeight="1" x14ac:dyDescent="0.25">
      <c r="B101" s="90" t="s">
        <v>450</v>
      </c>
      <c r="C101" s="274"/>
      <c r="D101" s="274"/>
      <c r="E101" s="274"/>
      <c r="F101" s="274"/>
      <c r="G101" s="274"/>
      <c r="H101" s="274"/>
      <c r="I101" s="274"/>
      <c r="J101" s="274"/>
      <c r="K101" s="274"/>
      <c r="L101" s="275"/>
      <c r="M101" s="275"/>
      <c r="N101" s="276"/>
      <c r="O101" s="253"/>
    </row>
    <row r="102" spans="2:15" ht="15.75" hidden="1" x14ac:dyDescent="0.25">
      <c r="B102" s="91" t="s">
        <v>451</v>
      </c>
      <c r="C102" s="16"/>
      <c r="D102" s="17"/>
      <c r="E102" s="17"/>
      <c r="F102" s="17"/>
      <c r="G102" s="17"/>
      <c r="H102" s="17"/>
      <c r="I102" s="17"/>
      <c r="J102" s="109">
        <f>SUM(D102:H102)</f>
        <v>0</v>
      </c>
      <c r="K102" s="106"/>
      <c r="L102" s="17"/>
      <c r="M102" s="169"/>
      <c r="N102" s="254"/>
      <c r="O102" s="250"/>
    </row>
    <row r="103" spans="2:15" ht="15.75" hidden="1" x14ac:dyDescent="0.25">
      <c r="B103" s="91" t="s">
        <v>452</v>
      </c>
      <c r="C103" s="16"/>
      <c r="D103" s="17"/>
      <c r="E103" s="17"/>
      <c r="F103" s="17"/>
      <c r="G103" s="17"/>
      <c r="H103" s="17"/>
      <c r="I103" s="17"/>
      <c r="J103" s="109">
        <f t="shared" ref="J103:J109" si="19">SUM(D103:H103)</f>
        <v>0</v>
      </c>
      <c r="K103" s="106"/>
      <c r="L103" s="17"/>
      <c r="M103" s="169"/>
      <c r="N103" s="254"/>
      <c r="O103" s="250"/>
    </row>
    <row r="104" spans="2:15" ht="15.75" hidden="1" x14ac:dyDescent="0.25">
      <c r="B104" s="91" t="s">
        <v>453</v>
      </c>
      <c r="C104" s="16"/>
      <c r="D104" s="17"/>
      <c r="E104" s="17"/>
      <c r="F104" s="17"/>
      <c r="G104" s="17"/>
      <c r="H104" s="17"/>
      <c r="I104" s="17"/>
      <c r="J104" s="109">
        <f t="shared" si="19"/>
        <v>0</v>
      </c>
      <c r="K104" s="106"/>
      <c r="L104" s="17"/>
      <c r="M104" s="169"/>
      <c r="N104" s="254"/>
      <c r="O104" s="250"/>
    </row>
    <row r="105" spans="2:15" ht="15.75" hidden="1" x14ac:dyDescent="0.25">
      <c r="B105" s="91" t="s">
        <v>454</v>
      </c>
      <c r="C105" s="16"/>
      <c r="D105" s="17"/>
      <c r="E105" s="17"/>
      <c r="F105" s="17"/>
      <c r="G105" s="17"/>
      <c r="H105" s="17"/>
      <c r="I105" s="17"/>
      <c r="J105" s="109">
        <f t="shared" si="19"/>
        <v>0</v>
      </c>
      <c r="K105" s="106"/>
      <c r="L105" s="17"/>
      <c r="M105" s="169"/>
      <c r="N105" s="254"/>
      <c r="O105" s="250"/>
    </row>
    <row r="106" spans="2:15" ht="15.75" hidden="1" x14ac:dyDescent="0.25">
      <c r="B106" s="91" t="s">
        <v>455</v>
      </c>
      <c r="C106" s="16"/>
      <c r="D106" s="17"/>
      <c r="E106" s="17"/>
      <c r="F106" s="17"/>
      <c r="G106" s="17"/>
      <c r="H106" s="17"/>
      <c r="I106" s="17"/>
      <c r="J106" s="109">
        <f t="shared" si="19"/>
        <v>0</v>
      </c>
      <c r="K106" s="106"/>
      <c r="L106" s="17"/>
      <c r="M106" s="169"/>
      <c r="N106" s="254"/>
      <c r="O106" s="250"/>
    </row>
    <row r="107" spans="2:15" ht="15.75" hidden="1" x14ac:dyDescent="0.25">
      <c r="B107" s="91" t="s">
        <v>456</v>
      </c>
      <c r="C107" s="16"/>
      <c r="D107" s="17"/>
      <c r="E107" s="17"/>
      <c r="F107" s="17"/>
      <c r="G107" s="17"/>
      <c r="H107" s="17"/>
      <c r="I107" s="17"/>
      <c r="J107" s="109">
        <f t="shared" si="19"/>
        <v>0</v>
      </c>
      <c r="K107" s="106"/>
      <c r="L107" s="17"/>
      <c r="M107" s="169"/>
      <c r="N107" s="254"/>
      <c r="O107" s="250"/>
    </row>
    <row r="108" spans="2:15" ht="15.75" hidden="1" x14ac:dyDescent="0.25">
      <c r="B108" s="91" t="s">
        <v>457</v>
      </c>
      <c r="C108" s="41"/>
      <c r="D108" s="18"/>
      <c r="E108" s="18"/>
      <c r="F108" s="18"/>
      <c r="G108" s="18"/>
      <c r="H108" s="18"/>
      <c r="I108" s="18"/>
      <c r="J108" s="109">
        <f t="shared" si="19"/>
        <v>0</v>
      </c>
      <c r="K108" s="107"/>
      <c r="L108" s="18"/>
      <c r="M108" s="169"/>
      <c r="N108" s="255"/>
      <c r="O108" s="250"/>
    </row>
    <row r="109" spans="2:15" ht="15.75" hidden="1" x14ac:dyDescent="0.25">
      <c r="B109" s="91" t="s">
        <v>458</v>
      </c>
      <c r="C109" s="41"/>
      <c r="D109" s="18"/>
      <c r="E109" s="18"/>
      <c r="F109" s="18"/>
      <c r="G109" s="18"/>
      <c r="H109" s="18"/>
      <c r="I109" s="18"/>
      <c r="J109" s="109">
        <f t="shared" si="19"/>
        <v>0</v>
      </c>
      <c r="K109" s="107"/>
      <c r="L109" s="18"/>
      <c r="M109" s="169"/>
      <c r="N109" s="255"/>
      <c r="O109" s="250"/>
    </row>
    <row r="110" spans="2:15" ht="15.75" hidden="1" x14ac:dyDescent="0.25">
      <c r="C110" s="92" t="s">
        <v>521</v>
      </c>
      <c r="D110" s="22">
        <f>SUM(D102:D109)</f>
        <v>0</v>
      </c>
      <c r="E110" s="22"/>
      <c r="F110" s="22">
        <f>SUM(F102:F109)</f>
        <v>0</v>
      </c>
      <c r="G110" s="22"/>
      <c r="H110" s="22">
        <f>SUM(H102:H109)</f>
        <v>0</v>
      </c>
      <c r="I110" s="22"/>
      <c r="J110" s="22">
        <f>SUM(J102:J109)</f>
        <v>0</v>
      </c>
      <c r="K110" s="19">
        <f>(K102*J102)+(K103*J103)+(K104*J104)+(K105*J105)+(K106*J106)+(K107*J107)+(K108*J108)+(K109*J109)</f>
        <v>0</v>
      </c>
      <c r="L110" s="19">
        <f>SUM(L102:L109)</f>
        <v>0</v>
      </c>
      <c r="M110" s="170"/>
      <c r="N110" s="255"/>
      <c r="O110" s="252"/>
    </row>
    <row r="111" spans="2:15" ht="51" hidden="1" customHeight="1" x14ac:dyDescent="0.25">
      <c r="B111" s="132" t="s">
        <v>459</v>
      </c>
      <c r="C111" s="274"/>
      <c r="D111" s="274"/>
      <c r="E111" s="274"/>
      <c r="F111" s="274"/>
      <c r="G111" s="274"/>
      <c r="H111" s="274"/>
      <c r="I111" s="274"/>
      <c r="J111" s="274"/>
      <c r="K111" s="274"/>
      <c r="L111" s="275"/>
      <c r="M111" s="275"/>
      <c r="N111" s="276"/>
      <c r="O111" s="253"/>
    </row>
    <row r="112" spans="2:15" ht="15.75" hidden="1" x14ac:dyDescent="0.25">
      <c r="B112" s="91" t="s">
        <v>460</v>
      </c>
      <c r="C112" s="16"/>
      <c r="D112" s="17"/>
      <c r="E112" s="17"/>
      <c r="F112" s="17"/>
      <c r="G112" s="17"/>
      <c r="H112" s="17"/>
      <c r="I112" s="17"/>
      <c r="J112" s="109">
        <f>SUM(D112:H112)</f>
        <v>0</v>
      </c>
      <c r="K112" s="106"/>
      <c r="L112" s="17"/>
      <c r="M112" s="169"/>
      <c r="N112" s="254"/>
      <c r="O112" s="250"/>
    </row>
    <row r="113" spans="2:15" ht="15.75" hidden="1" x14ac:dyDescent="0.25">
      <c r="B113" s="91" t="s">
        <v>461</v>
      </c>
      <c r="C113" s="16"/>
      <c r="D113" s="17"/>
      <c r="E113" s="17"/>
      <c r="F113" s="17"/>
      <c r="G113" s="17"/>
      <c r="H113" s="17"/>
      <c r="I113" s="17"/>
      <c r="J113" s="109">
        <f t="shared" ref="J113:J119" si="20">SUM(D113:H113)</f>
        <v>0</v>
      </c>
      <c r="K113" s="106"/>
      <c r="L113" s="17"/>
      <c r="M113" s="169"/>
      <c r="N113" s="254"/>
      <c r="O113" s="250"/>
    </row>
    <row r="114" spans="2:15" ht="15.75" hidden="1" x14ac:dyDescent="0.25">
      <c r="B114" s="91" t="s">
        <v>462</v>
      </c>
      <c r="C114" s="16"/>
      <c r="D114" s="17"/>
      <c r="E114" s="17"/>
      <c r="F114" s="17"/>
      <c r="G114" s="17"/>
      <c r="H114" s="17"/>
      <c r="I114" s="17"/>
      <c r="J114" s="109">
        <f t="shared" si="20"/>
        <v>0</v>
      </c>
      <c r="K114" s="106"/>
      <c r="L114" s="17"/>
      <c r="M114" s="169"/>
      <c r="N114" s="254"/>
      <c r="O114" s="250"/>
    </row>
    <row r="115" spans="2:15" ht="15.75" hidden="1" x14ac:dyDescent="0.25">
      <c r="B115" s="91" t="s">
        <v>463</v>
      </c>
      <c r="C115" s="16"/>
      <c r="D115" s="17"/>
      <c r="E115" s="17"/>
      <c r="F115" s="17"/>
      <c r="G115" s="17"/>
      <c r="H115" s="17"/>
      <c r="I115" s="17"/>
      <c r="J115" s="109">
        <f t="shared" si="20"/>
        <v>0</v>
      </c>
      <c r="K115" s="106"/>
      <c r="L115" s="17"/>
      <c r="M115" s="169"/>
      <c r="N115" s="254"/>
      <c r="O115" s="250"/>
    </row>
    <row r="116" spans="2:15" ht="15.75" hidden="1" x14ac:dyDescent="0.25">
      <c r="B116" s="91" t="s">
        <v>464</v>
      </c>
      <c r="C116" s="16"/>
      <c r="D116" s="17"/>
      <c r="E116" s="17"/>
      <c r="F116" s="17"/>
      <c r="G116" s="17"/>
      <c r="H116" s="17"/>
      <c r="I116" s="17"/>
      <c r="J116" s="109">
        <f t="shared" si="20"/>
        <v>0</v>
      </c>
      <c r="K116" s="106"/>
      <c r="L116" s="17"/>
      <c r="M116" s="169"/>
      <c r="N116" s="254"/>
      <c r="O116" s="250"/>
    </row>
    <row r="117" spans="2:15" ht="15.75" hidden="1" x14ac:dyDescent="0.25">
      <c r="B117" s="91" t="s">
        <v>465</v>
      </c>
      <c r="C117" s="16"/>
      <c r="D117" s="17"/>
      <c r="E117" s="17"/>
      <c r="F117" s="17"/>
      <c r="G117" s="17"/>
      <c r="H117" s="17"/>
      <c r="I117" s="17"/>
      <c r="J117" s="109">
        <f t="shared" si="20"/>
        <v>0</v>
      </c>
      <c r="K117" s="106"/>
      <c r="L117" s="17"/>
      <c r="M117" s="169"/>
      <c r="N117" s="254"/>
      <c r="O117" s="250"/>
    </row>
    <row r="118" spans="2:15" ht="15.75" hidden="1" x14ac:dyDescent="0.25">
      <c r="B118" s="91" t="s">
        <v>466</v>
      </c>
      <c r="C118" s="41"/>
      <c r="D118" s="18"/>
      <c r="E118" s="18"/>
      <c r="F118" s="18"/>
      <c r="G118" s="18"/>
      <c r="H118" s="18"/>
      <c r="I118" s="18"/>
      <c r="J118" s="109">
        <f t="shared" si="20"/>
        <v>0</v>
      </c>
      <c r="K118" s="107"/>
      <c r="L118" s="18"/>
      <c r="M118" s="169"/>
      <c r="N118" s="255"/>
      <c r="O118" s="250"/>
    </row>
    <row r="119" spans="2:15" ht="15.75" hidden="1" x14ac:dyDescent="0.25">
      <c r="B119" s="91" t="s">
        <v>467</v>
      </c>
      <c r="C119" s="41"/>
      <c r="D119" s="18"/>
      <c r="E119" s="18"/>
      <c r="F119" s="18"/>
      <c r="G119" s="18"/>
      <c r="H119" s="18"/>
      <c r="I119" s="18"/>
      <c r="J119" s="109">
        <f t="shared" si="20"/>
        <v>0</v>
      </c>
      <c r="K119" s="107"/>
      <c r="L119" s="18"/>
      <c r="M119" s="169"/>
      <c r="N119" s="255"/>
      <c r="O119" s="250"/>
    </row>
    <row r="120" spans="2:15" ht="15.75" hidden="1" x14ac:dyDescent="0.25">
      <c r="C120" s="92" t="s">
        <v>521</v>
      </c>
      <c r="D120" s="22">
        <f>SUM(D112:D119)</f>
        <v>0</v>
      </c>
      <c r="E120" s="22"/>
      <c r="F120" s="22">
        <f>SUM(F112:F119)</f>
        <v>0</v>
      </c>
      <c r="G120" s="22"/>
      <c r="H120" s="22">
        <f>SUM(H112:H119)</f>
        <v>0</v>
      </c>
      <c r="I120" s="22"/>
      <c r="J120" s="22">
        <f>SUM(J112:J119)</f>
        <v>0</v>
      </c>
      <c r="K120" s="19">
        <f>(K112*J112)+(K113*J113)+(K114*J114)+(K115*J115)+(K116*J116)+(K117*J117)+(K118*J118)+(K119*J119)</f>
        <v>0</v>
      </c>
      <c r="L120" s="19">
        <f>SUM(L112:L119)</f>
        <v>0</v>
      </c>
      <c r="M120" s="170"/>
      <c r="N120" s="255"/>
      <c r="O120" s="252"/>
    </row>
    <row r="121" spans="2:15" ht="51" hidden="1" customHeight="1" x14ac:dyDescent="0.25">
      <c r="B121" s="132" t="s">
        <v>468</v>
      </c>
      <c r="C121" s="274"/>
      <c r="D121" s="274"/>
      <c r="E121" s="274"/>
      <c r="F121" s="274"/>
      <c r="G121" s="274"/>
      <c r="H121" s="274"/>
      <c r="I121" s="274"/>
      <c r="J121" s="274"/>
      <c r="K121" s="274"/>
      <c r="L121" s="275"/>
      <c r="M121" s="275"/>
      <c r="N121" s="276"/>
      <c r="O121" s="253"/>
    </row>
    <row r="122" spans="2:15" ht="15.75" hidden="1" x14ac:dyDescent="0.25">
      <c r="B122" s="91" t="s">
        <v>469</v>
      </c>
      <c r="C122" s="16"/>
      <c r="D122" s="17"/>
      <c r="E122" s="17"/>
      <c r="F122" s="17"/>
      <c r="G122" s="17"/>
      <c r="H122" s="17"/>
      <c r="I122" s="17"/>
      <c r="J122" s="109">
        <f>SUM(D122:H122)</f>
        <v>0</v>
      </c>
      <c r="K122" s="106"/>
      <c r="L122" s="17"/>
      <c r="M122" s="169"/>
      <c r="N122" s="254"/>
      <c r="O122" s="250"/>
    </row>
    <row r="123" spans="2:15" ht="15.75" hidden="1" x14ac:dyDescent="0.25">
      <c r="B123" s="91" t="s">
        <v>470</v>
      </c>
      <c r="C123" s="16"/>
      <c r="D123" s="17"/>
      <c r="E123" s="17"/>
      <c r="F123" s="17"/>
      <c r="G123" s="17"/>
      <c r="H123" s="17"/>
      <c r="I123" s="17"/>
      <c r="J123" s="109">
        <f t="shared" ref="J123:J129" si="21">SUM(D123:H123)</f>
        <v>0</v>
      </c>
      <c r="K123" s="106"/>
      <c r="L123" s="17"/>
      <c r="M123" s="169"/>
      <c r="N123" s="254"/>
      <c r="O123" s="250"/>
    </row>
    <row r="124" spans="2:15" ht="15.75" hidden="1" x14ac:dyDescent="0.25">
      <c r="B124" s="91" t="s">
        <v>471</v>
      </c>
      <c r="C124" s="16"/>
      <c r="D124" s="17"/>
      <c r="E124" s="17"/>
      <c r="F124" s="17"/>
      <c r="G124" s="17"/>
      <c r="H124" s="17"/>
      <c r="I124" s="17"/>
      <c r="J124" s="109">
        <f t="shared" si="21"/>
        <v>0</v>
      </c>
      <c r="K124" s="106"/>
      <c r="L124" s="17"/>
      <c r="M124" s="169"/>
      <c r="N124" s="254"/>
      <c r="O124" s="250"/>
    </row>
    <row r="125" spans="2:15" ht="15.75" hidden="1" x14ac:dyDescent="0.25">
      <c r="B125" s="91" t="s">
        <v>472</v>
      </c>
      <c r="C125" s="16"/>
      <c r="D125" s="17"/>
      <c r="E125" s="17"/>
      <c r="F125" s="17"/>
      <c r="G125" s="17"/>
      <c r="H125" s="17"/>
      <c r="I125" s="17"/>
      <c r="J125" s="109">
        <f t="shared" si="21"/>
        <v>0</v>
      </c>
      <c r="K125" s="106"/>
      <c r="L125" s="17"/>
      <c r="M125" s="169"/>
      <c r="N125" s="254"/>
      <c r="O125" s="250"/>
    </row>
    <row r="126" spans="2:15" ht="15.75" hidden="1" x14ac:dyDescent="0.25">
      <c r="B126" s="91" t="s">
        <v>473</v>
      </c>
      <c r="C126" s="16"/>
      <c r="D126" s="17"/>
      <c r="E126" s="17"/>
      <c r="F126" s="17"/>
      <c r="G126" s="17"/>
      <c r="H126" s="17"/>
      <c r="I126" s="17"/>
      <c r="J126" s="109">
        <f t="shared" si="21"/>
        <v>0</v>
      </c>
      <c r="K126" s="106"/>
      <c r="L126" s="17"/>
      <c r="M126" s="169"/>
      <c r="N126" s="254"/>
      <c r="O126" s="250"/>
    </row>
    <row r="127" spans="2:15" ht="15.75" hidden="1" x14ac:dyDescent="0.25">
      <c r="B127" s="91" t="s">
        <v>474</v>
      </c>
      <c r="C127" s="16"/>
      <c r="D127" s="17"/>
      <c r="E127" s="17"/>
      <c r="F127" s="17"/>
      <c r="G127" s="17"/>
      <c r="H127" s="17"/>
      <c r="I127" s="17"/>
      <c r="J127" s="109">
        <f t="shared" si="21"/>
        <v>0</v>
      </c>
      <c r="K127" s="106"/>
      <c r="L127" s="17"/>
      <c r="M127" s="169"/>
      <c r="N127" s="254"/>
      <c r="O127" s="250"/>
    </row>
    <row r="128" spans="2:15" ht="15.75" hidden="1" x14ac:dyDescent="0.25">
      <c r="B128" s="91" t="s">
        <v>475</v>
      </c>
      <c r="C128" s="41"/>
      <c r="D128" s="18"/>
      <c r="E128" s="18"/>
      <c r="F128" s="18"/>
      <c r="G128" s="18"/>
      <c r="H128" s="18"/>
      <c r="I128" s="18"/>
      <c r="J128" s="109">
        <f t="shared" si="21"/>
        <v>0</v>
      </c>
      <c r="K128" s="107"/>
      <c r="L128" s="18"/>
      <c r="M128" s="169"/>
      <c r="N128" s="255"/>
      <c r="O128" s="250"/>
    </row>
    <row r="129" spans="2:15" ht="15.75" hidden="1" x14ac:dyDescent="0.25">
      <c r="B129" s="91" t="s">
        <v>476</v>
      </c>
      <c r="C129" s="41"/>
      <c r="D129" s="18"/>
      <c r="E129" s="18"/>
      <c r="F129" s="18"/>
      <c r="G129" s="18"/>
      <c r="H129" s="18"/>
      <c r="I129" s="18"/>
      <c r="J129" s="109">
        <f t="shared" si="21"/>
        <v>0</v>
      </c>
      <c r="K129" s="107"/>
      <c r="L129" s="18"/>
      <c r="M129" s="169"/>
      <c r="N129" s="255"/>
      <c r="O129" s="250"/>
    </row>
    <row r="130" spans="2:15" ht="15.75" hidden="1" x14ac:dyDescent="0.25">
      <c r="C130" s="92" t="s">
        <v>521</v>
      </c>
      <c r="D130" s="19">
        <f>SUM(D122:D129)</f>
        <v>0</v>
      </c>
      <c r="E130" s="19"/>
      <c r="F130" s="19">
        <f>SUM(F122:F129)</f>
        <v>0</v>
      </c>
      <c r="G130" s="19"/>
      <c r="H130" s="19">
        <f>SUM(H122:H129)</f>
        <v>0</v>
      </c>
      <c r="I130" s="19"/>
      <c r="J130" s="19">
        <f>SUM(J122:J129)</f>
        <v>0</v>
      </c>
      <c r="K130" s="19">
        <f>(K122*J122)+(K123*J123)+(K124*J124)+(K125*J125)+(K126*J126)+(K127*J127)+(K128*J128)+(K129*J129)</f>
        <v>0</v>
      </c>
      <c r="L130" s="19">
        <f>SUM(L122:L129)</f>
        <v>0</v>
      </c>
      <c r="M130" s="170"/>
      <c r="N130" s="255"/>
      <c r="O130" s="252"/>
    </row>
    <row r="131" spans="2:15" ht="15.75" hidden="1" customHeight="1" x14ac:dyDescent="0.25">
      <c r="B131" s="6"/>
      <c r="C131" s="10"/>
      <c r="D131" s="24"/>
      <c r="E131" s="24"/>
      <c r="F131" s="24"/>
      <c r="G131" s="24"/>
      <c r="H131" s="24"/>
      <c r="I131" s="24"/>
      <c r="J131" s="24"/>
      <c r="K131" s="24"/>
      <c r="L131" s="24"/>
      <c r="M131" s="139"/>
      <c r="N131" s="65"/>
      <c r="O131" s="258"/>
    </row>
    <row r="132" spans="2:15" ht="51" hidden="1" customHeight="1" x14ac:dyDescent="0.25">
      <c r="B132" s="92" t="s">
        <v>477</v>
      </c>
      <c r="C132" s="277"/>
      <c r="D132" s="277"/>
      <c r="E132" s="277"/>
      <c r="F132" s="277"/>
      <c r="G132" s="277"/>
      <c r="H132" s="277"/>
      <c r="I132" s="277"/>
      <c r="J132" s="277"/>
      <c r="K132" s="277"/>
      <c r="L132" s="278"/>
      <c r="M132" s="278"/>
      <c r="N132" s="279"/>
      <c r="O132" s="257"/>
    </row>
    <row r="133" spans="2:15" ht="51" hidden="1" customHeight="1" x14ac:dyDescent="0.25">
      <c r="B133" s="90" t="s">
        <v>478</v>
      </c>
      <c r="C133" s="274"/>
      <c r="D133" s="274"/>
      <c r="E133" s="274"/>
      <c r="F133" s="274"/>
      <c r="G133" s="274"/>
      <c r="H133" s="274"/>
      <c r="I133" s="274"/>
      <c r="J133" s="274"/>
      <c r="K133" s="274"/>
      <c r="L133" s="275"/>
      <c r="M133" s="275"/>
      <c r="N133" s="276"/>
      <c r="O133" s="253"/>
    </row>
    <row r="134" spans="2:15" ht="15.75" hidden="1" x14ac:dyDescent="0.25">
      <c r="B134" s="91" t="s">
        <v>479</v>
      </c>
      <c r="C134" s="16"/>
      <c r="D134" s="17"/>
      <c r="E134" s="17"/>
      <c r="F134" s="17"/>
      <c r="G134" s="17"/>
      <c r="H134" s="17"/>
      <c r="I134" s="17"/>
      <c r="J134" s="109">
        <f>SUM(D134:H134)</f>
        <v>0</v>
      </c>
      <c r="K134" s="106"/>
      <c r="L134" s="17"/>
      <c r="M134" s="169"/>
      <c r="N134" s="254"/>
      <c r="O134" s="250"/>
    </row>
    <row r="135" spans="2:15" ht="15.75" hidden="1" x14ac:dyDescent="0.25">
      <c r="B135" s="91" t="s">
        <v>480</v>
      </c>
      <c r="C135" s="16"/>
      <c r="D135" s="17"/>
      <c r="E135" s="17"/>
      <c r="F135" s="17"/>
      <c r="G135" s="17"/>
      <c r="H135" s="17"/>
      <c r="I135" s="17"/>
      <c r="J135" s="109">
        <f t="shared" ref="J135:J141" si="22">SUM(D135:H135)</f>
        <v>0</v>
      </c>
      <c r="K135" s="106"/>
      <c r="L135" s="17"/>
      <c r="M135" s="169"/>
      <c r="N135" s="254"/>
      <c r="O135" s="250"/>
    </row>
    <row r="136" spans="2:15" ht="15.75" hidden="1" x14ac:dyDescent="0.25">
      <c r="B136" s="91" t="s">
        <v>481</v>
      </c>
      <c r="C136" s="16"/>
      <c r="D136" s="17"/>
      <c r="E136" s="17"/>
      <c r="F136" s="17"/>
      <c r="G136" s="17"/>
      <c r="H136" s="17"/>
      <c r="I136" s="17"/>
      <c r="J136" s="109">
        <f t="shared" si="22"/>
        <v>0</v>
      </c>
      <c r="K136" s="106"/>
      <c r="L136" s="17"/>
      <c r="M136" s="169"/>
      <c r="N136" s="254"/>
      <c r="O136" s="250"/>
    </row>
    <row r="137" spans="2:15" ht="15.75" hidden="1" x14ac:dyDescent="0.25">
      <c r="B137" s="91" t="s">
        <v>482</v>
      </c>
      <c r="C137" s="16"/>
      <c r="D137" s="17"/>
      <c r="E137" s="17"/>
      <c r="F137" s="17"/>
      <c r="G137" s="17"/>
      <c r="H137" s="17"/>
      <c r="I137" s="17"/>
      <c r="J137" s="109">
        <f t="shared" si="22"/>
        <v>0</v>
      </c>
      <c r="K137" s="106"/>
      <c r="L137" s="17"/>
      <c r="M137" s="169"/>
      <c r="N137" s="254"/>
      <c r="O137" s="250"/>
    </row>
    <row r="138" spans="2:15" ht="15.75" hidden="1" x14ac:dyDescent="0.25">
      <c r="B138" s="91" t="s">
        <v>483</v>
      </c>
      <c r="C138" s="16"/>
      <c r="D138" s="17"/>
      <c r="E138" s="17"/>
      <c r="F138" s="17"/>
      <c r="G138" s="17"/>
      <c r="H138" s="17"/>
      <c r="I138" s="17"/>
      <c r="J138" s="109">
        <f t="shared" si="22"/>
        <v>0</v>
      </c>
      <c r="K138" s="106"/>
      <c r="L138" s="17"/>
      <c r="M138" s="169"/>
      <c r="N138" s="254"/>
      <c r="O138" s="250"/>
    </row>
    <row r="139" spans="2:15" ht="15.75" hidden="1" x14ac:dyDescent="0.25">
      <c r="B139" s="91" t="s">
        <v>484</v>
      </c>
      <c r="C139" s="16"/>
      <c r="D139" s="17"/>
      <c r="E139" s="17"/>
      <c r="F139" s="17"/>
      <c r="G139" s="17"/>
      <c r="H139" s="17"/>
      <c r="I139" s="17"/>
      <c r="J139" s="109">
        <f t="shared" si="22"/>
        <v>0</v>
      </c>
      <c r="K139" s="106"/>
      <c r="L139" s="17"/>
      <c r="M139" s="169"/>
      <c r="N139" s="254"/>
      <c r="O139" s="250"/>
    </row>
    <row r="140" spans="2:15" ht="15.75" hidden="1" x14ac:dyDescent="0.25">
      <c r="B140" s="91" t="s">
        <v>485</v>
      </c>
      <c r="C140" s="41"/>
      <c r="D140" s="18"/>
      <c r="E140" s="18"/>
      <c r="F140" s="18"/>
      <c r="G140" s="18"/>
      <c r="H140" s="18"/>
      <c r="I140" s="18"/>
      <c r="J140" s="109">
        <f t="shared" si="22"/>
        <v>0</v>
      </c>
      <c r="K140" s="107"/>
      <c r="L140" s="18"/>
      <c r="M140" s="169"/>
      <c r="N140" s="255"/>
      <c r="O140" s="250"/>
    </row>
    <row r="141" spans="2:15" ht="15.75" hidden="1" x14ac:dyDescent="0.25">
      <c r="B141" s="91" t="s">
        <v>486</v>
      </c>
      <c r="C141" s="41"/>
      <c r="D141" s="18"/>
      <c r="E141" s="18"/>
      <c r="F141" s="18"/>
      <c r="G141" s="18"/>
      <c r="H141" s="18"/>
      <c r="I141" s="18"/>
      <c r="J141" s="109">
        <f t="shared" si="22"/>
        <v>0</v>
      </c>
      <c r="K141" s="107"/>
      <c r="L141" s="18"/>
      <c r="M141" s="169"/>
      <c r="N141" s="255"/>
      <c r="O141" s="250"/>
    </row>
    <row r="142" spans="2:15" ht="15.75" hidden="1" x14ac:dyDescent="0.25">
      <c r="C142" s="92" t="s">
        <v>521</v>
      </c>
      <c r="D142" s="19">
        <f>SUM(D134:D141)</f>
        <v>0</v>
      </c>
      <c r="E142" s="19"/>
      <c r="F142" s="19">
        <f>SUM(F134:F141)</f>
        <v>0</v>
      </c>
      <c r="G142" s="19"/>
      <c r="H142" s="19">
        <f>SUM(H134:H141)</f>
        <v>0</v>
      </c>
      <c r="I142" s="22"/>
      <c r="J142" s="22">
        <f>SUM(J134:J141)</f>
        <v>0</v>
      </c>
      <c r="K142" s="19">
        <f>(K134*J134)+(K135*J135)+(K136*J136)+(K137*J137)+(K138*J138)+(K139*J139)+(K140*J140)+(K141*J141)</f>
        <v>0</v>
      </c>
      <c r="L142" s="19">
        <f>SUM(L134:L141)</f>
        <v>0</v>
      </c>
      <c r="M142" s="170"/>
      <c r="N142" s="255"/>
      <c r="O142" s="252"/>
    </row>
    <row r="143" spans="2:15" ht="51" hidden="1" customHeight="1" x14ac:dyDescent="0.25">
      <c r="B143" s="90" t="s">
        <v>487</v>
      </c>
      <c r="C143" s="274"/>
      <c r="D143" s="274"/>
      <c r="E143" s="274"/>
      <c r="F143" s="274"/>
      <c r="G143" s="274"/>
      <c r="H143" s="274"/>
      <c r="I143" s="274"/>
      <c r="J143" s="274"/>
      <c r="K143" s="274"/>
      <c r="L143" s="275"/>
      <c r="M143" s="275"/>
      <c r="N143" s="276"/>
      <c r="O143" s="253"/>
    </row>
    <row r="144" spans="2:15" ht="15.75" hidden="1" x14ac:dyDescent="0.25">
      <c r="B144" s="91" t="s">
        <v>488</v>
      </c>
      <c r="C144" s="16"/>
      <c r="D144" s="17"/>
      <c r="E144" s="17"/>
      <c r="F144" s="17"/>
      <c r="G144" s="17"/>
      <c r="H144" s="17"/>
      <c r="I144" s="17"/>
      <c r="J144" s="109">
        <f>SUM(D144:H144)</f>
        <v>0</v>
      </c>
      <c r="K144" s="106"/>
      <c r="L144" s="17"/>
      <c r="M144" s="169"/>
      <c r="N144" s="254"/>
      <c r="O144" s="250"/>
    </row>
    <row r="145" spans="2:15" ht="15.75" hidden="1" x14ac:dyDescent="0.25">
      <c r="B145" s="91" t="s">
        <v>489</v>
      </c>
      <c r="C145" s="16"/>
      <c r="D145" s="17"/>
      <c r="E145" s="17"/>
      <c r="F145" s="17"/>
      <c r="G145" s="17"/>
      <c r="H145" s="17"/>
      <c r="I145" s="17"/>
      <c r="J145" s="109">
        <f t="shared" ref="J145:J151" si="23">SUM(D145:H145)</f>
        <v>0</v>
      </c>
      <c r="K145" s="106"/>
      <c r="L145" s="17"/>
      <c r="M145" s="169"/>
      <c r="N145" s="254"/>
      <c r="O145" s="250"/>
    </row>
    <row r="146" spans="2:15" ht="15.75" hidden="1" x14ac:dyDescent="0.25">
      <c r="B146" s="91" t="s">
        <v>490</v>
      </c>
      <c r="C146" s="16"/>
      <c r="D146" s="17"/>
      <c r="E146" s="17"/>
      <c r="F146" s="17"/>
      <c r="G146" s="17"/>
      <c r="H146" s="17"/>
      <c r="I146" s="17"/>
      <c r="J146" s="109">
        <f t="shared" si="23"/>
        <v>0</v>
      </c>
      <c r="K146" s="106"/>
      <c r="L146" s="17"/>
      <c r="M146" s="169"/>
      <c r="N146" s="254"/>
      <c r="O146" s="250"/>
    </row>
    <row r="147" spans="2:15" ht="15.75" hidden="1" x14ac:dyDescent="0.25">
      <c r="B147" s="91" t="s">
        <v>491</v>
      </c>
      <c r="C147" s="16"/>
      <c r="D147" s="17"/>
      <c r="E147" s="17"/>
      <c r="F147" s="17"/>
      <c r="G147" s="17"/>
      <c r="H147" s="17"/>
      <c r="I147" s="17"/>
      <c r="J147" s="109">
        <f t="shared" si="23"/>
        <v>0</v>
      </c>
      <c r="K147" s="106"/>
      <c r="L147" s="17"/>
      <c r="M147" s="169"/>
      <c r="N147" s="254"/>
      <c r="O147" s="250"/>
    </row>
    <row r="148" spans="2:15" ht="15.75" hidden="1" x14ac:dyDescent="0.25">
      <c r="B148" s="91" t="s">
        <v>492</v>
      </c>
      <c r="C148" s="16"/>
      <c r="D148" s="17"/>
      <c r="E148" s="17"/>
      <c r="F148" s="17"/>
      <c r="G148" s="17"/>
      <c r="H148" s="17"/>
      <c r="I148" s="17"/>
      <c r="J148" s="109">
        <f t="shared" si="23"/>
        <v>0</v>
      </c>
      <c r="K148" s="106"/>
      <c r="L148" s="17"/>
      <c r="M148" s="169"/>
      <c r="N148" s="254"/>
      <c r="O148" s="250"/>
    </row>
    <row r="149" spans="2:15" ht="15.75" hidden="1" x14ac:dyDescent="0.25">
      <c r="B149" s="91" t="s">
        <v>493</v>
      </c>
      <c r="C149" s="16"/>
      <c r="D149" s="17"/>
      <c r="E149" s="17"/>
      <c r="F149" s="17"/>
      <c r="G149" s="17"/>
      <c r="H149" s="17"/>
      <c r="I149" s="17"/>
      <c r="J149" s="109">
        <f t="shared" si="23"/>
        <v>0</v>
      </c>
      <c r="K149" s="106"/>
      <c r="L149" s="17"/>
      <c r="M149" s="169"/>
      <c r="N149" s="254"/>
      <c r="O149" s="250"/>
    </row>
    <row r="150" spans="2:15" ht="15.75" hidden="1" x14ac:dyDescent="0.25">
      <c r="B150" s="91" t="s">
        <v>494</v>
      </c>
      <c r="C150" s="41"/>
      <c r="D150" s="18"/>
      <c r="E150" s="18"/>
      <c r="F150" s="18"/>
      <c r="G150" s="18"/>
      <c r="H150" s="18"/>
      <c r="I150" s="18"/>
      <c r="J150" s="109">
        <f t="shared" si="23"/>
        <v>0</v>
      </c>
      <c r="K150" s="107"/>
      <c r="L150" s="18"/>
      <c r="M150" s="169"/>
      <c r="N150" s="255"/>
      <c r="O150" s="250"/>
    </row>
    <row r="151" spans="2:15" ht="15.75" hidden="1" x14ac:dyDescent="0.25">
      <c r="B151" s="91" t="s">
        <v>495</v>
      </c>
      <c r="C151" s="41"/>
      <c r="D151" s="18"/>
      <c r="E151" s="18"/>
      <c r="F151" s="18"/>
      <c r="G151" s="18"/>
      <c r="H151" s="18"/>
      <c r="I151" s="18"/>
      <c r="J151" s="109">
        <f t="shared" si="23"/>
        <v>0</v>
      </c>
      <c r="K151" s="107"/>
      <c r="L151" s="18"/>
      <c r="M151" s="169"/>
      <c r="N151" s="255"/>
      <c r="O151" s="250"/>
    </row>
    <row r="152" spans="2:15" ht="15.75" hidden="1" x14ac:dyDescent="0.25">
      <c r="C152" s="92" t="s">
        <v>521</v>
      </c>
      <c r="D152" s="22">
        <f>SUM(D144:D151)</f>
        <v>0</v>
      </c>
      <c r="E152" s="22"/>
      <c r="F152" s="22">
        <f>SUM(F144:F151)</f>
        <v>0</v>
      </c>
      <c r="G152" s="22"/>
      <c r="H152" s="22">
        <f>SUM(H144:H151)</f>
        <v>0</v>
      </c>
      <c r="I152" s="22"/>
      <c r="J152" s="22">
        <f>SUM(J144:J151)</f>
        <v>0</v>
      </c>
      <c r="K152" s="19">
        <f>(K144*J144)+(K145*J145)+(K146*J146)+(K147*J147)+(K148*J148)+(K149*J149)+(K150*J150)+(K151*J151)</f>
        <v>0</v>
      </c>
      <c r="L152" s="19">
        <f>SUM(L144:L151)</f>
        <v>0</v>
      </c>
      <c r="M152" s="170"/>
      <c r="N152" s="255"/>
      <c r="O152" s="252"/>
    </row>
    <row r="153" spans="2:15" ht="51" hidden="1" customHeight="1" x14ac:dyDescent="0.25">
      <c r="B153" s="90" t="s">
        <v>496</v>
      </c>
      <c r="C153" s="274"/>
      <c r="D153" s="274"/>
      <c r="E153" s="274"/>
      <c r="F153" s="274"/>
      <c r="G153" s="274"/>
      <c r="H153" s="274"/>
      <c r="I153" s="274"/>
      <c r="J153" s="274"/>
      <c r="K153" s="274"/>
      <c r="L153" s="275"/>
      <c r="M153" s="275"/>
      <c r="N153" s="276"/>
      <c r="O153" s="253"/>
    </row>
    <row r="154" spans="2:15" ht="15.75" hidden="1" x14ac:dyDescent="0.25">
      <c r="B154" s="91" t="s">
        <v>497</v>
      </c>
      <c r="C154" s="16"/>
      <c r="D154" s="17"/>
      <c r="E154" s="17"/>
      <c r="F154" s="17"/>
      <c r="G154" s="17"/>
      <c r="H154" s="17"/>
      <c r="I154" s="17"/>
      <c r="J154" s="109">
        <f>SUM(D154:H154)</f>
        <v>0</v>
      </c>
      <c r="K154" s="106"/>
      <c r="L154" s="17"/>
      <c r="M154" s="169"/>
      <c r="N154" s="254"/>
      <c r="O154" s="250"/>
    </row>
    <row r="155" spans="2:15" ht="15.75" hidden="1" x14ac:dyDescent="0.25">
      <c r="B155" s="91" t="s">
        <v>498</v>
      </c>
      <c r="C155" s="16"/>
      <c r="D155" s="17"/>
      <c r="E155" s="17"/>
      <c r="F155" s="17"/>
      <c r="G155" s="17"/>
      <c r="H155" s="17"/>
      <c r="I155" s="17"/>
      <c r="J155" s="109">
        <f t="shared" ref="J155:J161" si="24">SUM(D155:H155)</f>
        <v>0</v>
      </c>
      <c r="K155" s="106"/>
      <c r="L155" s="17"/>
      <c r="M155" s="169"/>
      <c r="N155" s="254"/>
      <c r="O155" s="250"/>
    </row>
    <row r="156" spans="2:15" ht="15.75" hidden="1" x14ac:dyDescent="0.25">
      <c r="B156" s="91" t="s">
        <v>499</v>
      </c>
      <c r="C156" s="16"/>
      <c r="D156" s="17"/>
      <c r="E156" s="17"/>
      <c r="F156" s="17"/>
      <c r="G156" s="17"/>
      <c r="H156" s="17"/>
      <c r="I156" s="17"/>
      <c r="J156" s="109">
        <f t="shared" si="24"/>
        <v>0</v>
      </c>
      <c r="K156" s="106"/>
      <c r="L156" s="17"/>
      <c r="M156" s="169"/>
      <c r="N156" s="254"/>
      <c r="O156" s="250"/>
    </row>
    <row r="157" spans="2:15" ht="15.75" hidden="1" x14ac:dyDescent="0.25">
      <c r="B157" s="91" t="s">
        <v>500</v>
      </c>
      <c r="C157" s="16"/>
      <c r="D157" s="17"/>
      <c r="E157" s="17"/>
      <c r="F157" s="17"/>
      <c r="G157" s="17"/>
      <c r="H157" s="17"/>
      <c r="I157" s="17"/>
      <c r="J157" s="109">
        <f t="shared" si="24"/>
        <v>0</v>
      </c>
      <c r="K157" s="106"/>
      <c r="L157" s="17"/>
      <c r="M157" s="169"/>
      <c r="N157" s="254"/>
      <c r="O157" s="250"/>
    </row>
    <row r="158" spans="2:15" ht="15.75" hidden="1" x14ac:dyDescent="0.25">
      <c r="B158" s="91" t="s">
        <v>501</v>
      </c>
      <c r="C158" s="16"/>
      <c r="D158" s="17"/>
      <c r="E158" s="17"/>
      <c r="F158" s="17"/>
      <c r="G158" s="17"/>
      <c r="H158" s="17"/>
      <c r="I158" s="17"/>
      <c r="J158" s="109">
        <f t="shared" si="24"/>
        <v>0</v>
      </c>
      <c r="K158" s="106"/>
      <c r="L158" s="17"/>
      <c r="M158" s="169"/>
      <c r="N158" s="254"/>
      <c r="O158" s="250"/>
    </row>
    <row r="159" spans="2:15" ht="15.75" hidden="1" x14ac:dyDescent="0.25">
      <c r="B159" s="91" t="s">
        <v>502</v>
      </c>
      <c r="C159" s="16"/>
      <c r="D159" s="17"/>
      <c r="E159" s="17"/>
      <c r="F159" s="17"/>
      <c r="G159" s="17"/>
      <c r="H159" s="17"/>
      <c r="I159" s="17"/>
      <c r="J159" s="109">
        <f t="shared" si="24"/>
        <v>0</v>
      </c>
      <c r="K159" s="106"/>
      <c r="L159" s="17"/>
      <c r="M159" s="169"/>
      <c r="N159" s="254"/>
      <c r="O159" s="250"/>
    </row>
    <row r="160" spans="2:15" ht="15.75" hidden="1" x14ac:dyDescent="0.25">
      <c r="B160" s="91" t="s">
        <v>503</v>
      </c>
      <c r="C160" s="41"/>
      <c r="D160" s="18"/>
      <c r="E160" s="18"/>
      <c r="F160" s="18"/>
      <c r="G160" s="18"/>
      <c r="H160" s="18"/>
      <c r="I160" s="18"/>
      <c r="J160" s="109">
        <f t="shared" si="24"/>
        <v>0</v>
      </c>
      <c r="K160" s="107"/>
      <c r="L160" s="18"/>
      <c r="M160" s="169"/>
      <c r="N160" s="255"/>
      <c r="O160" s="250"/>
    </row>
    <row r="161" spans="2:15" ht="15.75" hidden="1" x14ac:dyDescent="0.25">
      <c r="B161" s="91" t="s">
        <v>504</v>
      </c>
      <c r="C161" s="41"/>
      <c r="D161" s="18"/>
      <c r="E161" s="18"/>
      <c r="F161" s="18"/>
      <c r="G161" s="18"/>
      <c r="H161" s="18"/>
      <c r="I161" s="18"/>
      <c r="J161" s="109">
        <f t="shared" si="24"/>
        <v>0</v>
      </c>
      <c r="K161" s="107"/>
      <c r="L161" s="18"/>
      <c r="M161" s="169"/>
      <c r="N161" s="255"/>
      <c r="O161" s="250"/>
    </row>
    <row r="162" spans="2:15" ht="15.75" hidden="1" x14ac:dyDescent="0.25">
      <c r="C162" s="92" t="s">
        <v>521</v>
      </c>
      <c r="D162" s="22">
        <f>SUM(D154:D161)</f>
        <v>0</v>
      </c>
      <c r="E162" s="22"/>
      <c r="F162" s="22">
        <f>SUM(F154:F161)</f>
        <v>0</v>
      </c>
      <c r="G162" s="22"/>
      <c r="H162" s="22">
        <f>SUM(H154:H161)</f>
        <v>0</v>
      </c>
      <c r="I162" s="22"/>
      <c r="J162" s="22">
        <f>SUM(J154:J161)</f>
        <v>0</v>
      </c>
      <c r="K162" s="19">
        <f>(K154*J154)+(K155*J155)+(K156*J156)+(K157*J157)+(K158*J158)+(K159*J159)+(K160*J160)+(K161*J161)</f>
        <v>0</v>
      </c>
      <c r="L162" s="19">
        <f>SUM(L154:L161)</f>
        <v>0</v>
      </c>
      <c r="M162" s="170"/>
      <c r="N162" s="255"/>
      <c r="O162" s="252"/>
    </row>
    <row r="163" spans="2:15" ht="51" hidden="1" customHeight="1" x14ac:dyDescent="0.25">
      <c r="B163" s="90" t="s">
        <v>505</v>
      </c>
      <c r="C163" s="274"/>
      <c r="D163" s="274"/>
      <c r="E163" s="274"/>
      <c r="F163" s="274"/>
      <c r="G163" s="274"/>
      <c r="H163" s="274"/>
      <c r="I163" s="274"/>
      <c r="J163" s="274"/>
      <c r="K163" s="274"/>
      <c r="L163" s="275"/>
      <c r="M163" s="275"/>
      <c r="N163" s="276"/>
      <c r="O163" s="253"/>
    </row>
    <row r="164" spans="2:15" ht="15.75" hidden="1" x14ac:dyDescent="0.25">
      <c r="B164" s="91" t="s">
        <v>506</v>
      </c>
      <c r="C164" s="16"/>
      <c r="D164" s="17"/>
      <c r="E164" s="17"/>
      <c r="F164" s="17"/>
      <c r="G164" s="17"/>
      <c r="H164" s="17"/>
      <c r="I164" s="17"/>
      <c r="J164" s="109">
        <f>SUM(D164:H164)</f>
        <v>0</v>
      </c>
      <c r="K164" s="106"/>
      <c r="L164" s="17"/>
      <c r="M164" s="169"/>
      <c r="N164" s="254"/>
      <c r="O164" s="250"/>
    </row>
    <row r="165" spans="2:15" ht="15.75" hidden="1" x14ac:dyDescent="0.25">
      <c r="B165" s="91" t="s">
        <v>507</v>
      </c>
      <c r="C165" s="16"/>
      <c r="D165" s="17"/>
      <c r="E165" s="17"/>
      <c r="F165" s="17"/>
      <c r="G165" s="17"/>
      <c r="H165" s="17"/>
      <c r="I165" s="17"/>
      <c r="J165" s="109">
        <f t="shared" ref="J165:J171" si="25">SUM(D165:H165)</f>
        <v>0</v>
      </c>
      <c r="K165" s="106"/>
      <c r="L165" s="17"/>
      <c r="M165" s="169"/>
      <c r="N165" s="254"/>
      <c r="O165" s="250"/>
    </row>
    <row r="166" spans="2:15" ht="15.75" hidden="1" x14ac:dyDescent="0.25">
      <c r="B166" s="91" t="s">
        <v>508</v>
      </c>
      <c r="C166" s="16"/>
      <c r="D166" s="17"/>
      <c r="E166" s="17"/>
      <c r="F166" s="17"/>
      <c r="G166" s="17"/>
      <c r="H166" s="17"/>
      <c r="I166" s="17"/>
      <c r="J166" s="109">
        <f t="shared" si="25"/>
        <v>0</v>
      </c>
      <c r="K166" s="106"/>
      <c r="L166" s="17"/>
      <c r="M166" s="169"/>
      <c r="N166" s="254"/>
      <c r="O166" s="250"/>
    </row>
    <row r="167" spans="2:15" ht="15.75" hidden="1" x14ac:dyDescent="0.25">
      <c r="B167" s="91" t="s">
        <v>509</v>
      </c>
      <c r="C167" s="16"/>
      <c r="D167" s="17"/>
      <c r="E167" s="17"/>
      <c r="F167" s="17"/>
      <c r="G167" s="17"/>
      <c r="H167" s="17"/>
      <c r="I167" s="17"/>
      <c r="J167" s="109">
        <f t="shared" si="25"/>
        <v>0</v>
      </c>
      <c r="K167" s="106"/>
      <c r="L167" s="17"/>
      <c r="M167" s="169"/>
      <c r="N167" s="254"/>
      <c r="O167" s="250"/>
    </row>
    <row r="168" spans="2:15" ht="15.75" hidden="1" x14ac:dyDescent="0.25">
      <c r="B168" s="91" t="s">
        <v>510</v>
      </c>
      <c r="C168" s="16"/>
      <c r="D168" s="17"/>
      <c r="E168" s="17"/>
      <c r="F168" s="17"/>
      <c r="G168" s="17"/>
      <c r="H168" s="17"/>
      <c r="I168" s="17"/>
      <c r="J168" s="109">
        <f>SUM(D168:H168)</f>
        <v>0</v>
      </c>
      <c r="K168" s="106"/>
      <c r="L168" s="17"/>
      <c r="M168" s="169"/>
      <c r="N168" s="254"/>
      <c r="O168" s="250"/>
    </row>
    <row r="169" spans="2:15" ht="15.75" hidden="1" x14ac:dyDescent="0.25">
      <c r="B169" s="91" t="s">
        <v>511</v>
      </c>
      <c r="C169" s="16"/>
      <c r="D169" s="17"/>
      <c r="E169" s="17"/>
      <c r="F169" s="17"/>
      <c r="G169" s="17"/>
      <c r="H169" s="17"/>
      <c r="I169" s="17"/>
      <c r="J169" s="109">
        <f t="shared" si="25"/>
        <v>0</v>
      </c>
      <c r="K169" s="106"/>
      <c r="L169" s="17"/>
      <c r="M169" s="169"/>
      <c r="N169" s="254"/>
      <c r="O169" s="250"/>
    </row>
    <row r="170" spans="2:15" ht="15.75" hidden="1" x14ac:dyDescent="0.25">
      <c r="B170" s="91" t="s">
        <v>512</v>
      </c>
      <c r="C170" s="41"/>
      <c r="D170" s="18"/>
      <c r="E170" s="18"/>
      <c r="F170" s="18"/>
      <c r="G170" s="18"/>
      <c r="H170" s="18"/>
      <c r="I170" s="18"/>
      <c r="J170" s="109">
        <f t="shared" si="25"/>
        <v>0</v>
      </c>
      <c r="K170" s="107"/>
      <c r="L170" s="18"/>
      <c r="M170" s="169"/>
      <c r="N170" s="255"/>
      <c r="O170" s="250"/>
    </row>
    <row r="171" spans="2:15" ht="15.75" hidden="1" x14ac:dyDescent="0.25">
      <c r="B171" s="91" t="s">
        <v>513</v>
      </c>
      <c r="C171" s="41"/>
      <c r="D171" s="18"/>
      <c r="E171" s="18"/>
      <c r="F171" s="18"/>
      <c r="G171" s="18"/>
      <c r="H171" s="18"/>
      <c r="I171" s="18"/>
      <c r="J171" s="109">
        <f t="shared" si="25"/>
        <v>0</v>
      </c>
      <c r="K171" s="107"/>
      <c r="L171" s="18"/>
      <c r="M171" s="169"/>
      <c r="N171" s="255"/>
      <c r="O171" s="250"/>
    </row>
    <row r="172" spans="2:15" ht="15.75" hidden="1" x14ac:dyDescent="0.25">
      <c r="C172" s="92" t="s">
        <v>521</v>
      </c>
      <c r="D172" s="19">
        <f>SUM(D164:D171)</f>
        <v>0</v>
      </c>
      <c r="E172" s="19"/>
      <c r="F172" s="19">
        <f>SUM(F164:F171)</f>
        <v>0</v>
      </c>
      <c r="G172" s="19"/>
      <c r="H172" s="19">
        <f>SUM(H164:H171)</f>
        <v>0</v>
      </c>
      <c r="I172" s="19"/>
      <c r="J172" s="19">
        <f>SUM(J164:J171)</f>
        <v>0</v>
      </c>
      <c r="K172" s="19">
        <f>(K164*J164)+(K165*J165)+(K166*J166)+(K167*J167)+(K168*J168)+(K169*J169)+(K170*J170)+(K171*J171)</f>
        <v>0</v>
      </c>
      <c r="L172" s="19">
        <f>SUM(L164:L171)</f>
        <v>0</v>
      </c>
      <c r="M172" s="170"/>
      <c r="N172" s="255"/>
      <c r="O172" s="252"/>
    </row>
    <row r="173" spans="2:15" ht="15.75" hidden="1" customHeight="1" x14ac:dyDescent="0.25">
      <c r="B173" s="6"/>
      <c r="C173" s="10"/>
      <c r="D173" s="24"/>
      <c r="E173" s="24"/>
      <c r="F173" s="24"/>
      <c r="G173" s="24"/>
      <c r="H173" s="24"/>
      <c r="I173" s="24"/>
      <c r="J173" s="24"/>
      <c r="K173" s="24"/>
      <c r="L173" s="24"/>
      <c r="M173" s="139"/>
      <c r="N173" s="10"/>
      <c r="O173" s="258"/>
    </row>
    <row r="174" spans="2:15" ht="16.5" customHeight="1" x14ac:dyDescent="0.25">
      <c r="B174" s="90" t="s">
        <v>422</v>
      </c>
      <c r="C174" s="280" t="s">
        <v>599</v>
      </c>
      <c r="D174" s="280"/>
      <c r="E174" s="280"/>
      <c r="F174" s="280"/>
      <c r="G174" s="280"/>
      <c r="H174" s="280"/>
      <c r="I174" s="280"/>
      <c r="J174" s="280"/>
      <c r="K174" s="280"/>
      <c r="L174" s="281"/>
      <c r="M174" s="281"/>
      <c r="N174" s="282"/>
      <c r="O174" s="253"/>
    </row>
    <row r="175" spans="2:15" ht="146.25" customHeight="1" x14ac:dyDescent="0.25">
      <c r="B175" s="188" t="s">
        <v>423</v>
      </c>
      <c r="C175" s="222" t="s">
        <v>615</v>
      </c>
      <c r="D175" s="177">
        <v>0</v>
      </c>
      <c r="E175" s="177"/>
      <c r="F175" s="176">
        <v>80000</v>
      </c>
      <c r="G175" s="176"/>
      <c r="H175" s="178">
        <v>0</v>
      </c>
      <c r="I175" s="178"/>
      <c r="J175" s="109">
        <f>SUM(D175:I175)</f>
        <v>80000</v>
      </c>
      <c r="K175" s="106">
        <v>0.5</v>
      </c>
      <c r="L175" s="17">
        <f t="shared" ref="L175:L178" si="26">+I175+G175+E175</f>
        <v>0</v>
      </c>
      <c r="M175" s="243" t="s">
        <v>643</v>
      </c>
      <c r="N175" s="254"/>
      <c r="O175" s="250">
        <v>6</v>
      </c>
    </row>
    <row r="176" spans="2:15" ht="111" customHeight="1" x14ac:dyDescent="0.25">
      <c r="B176" s="188" t="s">
        <v>424</v>
      </c>
      <c r="C176" s="222" t="s">
        <v>616</v>
      </c>
      <c r="D176" s="177">
        <v>0</v>
      </c>
      <c r="E176" s="177"/>
      <c r="F176" s="176">
        <v>100000</v>
      </c>
      <c r="G176" s="176"/>
      <c r="H176" s="178">
        <v>0</v>
      </c>
      <c r="I176" s="178"/>
      <c r="J176" s="109">
        <f>SUM(D176:I176)</f>
        <v>100000</v>
      </c>
      <c r="K176" s="106">
        <v>0.5</v>
      </c>
      <c r="L176" s="17">
        <f t="shared" si="26"/>
        <v>0</v>
      </c>
      <c r="M176" s="243" t="s">
        <v>646</v>
      </c>
      <c r="N176" s="254"/>
      <c r="O176" s="250">
        <v>6</v>
      </c>
    </row>
    <row r="177" spans="2:15" ht="67.5" customHeight="1" x14ac:dyDescent="0.25">
      <c r="B177" s="188" t="s">
        <v>425</v>
      </c>
      <c r="C177" s="222" t="s">
        <v>618</v>
      </c>
      <c r="D177" s="177">
        <v>0</v>
      </c>
      <c r="E177" s="177"/>
      <c r="F177" s="176">
        <v>0</v>
      </c>
      <c r="G177" s="176"/>
      <c r="H177" s="178">
        <v>39290</v>
      </c>
      <c r="I177" s="178"/>
      <c r="J177" s="109">
        <f>SUM(D177:I177)</f>
        <v>39290</v>
      </c>
      <c r="K177" s="106">
        <v>0.5</v>
      </c>
      <c r="L177" s="17">
        <f t="shared" si="26"/>
        <v>0</v>
      </c>
      <c r="M177" s="243" t="s">
        <v>647</v>
      </c>
      <c r="N177" s="254"/>
      <c r="O177" s="250">
        <v>6</v>
      </c>
    </row>
    <row r="178" spans="2:15" ht="95.25" customHeight="1" x14ac:dyDescent="0.25">
      <c r="B178" s="188" t="s">
        <v>426</v>
      </c>
      <c r="C178" s="222" t="s">
        <v>619</v>
      </c>
      <c r="D178" s="177">
        <v>80000</v>
      </c>
      <c r="E178" s="177">
        <v>30000</v>
      </c>
      <c r="F178" s="176">
        <v>0</v>
      </c>
      <c r="G178" s="176"/>
      <c r="H178" s="178">
        <v>0</v>
      </c>
      <c r="I178" s="178"/>
      <c r="J178" s="109">
        <f t="shared" ref="J178" si="27">SUM(D178:I178)</f>
        <v>110000</v>
      </c>
      <c r="K178" s="106">
        <v>0.5</v>
      </c>
      <c r="L178" s="343">
        <f t="shared" si="26"/>
        <v>30000</v>
      </c>
      <c r="M178" s="243" t="s">
        <v>648</v>
      </c>
      <c r="N178" s="254"/>
      <c r="O178" s="250">
        <v>4</v>
      </c>
    </row>
    <row r="179" spans="2:15" ht="15.75" hidden="1" customHeight="1" x14ac:dyDescent="0.25">
      <c r="B179" s="188" t="s">
        <v>427</v>
      </c>
      <c r="C179" s="222"/>
      <c r="D179" s="225">
        <v>0</v>
      </c>
      <c r="E179" s="225"/>
      <c r="F179" s="225">
        <v>0</v>
      </c>
      <c r="G179" s="225"/>
      <c r="H179" s="225">
        <v>0</v>
      </c>
      <c r="I179" s="178"/>
      <c r="J179" s="226">
        <f t="shared" ref="J179:J182" si="28">SUM(D179:H179)</f>
        <v>0</v>
      </c>
      <c r="K179" s="106">
        <v>0</v>
      </c>
      <c r="L179" s="17"/>
      <c r="M179" s="169"/>
      <c r="N179" s="254"/>
      <c r="O179" s="250">
        <v>0</v>
      </c>
    </row>
    <row r="180" spans="2:15" ht="15" hidden="1" customHeight="1" x14ac:dyDescent="0.25">
      <c r="B180" s="91" t="s">
        <v>419</v>
      </c>
      <c r="C180" s="179"/>
      <c r="D180" s="225">
        <v>0</v>
      </c>
      <c r="E180" s="225"/>
      <c r="F180" s="225">
        <v>0</v>
      </c>
      <c r="G180" s="225"/>
      <c r="H180" s="225">
        <v>0</v>
      </c>
      <c r="I180" s="178"/>
      <c r="J180" s="226">
        <f t="shared" si="28"/>
        <v>0</v>
      </c>
      <c r="K180" s="106">
        <v>0</v>
      </c>
      <c r="L180" s="17"/>
      <c r="M180" s="169"/>
      <c r="N180" s="254"/>
      <c r="O180" s="250">
        <v>0</v>
      </c>
    </row>
    <row r="181" spans="2:15" ht="12" hidden="1" customHeight="1" x14ac:dyDescent="0.25">
      <c r="B181" s="91" t="s">
        <v>420</v>
      </c>
      <c r="C181" s="179"/>
      <c r="D181" s="225">
        <v>0</v>
      </c>
      <c r="E181" s="225"/>
      <c r="F181" s="225">
        <v>0</v>
      </c>
      <c r="G181" s="225"/>
      <c r="H181" s="225">
        <v>0</v>
      </c>
      <c r="I181" s="178"/>
      <c r="J181" s="226">
        <f t="shared" si="28"/>
        <v>0</v>
      </c>
      <c r="K181" s="107">
        <v>0</v>
      </c>
      <c r="L181" s="18"/>
      <c r="M181" s="169"/>
      <c r="N181" s="255"/>
      <c r="O181" s="250">
        <v>0</v>
      </c>
    </row>
    <row r="182" spans="2:15" ht="15.75" hidden="1" x14ac:dyDescent="0.25">
      <c r="B182" s="91" t="s">
        <v>421</v>
      </c>
      <c r="C182" s="41"/>
      <c r="D182" s="18"/>
      <c r="E182" s="18"/>
      <c r="F182" s="18"/>
      <c r="G182" s="18"/>
      <c r="H182" s="18"/>
      <c r="I182" s="178"/>
      <c r="J182" s="226">
        <f t="shared" si="28"/>
        <v>0</v>
      </c>
      <c r="K182" s="107"/>
      <c r="L182" s="18"/>
      <c r="M182" s="169"/>
      <c r="N182" s="255"/>
      <c r="O182" s="250">
        <v>0</v>
      </c>
    </row>
    <row r="183" spans="2:15" ht="15.75" x14ac:dyDescent="0.25">
      <c r="C183" s="92" t="s">
        <v>521</v>
      </c>
      <c r="D183" s="19">
        <f>SUM(D175:D182)</f>
        <v>80000</v>
      </c>
      <c r="E183" s="19">
        <f>SUM(E175:E182)</f>
        <v>30000</v>
      </c>
      <c r="F183" s="19">
        <f>SUM(F175:F182)</f>
        <v>180000</v>
      </c>
      <c r="G183" s="19">
        <f>SUM(G175:G178)</f>
        <v>0</v>
      </c>
      <c r="H183" s="19">
        <f>SUM(H175:H182)</f>
        <v>39290</v>
      </c>
      <c r="I183" s="19">
        <f>SUM(I175:I178)</f>
        <v>0</v>
      </c>
      <c r="J183" s="19">
        <f>SUM(J175:J182)</f>
        <v>329290</v>
      </c>
      <c r="K183" s="19">
        <f>(K175*J175)+(K176*J176)+(K177*J177)+(K178*J178)+(K179*J179)+(K180*J180)+(K181*J181)+(K182*J182)</f>
        <v>164645</v>
      </c>
      <c r="L183" s="19">
        <f>SUM(L175:L182)</f>
        <v>30000</v>
      </c>
      <c r="M183" s="170"/>
      <c r="N183" s="255"/>
      <c r="O183" s="252"/>
    </row>
    <row r="184" spans="2:15" ht="15.75" customHeight="1" x14ac:dyDescent="0.25">
      <c r="B184" s="6"/>
      <c r="C184" s="10"/>
      <c r="D184" s="24"/>
      <c r="E184" s="24"/>
      <c r="F184" s="24"/>
      <c r="G184" s="24"/>
      <c r="H184" s="24"/>
      <c r="I184" s="24"/>
      <c r="J184" s="24"/>
      <c r="K184" s="24"/>
      <c r="L184" s="24"/>
      <c r="M184" s="139"/>
      <c r="N184" s="10"/>
      <c r="O184" s="258"/>
    </row>
    <row r="185" spans="2:15" ht="18" customHeight="1" x14ac:dyDescent="0.25">
      <c r="B185" s="227" t="s">
        <v>440</v>
      </c>
      <c r="C185" s="285" t="s">
        <v>628</v>
      </c>
      <c r="D185" s="285"/>
      <c r="E185" s="285"/>
      <c r="F185" s="285"/>
      <c r="G185" s="285"/>
      <c r="H185" s="285"/>
      <c r="I185" s="285"/>
      <c r="J185" s="285"/>
      <c r="K185" s="285"/>
      <c r="L185" s="286"/>
      <c r="M185" s="286"/>
      <c r="N185" s="302"/>
      <c r="O185" s="257"/>
    </row>
    <row r="186" spans="2:15" ht="16.5" customHeight="1" x14ac:dyDescent="0.25">
      <c r="B186" s="227" t="s">
        <v>441</v>
      </c>
      <c r="C186" s="285" t="s">
        <v>629</v>
      </c>
      <c r="D186" s="285"/>
      <c r="E186" s="285"/>
      <c r="F186" s="285"/>
      <c r="G186" s="285"/>
      <c r="H186" s="285"/>
      <c r="I186" s="285"/>
      <c r="J186" s="285"/>
      <c r="K186" s="285"/>
      <c r="L186" s="286"/>
      <c r="M186" s="286"/>
      <c r="N186" s="302"/>
      <c r="O186" s="253"/>
    </row>
    <row r="187" spans="2:15" ht="170.65" customHeight="1" x14ac:dyDescent="0.25">
      <c r="B187" s="188" t="s">
        <v>442</v>
      </c>
      <c r="C187" s="224" t="s">
        <v>630</v>
      </c>
      <c r="D187" s="177">
        <v>0</v>
      </c>
      <c r="E187" s="177"/>
      <c r="F187" s="176">
        <v>100000</v>
      </c>
      <c r="G187" s="176"/>
      <c r="H187" s="178">
        <v>0</v>
      </c>
      <c r="I187" s="178"/>
      <c r="J187" s="109">
        <f>SUM(D187:I187)</f>
        <v>100000</v>
      </c>
      <c r="K187" s="106">
        <v>0.5</v>
      </c>
      <c r="L187" s="17">
        <f t="shared" ref="L187:L191" si="29">+I187+G187+E187</f>
        <v>0</v>
      </c>
      <c r="M187" s="243" t="s">
        <v>646</v>
      </c>
      <c r="N187" s="254"/>
      <c r="O187" s="250">
        <v>6</v>
      </c>
    </row>
    <row r="188" spans="2:15" ht="66.75" customHeight="1" x14ac:dyDescent="0.25">
      <c r="B188" s="188" t="s">
        <v>443</v>
      </c>
      <c r="C188" s="224" t="s">
        <v>620</v>
      </c>
      <c r="D188" s="177">
        <v>0</v>
      </c>
      <c r="E188" s="177"/>
      <c r="F188" s="176">
        <v>0</v>
      </c>
      <c r="G188" s="176"/>
      <c r="H188" s="178">
        <v>60000</v>
      </c>
      <c r="I188" s="178"/>
      <c r="J188" s="109">
        <f t="shared" ref="J188:J191" si="30">SUM(D188:I188)</f>
        <v>60000</v>
      </c>
      <c r="K188" s="106">
        <v>0.3</v>
      </c>
      <c r="L188" s="17">
        <f t="shared" si="29"/>
        <v>0</v>
      </c>
      <c r="M188" s="243" t="s">
        <v>647</v>
      </c>
      <c r="N188" s="254"/>
      <c r="O188" s="250">
        <v>6</v>
      </c>
    </row>
    <row r="189" spans="2:15" ht="70.5" customHeight="1" x14ac:dyDescent="0.25">
      <c r="B189" s="188" t="s">
        <v>444</v>
      </c>
      <c r="C189" s="224" t="s">
        <v>621</v>
      </c>
      <c r="D189" s="177">
        <v>80000</v>
      </c>
      <c r="E189" s="177"/>
      <c r="F189" s="176"/>
      <c r="G189" s="176"/>
      <c r="H189" s="178"/>
      <c r="I189" s="178"/>
      <c r="J189" s="109">
        <f t="shared" si="30"/>
        <v>80000</v>
      </c>
      <c r="K189" s="106">
        <v>0.5</v>
      </c>
      <c r="L189" s="17">
        <f t="shared" si="29"/>
        <v>0</v>
      </c>
      <c r="M189" s="243" t="s">
        <v>649</v>
      </c>
      <c r="N189" s="254"/>
      <c r="O189" s="250">
        <v>6</v>
      </c>
    </row>
    <row r="190" spans="2:15" ht="87" customHeight="1" x14ac:dyDescent="0.25">
      <c r="B190" s="188" t="s">
        <v>445</v>
      </c>
      <c r="C190" s="224" t="s">
        <v>622</v>
      </c>
      <c r="D190" s="177">
        <v>0</v>
      </c>
      <c r="E190" s="177"/>
      <c r="F190" s="176">
        <v>90000</v>
      </c>
      <c r="G190" s="176"/>
      <c r="H190" s="178"/>
      <c r="I190" s="178"/>
      <c r="J190" s="109">
        <f t="shared" si="30"/>
        <v>90000</v>
      </c>
      <c r="K190" s="106">
        <v>0.3</v>
      </c>
      <c r="L190" s="17">
        <f t="shared" si="29"/>
        <v>0</v>
      </c>
      <c r="M190" s="243" t="s">
        <v>646</v>
      </c>
      <c r="N190" s="254"/>
      <c r="O190" s="250">
        <v>6</v>
      </c>
    </row>
    <row r="191" spans="2:15" ht="68.650000000000006" customHeight="1" x14ac:dyDescent="0.25">
      <c r="B191" s="91" t="s">
        <v>410</v>
      </c>
      <c r="C191" s="224" t="s">
        <v>631</v>
      </c>
      <c r="D191" s="232">
        <v>20000</v>
      </c>
      <c r="E191" s="232"/>
      <c r="F191" s="233"/>
      <c r="G191" s="233"/>
      <c r="H191" s="234"/>
      <c r="I191" s="234"/>
      <c r="J191" s="109">
        <f t="shared" si="30"/>
        <v>20000</v>
      </c>
      <c r="K191" s="106">
        <v>0.5</v>
      </c>
      <c r="L191" s="17">
        <f t="shared" si="29"/>
        <v>0</v>
      </c>
      <c r="M191" s="243" t="s">
        <v>650</v>
      </c>
      <c r="N191" s="254"/>
      <c r="O191" s="250">
        <v>6</v>
      </c>
    </row>
    <row r="192" spans="2:15" ht="15.75" hidden="1" x14ac:dyDescent="0.25">
      <c r="B192" s="91" t="s">
        <v>411</v>
      </c>
      <c r="C192" s="16"/>
      <c r="D192" s="17"/>
      <c r="E192" s="17"/>
      <c r="F192" s="17"/>
      <c r="G192" s="17"/>
      <c r="H192" s="17"/>
      <c r="I192" s="17"/>
      <c r="J192" s="226">
        <f t="shared" ref="J192:J194" si="31">SUM(D192:H192)</f>
        <v>0</v>
      </c>
      <c r="K192" s="106"/>
      <c r="L192" s="17"/>
      <c r="M192" s="169"/>
      <c r="N192" s="254"/>
      <c r="O192" s="250"/>
    </row>
    <row r="193" spans="1:15" ht="15.75" hidden="1" x14ac:dyDescent="0.25">
      <c r="A193" s="35"/>
      <c r="B193" s="91" t="s">
        <v>412</v>
      </c>
      <c r="C193" s="41"/>
      <c r="D193" s="18"/>
      <c r="E193" s="18"/>
      <c r="F193" s="18"/>
      <c r="G193" s="18"/>
      <c r="H193" s="18"/>
      <c r="I193" s="18"/>
      <c r="J193" s="226">
        <f t="shared" si="31"/>
        <v>0</v>
      </c>
      <c r="K193" s="107"/>
      <c r="L193" s="18"/>
      <c r="M193" s="169"/>
      <c r="N193" s="255"/>
      <c r="O193" s="250"/>
    </row>
    <row r="194" spans="1:15" s="35" customFormat="1" ht="15.75" hidden="1" x14ac:dyDescent="0.25">
      <c r="B194" s="91" t="s">
        <v>413</v>
      </c>
      <c r="C194" s="41"/>
      <c r="D194" s="18"/>
      <c r="E194" s="18"/>
      <c r="F194" s="18"/>
      <c r="G194" s="18"/>
      <c r="H194" s="18"/>
      <c r="I194" s="18"/>
      <c r="J194" s="226">
        <f t="shared" si="31"/>
        <v>0</v>
      </c>
      <c r="K194" s="107"/>
      <c r="L194" s="18"/>
      <c r="M194" s="169"/>
      <c r="N194" s="255"/>
      <c r="O194" s="250"/>
    </row>
    <row r="195" spans="1:15" s="35" customFormat="1" ht="15.75" x14ac:dyDescent="0.25">
      <c r="A195" s="34"/>
      <c r="B195" s="34"/>
      <c r="C195" s="92" t="s">
        <v>521</v>
      </c>
      <c r="D195" s="19">
        <f>SUM(D187:D194)</f>
        <v>100000</v>
      </c>
      <c r="E195" s="19">
        <f>SUM(E187:E191)</f>
        <v>0</v>
      </c>
      <c r="F195" s="19">
        <f>SUM(F187:F194)</f>
        <v>190000</v>
      </c>
      <c r="G195" s="19">
        <f>SUM(G187:G191)</f>
        <v>0</v>
      </c>
      <c r="H195" s="19">
        <f>SUM(H187:H194)</f>
        <v>60000</v>
      </c>
      <c r="I195" s="19">
        <f>SUM(I187:I191)</f>
        <v>0</v>
      </c>
      <c r="J195" s="19">
        <f>SUM(J187:J194)</f>
        <v>350000</v>
      </c>
      <c r="K195" s="19">
        <f>(K187*J187)+(K188*J188)+(K189*J189)+(K190*J190)+(K191*J191)+(K192*J192)+(K193*J193)+(K194*J194)</f>
        <v>145000</v>
      </c>
      <c r="L195" s="19">
        <f>SUM(L187:L194)</f>
        <v>0</v>
      </c>
      <c r="M195" s="170"/>
      <c r="N195" s="255"/>
      <c r="O195" s="252"/>
    </row>
    <row r="196" spans="1:15" ht="15.75" customHeight="1" x14ac:dyDescent="0.25">
      <c r="B196" s="6"/>
      <c r="C196" s="10"/>
      <c r="D196" s="24"/>
      <c r="E196" s="24"/>
      <c r="F196" s="24"/>
      <c r="G196" s="24"/>
      <c r="H196" s="24"/>
      <c r="I196" s="24"/>
      <c r="J196" s="24"/>
      <c r="K196" s="24"/>
      <c r="L196" s="24"/>
      <c r="M196" s="139"/>
      <c r="N196" s="10"/>
      <c r="O196" s="258"/>
    </row>
    <row r="197" spans="1:15" ht="180.75" customHeight="1" x14ac:dyDescent="0.25">
      <c r="B197" s="92" t="s">
        <v>514</v>
      </c>
      <c r="C197" s="228" t="s">
        <v>654</v>
      </c>
      <c r="D197" s="177">
        <f>105096+39404</f>
        <v>144500</v>
      </c>
      <c r="E197" s="177"/>
      <c r="F197" s="176">
        <f>73258+18733+40891</f>
        <v>132882</v>
      </c>
      <c r="G197" s="176"/>
      <c r="H197" s="178">
        <v>108000</v>
      </c>
      <c r="I197" s="178">
        <v>56970.48</v>
      </c>
      <c r="J197" s="101">
        <f>SUM(D197:I197)</f>
        <v>442352.48</v>
      </c>
      <c r="K197" s="108">
        <v>0.15</v>
      </c>
      <c r="L197" s="342">
        <f t="shared" ref="L197:L202" si="32">+I197+G197+E197</f>
        <v>56970.48</v>
      </c>
      <c r="M197" s="244" t="s">
        <v>651</v>
      </c>
      <c r="N197" s="251"/>
      <c r="O197" s="252">
        <v>1</v>
      </c>
    </row>
    <row r="198" spans="1:15" ht="32.25" customHeight="1" x14ac:dyDescent="0.25">
      <c r="B198" s="299" t="s">
        <v>515</v>
      </c>
      <c r="C198" s="180" t="s">
        <v>591</v>
      </c>
      <c r="D198" s="177">
        <v>557</v>
      </c>
      <c r="E198" s="177"/>
      <c r="F198" s="176">
        <v>10000</v>
      </c>
      <c r="G198" s="176"/>
      <c r="H198" s="178">
        <v>10000</v>
      </c>
      <c r="I198" s="178"/>
      <c r="J198" s="101">
        <f t="shared" ref="J198:J202" si="33">SUM(D198:I198)</f>
        <v>20557</v>
      </c>
      <c r="K198" s="108">
        <v>0.15</v>
      </c>
      <c r="L198" s="343">
        <f t="shared" si="32"/>
        <v>0</v>
      </c>
      <c r="M198" s="172"/>
      <c r="N198" s="256"/>
      <c r="O198" s="252">
        <v>2</v>
      </c>
    </row>
    <row r="199" spans="1:15" ht="37.5" customHeight="1" x14ac:dyDescent="0.25">
      <c r="B199" s="300"/>
      <c r="C199" s="180" t="s">
        <v>588</v>
      </c>
      <c r="D199" s="177">
        <v>70000</v>
      </c>
      <c r="E199" s="177"/>
      <c r="F199" s="176">
        <v>15000</v>
      </c>
      <c r="G199" s="176"/>
      <c r="H199" s="178">
        <v>15000</v>
      </c>
      <c r="I199" s="178"/>
      <c r="J199" s="101">
        <f t="shared" si="33"/>
        <v>100000</v>
      </c>
      <c r="K199" s="108">
        <v>0.15</v>
      </c>
      <c r="L199" s="343">
        <f t="shared" si="32"/>
        <v>0</v>
      </c>
      <c r="M199" s="172"/>
      <c r="N199" s="256"/>
      <c r="O199" s="252">
        <v>3</v>
      </c>
    </row>
    <row r="200" spans="1:15" ht="34.5" customHeight="1" x14ac:dyDescent="0.25">
      <c r="B200" s="301"/>
      <c r="C200" s="180" t="s">
        <v>594</v>
      </c>
      <c r="D200" s="177">
        <v>0</v>
      </c>
      <c r="E200" s="177"/>
      <c r="F200" s="176">
        <v>10000</v>
      </c>
      <c r="G200" s="176"/>
      <c r="H200" s="178">
        <v>10000</v>
      </c>
      <c r="I200" s="178">
        <v>6989.52</v>
      </c>
      <c r="J200" s="101">
        <f t="shared" si="33"/>
        <v>26989.52</v>
      </c>
      <c r="K200" s="108">
        <v>0.15</v>
      </c>
      <c r="L200" s="342">
        <f t="shared" si="32"/>
        <v>6989.52</v>
      </c>
      <c r="M200" s="172"/>
      <c r="N200" s="256"/>
      <c r="O200" s="252">
        <v>7</v>
      </c>
    </row>
    <row r="201" spans="1:15" ht="45.75" customHeight="1" x14ac:dyDescent="0.25">
      <c r="B201" s="104" t="s">
        <v>516</v>
      </c>
      <c r="C201" s="181" t="s">
        <v>589</v>
      </c>
      <c r="D201" s="177">
        <v>80000</v>
      </c>
      <c r="E201" s="177">
        <v>17848</v>
      </c>
      <c r="F201" s="176">
        <f>20000+7511</f>
        <v>27511</v>
      </c>
      <c r="G201" s="176"/>
      <c r="H201" s="178">
        <v>20000</v>
      </c>
      <c r="I201" s="178">
        <v>5060.25</v>
      </c>
      <c r="J201" s="101">
        <f t="shared" si="33"/>
        <v>150419.25</v>
      </c>
      <c r="K201" s="108">
        <v>0.15</v>
      </c>
      <c r="L201" s="342">
        <f t="shared" si="32"/>
        <v>22908.25</v>
      </c>
      <c r="M201" s="172"/>
      <c r="N201" s="103"/>
      <c r="O201" s="252">
        <v>5</v>
      </c>
    </row>
    <row r="202" spans="1:15" ht="65.25" customHeight="1" x14ac:dyDescent="0.25">
      <c r="B202" s="182" t="s">
        <v>517</v>
      </c>
      <c r="C202" s="180" t="s">
        <v>590</v>
      </c>
      <c r="D202" s="177">
        <v>45000</v>
      </c>
      <c r="E202" s="177"/>
      <c r="F202" s="176"/>
      <c r="G202" s="176"/>
      <c r="H202" s="178"/>
      <c r="I202" s="178"/>
      <c r="J202" s="101">
        <f t="shared" si="33"/>
        <v>45000</v>
      </c>
      <c r="K202" s="108">
        <v>0.15</v>
      </c>
      <c r="L202" s="343">
        <f t="shared" si="32"/>
        <v>0</v>
      </c>
      <c r="M202" s="172"/>
      <c r="N202" s="103"/>
      <c r="O202" s="252">
        <v>4</v>
      </c>
    </row>
    <row r="203" spans="1:15" ht="38.25" customHeight="1" x14ac:dyDescent="0.25">
      <c r="B203" s="6"/>
      <c r="C203" s="110" t="s">
        <v>522</v>
      </c>
      <c r="D203" s="110">
        <f>SUM(D197:D202)</f>
        <v>340057</v>
      </c>
      <c r="E203" s="110">
        <f>SUM(E197:E202)</f>
        <v>17848</v>
      </c>
      <c r="F203" s="110">
        <f>SUM(F197:F202)</f>
        <v>195393</v>
      </c>
      <c r="G203" s="110">
        <f>SUM(G197:G202)</f>
        <v>0</v>
      </c>
      <c r="H203" s="110">
        <f>SUM(H197:H201)</f>
        <v>163000</v>
      </c>
      <c r="I203" s="110">
        <f>SUM(I197:I202)</f>
        <v>69020.25</v>
      </c>
      <c r="J203" s="110">
        <f>D203+F203+H203</f>
        <v>698450</v>
      </c>
      <c r="K203" s="19">
        <f>(K197*J197)+(K198*J198)+(K199*J199)+(K201*J201)</f>
        <v>106999.30949999999</v>
      </c>
      <c r="L203" s="19">
        <f>SUM(L197:L202)</f>
        <v>86868.25</v>
      </c>
      <c r="M203" s="170"/>
      <c r="N203" s="15"/>
      <c r="O203" s="259"/>
    </row>
    <row r="204" spans="1:15" ht="15.75" customHeight="1" x14ac:dyDescent="0.25">
      <c r="B204" s="6"/>
      <c r="C204" s="10"/>
      <c r="D204" s="24"/>
      <c r="E204" s="24"/>
      <c r="F204" s="24"/>
      <c r="G204" s="24"/>
      <c r="H204" s="24"/>
      <c r="I204" s="24"/>
      <c r="J204" s="24"/>
      <c r="K204" s="24"/>
      <c r="L204" s="24"/>
      <c r="M204" s="139"/>
      <c r="N204" s="10"/>
      <c r="O204" s="13"/>
    </row>
    <row r="205" spans="1:15" ht="15.75" customHeight="1" x14ac:dyDescent="0.25">
      <c r="B205" s="6"/>
      <c r="C205" s="10"/>
      <c r="D205" s="24"/>
      <c r="E205" s="24"/>
      <c r="F205" s="24"/>
      <c r="G205" s="24"/>
      <c r="H205" s="24"/>
      <c r="I205" s="24"/>
      <c r="J205" s="24"/>
      <c r="K205" s="24"/>
      <c r="L205" s="24"/>
      <c r="M205" s="139"/>
      <c r="N205" s="10"/>
      <c r="O205" s="13"/>
    </row>
    <row r="206" spans="1:15" ht="15.75" customHeight="1" thickBot="1" x14ac:dyDescent="0.3">
      <c r="B206" s="6"/>
      <c r="C206" s="10"/>
      <c r="D206" s="24"/>
      <c r="E206" s="24"/>
      <c r="F206" s="24"/>
      <c r="G206" s="24"/>
      <c r="H206" s="24"/>
      <c r="I206" s="24"/>
      <c r="J206" s="24"/>
      <c r="K206" s="24"/>
      <c r="L206" s="24"/>
      <c r="M206" s="139"/>
      <c r="N206" s="10"/>
      <c r="O206" s="13"/>
    </row>
    <row r="207" spans="1:15" ht="15.75" x14ac:dyDescent="0.25">
      <c r="B207" s="6"/>
      <c r="C207" s="296" t="s">
        <v>531</v>
      </c>
      <c r="D207" s="297"/>
      <c r="E207" s="297"/>
      <c r="F207" s="297"/>
      <c r="G207" s="297"/>
      <c r="H207" s="297"/>
      <c r="I207" s="297"/>
      <c r="J207" s="298"/>
      <c r="K207" s="13"/>
      <c r="L207" s="138"/>
      <c r="M207" s="173"/>
      <c r="N207" s="13"/>
    </row>
    <row r="208" spans="1:15" ht="60.75" customHeight="1" x14ac:dyDescent="0.25">
      <c r="B208" s="6"/>
      <c r="C208" s="156"/>
      <c r="D208" s="165" t="str">
        <f>D5</f>
        <v>Organisation recipiendiaire 1 (budget en USD) ONU Droits de l'homme</v>
      </c>
      <c r="E208" s="165"/>
      <c r="F208" s="165" t="str">
        <f t="shared" ref="F208:H208" si="34">F5</f>
        <v>Organisation recipiendiaire 2 (budget en USD) PNUD</v>
      </c>
      <c r="G208" s="165"/>
      <c r="H208" s="165" t="str">
        <f t="shared" si="34"/>
        <v>Organisation recipiendiaire 3 (budget en USD) UNICEF</v>
      </c>
      <c r="I208" s="268"/>
      <c r="J208" s="157" t="s">
        <v>11</v>
      </c>
      <c r="K208" s="10"/>
      <c r="L208" s="220"/>
      <c r="M208" s="139"/>
      <c r="N208" s="13"/>
    </row>
    <row r="209" spans="2:15" ht="27.75" customHeight="1" x14ac:dyDescent="0.25">
      <c r="B209" s="14"/>
      <c r="C209" s="102" t="s">
        <v>523</v>
      </c>
      <c r="D209" s="189">
        <f>D203+D195+D183+D68+D58+D36+D26+D16</f>
        <v>1028766</v>
      </c>
      <c r="E209" s="189">
        <f>E203+E195+E183+E68+E58+E36+E26+E16</f>
        <v>74441</v>
      </c>
      <c r="F209" s="189">
        <f>F203+F195+F183+F68+F58+F36+F26+F16</f>
        <v>840393</v>
      </c>
      <c r="G209" s="189">
        <f>G203+G195+G183+G68+G58+G36+G26+G16</f>
        <v>64961</v>
      </c>
      <c r="H209" s="189">
        <f>+H203+H195+H183+H68+H58+H26+H16</f>
        <v>467290</v>
      </c>
      <c r="I209" s="269">
        <f>I203+I195+I183+I68+I58+I36+I26+I16</f>
        <v>98573.45</v>
      </c>
      <c r="J209" s="192">
        <f>SUM(D209:I209)</f>
        <v>2574424.4500000002</v>
      </c>
      <c r="K209" s="10"/>
      <c r="L209" s="24"/>
      <c r="M209" s="139"/>
      <c r="N209" s="14"/>
    </row>
    <row r="210" spans="2:15" ht="24.75" customHeight="1" x14ac:dyDescent="0.25">
      <c r="B210" s="4"/>
      <c r="C210" s="149" t="s">
        <v>524</v>
      </c>
      <c r="D210" s="189">
        <f>D209*0.07</f>
        <v>72013.62000000001</v>
      </c>
      <c r="E210" s="189">
        <f>E209*0.07</f>
        <v>5210.8700000000008</v>
      </c>
      <c r="F210" s="189">
        <f>F209*0.07</f>
        <v>58827.51</v>
      </c>
      <c r="G210" s="189">
        <f>G209*0.07</f>
        <v>4547.2700000000004</v>
      </c>
      <c r="H210" s="189">
        <f>H209*0.07</f>
        <v>32710.300000000003</v>
      </c>
      <c r="I210" s="269">
        <v>6900.14</v>
      </c>
      <c r="J210" s="192">
        <f>J209*0.07</f>
        <v>180209.71150000003</v>
      </c>
      <c r="K210" s="4"/>
      <c r="L210" s="139"/>
      <c r="M210" s="139"/>
      <c r="N210" s="1"/>
    </row>
    <row r="211" spans="2:15" ht="27" customHeight="1" thickBot="1" x14ac:dyDescent="0.3">
      <c r="B211" s="4"/>
      <c r="C211" s="8" t="s">
        <v>11</v>
      </c>
      <c r="D211" s="190">
        <f>SUM(D209:D210)</f>
        <v>1100779.6200000001</v>
      </c>
      <c r="E211" s="190">
        <f>SUM(E209:E210)</f>
        <v>79651.87</v>
      </c>
      <c r="F211" s="190">
        <f>SUM(F209:F210)</f>
        <v>899220.51</v>
      </c>
      <c r="G211" s="190">
        <f>SUM(G209:G210)</f>
        <v>69508.27</v>
      </c>
      <c r="H211" s="190">
        <f>SUM(H209:H210)</f>
        <v>500000.3</v>
      </c>
      <c r="I211" s="270">
        <f>SUM(I209:I210)</f>
        <v>105473.59</v>
      </c>
      <c r="J211" s="191">
        <f>+D211+F211+H211:H212</f>
        <v>2500000.4300000002</v>
      </c>
      <c r="K211" s="4"/>
      <c r="L211" s="139"/>
      <c r="M211" s="139"/>
      <c r="N211" s="1"/>
    </row>
    <row r="212" spans="2:15" ht="42" customHeight="1" x14ac:dyDescent="0.25">
      <c r="B212" s="4"/>
      <c r="D212" s="261"/>
      <c r="E212" s="261"/>
      <c r="H212" s="202"/>
      <c r="I212" s="202"/>
      <c r="N212" s="3"/>
      <c r="O212" s="1"/>
    </row>
    <row r="213" spans="2:15" s="35" customFormat="1" ht="29.25" customHeight="1" thickBot="1" x14ac:dyDescent="0.3">
      <c r="B213" s="10"/>
      <c r="C213" s="6"/>
      <c r="D213" s="30"/>
      <c r="E213" s="30"/>
      <c r="F213" s="30"/>
      <c r="G213" s="30"/>
      <c r="H213" s="30"/>
      <c r="I213" s="30"/>
      <c r="J213" s="30"/>
      <c r="K213" s="30"/>
      <c r="L213" s="141"/>
      <c r="M213" s="145"/>
      <c r="N213" s="13"/>
      <c r="O213" s="14"/>
    </row>
    <row r="214" spans="2:15" ht="23.25" customHeight="1" x14ac:dyDescent="0.25">
      <c r="B214" s="1"/>
      <c r="C214" s="288" t="s">
        <v>525</v>
      </c>
      <c r="D214" s="289"/>
      <c r="E214" s="290"/>
      <c r="F214" s="290"/>
      <c r="G214" s="290"/>
      <c r="H214" s="290"/>
      <c r="I214" s="290"/>
      <c r="J214" s="290"/>
      <c r="K214" s="291"/>
      <c r="L214" s="142"/>
      <c r="M214" s="44"/>
      <c r="N214" s="1"/>
    </row>
    <row r="215" spans="2:15" ht="57.75" customHeight="1" x14ac:dyDescent="0.25">
      <c r="B215" s="1"/>
      <c r="C215" s="27"/>
      <c r="D215" s="165" t="str">
        <f>D5</f>
        <v>Organisation recipiendiaire 1 (budget en USD) ONU Droits de l'homme</v>
      </c>
      <c r="E215" s="165" t="s">
        <v>662</v>
      </c>
      <c r="F215" s="165" t="str">
        <f t="shared" ref="F215:H215" si="35">F5</f>
        <v>Organisation recipiendiaire 2 (budget en USD) PNUD</v>
      </c>
      <c r="G215" s="165"/>
      <c r="H215" s="165" t="str">
        <f t="shared" si="35"/>
        <v>Organisation recipiendiaire 3 (budget en USD) UNICEF</v>
      </c>
      <c r="I215" s="271"/>
      <c r="J215" s="158" t="s">
        <v>11</v>
      </c>
      <c r="K215" s="159"/>
      <c r="L215" s="142"/>
      <c r="M215" s="44"/>
      <c r="N215" s="1"/>
    </row>
    <row r="216" spans="2:15" ht="27.75" customHeight="1" x14ac:dyDescent="0.25">
      <c r="B216" s="1"/>
      <c r="C216" s="26" t="s">
        <v>526</v>
      </c>
      <c r="D216" s="203">
        <f>$D$211*K216</f>
        <v>660467.772</v>
      </c>
      <c r="E216" s="339">
        <f>E211</f>
        <v>79651.87</v>
      </c>
      <c r="F216" s="204">
        <f>$F$211*K216</f>
        <v>539532.30599999998</v>
      </c>
      <c r="G216" s="339">
        <f>G211</f>
        <v>69508.27</v>
      </c>
      <c r="H216" s="204">
        <f>$H$211*K216</f>
        <v>300000.18</v>
      </c>
      <c r="I216" s="339">
        <f>I211</f>
        <v>105473.59</v>
      </c>
      <c r="J216" s="204">
        <f>+D216+F216+H216</f>
        <v>1500000.2579999999</v>
      </c>
      <c r="K216" s="115">
        <v>0.6</v>
      </c>
      <c r="L216" s="340">
        <f>+E216+G216+I216</f>
        <v>254633.73</v>
      </c>
      <c r="M216" s="173"/>
      <c r="N216" s="1"/>
    </row>
    <row r="217" spans="2:15" ht="21.75" customHeight="1" x14ac:dyDescent="0.25">
      <c r="B217" s="287"/>
      <c r="C217" s="105" t="s">
        <v>527</v>
      </c>
      <c r="D217" s="203">
        <f>$D$211*K217</f>
        <v>440311.84800000006</v>
      </c>
      <c r="E217" s="204"/>
      <c r="F217" s="204">
        <f>$F$211*K217</f>
        <v>359688.20400000003</v>
      </c>
      <c r="G217" s="204"/>
      <c r="H217" s="204">
        <f>$H$211*K217</f>
        <v>200000.12</v>
      </c>
      <c r="I217" s="205"/>
      <c r="J217" s="205">
        <f>SUM(D217:H217)</f>
        <v>1000000.1720000001</v>
      </c>
      <c r="K217" s="116">
        <v>0.4</v>
      </c>
      <c r="L217" s="340">
        <f>L216*0.36</f>
        <v>91668.142800000001</v>
      </c>
      <c r="M217" s="173" t="s">
        <v>663</v>
      </c>
    </row>
    <row r="218" spans="2:15" ht="43.15" customHeight="1" x14ac:dyDescent="0.25">
      <c r="B218" s="287"/>
      <c r="C218" s="105" t="s">
        <v>528</v>
      </c>
      <c r="D218" s="203">
        <f>$D$211*K218</f>
        <v>0</v>
      </c>
      <c r="E218" s="204"/>
      <c r="F218" s="204">
        <f>$F$211*K218</f>
        <v>0</v>
      </c>
      <c r="G218" s="204"/>
      <c r="H218" s="204">
        <f>$H$211*K218</f>
        <v>0</v>
      </c>
      <c r="I218" s="205"/>
      <c r="J218" s="205">
        <f>SUM(D218:H218)</f>
        <v>0</v>
      </c>
      <c r="K218" s="117">
        <v>0</v>
      </c>
      <c r="L218" s="143"/>
      <c r="M218" s="174"/>
    </row>
    <row r="219" spans="2:15" ht="21" customHeight="1" thickBot="1" x14ac:dyDescent="0.3">
      <c r="B219" s="287"/>
      <c r="C219" s="8" t="s">
        <v>11</v>
      </c>
      <c r="D219" s="190">
        <f>SUM(D216:D218)</f>
        <v>1100779.6200000001</v>
      </c>
      <c r="E219" s="190">
        <f>SUM(E216:E218)</f>
        <v>79651.87</v>
      </c>
      <c r="F219" s="190">
        <f>SUM(F216:F218)</f>
        <v>899220.51</v>
      </c>
      <c r="G219" s="190">
        <f>SUM(G216:G218)</f>
        <v>69508.27</v>
      </c>
      <c r="H219" s="235">
        <f>SUM(H216:H218)</f>
        <v>500000.3</v>
      </c>
      <c r="I219" s="235">
        <f>SUM(I216:I218)</f>
        <v>105473.59</v>
      </c>
      <c r="J219" s="235">
        <f>SUM(J216:J218)</f>
        <v>2500000.4300000002</v>
      </c>
      <c r="K219" s="93">
        <f>SUM(K216:K218)</f>
        <v>1</v>
      </c>
      <c r="L219" s="144"/>
      <c r="M219" s="43"/>
    </row>
    <row r="220" spans="2:15" ht="21.75" customHeight="1" thickBot="1" x14ac:dyDescent="0.3">
      <c r="B220" s="287"/>
      <c r="C220" s="2"/>
      <c r="D220" s="7"/>
      <c r="E220" s="7"/>
      <c r="F220" s="7"/>
      <c r="G220" s="7"/>
      <c r="H220" s="7"/>
      <c r="I220" s="7"/>
      <c r="J220" s="7"/>
      <c r="K220" s="7"/>
      <c r="L220" s="145"/>
      <c r="M220" s="145"/>
    </row>
    <row r="221" spans="2:15" ht="41.65" customHeight="1" x14ac:dyDescent="0.25">
      <c r="B221" s="287"/>
      <c r="C221" s="94" t="s">
        <v>579</v>
      </c>
      <c r="D221" s="206">
        <f>SUM(K16,K26,K36,K46,K58,K68,K78,K88,K100,K110,K120,K130,K142,K152,K162,K172,K183,K195,K203)*1.07</f>
        <v>899399.42416499997</v>
      </c>
      <c r="E221" s="263"/>
      <c r="F221" s="30"/>
      <c r="G221" s="30"/>
      <c r="H221" s="237"/>
      <c r="I221" s="237"/>
      <c r="J221" s="236"/>
      <c r="K221" s="150" t="s">
        <v>661</v>
      </c>
      <c r="L221" s="151">
        <f>+L216</f>
        <v>254633.73</v>
      </c>
      <c r="M221" s="163"/>
    </row>
    <row r="222" spans="2:15" ht="20.25" customHeight="1" thickBot="1" x14ac:dyDescent="0.3">
      <c r="B222" s="287"/>
      <c r="C222" s="95" t="s">
        <v>529</v>
      </c>
      <c r="D222" s="137">
        <f>D221/J211</f>
        <v>0.35975970778733024</v>
      </c>
      <c r="E222" s="264"/>
      <c r="F222" s="38"/>
      <c r="G222" s="38"/>
      <c r="H222" s="237"/>
      <c r="I222" s="237"/>
      <c r="J222" s="236"/>
      <c r="K222" s="152" t="s">
        <v>581</v>
      </c>
      <c r="L222" s="341">
        <f>+L221/J219</f>
        <v>0.10185347448120238</v>
      </c>
      <c r="M222" s="164"/>
    </row>
    <row r="223" spans="2:15" ht="22.5" customHeight="1" thickBot="1" x14ac:dyDescent="0.3">
      <c r="B223" s="287"/>
      <c r="C223" s="294"/>
      <c r="D223" s="295"/>
      <c r="E223" s="265"/>
      <c r="F223" s="39"/>
      <c r="G223" s="39"/>
      <c r="H223" s="237"/>
      <c r="I223" s="237"/>
      <c r="J223" s="236"/>
    </row>
    <row r="224" spans="2:15" ht="58.15" customHeight="1" x14ac:dyDescent="0.25">
      <c r="B224" s="287"/>
      <c r="C224" s="95" t="s">
        <v>580</v>
      </c>
      <c r="D224" s="207">
        <f>SUM(D201:H202)*1.07</f>
        <v>203684.13</v>
      </c>
      <c r="E224" s="266"/>
      <c r="F224" s="40"/>
      <c r="G224" s="40"/>
      <c r="H224" s="236"/>
      <c r="K224" s="150" t="s">
        <v>660</v>
      </c>
      <c r="L224" s="151">
        <f>I216+G216+E216</f>
        <v>254633.72999999998</v>
      </c>
    </row>
    <row r="225" spans="2:15" ht="19.899999999999999" customHeight="1" thickBot="1" x14ac:dyDescent="0.3">
      <c r="B225" s="287"/>
      <c r="C225" s="95" t="s">
        <v>530</v>
      </c>
      <c r="D225" s="137">
        <f>D224/J211</f>
        <v>8.1473637986534259E-2</v>
      </c>
      <c r="E225" s="264"/>
      <c r="F225" s="40"/>
      <c r="G225" s="40"/>
      <c r="H225" s="40"/>
      <c r="K225" s="152" t="s">
        <v>581</v>
      </c>
      <c r="L225" s="341">
        <f>+L224/J216</f>
        <v>0.16975579080200398</v>
      </c>
    </row>
    <row r="226" spans="2:15" ht="56.25" customHeight="1" thickBot="1" x14ac:dyDescent="0.3">
      <c r="B226" s="287"/>
      <c r="C226" s="292" t="s">
        <v>595</v>
      </c>
      <c r="D226" s="293"/>
      <c r="E226" s="267"/>
      <c r="F226" s="31"/>
      <c r="G226" s="31"/>
      <c r="H226" s="31"/>
      <c r="I226" s="31"/>
      <c r="J226" s="31"/>
      <c r="L226" s="146"/>
    </row>
    <row r="227" spans="2:15" ht="55.5" customHeight="1" x14ac:dyDescent="0.25">
      <c r="B227" s="287"/>
      <c r="O227" s="35"/>
    </row>
    <row r="228" spans="2:15" ht="42.75" customHeight="1" x14ac:dyDescent="0.25">
      <c r="B228" s="287"/>
    </row>
    <row r="229" spans="2:15" ht="21.75" customHeight="1" x14ac:dyDescent="0.25">
      <c r="B229" s="287"/>
    </row>
    <row r="230" spans="2:15" ht="21.75" customHeight="1" x14ac:dyDescent="0.25">
      <c r="B230" s="287"/>
    </row>
    <row r="231" spans="2:15" ht="23.25" customHeight="1" x14ac:dyDescent="0.25">
      <c r="B231" s="287"/>
    </row>
    <row r="232" spans="2:15" ht="23.25" customHeight="1" x14ac:dyDescent="0.25"/>
    <row r="233" spans="2:15" ht="21.75" customHeight="1" x14ac:dyDescent="0.25"/>
    <row r="234" spans="2:15" ht="16.5" customHeight="1" x14ac:dyDescent="0.25"/>
    <row r="235" spans="2:15" ht="29.25" customHeight="1" x14ac:dyDescent="0.25"/>
    <row r="236" spans="2:15" ht="24.75" customHeight="1" x14ac:dyDescent="0.25"/>
    <row r="237" spans="2:15" ht="33" customHeight="1" x14ac:dyDescent="0.25"/>
    <row r="239" spans="2:15" ht="15" customHeight="1" x14ac:dyDescent="0.25"/>
    <row r="240" spans="2:15" ht="25.5" customHeight="1" x14ac:dyDescent="0.25"/>
    <row r="291" spans="1:1" x14ac:dyDescent="0.25">
      <c r="A291" s="34" t="s">
        <v>577</v>
      </c>
    </row>
  </sheetData>
  <sheetProtection formatCells="0" formatColumns="0" formatRows="0"/>
  <autoFilter ref="O2:O291"/>
  <mergeCells count="31">
    <mergeCell ref="C153:N153"/>
    <mergeCell ref="C163:N163"/>
    <mergeCell ref="B217:B231"/>
    <mergeCell ref="C214:K214"/>
    <mergeCell ref="C226:D226"/>
    <mergeCell ref="C223:D223"/>
    <mergeCell ref="C207:J207"/>
    <mergeCell ref="B198:B200"/>
    <mergeCell ref="C185:N185"/>
    <mergeCell ref="C186:N186"/>
    <mergeCell ref="C174:N174"/>
    <mergeCell ref="C37:N37"/>
    <mergeCell ref="C6:N6"/>
    <mergeCell ref="C48:N48"/>
    <mergeCell ref="C49:N49"/>
    <mergeCell ref="B2:F2"/>
    <mergeCell ref="B3:K3"/>
    <mergeCell ref="C17:N17"/>
    <mergeCell ref="C7:N7"/>
    <mergeCell ref="C27:N27"/>
    <mergeCell ref="C59:N59"/>
    <mergeCell ref="C69:N69"/>
    <mergeCell ref="C79:N79"/>
    <mergeCell ref="C90:N90"/>
    <mergeCell ref="C91:N91"/>
    <mergeCell ref="C101:N101"/>
    <mergeCell ref="C111:N111"/>
    <mergeCell ref="C132:N132"/>
    <mergeCell ref="C121:N121"/>
    <mergeCell ref="C143:N143"/>
    <mergeCell ref="C133:N133"/>
  </mergeCells>
  <conditionalFormatting sqref="D222:E222">
    <cfRule type="cellIs" dxfId="25" priority="46" operator="lessThan">
      <formula>0.15</formula>
    </cfRule>
  </conditionalFormatting>
  <conditionalFormatting sqref="D225:E225">
    <cfRule type="cellIs" dxfId="24" priority="44" operator="lessThan">
      <formula>0.05</formula>
    </cfRule>
  </conditionalFormatting>
  <conditionalFormatting sqref="K219:M21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H222:J222"/>
    <dataValidation allowBlank="1" showInputMessage="1" showErrorMessage="1" prompt="Insert *text* description of Outcome here" sqref="C6:N6 C48:N48 C90:N90 C132:N132 C185:N185"/>
    <dataValidation allowBlank="1" showInputMessage="1" showErrorMessage="1" prompt="Insert *text* description of Output here" sqref="C7 C17 C27 C37 C49 C59 C69 C79 C91 C101 C111 C121 C133 C143 C153 C163 C186 C174"/>
    <dataValidation allowBlank="1" showInputMessage="1" showErrorMessage="1" prompt="Insert *text* description of Activity here" sqref="C8 C18 C28 C38 C50 C60 C70 C80 C92 C102 C112 C122 C134 C144 C154 C164 C187 C175"/>
    <dataValidation allowBlank="1" showErrorMessage="1" prompt="% Towards Gender Equality and Women's Empowerment Must be Higher than 15%_x000a_" sqref="D222:E222 K221:L221 D224:H224"/>
    <dataValidation allowBlank="1" showInputMessage="1" showErrorMessage="1" prompt="M&amp;E Budget Cannot be Less than 5%_x000a_" sqref="F225:H225 K222:L222"/>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44"/>
  <sheetViews>
    <sheetView showGridLines="0" showZeros="0" zoomScale="80" zoomScaleNormal="80" workbookViewId="0">
      <pane ySplit="4" topLeftCell="A114" activePane="bottomLeft" state="frozen"/>
      <selection pane="bottomLeft" activeCell="F60" sqref="F60"/>
    </sheetView>
  </sheetViews>
  <sheetFormatPr defaultColWidth="9.28515625" defaultRowHeight="15.75" x14ac:dyDescent="0.25"/>
  <cols>
    <col min="1" max="1" width="3.28515625" style="47" customWidth="1"/>
    <col min="2" max="2" width="51.42578125" style="47" customWidth="1"/>
    <col min="3" max="3" width="34.28515625" style="48" customWidth="1"/>
    <col min="4" max="4" width="35" style="48" customWidth="1"/>
    <col min="5" max="5" width="34" style="48" customWidth="1"/>
    <col min="6" max="6" width="25.7109375" style="47" customWidth="1"/>
    <col min="7" max="7" width="21.42578125" style="47" customWidth="1"/>
    <col min="8" max="8" width="16.7109375" style="47" customWidth="1"/>
    <col min="9" max="9" width="19.42578125" style="47" customWidth="1"/>
    <col min="10" max="10" width="19" style="47" customWidth="1"/>
    <col min="11" max="11" width="26" style="47" customWidth="1"/>
    <col min="12" max="12" width="21.28515625" style="47" customWidth="1"/>
    <col min="13" max="13" width="7" style="47" customWidth="1"/>
    <col min="14" max="14" width="24.28515625" style="47" customWidth="1"/>
    <col min="15" max="15" width="26.42578125" style="47" customWidth="1"/>
    <col min="16" max="16" width="30.28515625" style="47" customWidth="1"/>
    <col min="17" max="17" width="33" style="47" customWidth="1"/>
    <col min="18" max="19" width="22.7109375" style="47" customWidth="1"/>
    <col min="20" max="20" width="23.42578125" style="47" customWidth="1"/>
    <col min="21" max="21" width="32.28515625" style="47" customWidth="1"/>
    <col min="22" max="22" width="9.28515625" style="47"/>
    <col min="23" max="23" width="17.7109375" style="47" customWidth="1"/>
    <col min="24" max="24" width="26.42578125" style="47" customWidth="1"/>
    <col min="25" max="25" width="22.42578125" style="47" customWidth="1"/>
    <col min="26" max="26" width="29.7109375" style="47" customWidth="1"/>
    <col min="27" max="27" width="23.42578125" style="47" customWidth="1"/>
    <col min="28" max="28" width="18.42578125" style="47" customWidth="1"/>
    <col min="29" max="29" width="17.42578125" style="47" customWidth="1"/>
    <col min="30" max="30" width="25.28515625" style="47" customWidth="1"/>
    <col min="31" max="16384" width="9.28515625" style="47"/>
  </cols>
  <sheetData>
    <row r="1" spans="1:12" ht="33.75" customHeight="1" x14ac:dyDescent="0.7">
      <c r="B1" s="273" t="s">
        <v>518</v>
      </c>
      <c r="C1" s="273"/>
      <c r="D1" s="273"/>
      <c r="E1" s="273"/>
      <c r="F1" s="32"/>
      <c r="G1" s="33"/>
      <c r="H1" s="33"/>
      <c r="K1" s="21"/>
      <c r="L1" s="5"/>
    </row>
    <row r="2" spans="1:12" ht="25.5" customHeight="1" x14ac:dyDescent="0.3">
      <c r="B2" s="303" t="s">
        <v>571</v>
      </c>
      <c r="C2" s="303"/>
      <c r="D2" s="303"/>
      <c r="E2" s="303"/>
      <c r="K2" s="21"/>
      <c r="L2" s="5"/>
    </row>
    <row r="3" spans="1:12" ht="9.75" customHeight="1" x14ac:dyDescent="0.25">
      <c r="B3" s="42"/>
      <c r="C3" s="42"/>
      <c r="D3" s="42"/>
      <c r="E3" s="42"/>
      <c r="K3" s="21"/>
      <c r="L3" s="5"/>
    </row>
    <row r="4" spans="1:12" ht="55.5" customHeight="1" x14ac:dyDescent="0.25">
      <c r="B4" s="42"/>
      <c r="C4" s="165" t="str">
        <f>'1) Tableau budgétaire'!D5</f>
        <v>Organisation recipiendiaire 1 (budget en USD) ONU Droits de l'homme</v>
      </c>
      <c r="D4" s="165" t="str">
        <f>'1) Tableau budgétaire'!F5</f>
        <v>Organisation recipiendiaire 2 (budget en USD) PNUD</v>
      </c>
      <c r="E4" s="165" t="str">
        <f>'1) Tableau budgétaire'!H5</f>
        <v>Organisation recipiendiaire 3 (budget en USD) UNICEF</v>
      </c>
      <c r="F4" s="158" t="s">
        <v>11</v>
      </c>
      <c r="K4" s="21"/>
      <c r="L4" s="5"/>
    </row>
    <row r="5" spans="1:12" ht="24" customHeight="1" x14ac:dyDescent="0.25">
      <c r="A5" s="304" t="s">
        <v>532</v>
      </c>
      <c r="B5" s="305"/>
      <c r="C5" s="305"/>
      <c r="D5" s="305"/>
      <c r="E5" s="305"/>
      <c r="F5" s="306"/>
      <c r="K5" s="21"/>
      <c r="L5" s="5"/>
    </row>
    <row r="6" spans="1:12" ht="22.5" customHeight="1" x14ac:dyDescent="0.25">
      <c r="B6" s="304" t="s">
        <v>533</v>
      </c>
      <c r="C6" s="305"/>
      <c r="D6" s="305"/>
      <c r="E6" s="305"/>
      <c r="F6" s="306"/>
      <c r="K6" s="21"/>
      <c r="L6" s="5"/>
    </row>
    <row r="7" spans="1:12" ht="24.75" customHeight="1" thickBot="1" x14ac:dyDescent="0.3">
      <c r="B7" s="57" t="s">
        <v>534</v>
      </c>
      <c r="C7" s="58">
        <f>'1) Tableau budgétaire'!D16</f>
        <v>245000</v>
      </c>
      <c r="D7" s="58">
        <f>'1) Tableau budgétaire'!F16</f>
        <v>0</v>
      </c>
      <c r="E7" s="58">
        <f>'1) Tableau budgétaire'!H16</f>
        <v>0</v>
      </c>
      <c r="F7" s="59">
        <f>SUM(C7:E7)</f>
        <v>245000</v>
      </c>
      <c r="K7" s="21"/>
      <c r="L7" s="5"/>
    </row>
    <row r="8" spans="1:12" ht="21.75" customHeight="1" x14ac:dyDescent="0.25">
      <c r="A8" s="47">
        <v>1</v>
      </c>
      <c r="B8" s="55" t="s">
        <v>535</v>
      </c>
      <c r="C8" s="245">
        <f>SUMIF('1) Tableau budgétaire'!$O$8:$O$11,$A8,'1) Tableau budgétaire'!$D$8:$D$11)</f>
        <v>0</v>
      </c>
      <c r="D8" s="245">
        <f>SUMIF('1) Tableau budgétaire'!$O$8:$O$11,$A8,'1) Tableau budgétaire'!$F$8:$F$11)</f>
        <v>0</v>
      </c>
      <c r="E8" s="245"/>
      <c r="F8" s="56">
        <f t="shared" ref="F8:F15" si="0">SUM(C8:E8)</f>
        <v>0</v>
      </c>
    </row>
    <row r="9" spans="1:12" x14ac:dyDescent="0.25">
      <c r="A9" s="47">
        <v>2</v>
      </c>
      <c r="B9" s="45" t="s">
        <v>536</v>
      </c>
      <c r="C9" s="245">
        <f>SUMIF('1) Tableau budgétaire'!$O$8:$O$11,$A9,'1) Tableau budgétaire'!$D$8:$D$11)</f>
        <v>0</v>
      </c>
      <c r="D9" s="245">
        <v>0</v>
      </c>
      <c r="E9" s="246">
        <v>0</v>
      </c>
      <c r="F9" s="54">
        <f t="shared" si="0"/>
        <v>0</v>
      </c>
    </row>
    <row r="10" spans="1:12" ht="15.75" customHeight="1" x14ac:dyDescent="0.25">
      <c r="A10" s="47">
        <v>3</v>
      </c>
      <c r="B10" s="45" t="s">
        <v>537</v>
      </c>
      <c r="C10" s="245">
        <f>SUMIF('1) Tableau budgétaire'!$O$8:$O$11,$A10,'1) Tableau budgétaire'!$D$8:$D$11)</f>
        <v>0</v>
      </c>
      <c r="D10" s="245">
        <v>0</v>
      </c>
      <c r="E10" s="247">
        <v>0</v>
      </c>
      <c r="F10" s="54">
        <f t="shared" si="0"/>
        <v>0</v>
      </c>
    </row>
    <row r="11" spans="1:12" x14ac:dyDescent="0.25">
      <c r="A11" s="47">
        <v>4</v>
      </c>
      <c r="B11" s="46" t="s">
        <v>538</v>
      </c>
      <c r="C11" s="245">
        <f>SUMIF('1) Tableau budgétaire'!$O$8:$O$11,$A11,'1) Tableau budgétaire'!$D$8:$D$11)</f>
        <v>245000</v>
      </c>
      <c r="D11" s="245">
        <v>0</v>
      </c>
      <c r="E11" s="248">
        <f>'1) Tableau budgétaire'!H10</f>
        <v>0</v>
      </c>
      <c r="F11" s="54">
        <f t="shared" si="0"/>
        <v>245000</v>
      </c>
    </row>
    <row r="12" spans="1:12" x14ac:dyDescent="0.25">
      <c r="A12" s="47">
        <v>5</v>
      </c>
      <c r="B12" s="45" t="s">
        <v>539</v>
      </c>
      <c r="C12" s="245">
        <f>SUMIF('1) Tableau budgétaire'!$O$8:$O$11,$A12,'1) Tableau budgétaire'!$D$8:$D$11)</f>
        <v>0</v>
      </c>
      <c r="D12" s="245">
        <v>0</v>
      </c>
      <c r="E12" s="247"/>
      <c r="F12" s="54">
        <f t="shared" si="0"/>
        <v>0</v>
      </c>
    </row>
    <row r="13" spans="1:12" ht="21.75" customHeight="1" x14ac:dyDescent="0.25">
      <c r="A13" s="47">
        <v>6</v>
      </c>
      <c r="B13" s="45" t="s">
        <v>540</v>
      </c>
      <c r="C13" s="245">
        <f>SUMIF('1) Tableau budgétaire'!$O$8:$O$11,$A13,'1) Tableau budgétaire'!$D$8:$D$11)</f>
        <v>0</v>
      </c>
      <c r="D13" s="245">
        <v>0</v>
      </c>
      <c r="E13" s="247">
        <v>0</v>
      </c>
      <c r="F13" s="54">
        <f t="shared" si="0"/>
        <v>0</v>
      </c>
    </row>
    <row r="14" spans="1:12" ht="36.75" customHeight="1" x14ac:dyDescent="0.25">
      <c r="A14" s="47">
        <v>7</v>
      </c>
      <c r="B14" s="45" t="s">
        <v>541</v>
      </c>
      <c r="C14" s="245">
        <f>SUMIF('1) Tableau budgétaire'!$O$8:$O$11,$A14,'1) Tableau budgétaire'!$D$8:$D$11)</f>
        <v>0</v>
      </c>
      <c r="D14" s="245">
        <v>0</v>
      </c>
      <c r="E14" s="249"/>
      <c r="F14" s="54">
        <f t="shared" si="0"/>
        <v>0</v>
      </c>
    </row>
    <row r="15" spans="1:12" ht="15.75" customHeight="1" x14ac:dyDescent="0.25">
      <c r="B15" s="49" t="s">
        <v>14</v>
      </c>
      <c r="C15" s="60">
        <f>SUM(C8:C14)</f>
        <v>245000</v>
      </c>
      <c r="D15" s="60">
        <f>SUM(D8:D14)</f>
        <v>0</v>
      </c>
      <c r="E15" s="60">
        <f>SUM(E8:E14)</f>
        <v>0</v>
      </c>
      <c r="F15" s="111">
        <f t="shared" si="0"/>
        <v>245000</v>
      </c>
    </row>
    <row r="16" spans="1:12" s="48" customFormat="1" x14ac:dyDescent="0.25">
      <c r="B16" s="61"/>
      <c r="C16" s="62"/>
      <c r="D16" s="62"/>
      <c r="E16" s="62"/>
      <c r="F16" s="112"/>
    </row>
    <row r="17" spans="1:6" x14ac:dyDescent="0.25">
      <c r="B17" s="304" t="s">
        <v>542</v>
      </c>
      <c r="C17" s="305"/>
      <c r="D17" s="305"/>
      <c r="E17" s="305"/>
      <c r="F17" s="306"/>
    </row>
    <row r="18" spans="1:6" ht="27" customHeight="1" thickBot="1" x14ac:dyDescent="0.3">
      <c r="B18" s="57" t="s">
        <v>543</v>
      </c>
      <c r="C18" s="58">
        <f>'1) Tableau budgétaire'!D26</f>
        <v>128709</v>
      </c>
      <c r="D18" s="58">
        <f>'1) Tableau budgétaire'!F26</f>
        <v>90000</v>
      </c>
      <c r="E18" s="58">
        <f>'1) Tableau budgétaire'!H26</f>
        <v>0</v>
      </c>
      <c r="F18" s="59">
        <f t="shared" ref="F18:F26" si="1">SUM(C18:E18)</f>
        <v>218709</v>
      </c>
    </row>
    <row r="19" spans="1:6" x14ac:dyDescent="0.25">
      <c r="A19" s="47">
        <v>1</v>
      </c>
      <c r="B19" s="55" t="s">
        <v>535</v>
      </c>
      <c r="C19" s="245">
        <f>SUMIF('1) Tableau budgétaire'!$O$18:$O$20,$A19,'1) Tableau budgétaire'!$D$18:$D$20)</f>
        <v>0</v>
      </c>
      <c r="D19" s="245">
        <f>SUMIF('1) Tableau budgétaire'!$O$18:$O$20,$A19,'1) Tableau budgétaire'!$F$18:$F$20)</f>
        <v>0</v>
      </c>
      <c r="E19" s="245">
        <f>SUMIF('1) Tableau budgétaire'!$O$18:$O$20,$A19,'1) Tableau budgétaire'!$H$18:$H$20)</f>
        <v>0</v>
      </c>
      <c r="F19" s="56">
        <f t="shared" si="1"/>
        <v>0</v>
      </c>
    </row>
    <row r="20" spans="1:6" x14ac:dyDescent="0.25">
      <c r="A20" s="47">
        <v>2</v>
      </c>
      <c r="B20" s="45" t="s">
        <v>536</v>
      </c>
      <c r="C20" s="245">
        <f>SUMIF('1) Tableau budgétaire'!$O$18:$O$20,$A20,'1) Tableau budgétaire'!$D$18:$D$20)</f>
        <v>0</v>
      </c>
      <c r="D20" s="245">
        <f>SUMIF('1) Tableau budgétaire'!$O$18:$O$20,$A20,'1) Tableau budgétaire'!$F$18:$F$20)</f>
        <v>0</v>
      </c>
      <c r="E20" s="245">
        <f>SUMIF('1) Tableau budgétaire'!$O$18:$O$20,$A20,'1) Tableau budgétaire'!$H$18:$H$20)</f>
        <v>0</v>
      </c>
      <c r="F20" s="54">
        <f t="shared" si="1"/>
        <v>0</v>
      </c>
    </row>
    <row r="21" spans="1:6" ht="31.5" x14ac:dyDescent="0.25">
      <c r="A21" s="47">
        <v>3</v>
      </c>
      <c r="B21" s="45" t="s">
        <v>537</v>
      </c>
      <c r="C21" s="245">
        <f>SUMIF('1) Tableau budgétaire'!$O$18:$O$20,$A21,'1) Tableau budgétaire'!$D$18:$D$20)</f>
        <v>0</v>
      </c>
      <c r="D21" s="245">
        <f>SUMIF('1) Tableau budgétaire'!$O$18:$O$20,$A21,'1) Tableau budgétaire'!$F$18:$F$20)</f>
        <v>0</v>
      </c>
      <c r="E21" s="245">
        <f>SUMIF('1) Tableau budgétaire'!$O$18:$O$20,$A21,'1) Tableau budgétaire'!$H$18:$H$20)</f>
        <v>0</v>
      </c>
      <c r="F21" s="54">
        <f t="shared" si="1"/>
        <v>0</v>
      </c>
    </row>
    <row r="22" spans="1:6" x14ac:dyDescent="0.25">
      <c r="A22" s="47">
        <v>4</v>
      </c>
      <c r="B22" s="46" t="s">
        <v>538</v>
      </c>
      <c r="C22" s="245">
        <f>SUMIF('1) Tableau budgétaire'!$O$18:$O$20,$A22,'1) Tableau budgétaire'!$D$18:$D$20)</f>
        <v>110000</v>
      </c>
      <c r="D22" s="245">
        <f>SUMIF('1) Tableau budgétaire'!$O$18:$O$20,$A22,'1) Tableau budgétaire'!$F$18:$F$20)</f>
        <v>90000</v>
      </c>
      <c r="E22" s="245">
        <f>SUMIF('1) Tableau budgétaire'!$O$18:$O$20,$A22,'1) Tableau budgétaire'!$H$18:$H$20)</f>
        <v>0</v>
      </c>
      <c r="F22" s="54">
        <f t="shared" si="1"/>
        <v>200000</v>
      </c>
    </row>
    <row r="23" spans="1:6" x14ac:dyDescent="0.25">
      <c r="A23" s="47">
        <v>5</v>
      </c>
      <c r="B23" s="45" t="s">
        <v>539</v>
      </c>
      <c r="C23" s="245">
        <f>SUMIF('1) Tableau budgétaire'!$O$18:$O$20,$A23,'1) Tableau budgétaire'!$D$18:$D$20)</f>
        <v>0</v>
      </c>
      <c r="D23" s="245">
        <f>SUMIF('1) Tableau budgétaire'!$O$18:$O$20,$A23,'1) Tableau budgétaire'!$F$18:$F$20)</f>
        <v>0</v>
      </c>
      <c r="E23" s="245">
        <f>SUMIF('1) Tableau budgétaire'!$O$18:$O$20,$A23,'1) Tableau budgétaire'!$H$18:$H$20)</f>
        <v>0</v>
      </c>
      <c r="F23" s="54">
        <f t="shared" si="1"/>
        <v>0</v>
      </c>
    </row>
    <row r="24" spans="1:6" x14ac:dyDescent="0.25">
      <c r="A24" s="47">
        <v>6</v>
      </c>
      <c r="B24" s="45" t="s">
        <v>540</v>
      </c>
      <c r="C24" s="245">
        <f>SUMIF('1) Tableau budgétaire'!$O$18:$O$20,$A24,'1) Tableau budgétaire'!$D$18:$D$20)</f>
        <v>18709</v>
      </c>
      <c r="D24" s="245">
        <f>SUMIF('1) Tableau budgétaire'!$O$18:$O$20,$A24,'1) Tableau budgétaire'!$F$18:$F$20)</f>
        <v>0</v>
      </c>
      <c r="E24" s="245">
        <f>SUMIF('1) Tableau budgétaire'!$O$18:$O$20,$A24,'1) Tableau budgétaire'!$H$18:$H$20)</f>
        <v>0</v>
      </c>
      <c r="F24" s="54">
        <f t="shared" si="1"/>
        <v>18709</v>
      </c>
    </row>
    <row r="25" spans="1:6" ht="31.5" x14ac:dyDescent="0.25">
      <c r="A25" s="47">
        <v>7</v>
      </c>
      <c r="B25" s="45" t="s">
        <v>541</v>
      </c>
      <c r="C25" s="245">
        <f>SUMIF('1) Tableau budgétaire'!$O$18:$O$20,$A25,'1) Tableau budgétaire'!$D$18:$D$20)</f>
        <v>0</v>
      </c>
      <c r="D25" s="245">
        <f>SUMIF('1) Tableau budgétaire'!$O$18:$O$20,$A25,'1) Tableau budgétaire'!$F$18:$F$20)</f>
        <v>0</v>
      </c>
      <c r="E25" s="245">
        <f>SUMIF('1) Tableau budgétaire'!$O$18:$O$20,$A25,'1) Tableau budgétaire'!$H$18:$H$20)</f>
        <v>0</v>
      </c>
      <c r="F25" s="54">
        <f t="shared" si="1"/>
        <v>0</v>
      </c>
    </row>
    <row r="26" spans="1:6" x14ac:dyDescent="0.25">
      <c r="B26" s="49" t="s">
        <v>14</v>
      </c>
      <c r="C26" s="60">
        <f>SUM(C19:C25)</f>
        <v>128709</v>
      </c>
      <c r="D26" s="60">
        <f>SUM(D19:D25)</f>
        <v>90000</v>
      </c>
      <c r="E26" s="60">
        <f>SUM(E19:E25)</f>
        <v>0</v>
      </c>
      <c r="F26" s="54">
        <f t="shared" si="1"/>
        <v>218709</v>
      </c>
    </row>
    <row r="27" spans="1:6" s="48" customFormat="1" x14ac:dyDescent="0.25">
      <c r="B27" s="61"/>
      <c r="C27" s="62"/>
      <c r="D27" s="62"/>
      <c r="E27" s="62"/>
      <c r="F27" s="63"/>
    </row>
    <row r="28" spans="1:6" x14ac:dyDescent="0.25">
      <c r="B28" s="304" t="s">
        <v>544</v>
      </c>
      <c r="C28" s="305"/>
      <c r="D28" s="305"/>
      <c r="E28" s="305"/>
      <c r="F28" s="306"/>
    </row>
    <row r="29" spans="1:6" ht="21.75" customHeight="1" thickBot="1" x14ac:dyDescent="0.3">
      <c r="B29" s="57" t="s">
        <v>545</v>
      </c>
      <c r="C29" s="58">
        <f>'1) Tableau budgétaire'!D36</f>
        <v>135000</v>
      </c>
      <c r="D29" s="58">
        <f>'1) Tableau budgétaire'!F36</f>
        <v>15000</v>
      </c>
      <c r="E29" s="58">
        <f>'1) Tableau budgétaire'!H36</f>
        <v>0</v>
      </c>
      <c r="F29" s="59">
        <f t="shared" ref="F29:F37" si="2">SUM(C29:E29)</f>
        <v>150000</v>
      </c>
    </row>
    <row r="30" spans="1:6" x14ac:dyDescent="0.25">
      <c r="A30" s="47">
        <v>1</v>
      </c>
      <c r="B30" s="55" t="s">
        <v>535</v>
      </c>
      <c r="C30" s="245">
        <f>SUMIF('1) Tableau budgétaire'!$O$28:$O$31,$A30,'1) Tableau budgétaire'!$D$28:$D$31)</f>
        <v>0</v>
      </c>
      <c r="D30" s="245">
        <f>SUMIF('1) Tableau budgétaire'!$O$28:$O$31,$A30,'1) Tableau budgétaire'!$F$28:$F$31)</f>
        <v>0</v>
      </c>
      <c r="E30" s="245">
        <f>SUMIF('1) Tableau budgétaire'!$O$28:$O$31,$A30,'1) Tableau budgétaire'!$H$28:$H$31)</f>
        <v>0</v>
      </c>
      <c r="F30" s="56">
        <f t="shared" si="2"/>
        <v>0</v>
      </c>
    </row>
    <row r="31" spans="1:6" s="48" customFormat="1" ht="15.75" customHeight="1" x14ac:dyDescent="0.25">
      <c r="A31" s="47">
        <v>2</v>
      </c>
      <c r="B31" s="45" t="s">
        <v>536</v>
      </c>
      <c r="C31" s="245">
        <f>SUMIF('1) Tableau budgétaire'!$O$28:$O$31,$A31,'1) Tableau budgétaire'!$D$28:$D$31)</f>
        <v>0</v>
      </c>
      <c r="D31" s="245">
        <f>SUMIF('1) Tableau budgétaire'!$O$28:$O$31,$A31,'1) Tableau budgétaire'!$F$28:$F$31)</f>
        <v>0</v>
      </c>
      <c r="E31" s="245">
        <f>SUMIF('1) Tableau budgétaire'!$O$28:$O$31,$A31,'1) Tableau budgétaire'!$H$28:$H$31)</f>
        <v>0</v>
      </c>
      <c r="F31" s="54">
        <f t="shared" si="2"/>
        <v>0</v>
      </c>
    </row>
    <row r="32" spans="1:6" s="48" customFormat="1" ht="31.5" x14ac:dyDescent="0.25">
      <c r="A32" s="47">
        <v>3</v>
      </c>
      <c r="B32" s="45" t="s">
        <v>537</v>
      </c>
      <c r="C32" s="245">
        <f>SUMIF('1) Tableau budgétaire'!$O$28:$O$31,$A32,'1) Tableau budgétaire'!$D$28:$D$31)</f>
        <v>0</v>
      </c>
      <c r="D32" s="245">
        <f>SUMIF('1) Tableau budgétaire'!$O$28:$O$31,$A32,'1) Tableau budgétaire'!$F$28:$F$31)</f>
        <v>0</v>
      </c>
      <c r="E32" s="245">
        <f>SUMIF('1) Tableau budgétaire'!$O$28:$O$31,$A32,'1) Tableau budgétaire'!$H$28:$H$31)</f>
        <v>0</v>
      </c>
      <c r="F32" s="54">
        <f t="shared" si="2"/>
        <v>0</v>
      </c>
    </row>
    <row r="33" spans="1:6" s="48" customFormat="1" x14ac:dyDescent="0.25">
      <c r="A33" s="47">
        <v>4</v>
      </c>
      <c r="B33" s="46" t="s">
        <v>538</v>
      </c>
      <c r="C33" s="245">
        <f>SUMIF('1) Tableau budgétaire'!$O$28:$O$31,$A33,'1) Tableau budgétaire'!$D$28:$D$31)</f>
        <v>85000</v>
      </c>
      <c r="D33" s="245">
        <f>SUMIF('1) Tableau budgétaire'!$O$28:$O$31,$A33,'1) Tableau budgétaire'!$F$28:$F$31)</f>
        <v>15000</v>
      </c>
      <c r="E33" s="245">
        <f>SUMIF('1) Tableau budgétaire'!$O$28:$O$31,$A33,'1) Tableau budgétaire'!$H$28:$H$31)</f>
        <v>0</v>
      </c>
      <c r="F33" s="54">
        <f t="shared" si="2"/>
        <v>100000</v>
      </c>
    </row>
    <row r="34" spans="1:6" x14ac:dyDescent="0.25">
      <c r="A34" s="47">
        <v>5</v>
      </c>
      <c r="B34" s="45" t="s">
        <v>539</v>
      </c>
      <c r="C34" s="245">
        <f>SUMIF('1) Tableau budgétaire'!$O$28:$O$31,$A34,'1) Tableau budgétaire'!$D$28:$D$31)</f>
        <v>0</v>
      </c>
      <c r="D34" s="245">
        <f>SUMIF('1) Tableau budgétaire'!$O$28:$O$31,$A34,'1) Tableau budgétaire'!$F$28:$F$31)</f>
        <v>0</v>
      </c>
      <c r="E34" s="245">
        <f>SUMIF('1) Tableau budgétaire'!$O$28:$O$31,$A34,'1) Tableau budgétaire'!$H$28:$H$31)</f>
        <v>0</v>
      </c>
      <c r="F34" s="54">
        <f t="shared" si="2"/>
        <v>0</v>
      </c>
    </row>
    <row r="35" spans="1:6" x14ac:dyDescent="0.25">
      <c r="A35" s="47">
        <v>6</v>
      </c>
      <c r="B35" s="45" t="s">
        <v>540</v>
      </c>
      <c r="C35" s="245">
        <f>SUMIF('1) Tableau budgétaire'!$O$28:$O$31,$A35,'1) Tableau budgétaire'!$D$28:$D$31)</f>
        <v>50000</v>
      </c>
      <c r="D35" s="245">
        <f>SUMIF('1) Tableau budgétaire'!$O$28:$O$31,$A35,'1) Tableau budgétaire'!$F$28:$F$31)</f>
        <v>0</v>
      </c>
      <c r="E35" s="245">
        <f>SUMIF('1) Tableau budgétaire'!$O$28:$O$31,$A35,'1) Tableau budgétaire'!$H$28:$H$31)</f>
        <v>0</v>
      </c>
      <c r="F35" s="54">
        <f t="shared" si="2"/>
        <v>50000</v>
      </c>
    </row>
    <row r="36" spans="1:6" ht="31.5" x14ac:dyDescent="0.25">
      <c r="A36" s="47">
        <v>7</v>
      </c>
      <c r="B36" s="45" t="s">
        <v>541</v>
      </c>
      <c r="C36" s="245">
        <f>SUMIF('1) Tableau budgétaire'!$O$28:$O$31,$A36,'1) Tableau budgétaire'!$D$28:$D$31)</f>
        <v>0</v>
      </c>
      <c r="D36" s="245">
        <f>SUMIF('1) Tableau budgétaire'!$O$28:$O$31,$A36,'1) Tableau budgétaire'!$F$28:$F$31)</f>
        <v>0</v>
      </c>
      <c r="E36" s="245">
        <f>SUMIF('1) Tableau budgétaire'!$O$28:$O$31,$A36,'1) Tableau budgétaire'!$H$28:$H$31)</f>
        <v>0</v>
      </c>
      <c r="F36" s="54">
        <f t="shared" si="2"/>
        <v>0</v>
      </c>
    </row>
    <row r="37" spans="1:6" x14ac:dyDescent="0.25">
      <c r="B37" s="119" t="s">
        <v>14</v>
      </c>
      <c r="C37" s="120">
        <f>SUM(C30:C36)</f>
        <v>135000</v>
      </c>
      <c r="D37" s="120">
        <f>SUM(D30:D36)</f>
        <v>15000</v>
      </c>
      <c r="E37" s="120">
        <f>SUM(E30:E36)</f>
        <v>0</v>
      </c>
      <c r="F37" s="121">
        <f t="shared" si="2"/>
        <v>150000</v>
      </c>
    </row>
    <row r="38" spans="1:6" x14ac:dyDescent="0.25">
      <c r="B38" s="122"/>
      <c r="C38" s="123"/>
      <c r="D38" s="123"/>
      <c r="E38" s="123"/>
      <c r="F38" s="124"/>
    </row>
    <row r="39" spans="1:6" s="48" customFormat="1" hidden="1" x14ac:dyDescent="0.25">
      <c r="B39" s="307" t="s">
        <v>546</v>
      </c>
      <c r="C39" s="308"/>
      <c r="D39" s="308"/>
      <c r="E39" s="308"/>
      <c r="F39" s="309"/>
    </row>
    <row r="40" spans="1:6" ht="20.25" hidden="1" customHeight="1" thickBot="1" x14ac:dyDescent="0.3">
      <c r="B40" s="57" t="s">
        <v>547</v>
      </c>
      <c r="C40" s="58">
        <f>'1) Tableau budgétaire'!D46</f>
        <v>0</v>
      </c>
      <c r="D40" s="58">
        <f>'1) Tableau budgétaire'!F46</f>
        <v>0</v>
      </c>
      <c r="E40" s="58">
        <f>'1) Tableau budgétaire'!H46</f>
        <v>0</v>
      </c>
      <c r="F40" s="59">
        <f t="shared" ref="F40:F48" si="3">SUM(C40:E40)</f>
        <v>0</v>
      </c>
    </row>
    <row r="41" spans="1:6" hidden="1" x14ac:dyDescent="0.25">
      <c r="B41" s="55" t="s">
        <v>535</v>
      </c>
      <c r="C41" s="87"/>
      <c r="D41" s="88"/>
      <c r="E41" s="88"/>
      <c r="F41" s="56">
        <f t="shared" si="3"/>
        <v>0</v>
      </c>
    </row>
    <row r="42" spans="1:6" ht="15.75" hidden="1" customHeight="1" x14ac:dyDescent="0.25">
      <c r="B42" s="45" t="s">
        <v>536</v>
      </c>
      <c r="C42" s="89"/>
      <c r="D42" s="18"/>
      <c r="E42" s="18"/>
      <c r="F42" s="54">
        <f t="shared" si="3"/>
        <v>0</v>
      </c>
    </row>
    <row r="43" spans="1:6" ht="32.25" hidden="1" customHeight="1" x14ac:dyDescent="0.25">
      <c r="B43" s="45" t="s">
        <v>537</v>
      </c>
      <c r="C43" s="89"/>
      <c r="D43" s="89"/>
      <c r="E43" s="89"/>
      <c r="F43" s="54">
        <f t="shared" si="3"/>
        <v>0</v>
      </c>
    </row>
    <row r="44" spans="1:6" s="48" customFormat="1" hidden="1" x14ac:dyDescent="0.25">
      <c r="B44" s="46" t="s">
        <v>538</v>
      </c>
      <c r="C44" s="89"/>
      <c r="D44" s="89"/>
      <c r="E44" s="89"/>
      <c r="F44" s="54">
        <f t="shared" si="3"/>
        <v>0</v>
      </c>
    </row>
    <row r="45" spans="1:6" hidden="1" x14ac:dyDescent="0.25">
      <c r="B45" s="45" t="s">
        <v>539</v>
      </c>
      <c r="C45" s="89"/>
      <c r="D45" s="89"/>
      <c r="E45" s="89"/>
      <c r="F45" s="54">
        <f t="shared" si="3"/>
        <v>0</v>
      </c>
    </row>
    <row r="46" spans="1:6" hidden="1" x14ac:dyDescent="0.25">
      <c r="B46" s="45" t="s">
        <v>540</v>
      </c>
      <c r="C46" s="89"/>
      <c r="D46" s="89"/>
      <c r="E46" s="89"/>
      <c r="F46" s="54">
        <f t="shared" si="3"/>
        <v>0</v>
      </c>
    </row>
    <row r="47" spans="1:6" ht="31.5" hidden="1" x14ac:dyDescent="0.25">
      <c r="B47" s="45" t="s">
        <v>541</v>
      </c>
      <c r="C47" s="89"/>
      <c r="D47" s="89"/>
      <c r="E47" s="89"/>
      <c r="F47" s="54">
        <f t="shared" si="3"/>
        <v>0</v>
      </c>
    </row>
    <row r="48" spans="1:6" ht="21" hidden="1" customHeight="1" x14ac:dyDescent="0.25">
      <c r="B48" s="49" t="s">
        <v>14</v>
      </c>
      <c r="C48" s="60">
        <f>SUM(C41:C47)</f>
        <v>0</v>
      </c>
      <c r="D48" s="60">
        <f>SUM(D41:D47)</f>
        <v>0</v>
      </c>
      <c r="E48" s="60">
        <f>SUM(E41:E47)</f>
        <v>0</v>
      </c>
      <c r="F48" s="54">
        <f t="shared" si="3"/>
        <v>0</v>
      </c>
    </row>
    <row r="49" spans="1:7" s="48" customFormat="1" ht="22.5" customHeight="1" x14ac:dyDescent="0.25">
      <c r="B49" s="64"/>
      <c r="C49" s="62"/>
      <c r="D49" s="62"/>
      <c r="E49" s="62"/>
      <c r="F49" s="63"/>
    </row>
    <row r="50" spans="1:7" x14ac:dyDescent="0.25">
      <c r="A50" s="304" t="s">
        <v>548</v>
      </c>
      <c r="B50" s="305"/>
      <c r="C50" s="305"/>
      <c r="D50" s="305"/>
      <c r="E50" s="305"/>
      <c r="F50" s="306"/>
    </row>
    <row r="51" spans="1:7" x14ac:dyDescent="0.25">
      <c r="B51" s="304" t="s">
        <v>405</v>
      </c>
      <c r="C51" s="305"/>
      <c r="D51" s="305"/>
      <c r="E51" s="305"/>
      <c r="F51" s="306"/>
    </row>
    <row r="52" spans="1:7" ht="24" customHeight="1" thickBot="1" x14ac:dyDescent="0.3">
      <c r="B52" s="57" t="s">
        <v>549</v>
      </c>
      <c r="C52" s="58">
        <f>'1) Tableau budgétaire'!D58</f>
        <v>0</v>
      </c>
      <c r="D52" s="58">
        <f>'1) Tableau budgétaire'!F58</f>
        <v>0</v>
      </c>
      <c r="E52" s="58">
        <f>'1) Tableau budgétaire'!H58</f>
        <v>85000</v>
      </c>
      <c r="F52" s="59">
        <f>SUM(C52:E52)</f>
        <v>85000</v>
      </c>
    </row>
    <row r="53" spans="1:7" ht="15.75" customHeight="1" x14ac:dyDescent="0.25">
      <c r="A53" s="47">
        <v>1</v>
      </c>
      <c r="B53" s="55" t="s">
        <v>535</v>
      </c>
      <c r="C53" s="245">
        <f>SUMIF('1) Tableau budgétaire'!$O$50:$O$51,$A53,'1) Tableau budgétaire'!$D$50:$D$51)</f>
        <v>0</v>
      </c>
      <c r="D53" s="245">
        <f>SUMIF('1) Tableau budgétaire'!$O$50:$O$51,$A53,'1) Tableau budgétaire'!$F$50:$F$51)</f>
        <v>0</v>
      </c>
      <c r="E53" s="245">
        <v>0</v>
      </c>
      <c r="F53" s="56">
        <f t="shared" ref="F53:F60" si="4">SUM(C53:E53)</f>
        <v>0</v>
      </c>
    </row>
    <row r="54" spans="1:7" ht="15.75" customHeight="1" x14ac:dyDescent="0.25">
      <c r="A54" s="47">
        <v>2</v>
      </c>
      <c r="B54" s="45" t="s">
        <v>536</v>
      </c>
      <c r="C54" s="245">
        <f>SUMIF('1) Tableau budgétaire'!$O$50:$O$51,$A54,'1) Tableau budgétaire'!$D$50:$D$51)</f>
        <v>0</v>
      </c>
      <c r="D54" s="245">
        <f>SUMIF('1) Tableau budgétaire'!$O$50:$O$51,$A54,'1) Tableau budgétaire'!$F$50:$F$51)</f>
        <v>0</v>
      </c>
      <c r="E54" s="245">
        <f>SUMIF('1) Tableau budgétaire'!$O$50:$O$51,$A54,'1) Tableau budgétaire'!$H$50:$H$51)</f>
        <v>0</v>
      </c>
      <c r="F54" s="54">
        <f t="shared" si="4"/>
        <v>0</v>
      </c>
    </row>
    <row r="55" spans="1:7" ht="15.75" customHeight="1" x14ac:dyDescent="0.25">
      <c r="A55" s="47">
        <v>3</v>
      </c>
      <c r="B55" s="45" t="s">
        <v>537</v>
      </c>
      <c r="C55" s="245">
        <f>SUMIF('1) Tableau budgétaire'!$O$50:$O$51,$A55,'1) Tableau budgétaire'!$D$50:$D$51)</f>
        <v>0</v>
      </c>
      <c r="D55" s="245">
        <f>SUMIF('1) Tableau budgétaire'!$O$50:$O$51,$A55,'1) Tableau budgétaire'!$F$50:$F$51)</f>
        <v>0</v>
      </c>
      <c r="E55" s="245">
        <f>SUMIF('1) Tableau budgétaire'!$O$50:$O$51,$A55,'1) Tableau budgétaire'!$H$50:$H$51)</f>
        <v>0</v>
      </c>
      <c r="F55" s="54">
        <f t="shared" si="4"/>
        <v>0</v>
      </c>
    </row>
    <row r="56" spans="1:7" ht="18.75" customHeight="1" x14ac:dyDescent="0.25">
      <c r="A56" s="47">
        <v>4</v>
      </c>
      <c r="B56" s="46" t="s">
        <v>538</v>
      </c>
      <c r="C56" s="245">
        <f>SUMIF('1) Tableau budgétaire'!$O$50:$O$51,$A56,'1) Tableau budgétaire'!$D$50:$D$51)</f>
        <v>0</v>
      </c>
      <c r="D56" s="245">
        <f>SUMIF('1) Tableau budgétaire'!$O$50:$O$51,$A56,'1) Tableau budgétaire'!$F$50:$F$51)</f>
        <v>0</v>
      </c>
      <c r="E56" s="245">
        <f>SUMIF('1) Tableau budgétaire'!$O$50:$O$51,$A56,'1) Tableau budgétaire'!$H$50:$H$51)</f>
        <v>0</v>
      </c>
      <c r="F56" s="54">
        <f t="shared" si="4"/>
        <v>0</v>
      </c>
    </row>
    <row r="57" spans="1:7" x14ac:dyDescent="0.25">
      <c r="A57" s="47">
        <v>5</v>
      </c>
      <c r="B57" s="45" t="s">
        <v>539</v>
      </c>
      <c r="C57" s="245">
        <f>SUMIF('1) Tableau budgétaire'!$O$50:$O$51,$A57,'1) Tableau budgétaire'!$D$50:$D$51)</f>
        <v>0</v>
      </c>
      <c r="D57" s="245">
        <f>SUMIF('1) Tableau budgétaire'!$O$50:$O$51,$A57,'1) Tableau budgétaire'!$F$50:$F$51)</f>
        <v>0</v>
      </c>
      <c r="E57" s="245">
        <v>5060.25</v>
      </c>
      <c r="F57" s="54">
        <f t="shared" si="4"/>
        <v>5060.25</v>
      </c>
    </row>
    <row r="58" spans="1:7" s="48" customFormat="1" ht="21.75" customHeight="1" x14ac:dyDescent="0.25">
      <c r="A58" s="47">
        <v>6</v>
      </c>
      <c r="B58" s="45" t="s">
        <v>540</v>
      </c>
      <c r="C58" s="245">
        <f>SUMIF('1) Tableau budgétaire'!$O$50:$O$51,$A58,'1) Tableau budgétaire'!$D$50:$D$51)</f>
        <v>0</v>
      </c>
      <c r="D58" s="245">
        <f>SUMIF('1) Tableau budgétaire'!$O$50:$O$51,$A58,'1) Tableau budgétaire'!$F$50:$F$51)</f>
        <v>0</v>
      </c>
      <c r="E58" s="245">
        <v>29553.200000000001</v>
      </c>
      <c r="F58" s="54">
        <f t="shared" si="4"/>
        <v>29553.200000000001</v>
      </c>
    </row>
    <row r="59" spans="1:7" s="48" customFormat="1" ht="31.5" x14ac:dyDescent="0.25">
      <c r="A59" s="47">
        <v>7</v>
      </c>
      <c r="B59" s="45" t="s">
        <v>541</v>
      </c>
      <c r="C59" s="245">
        <f>SUMIF('1) Tableau budgétaire'!$O$50:$O$51,$A59,'1) Tableau budgétaire'!$D$50:$D$51)</f>
        <v>0</v>
      </c>
      <c r="D59" s="245">
        <f>SUMIF('1) Tableau budgétaire'!$O$50:$O$51,$A59,'1) Tableau budgétaire'!$F$50:$F$51)</f>
        <v>0</v>
      </c>
      <c r="E59" s="245">
        <v>13889.66</v>
      </c>
      <c r="F59" s="54">
        <f t="shared" si="4"/>
        <v>13889.66</v>
      </c>
    </row>
    <row r="60" spans="1:7" x14ac:dyDescent="0.25">
      <c r="B60" s="49" t="s">
        <v>14</v>
      </c>
      <c r="C60" s="60">
        <f>SUM(C53:C59)</f>
        <v>0</v>
      </c>
      <c r="D60" s="60">
        <f>SUM(D53:D59)</f>
        <v>0</v>
      </c>
      <c r="E60" s="60">
        <f>SUM(E53:E59)</f>
        <v>48503.11</v>
      </c>
      <c r="F60" s="54">
        <f t="shared" si="4"/>
        <v>48503.11</v>
      </c>
    </row>
    <row r="61" spans="1:7" s="48" customFormat="1" x14ac:dyDescent="0.25">
      <c r="B61" s="61"/>
      <c r="C61" s="62"/>
      <c r="D61" s="62"/>
      <c r="E61" s="62"/>
      <c r="F61" s="63"/>
    </row>
    <row r="62" spans="1:7" x14ac:dyDescent="0.25">
      <c r="A62" s="48"/>
      <c r="B62" s="304" t="s">
        <v>414</v>
      </c>
      <c r="C62" s="305"/>
      <c r="D62" s="305"/>
      <c r="E62" s="305"/>
      <c r="F62" s="306"/>
    </row>
    <row r="63" spans="1:7" ht="21.75" customHeight="1" thickBot="1" x14ac:dyDescent="0.3">
      <c r="B63" s="57" t="s">
        <v>550</v>
      </c>
      <c r="C63" s="58">
        <f>'1) Tableau budgétaire'!D68</f>
        <v>0</v>
      </c>
      <c r="D63" s="58">
        <f>'1) Tableau budgétaire'!F68</f>
        <v>170000</v>
      </c>
      <c r="E63" s="58">
        <f>'1) Tableau budgétaire'!H68</f>
        <v>120000</v>
      </c>
      <c r="F63" s="59">
        <f t="shared" ref="F63:F71" si="5">SUM(C63:E63)</f>
        <v>290000</v>
      </c>
      <c r="G63" s="272"/>
    </row>
    <row r="64" spans="1:7" ht="15.75" customHeight="1" x14ac:dyDescent="0.25">
      <c r="A64" s="47">
        <v>1</v>
      </c>
      <c r="B64" s="55" t="s">
        <v>535</v>
      </c>
      <c r="C64" s="245">
        <f>SUMIF('1) Tableau budgétaire'!$O$60:$O$63,$A64,'1) Tableau budgétaire'!$D$60:$D$63)</f>
        <v>0</v>
      </c>
      <c r="D64" s="245">
        <f>SUMIF('1) Tableau budgétaire'!$O$60:$O$63,$A64,'1) Tableau budgétaire'!$F$60:$F$63)</f>
        <v>0</v>
      </c>
      <c r="E64" s="245">
        <v>56970.48</v>
      </c>
      <c r="F64" s="56">
        <f t="shared" si="5"/>
        <v>56970.48</v>
      </c>
    </row>
    <row r="65" spans="1:6" ht="15.75" customHeight="1" x14ac:dyDescent="0.25">
      <c r="A65" s="47">
        <v>2</v>
      </c>
      <c r="B65" s="45" t="s">
        <v>536</v>
      </c>
      <c r="C65" s="245">
        <f>SUMIF('1) Tableau budgétaire'!$O$60:$O$63,$A65,'1) Tableau budgétaire'!$D$60:$D$63)</f>
        <v>0</v>
      </c>
      <c r="D65" s="245">
        <f>SUMIF('1) Tableau budgétaire'!$O$60:$O$63,$A65,'1) Tableau budgétaire'!$F$60:$F$63)</f>
        <v>0</v>
      </c>
      <c r="E65" s="245">
        <f>SUMIF('1) Tableau budgétaire'!$O$60:$O$63,$A65,'1) Tableau budgétaire'!$H$60:$H$63)</f>
        <v>0</v>
      </c>
      <c r="F65" s="54">
        <f t="shared" si="5"/>
        <v>0</v>
      </c>
    </row>
    <row r="66" spans="1:6" ht="15.75" customHeight="1" x14ac:dyDescent="0.25">
      <c r="A66" s="47">
        <v>3</v>
      </c>
      <c r="B66" s="45" t="s">
        <v>537</v>
      </c>
      <c r="C66" s="245">
        <f>SUMIF('1) Tableau budgétaire'!$O$60:$O$63,$A66,'1) Tableau budgétaire'!$D$60:$D$63)</f>
        <v>0</v>
      </c>
      <c r="D66" s="245">
        <f>SUMIF('1) Tableau budgétaire'!$O$60:$O$63,$A66,'1) Tableau budgétaire'!$F$60:$F$63)</f>
        <v>0</v>
      </c>
      <c r="E66" s="245">
        <f>SUMIF('1) Tableau budgétaire'!$O$60:$O$63,$A66,'1) Tableau budgétaire'!$H$60:$H$63)</f>
        <v>0</v>
      </c>
      <c r="F66" s="54">
        <f t="shared" si="5"/>
        <v>0</v>
      </c>
    </row>
    <row r="67" spans="1:6" x14ac:dyDescent="0.25">
      <c r="A67" s="47">
        <v>4</v>
      </c>
      <c r="B67" s="46" t="s">
        <v>538</v>
      </c>
      <c r="C67" s="245">
        <f>SUMIF('1) Tableau budgétaire'!$O$60:$O$63,$A67,'1) Tableau budgétaire'!$D$60:$D$63)</f>
        <v>0</v>
      </c>
      <c r="D67" s="245">
        <f>SUMIF('1) Tableau budgétaire'!$O$60:$O$63,$A67,'1) Tableau budgétaire'!$F$60:$F$63)</f>
        <v>0</v>
      </c>
      <c r="E67" s="245">
        <f>SUMIF('1) Tableau budgétaire'!$O$60:$O$63,$A67,'1) Tableau budgétaire'!$H$60:$H$63)</f>
        <v>0</v>
      </c>
      <c r="F67" s="54">
        <f t="shared" si="5"/>
        <v>0</v>
      </c>
    </row>
    <row r="68" spans="1:6" x14ac:dyDescent="0.25">
      <c r="A68" s="47">
        <v>5</v>
      </c>
      <c r="B68" s="45" t="s">
        <v>539</v>
      </c>
      <c r="C68" s="245">
        <f>SUMIF('1) Tableau budgétaire'!$O$60:$O$63,$A68,'1) Tableau budgétaire'!$D$60:$D$63)</f>
        <v>0</v>
      </c>
      <c r="D68" s="245">
        <f>SUMIF('1) Tableau budgétaire'!$O$60:$O$63,$A68,'1) Tableau budgétaire'!$F$60:$F$63)</f>
        <v>0</v>
      </c>
      <c r="E68" s="245"/>
      <c r="F68" s="54">
        <f t="shared" si="5"/>
        <v>0</v>
      </c>
    </row>
    <row r="69" spans="1:6" x14ac:dyDescent="0.25">
      <c r="A69" s="47">
        <v>6</v>
      </c>
      <c r="B69" s="45" t="s">
        <v>540</v>
      </c>
      <c r="C69" s="245">
        <f>SUMIF('1) Tableau budgétaire'!$O$60:$O$63,$A69,'1) Tableau budgétaire'!$D$60:$D$63)</f>
        <v>0</v>
      </c>
      <c r="D69" s="245">
        <f>SUMIF('1) Tableau budgétaire'!$O$60:$O$63,$A69,'1) Tableau budgétaire'!$F$60:$F$63)</f>
        <v>170000</v>
      </c>
      <c r="E69" s="245"/>
      <c r="F69" s="54">
        <f t="shared" si="5"/>
        <v>170000</v>
      </c>
    </row>
    <row r="70" spans="1:6" ht="31.5" x14ac:dyDescent="0.25">
      <c r="A70" s="47">
        <v>7</v>
      </c>
      <c r="B70" s="45" t="s">
        <v>541</v>
      </c>
      <c r="C70" s="245">
        <f>SUMIF('1) Tableau budgétaire'!$O$60:$O$63,$A70,'1) Tableau budgétaire'!$D$60:$D$63)</f>
        <v>0</v>
      </c>
      <c r="D70" s="245">
        <f>SUMIF('1) Tableau budgétaire'!$O$60:$O$63,$A70,'1) Tableau budgétaire'!$F$60:$F$63)</f>
        <v>0</v>
      </c>
      <c r="E70" s="245">
        <f>SUMIF('1) Tableau budgétaire'!$O$60:$O$63,$A70,'1) Tableau budgétaire'!$H$60:$H$63)</f>
        <v>0</v>
      </c>
      <c r="F70" s="54">
        <f t="shared" si="5"/>
        <v>0</v>
      </c>
    </row>
    <row r="71" spans="1:6" x14ac:dyDescent="0.25">
      <c r="B71" s="49" t="s">
        <v>14</v>
      </c>
      <c r="C71" s="60">
        <f>SUM(C64:C70)</f>
        <v>0</v>
      </c>
      <c r="D71" s="60">
        <f>SUM(D64:D70)</f>
        <v>170000</v>
      </c>
      <c r="E71" s="60">
        <f>SUM(E64:E70)</f>
        <v>56970.48</v>
      </c>
      <c r="F71" s="54">
        <f t="shared" si="5"/>
        <v>226970.48</v>
      </c>
    </row>
    <row r="72" spans="1:6" s="48" customFormat="1" ht="15" customHeight="1" x14ac:dyDescent="0.25">
      <c r="B72" s="61"/>
      <c r="C72" s="62"/>
      <c r="D72" s="62"/>
      <c r="E72" s="62"/>
      <c r="F72" s="63"/>
    </row>
    <row r="73" spans="1:6" x14ac:dyDescent="0.25">
      <c r="B73" s="304" t="s">
        <v>422</v>
      </c>
      <c r="C73" s="305"/>
      <c r="D73" s="305"/>
      <c r="E73" s="305"/>
      <c r="F73" s="306"/>
    </row>
    <row r="74" spans="1:6" ht="16.5" thickBot="1" x14ac:dyDescent="0.3">
      <c r="A74" s="48"/>
      <c r="B74" s="57" t="s">
        <v>551</v>
      </c>
      <c r="C74" s="58">
        <f>'1) Tableau budgétaire'!D183</f>
        <v>80000</v>
      </c>
      <c r="D74" s="58">
        <f>'1) Tableau budgétaire'!F183</f>
        <v>180000</v>
      </c>
      <c r="E74" s="58">
        <f>'1) Tableau budgétaire'!H183</f>
        <v>39290</v>
      </c>
      <c r="F74" s="59">
        <f>SUM(C74:E74)</f>
        <v>299290</v>
      </c>
    </row>
    <row r="75" spans="1:6" x14ac:dyDescent="0.25">
      <c r="A75" s="47">
        <v>1</v>
      </c>
      <c r="B75" s="55" t="s">
        <v>535</v>
      </c>
      <c r="C75" s="245">
        <f>SUMIF('1) Tableau budgétaire'!$O$173:$O$178,$A75,'1) Tableau budgétaire'!$D$173:$D$178)</f>
        <v>0</v>
      </c>
      <c r="D75" s="245">
        <f>SUMIF('1) Tableau budgétaire'!$O$173:$O$178,$A75,'1) Tableau budgétaire'!$F$173:$F$178)</f>
        <v>0</v>
      </c>
      <c r="E75" s="245">
        <f>SUMIF('1) Tableau budgétaire'!$O$173:$O$178,$A75,'1) Tableau budgétaire'!$H$173:$H$178)</f>
        <v>0</v>
      </c>
      <c r="F75" s="56">
        <f t="shared" ref="F75:F82" si="6">SUM(C75:E75)</f>
        <v>0</v>
      </c>
    </row>
    <row r="76" spans="1:6" x14ac:dyDescent="0.25">
      <c r="A76" s="47">
        <v>2</v>
      </c>
      <c r="B76" s="45" t="s">
        <v>536</v>
      </c>
      <c r="C76" s="245">
        <f>SUMIF('1) Tableau budgétaire'!$O$173:$O$178,$A76,'1) Tableau budgétaire'!$D$173:$D$178)</f>
        <v>0</v>
      </c>
      <c r="D76" s="245">
        <f>SUMIF('1) Tableau budgétaire'!$O$173:$O$178,$A76,'1) Tableau budgétaire'!$F$173:$F$178)</f>
        <v>0</v>
      </c>
      <c r="E76" s="245">
        <f>SUMIF('1) Tableau budgétaire'!$O$173:$O$178,$A76,'1) Tableau budgétaire'!$H$173:$H$178)</f>
        <v>0</v>
      </c>
      <c r="F76" s="54">
        <f t="shared" si="6"/>
        <v>0</v>
      </c>
    </row>
    <row r="77" spans="1:6" s="48" customFormat="1" ht="31.5" x14ac:dyDescent="0.25">
      <c r="A77" s="47">
        <v>3</v>
      </c>
      <c r="B77" s="45" t="s">
        <v>537</v>
      </c>
      <c r="C77" s="245">
        <f>SUMIF('1) Tableau budgétaire'!$O$173:$O$178,$A77,'1) Tableau budgétaire'!$D$173:$D$178)</f>
        <v>0</v>
      </c>
      <c r="D77" s="245">
        <f>SUMIF('1) Tableau budgétaire'!$O$173:$O$178,$A77,'1) Tableau budgétaire'!$F$173:$F$178)</f>
        <v>0</v>
      </c>
      <c r="E77" s="245">
        <f>SUMIF('1) Tableau budgétaire'!$O$173:$O$178,$A77,'1) Tableau budgétaire'!$H$173:$H$178)</f>
        <v>0</v>
      </c>
      <c r="F77" s="54">
        <f t="shared" si="6"/>
        <v>0</v>
      </c>
    </row>
    <row r="78" spans="1:6" x14ac:dyDescent="0.25">
      <c r="A78" s="47">
        <v>4</v>
      </c>
      <c r="B78" s="46" t="s">
        <v>538</v>
      </c>
      <c r="C78" s="245">
        <f>SUMIF('1) Tableau budgétaire'!$O$173:$O$178,$A78,'1) Tableau budgétaire'!$D$173:$D$178)</f>
        <v>80000</v>
      </c>
      <c r="D78" s="245">
        <f>SUMIF('1) Tableau budgétaire'!$O$173:$O$178,$A78,'1) Tableau budgétaire'!$F$173:$F$178)</f>
        <v>0</v>
      </c>
      <c r="E78" s="245">
        <f>SUMIF('1) Tableau budgétaire'!$O$173:$O$178,$A78,'1) Tableau budgétaire'!$H$173:$H$178)</f>
        <v>0</v>
      </c>
      <c r="F78" s="54">
        <f t="shared" si="6"/>
        <v>80000</v>
      </c>
    </row>
    <row r="79" spans="1:6" x14ac:dyDescent="0.25">
      <c r="A79" s="47">
        <v>5</v>
      </c>
      <c r="B79" s="45" t="s">
        <v>539</v>
      </c>
      <c r="C79" s="245">
        <f>SUMIF('1) Tableau budgétaire'!$O$173:$O$178,$A79,'1) Tableau budgétaire'!$D$173:$D$178)</f>
        <v>0</v>
      </c>
      <c r="D79" s="245">
        <f>SUMIF('1) Tableau budgétaire'!$O$173:$O$178,$A79,'1) Tableau budgétaire'!$F$173:$F$178)</f>
        <v>0</v>
      </c>
      <c r="E79" s="245">
        <f>SUMIF('1) Tableau budgétaire'!$O$173:$O$178,$A79,'1) Tableau budgétaire'!$H$173:$H$178)</f>
        <v>0</v>
      </c>
      <c r="F79" s="54">
        <f t="shared" si="6"/>
        <v>0</v>
      </c>
    </row>
    <row r="80" spans="1:6" x14ac:dyDescent="0.25">
      <c r="A80" s="47">
        <v>6</v>
      </c>
      <c r="B80" s="45" t="s">
        <v>540</v>
      </c>
      <c r="C80" s="245">
        <f>SUMIF('1) Tableau budgétaire'!$O$173:$O$178,$A80,'1) Tableau budgétaire'!$D$173:$D$178)</f>
        <v>0</v>
      </c>
      <c r="D80" s="245">
        <f>SUMIF('1) Tableau budgétaire'!$O$173:$O$178,$A80,'1) Tableau budgétaire'!$F$173:$F$178)</f>
        <v>180000</v>
      </c>
      <c r="E80" s="245">
        <v>0</v>
      </c>
      <c r="F80" s="54">
        <f t="shared" si="6"/>
        <v>180000</v>
      </c>
    </row>
    <row r="81" spans="1:6" ht="31.5" x14ac:dyDescent="0.25">
      <c r="A81" s="47">
        <v>7</v>
      </c>
      <c r="B81" s="45" t="s">
        <v>541</v>
      </c>
      <c r="C81" s="245">
        <f>SUMIF('1) Tableau budgétaire'!$O$173:$O$178,$A81,'1) Tableau budgétaire'!$D$173:$D$178)</f>
        <v>0</v>
      </c>
      <c r="D81" s="245">
        <f>SUMIF('1) Tableau budgétaire'!$O$173:$O$178,$A81,'1) Tableau budgétaire'!$F$173:$F$178)</f>
        <v>0</v>
      </c>
      <c r="E81" s="245">
        <f>SUMIF('1) Tableau budgétaire'!$O$173:$O$178,$A81,'1) Tableau budgétaire'!$H$173:$H$178)</f>
        <v>0</v>
      </c>
      <c r="F81" s="54">
        <f t="shared" si="6"/>
        <v>0</v>
      </c>
    </row>
    <row r="82" spans="1:6" x14ac:dyDescent="0.25">
      <c r="B82" s="49" t="s">
        <v>14</v>
      </c>
      <c r="C82" s="60">
        <f>SUM(C75:C81)</f>
        <v>80000</v>
      </c>
      <c r="D82" s="60">
        <f>SUM(D75:D81)</f>
        <v>180000</v>
      </c>
      <c r="E82" s="60">
        <f>SUM(E75:E81)</f>
        <v>0</v>
      </c>
      <c r="F82" s="54">
        <f t="shared" si="6"/>
        <v>260000</v>
      </c>
    </row>
    <row r="83" spans="1:6" s="48" customFormat="1" x14ac:dyDescent="0.25">
      <c r="B83" s="61"/>
      <c r="C83" s="62"/>
      <c r="D83" s="62"/>
      <c r="E83" s="62"/>
      <c r="F83" s="63"/>
    </row>
    <row r="84" spans="1:6" x14ac:dyDescent="0.25">
      <c r="B84" s="304" t="s">
        <v>431</v>
      </c>
      <c r="C84" s="305"/>
      <c r="D84" s="305"/>
      <c r="E84" s="305"/>
      <c r="F84" s="306"/>
    </row>
    <row r="85" spans="1:6" ht="16.5" thickBot="1" x14ac:dyDescent="0.3">
      <c r="B85" s="57" t="s">
        <v>552</v>
      </c>
      <c r="C85" s="58">
        <f>'1) Tableau budgétaire'!D88</f>
        <v>0</v>
      </c>
      <c r="D85" s="58">
        <f>'1) Tableau budgétaire'!F88</f>
        <v>0</v>
      </c>
      <c r="E85" s="58">
        <f>'1) Tableau budgétaire'!H88</f>
        <v>0</v>
      </c>
      <c r="F85" s="59">
        <f t="shared" ref="F85:F93" si="7">SUM(C85:E85)</f>
        <v>0</v>
      </c>
    </row>
    <row r="86" spans="1:6" x14ac:dyDescent="0.25">
      <c r="A86" s="47">
        <v>1</v>
      </c>
      <c r="B86" s="55" t="s">
        <v>535</v>
      </c>
      <c r="C86" s="245"/>
      <c r="D86" s="88">
        <v>0</v>
      </c>
      <c r="E86" s="88">
        <v>0</v>
      </c>
      <c r="F86" s="56">
        <f t="shared" si="7"/>
        <v>0</v>
      </c>
    </row>
    <row r="87" spans="1:6" x14ac:dyDescent="0.25">
      <c r="A87" s="47">
        <v>2</v>
      </c>
      <c r="B87" s="45" t="s">
        <v>536</v>
      </c>
      <c r="C87" s="89">
        <v>0</v>
      </c>
      <c r="D87" s="18">
        <v>0</v>
      </c>
      <c r="E87" s="18">
        <v>0</v>
      </c>
      <c r="F87" s="54">
        <f t="shared" si="7"/>
        <v>0</v>
      </c>
    </row>
    <row r="88" spans="1:6" ht="31.5" x14ac:dyDescent="0.25">
      <c r="A88" s="47">
        <v>3</v>
      </c>
      <c r="B88" s="45" t="s">
        <v>537</v>
      </c>
      <c r="C88" s="89">
        <v>0</v>
      </c>
      <c r="D88" s="89">
        <v>0</v>
      </c>
      <c r="E88" s="89">
        <v>0</v>
      </c>
      <c r="F88" s="54">
        <f t="shared" si="7"/>
        <v>0</v>
      </c>
    </row>
    <row r="89" spans="1:6" x14ac:dyDescent="0.25">
      <c r="A89" s="47">
        <v>4</v>
      </c>
      <c r="B89" s="46" t="s">
        <v>538</v>
      </c>
      <c r="C89" s="89">
        <v>0</v>
      </c>
      <c r="D89" s="89">
        <v>0</v>
      </c>
      <c r="E89" s="89">
        <v>0</v>
      </c>
      <c r="F89" s="54">
        <f t="shared" si="7"/>
        <v>0</v>
      </c>
    </row>
    <row r="90" spans="1:6" x14ac:dyDescent="0.25">
      <c r="A90" s="47">
        <v>5</v>
      </c>
      <c r="B90" s="45" t="s">
        <v>539</v>
      </c>
      <c r="C90" s="89">
        <v>0</v>
      </c>
      <c r="D90" s="89">
        <v>0</v>
      </c>
      <c r="E90" s="89">
        <v>0</v>
      </c>
      <c r="F90" s="54">
        <f t="shared" si="7"/>
        <v>0</v>
      </c>
    </row>
    <row r="91" spans="1:6" x14ac:dyDescent="0.25">
      <c r="A91" s="47">
        <v>6</v>
      </c>
      <c r="B91" s="45" t="s">
        <v>540</v>
      </c>
      <c r="C91" s="89">
        <v>0</v>
      </c>
      <c r="D91" s="89">
        <v>0</v>
      </c>
      <c r="E91" s="89">
        <v>0</v>
      </c>
      <c r="F91" s="54">
        <f t="shared" si="7"/>
        <v>0</v>
      </c>
    </row>
    <row r="92" spans="1:6" ht="31.5" x14ac:dyDescent="0.25">
      <c r="A92" s="47">
        <v>7</v>
      </c>
      <c r="B92" s="45" t="s">
        <v>541</v>
      </c>
      <c r="C92" s="89">
        <v>0</v>
      </c>
      <c r="D92" s="89">
        <v>0</v>
      </c>
      <c r="E92" s="89">
        <v>0</v>
      </c>
      <c r="F92" s="54">
        <f t="shared" si="7"/>
        <v>0</v>
      </c>
    </row>
    <row r="93" spans="1:6" x14ac:dyDescent="0.25">
      <c r="B93" s="49" t="s">
        <v>14</v>
      </c>
      <c r="C93" s="60">
        <f>SUM(C86:C92)</f>
        <v>0</v>
      </c>
      <c r="D93" s="60">
        <f>SUM(D86:D92)</f>
        <v>0</v>
      </c>
      <c r="E93" s="60">
        <f>SUM(E86:E92)</f>
        <v>0</v>
      </c>
      <c r="F93" s="54">
        <f t="shared" si="7"/>
        <v>0</v>
      </c>
    </row>
    <row r="94" spans="1:6" x14ac:dyDescent="0.25">
      <c r="C94" s="47"/>
      <c r="D94" s="47"/>
      <c r="E94" s="47"/>
    </row>
    <row r="95" spans="1:6" x14ac:dyDescent="0.25">
      <c r="A95" s="304" t="s">
        <v>553</v>
      </c>
      <c r="B95" s="305"/>
      <c r="C95" s="305"/>
      <c r="D95" s="305"/>
      <c r="E95" s="305"/>
      <c r="F95" s="306"/>
    </row>
    <row r="96" spans="1:6" x14ac:dyDescent="0.25">
      <c r="B96" s="304" t="s">
        <v>441</v>
      </c>
      <c r="C96" s="305"/>
      <c r="D96" s="305"/>
      <c r="E96" s="305"/>
      <c r="F96" s="306"/>
    </row>
    <row r="97" spans="1:6" ht="16.5" thickBot="1" x14ac:dyDescent="0.3">
      <c r="B97" s="57" t="s">
        <v>554</v>
      </c>
      <c r="C97" s="58">
        <f>'1) Tableau budgétaire'!D195</f>
        <v>100000</v>
      </c>
      <c r="D97" s="58">
        <f>'1) Tableau budgétaire'!F195</f>
        <v>190000</v>
      </c>
      <c r="E97" s="58">
        <f>'1) Tableau budgétaire'!H195</f>
        <v>60000</v>
      </c>
      <c r="F97" s="59">
        <f>SUM(C97:E97)</f>
        <v>350000</v>
      </c>
    </row>
    <row r="98" spans="1:6" x14ac:dyDescent="0.25">
      <c r="A98" s="47">
        <v>1</v>
      </c>
      <c r="B98" s="55" t="s">
        <v>535</v>
      </c>
      <c r="C98" s="245">
        <f>SUMIF('1) Tableau budgétaire'!$O$187:$O$191,$A98,'1) Tableau budgétaire'!$D$187:$D$191)</f>
        <v>0</v>
      </c>
      <c r="D98" s="245">
        <f>SUMIF('1) Tableau budgétaire'!$O$187:$O$191,$A98,'1) Tableau budgétaire'!$F$187:$F$191)</f>
        <v>0</v>
      </c>
      <c r="E98" s="245">
        <f>SUMIF('1) Tableau budgétaire'!$O$187:$O$191,$A98,'1) Tableau budgétaire'!$H$187:$H$191)</f>
        <v>0</v>
      </c>
      <c r="F98" s="56">
        <f t="shared" ref="F98:F105" si="8">SUM(C98:E98)</f>
        <v>0</v>
      </c>
    </row>
    <row r="99" spans="1:6" x14ac:dyDescent="0.25">
      <c r="A99" s="47">
        <v>2</v>
      </c>
      <c r="B99" s="45" t="s">
        <v>536</v>
      </c>
      <c r="C99" s="245">
        <f>SUMIF('1) Tableau budgétaire'!$O$187:$O$191,$A99,'1) Tableau budgétaire'!$D$187:$D$191)</f>
        <v>0</v>
      </c>
      <c r="D99" s="245">
        <f>SUMIF('1) Tableau budgétaire'!$O$187:$O$191,$A99,'1) Tableau budgétaire'!$F$187:$F$191)</f>
        <v>0</v>
      </c>
      <c r="E99" s="245">
        <f>SUMIF('1) Tableau budgétaire'!$O$187:$O$191,$A99,'1) Tableau budgétaire'!$H$187:$H$191)</f>
        <v>0</v>
      </c>
      <c r="F99" s="54">
        <f t="shared" si="8"/>
        <v>0</v>
      </c>
    </row>
    <row r="100" spans="1:6" ht="31.5" x14ac:dyDescent="0.25">
      <c r="A100" s="47">
        <v>3</v>
      </c>
      <c r="B100" s="45" t="s">
        <v>537</v>
      </c>
      <c r="C100" s="245">
        <f>SUMIF('1) Tableau budgétaire'!$O$187:$O$191,$A100,'1) Tableau budgétaire'!$D$187:$D$191)</f>
        <v>0</v>
      </c>
      <c r="D100" s="245">
        <f>SUMIF('1) Tableau budgétaire'!$O$187:$O$191,$A100,'1) Tableau budgétaire'!$F$187:$F$191)</f>
        <v>0</v>
      </c>
      <c r="E100" s="245">
        <f>SUMIF('1) Tableau budgétaire'!$O$187:$O$191,$A100,'1) Tableau budgétaire'!$H$187:$H$191)</f>
        <v>0</v>
      </c>
      <c r="F100" s="54">
        <f t="shared" si="8"/>
        <v>0</v>
      </c>
    </row>
    <row r="101" spans="1:6" x14ac:dyDescent="0.25">
      <c r="A101" s="47">
        <v>4</v>
      </c>
      <c r="B101" s="46" t="s">
        <v>538</v>
      </c>
      <c r="C101" s="245">
        <f>SUMIF('1) Tableau budgétaire'!$O$187:$O$191,$A101,'1) Tableau budgétaire'!$D$187:$D$191)</f>
        <v>0</v>
      </c>
      <c r="D101" s="245">
        <f>SUMIF('1) Tableau budgétaire'!$O$187:$O$191,$A101,'1) Tableau budgétaire'!$F$187:$F$191)</f>
        <v>0</v>
      </c>
      <c r="E101" s="245">
        <f>SUMIF('1) Tableau budgétaire'!$O$187:$O$191,$A101,'1) Tableau budgétaire'!$H$187:$H$191)</f>
        <v>0</v>
      </c>
      <c r="F101" s="54">
        <f t="shared" si="8"/>
        <v>0</v>
      </c>
    </row>
    <row r="102" spans="1:6" x14ac:dyDescent="0.25">
      <c r="A102" s="47">
        <v>5</v>
      </c>
      <c r="B102" s="45" t="s">
        <v>539</v>
      </c>
      <c r="C102" s="245">
        <f>SUMIF('1) Tableau budgétaire'!$O$187:$O$191,$A102,'1) Tableau budgétaire'!$D$187:$D$191)</f>
        <v>0</v>
      </c>
      <c r="D102" s="245">
        <f>SUMIF('1) Tableau budgétaire'!$O$187:$O$191,$A102,'1) Tableau budgétaire'!$F$187:$F$191)</f>
        <v>0</v>
      </c>
      <c r="E102" s="245">
        <f>SUMIF('1) Tableau budgétaire'!$O$187:$O$191,$A102,'1) Tableau budgétaire'!$H$187:$H$191)</f>
        <v>0</v>
      </c>
      <c r="F102" s="54">
        <f t="shared" si="8"/>
        <v>0</v>
      </c>
    </row>
    <row r="103" spans="1:6" x14ac:dyDescent="0.25">
      <c r="A103" s="47">
        <v>6</v>
      </c>
      <c r="B103" s="45" t="s">
        <v>540</v>
      </c>
      <c r="C103" s="245">
        <f>SUMIF('1) Tableau budgétaire'!$O$187:$O$191,$A103,'1) Tableau budgétaire'!$D$187:$D$191)</f>
        <v>100000</v>
      </c>
      <c r="D103" s="245">
        <f>SUMIF('1) Tableau budgétaire'!$O$187:$O$191,$A103,'1) Tableau budgétaire'!$F$187:$F$191)</f>
        <v>190000</v>
      </c>
      <c r="E103" s="245">
        <f>SUMIF('1) Tableau budgétaire'!$O$187:$O$191,$A103,'1) Tableau budgétaire'!$H$187:$H$191)</f>
        <v>60000</v>
      </c>
      <c r="F103" s="54">
        <f t="shared" si="8"/>
        <v>350000</v>
      </c>
    </row>
    <row r="104" spans="1:6" ht="31.5" x14ac:dyDescent="0.25">
      <c r="A104" s="47">
        <v>7</v>
      </c>
      <c r="B104" s="45" t="s">
        <v>541</v>
      </c>
      <c r="C104" s="245">
        <f>SUMIF('1) Tableau budgétaire'!$O$187:$O$191,$A104,'1) Tableau budgétaire'!$D$187:$D$191)</f>
        <v>0</v>
      </c>
      <c r="D104" s="245">
        <f>SUMIF('1) Tableau budgétaire'!$O$187:$O$191,$A104,'1) Tableau budgétaire'!$F$187:$F$191)</f>
        <v>0</v>
      </c>
      <c r="E104" s="245">
        <f>SUMIF('1) Tableau budgétaire'!$O$187:$O$191,$A104,'1) Tableau budgétaire'!$H$187:$H$191)</f>
        <v>0</v>
      </c>
      <c r="F104" s="54">
        <f t="shared" si="8"/>
        <v>0</v>
      </c>
    </row>
    <row r="105" spans="1:6" x14ac:dyDescent="0.25">
      <c r="B105" s="49" t="s">
        <v>14</v>
      </c>
      <c r="C105" s="60">
        <f>SUM(C98:C104)</f>
        <v>100000</v>
      </c>
      <c r="D105" s="60">
        <f>SUM(D98:D104)</f>
        <v>190000</v>
      </c>
      <c r="E105" s="60">
        <f>SUM(E98:E104)</f>
        <v>60000</v>
      </c>
      <c r="F105" s="54">
        <f t="shared" si="8"/>
        <v>350000</v>
      </c>
    </row>
    <row r="106" spans="1:6" s="48" customFormat="1" x14ac:dyDescent="0.25">
      <c r="B106" s="61"/>
      <c r="C106" s="62"/>
      <c r="D106" s="62"/>
      <c r="E106" s="62"/>
      <c r="F106" s="63"/>
    </row>
    <row r="107" spans="1:6" x14ac:dyDescent="0.25">
      <c r="B107" s="304" t="s">
        <v>555</v>
      </c>
      <c r="C107" s="305"/>
      <c r="D107" s="305"/>
      <c r="E107" s="305"/>
      <c r="F107" s="306"/>
    </row>
    <row r="108" spans="1:6" ht="16.5" thickBot="1" x14ac:dyDescent="0.3">
      <c r="B108" s="57" t="s">
        <v>556</v>
      </c>
      <c r="C108" s="58">
        <f>'1) Tableau budgétaire'!D110</f>
        <v>0</v>
      </c>
      <c r="D108" s="58">
        <f>'1) Tableau budgétaire'!F110</f>
        <v>0</v>
      </c>
      <c r="E108" s="58">
        <f>'1) Tableau budgétaire'!H110</f>
        <v>0</v>
      </c>
      <c r="F108" s="59">
        <f t="shared" ref="F108:F116" si="9">SUM(C108:E108)</f>
        <v>0</v>
      </c>
    </row>
    <row r="109" spans="1:6" x14ac:dyDescent="0.25">
      <c r="A109" s="47">
        <v>1</v>
      </c>
      <c r="B109" s="55" t="s">
        <v>535</v>
      </c>
      <c r="C109" s="245"/>
      <c r="D109" s="88">
        <v>0</v>
      </c>
      <c r="E109" s="88">
        <v>0</v>
      </c>
      <c r="F109" s="56">
        <f t="shared" si="9"/>
        <v>0</v>
      </c>
    </row>
    <row r="110" spans="1:6" x14ac:dyDescent="0.25">
      <c r="A110" s="47">
        <v>2</v>
      </c>
      <c r="B110" s="45" t="s">
        <v>536</v>
      </c>
      <c r="C110" s="87">
        <v>0</v>
      </c>
      <c r="D110" s="18">
        <v>0</v>
      </c>
      <c r="E110" s="18">
        <v>0</v>
      </c>
      <c r="F110" s="54">
        <f t="shared" si="9"/>
        <v>0</v>
      </c>
    </row>
    <row r="111" spans="1:6" ht="31.5" x14ac:dyDescent="0.25">
      <c r="A111" s="47">
        <v>3</v>
      </c>
      <c r="B111" s="45" t="s">
        <v>537</v>
      </c>
      <c r="C111" s="87">
        <v>0</v>
      </c>
      <c r="D111" s="89">
        <v>0</v>
      </c>
      <c r="E111" s="89">
        <v>0</v>
      </c>
      <c r="F111" s="54">
        <f t="shared" si="9"/>
        <v>0</v>
      </c>
    </row>
    <row r="112" spans="1:6" x14ac:dyDescent="0.25">
      <c r="A112" s="47">
        <v>4</v>
      </c>
      <c r="B112" s="46" t="s">
        <v>538</v>
      </c>
      <c r="C112" s="87">
        <v>0</v>
      </c>
      <c r="D112" s="89">
        <v>0</v>
      </c>
      <c r="E112" s="89">
        <v>0</v>
      </c>
      <c r="F112" s="54">
        <f t="shared" si="9"/>
        <v>0</v>
      </c>
    </row>
    <row r="113" spans="1:6" x14ac:dyDescent="0.25">
      <c r="A113" s="47">
        <v>5</v>
      </c>
      <c r="B113" s="45" t="s">
        <v>539</v>
      </c>
      <c r="C113" s="87">
        <v>0</v>
      </c>
      <c r="D113" s="89">
        <v>0</v>
      </c>
      <c r="E113" s="89">
        <v>0</v>
      </c>
      <c r="F113" s="54">
        <f t="shared" si="9"/>
        <v>0</v>
      </c>
    </row>
    <row r="114" spans="1:6" x14ac:dyDescent="0.25">
      <c r="A114" s="47">
        <v>6</v>
      </c>
      <c r="B114" s="45" t="s">
        <v>540</v>
      </c>
      <c r="C114" s="87">
        <v>0</v>
      </c>
      <c r="D114" s="89">
        <v>0</v>
      </c>
      <c r="E114" s="89">
        <v>0</v>
      </c>
      <c r="F114" s="54">
        <f t="shared" si="9"/>
        <v>0</v>
      </c>
    </row>
    <row r="115" spans="1:6" ht="31.5" x14ac:dyDescent="0.25">
      <c r="A115" s="47">
        <v>7</v>
      </c>
      <c r="B115" s="45" t="s">
        <v>541</v>
      </c>
      <c r="C115" s="87">
        <v>0</v>
      </c>
      <c r="D115" s="89">
        <v>0</v>
      </c>
      <c r="E115" s="89">
        <v>0</v>
      </c>
      <c r="F115" s="54">
        <f t="shared" si="9"/>
        <v>0</v>
      </c>
    </row>
    <row r="116" spans="1:6" x14ac:dyDescent="0.25">
      <c r="B116" s="49" t="s">
        <v>14</v>
      </c>
      <c r="C116" s="60">
        <f>SUM(C109:C115)</f>
        <v>0</v>
      </c>
      <c r="D116" s="60">
        <f>SUM(D109:D115)</f>
        <v>0</v>
      </c>
      <c r="E116" s="60">
        <f>SUM(E109:E115)</f>
        <v>0</v>
      </c>
      <c r="F116" s="54">
        <f t="shared" si="9"/>
        <v>0</v>
      </c>
    </row>
    <row r="117" spans="1:6" s="48" customFormat="1" x14ac:dyDescent="0.25">
      <c r="B117" s="61"/>
      <c r="C117" s="62"/>
      <c r="D117" s="62"/>
      <c r="E117" s="62"/>
      <c r="F117" s="63"/>
    </row>
    <row r="118" spans="1:6" x14ac:dyDescent="0.25">
      <c r="B118" s="304" t="s">
        <v>459</v>
      </c>
      <c r="C118" s="305"/>
      <c r="D118" s="305"/>
      <c r="E118" s="305"/>
      <c r="F118" s="306"/>
    </row>
    <row r="119" spans="1:6" ht="16.5" thickBot="1" x14ac:dyDescent="0.3">
      <c r="B119" s="57" t="s">
        <v>557</v>
      </c>
      <c r="C119" s="58">
        <f>'1) Tableau budgétaire'!D120</f>
        <v>0</v>
      </c>
      <c r="D119" s="58">
        <f>'1) Tableau budgétaire'!F120</f>
        <v>0</v>
      </c>
      <c r="E119" s="58">
        <f>'1) Tableau budgétaire'!H120</f>
        <v>0</v>
      </c>
      <c r="F119" s="59">
        <f t="shared" ref="F119:F127" si="10">SUM(C119:E119)</f>
        <v>0</v>
      </c>
    </row>
    <row r="120" spans="1:6" x14ac:dyDescent="0.25">
      <c r="A120" s="47">
        <v>1</v>
      </c>
      <c r="B120" s="55" t="s">
        <v>535</v>
      </c>
      <c r="C120" s="87">
        <v>0</v>
      </c>
      <c r="D120" s="88">
        <v>0</v>
      </c>
      <c r="E120" s="88">
        <v>0</v>
      </c>
      <c r="F120" s="56">
        <f t="shared" si="10"/>
        <v>0</v>
      </c>
    </row>
    <row r="121" spans="1:6" x14ac:dyDescent="0.25">
      <c r="A121" s="47">
        <v>2</v>
      </c>
      <c r="B121" s="45" t="s">
        <v>536</v>
      </c>
      <c r="C121" s="89"/>
      <c r="D121" s="18">
        <v>0</v>
      </c>
      <c r="E121" s="18">
        <v>0</v>
      </c>
      <c r="F121" s="54">
        <f t="shared" si="10"/>
        <v>0</v>
      </c>
    </row>
    <row r="122" spans="1:6" ht="31.5" x14ac:dyDescent="0.25">
      <c r="A122" s="47">
        <v>3</v>
      </c>
      <c r="B122" s="45" t="s">
        <v>537</v>
      </c>
      <c r="C122" s="89">
        <v>0</v>
      </c>
      <c r="D122" s="89">
        <v>0</v>
      </c>
      <c r="E122" s="89">
        <v>0</v>
      </c>
      <c r="F122" s="54">
        <f t="shared" si="10"/>
        <v>0</v>
      </c>
    </row>
    <row r="123" spans="1:6" x14ac:dyDescent="0.25">
      <c r="A123" s="47">
        <v>4</v>
      </c>
      <c r="B123" s="46" t="s">
        <v>538</v>
      </c>
      <c r="C123" s="89">
        <v>0</v>
      </c>
      <c r="D123" s="89">
        <v>0</v>
      </c>
      <c r="E123" s="89">
        <v>0</v>
      </c>
      <c r="F123" s="54">
        <f t="shared" si="10"/>
        <v>0</v>
      </c>
    </row>
    <row r="124" spans="1:6" x14ac:dyDescent="0.25">
      <c r="A124" s="47">
        <v>5</v>
      </c>
      <c r="B124" s="45" t="s">
        <v>539</v>
      </c>
      <c r="C124" s="89">
        <v>0</v>
      </c>
      <c r="D124" s="89">
        <v>0</v>
      </c>
      <c r="E124" s="89">
        <v>0</v>
      </c>
      <c r="F124" s="54">
        <f t="shared" si="10"/>
        <v>0</v>
      </c>
    </row>
    <row r="125" spans="1:6" x14ac:dyDescent="0.25">
      <c r="A125" s="47">
        <v>6</v>
      </c>
      <c r="B125" s="45" t="s">
        <v>540</v>
      </c>
      <c r="C125" s="89">
        <v>0</v>
      </c>
      <c r="D125" s="89">
        <v>0</v>
      </c>
      <c r="E125" s="89">
        <v>0</v>
      </c>
      <c r="F125" s="54">
        <f t="shared" si="10"/>
        <v>0</v>
      </c>
    </row>
    <row r="126" spans="1:6" ht="31.5" x14ac:dyDescent="0.25">
      <c r="A126" s="47">
        <v>7</v>
      </c>
      <c r="B126" s="45" t="s">
        <v>541</v>
      </c>
      <c r="C126" s="89">
        <v>0</v>
      </c>
      <c r="D126" s="89">
        <v>0</v>
      </c>
      <c r="E126" s="89">
        <v>0</v>
      </c>
      <c r="F126" s="54">
        <f t="shared" si="10"/>
        <v>0</v>
      </c>
    </row>
    <row r="127" spans="1:6" x14ac:dyDescent="0.25">
      <c r="B127" s="49" t="s">
        <v>14</v>
      </c>
      <c r="C127" s="60">
        <f>SUM(C120:C126)</f>
        <v>0</v>
      </c>
      <c r="D127" s="60">
        <f>SUM(D120:D126)</f>
        <v>0</v>
      </c>
      <c r="E127" s="60">
        <f>SUM(E120:E126)</f>
        <v>0</v>
      </c>
      <c r="F127" s="54">
        <f t="shared" si="10"/>
        <v>0</v>
      </c>
    </row>
    <row r="128" spans="1:6" s="48" customFormat="1" x14ac:dyDescent="0.25">
      <c r="B128" s="61"/>
      <c r="C128" s="62"/>
      <c r="D128" s="62"/>
      <c r="E128" s="62"/>
      <c r="F128" s="63"/>
    </row>
    <row r="129" spans="1:6" x14ac:dyDescent="0.25">
      <c r="B129" s="304" t="s">
        <v>468</v>
      </c>
      <c r="C129" s="305"/>
      <c r="D129" s="305"/>
      <c r="E129" s="305"/>
      <c r="F129" s="306"/>
    </row>
    <row r="130" spans="1:6" ht="16.5" thickBot="1" x14ac:dyDescent="0.3">
      <c r="B130" s="57" t="s">
        <v>558</v>
      </c>
      <c r="C130" s="58">
        <f>'1) Tableau budgétaire'!D130</f>
        <v>0</v>
      </c>
      <c r="D130" s="58">
        <f>'1) Tableau budgétaire'!F130</f>
        <v>0</v>
      </c>
      <c r="E130" s="58">
        <f>'1) Tableau budgétaire'!H130</f>
        <v>0</v>
      </c>
      <c r="F130" s="59">
        <f t="shared" ref="F130:F138" si="11">SUM(C130:E130)</f>
        <v>0</v>
      </c>
    </row>
    <row r="131" spans="1:6" x14ac:dyDescent="0.25">
      <c r="A131" s="47">
        <v>1</v>
      </c>
      <c r="B131" s="55" t="s">
        <v>535</v>
      </c>
      <c r="C131" s="87">
        <v>0</v>
      </c>
      <c r="D131" s="88">
        <v>0</v>
      </c>
      <c r="E131" s="88">
        <v>0</v>
      </c>
      <c r="F131" s="56">
        <f t="shared" si="11"/>
        <v>0</v>
      </c>
    </row>
    <row r="132" spans="1:6" x14ac:dyDescent="0.25">
      <c r="A132" s="47">
        <v>2</v>
      </c>
      <c r="B132" s="45" t="s">
        <v>536</v>
      </c>
      <c r="C132" s="89">
        <v>0</v>
      </c>
      <c r="D132" s="88">
        <v>0</v>
      </c>
      <c r="E132" s="88">
        <v>0</v>
      </c>
      <c r="F132" s="54">
        <f t="shared" si="11"/>
        <v>0</v>
      </c>
    </row>
    <row r="133" spans="1:6" ht="31.5" x14ac:dyDescent="0.25">
      <c r="A133" s="47">
        <v>3</v>
      </c>
      <c r="B133" s="45" t="s">
        <v>537</v>
      </c>
      <c r="C133" s="89">
        <v>0</v>
      </c>
      <c r="D133" s="88">
        <v>0</v>
      </c>
      <c r="E133" s="88">
        <v>0</v>
      </c>
      <c r="F133" s="54">
        <f t="shared" si="11"/>
        <v>0</v>
      </c>
    </row>
    <row r="134" spans="1:6" x14ac:dyDescent="0.25">
      <c r="A134" s="47">
        <v>4</v>
      </c>
      <c r="B134" s="46" t="s">
        <v>538</v>
      </c>
      <c r="C134" s="89">
        <v>0</v>
      </c>
      <c r="D134" s="88">
        <v>0</v>
      </c>
      <c r="E134" s="88">
        <v>0</v>
      </c>
      <c r="F134" s="54">
        <f t="shared" si="11"/>
        <v>0</v>
      </c>
    </row>
    <row r="135" spans="1:6" x14ac:dyDescent="0.25">
      <c r="A135" s="47">
        <v>5</v>
      </c>
      <c r="B135" s="45" t="s">
        <v>539</v>
      </c>
      <c r="C135" s="89">
        <v>0</v>
      </c>
      <c r="D135" s="88">
        <v>0</v>
      </c>
      <c r="E135" s="88">
        <v>0</v>
      </c>
      <c r="F135" s="54">
        <f t="shared" si="11"/>
        <v>0</v>
      </c>
    </row>
    <row r="136" spans="1:6" x14ac:dyDescent="0.25">
      <c r="A136" s="47">
        <v>6</v>
      </c>
      <c r="B136" s="45" t="s">
        <v>540</v>
      </c>
      <c r="C136" s="89">
        <v>0</v>
      </c>
      <c r="D136" s="88">
        <v>0</v>
      </c>
      <c r="E136" s="88">
        <v>0</v>
      </c>
      <c r="F136" s="54">
        <f t="shared" si="11"/>
        <v>0</v>
      </c>
    </row>
    <row r="137" spans="1:6" ht="31.5" x14ac:dyDescent="0.25">
      <c r="A137" s="47">
        <v>7</v>
      </c>
      <c r="B137" s="45" t="s">
        <v>541</v>
      </c>
      <c r="C137" s="89">
        <v>0</v>
      </c>
      <c r="D137" s="88">
        <v>0</v>
      </c>
      <c r="E137" s="88">
        <v>0</v>
      </c>
      <c r="F137" s="54">
        <f t="shared" si="11"/>
        <v>0</v>
      </c>
    </row>
    <row r="138" spans="1:6" x14ac:dyDescent="0.25">
      <c r="B138" s="49" t="s">
        <v>14</v>
      </c>
      <c r="C138" s="60">
        <f>SUM(C131:C137)</f>
        <v>0</v>
      </c>
      <c r="D138" s="60">
        <f>SUM(D131:D137)</f>
        <v>0</v>
      </c>
      <c r="E138" s="60">
        <f>SUM(E131:E137)</f>
        <v>0</v>
      </c>
      <c r="F138" s="54">
        <f t="shared" si="11"/>
        <v>0</v>
      </c>
    </row>
    <row r="140" spans="1:6" x14ac:dyDescent="0.25">
      <c r="A140" s="304" t="s">
        <v>559</v>
      </c>
      <c r="B140" s="305"/>
      <c r="C140" s="305"/>
      <c r="D140" s="305"/>
      <c r="E140" s="305"/>
      <c r="F140" s="306"/>
    </row>
    <row r="141" spans="1:6" x14ac:dyDescent="0.25">
      <c r="B141" s="304" t="s">
        <v>478</v>
      </c>
      <c r="C141" s="305"/>
      <c r="D141" s="305"/>
      <c r="E141" s="305"/>
      <c r="F141" s="306"/>
    </row>
    <row r="142" spans="1:6" ht="16.5" thickBot="1" x14ac:dyDescent="0.3">
      <c r="B142" s="57" t="s">
        <v>560</v>
      </c>
      <c r="C142" s="58">
        <f>'1) Tableau budgétaire'!D142</f>
        <v>0</v>
      </c>
      <c r="D142" s="58">
        <f>'1) Tableau budgétaire'!F142</f>
        <v>0</v>
      </c>
      <c r="E142" s="58">
        <f>'1) Tableau budgétaire'!H142</f>
        <v>0</v>
      </c>
      <c r="F142" s="59">
        <f>SUM(C142:E142)</f>
        <v>0</v>
      </c>
    </row>
    <row r="143" spans="1:6" x14ac:dyDescent="0.25">
      <c r="A143" s="47">
        <v>1</v>
      </c>
      <c r="B143" s="55" t="s">
        <v>535</v>
      </c>
      <c r="C143" s="87">
        <v>0</v>
      </c>
      <c r="D143" s="88">
        <v>0</v>
      </c>
      <c r="E143" s="88">
        <v>0</v>
      </c>
      <c r="F143" s="56">
        <f t="shared" ref="F143:F150" si="12">SUM(C143:E143)</f>
        <v>0</v>
      </c>
    </row>
    <row r="144" spans="1:6" x14ac:dyDescent="0.25">
      <c r="A144" s="47">
        <v>2</v>
      </c>
      <c r="B144" s="45" t="s">
        <v>536</v>
      </c>
      <c r="C144" s="87">
        <v>0</v>
      </c>
      <c r="D144" s="88">
        <v>0</v>
      </c>
      <c r="E144" s="88">
        <v>0</v>
      </c>
      <c r="F144" s="54">
        <f t="shared" si="12"/>
        <v>0</v>
      </c>
    </row>
    <row r="145" spans="1:6" ht="31.5" x14ac:dyDescent="0.25">
      <c r="A145" s="47">
        <v>3</v>
      </c>
      <c r="B145" s="45" t="s">
        <v>537</v>
      </c>
      <c r="C145" s="87">
        <v>0</v>
      </c>
      <c r="D145" s="88">
        <v>0</v>
      </c>
      <c r="E145" s="88">
        <v>0</v>
      </c>
      <c r="F145" s="54">
        <f t="shared" si="12"/>
        <v>0</v>
      </c>
    </row>
    <row r="146" spans="1:6" x14ac:dyDescent="0.25">
      <c r="A146" s="47">
        <v>4</v>
      </c>
      <c r="B146" s="46" t="s">
        <v>538</v>
      </c>
      <c r="C146" s="87">
        <v>0</v>
      </c>
      <c r="D146" s="88">
        <v>0</v>
      </c>
      <c r="E146" s="88">
        <v>0</v>
      </c>
      <c r="F146" s="54">
        <f t="shared" si="12"/>
        <v>0</v>
      </c>
    </row>
    <row r="147" spans="1:6" x14ac:dyDescent="0.25">
      <c r="A147" s="47">
        <v>5</v>
      </c>
      <c r="B147" s="45" t="s">
        <v>539</v>
      </c>
      <c r="C147" s="87">
        <v>0</v>
      </c>
      <c r="D147" s="88">
        <v>0</v>
      </c>
      <c r="E147" s="88">
        <v>0</v>
      </c>
      <c r="F147" s="54">
        <f t="shared" si="12"/>
        <v>0</v>
      </c>
    </row>
    <row r="148" spans="1:6" x14ac:dyDescent="0.25">
      <c r="A148" s="47">
        <v>6</v>
      </c>
      <c r="B148" s="45" t="s">
        <v>540</v>
      </c>
      <c r="C148" s="87">
        <v>0</v>
      </c>
      <c r="D148" s="88">
        <v>0</v>
      </c>
      <c r="E148" s="88">
        <v>0</v>
      </c>
      <c r="F148" s="54">
        <f t="shared" si="12"/>
        <v>0</v>
      </c>
    </row>
    <row r="149" spans="1:6" ht="31.5" x14ac:dyDescent="0.25">
      <c r="A149" s="47">
        <v>7</v>
      </c>
      <c r="B149" s="45" t="s">
        <v>541</v>
      </c>
      <c r="C149" s="87">
        <v>0</v>
      </c>
      <c r="D149" s="88">
        <v>0</v>
      </c>
      <c r="E149" s="88">
        <v>0</v>
      </c>
      <c r="F149" s="54">
        <f t="shared" si="12"/>
        <v>0</v>
      </c>
    </row>
    <row r="150" spans="1:6" x14ac:dyDescent="0.25">
      <c r="B150" s="49" t="s">
        <v>14</v>
      </c>
      <c r="C150" s="60">
        <f>SUM(C143:C149)</f>
        <v>0</v>
      </c>
      <c r="D150" s="60">
        <f>SUM(D143:D149)</f>
        <v>0</v>
      </c>
      <c r="E150" s="60">
        <f>SUM(E143:E149)</f>
        <v>0</v>
      </c>
      <c r="F150" s="54">
        <f t="shared" si="12"/>
        <v>0</v>
      </c>
    </row>
    <row r="151" spans="1:6" s="48" customFormat="1" x14ac:dyDescent="0.25">
      <c r="B151" s="61"/>
      <c r="C151" s="62"/>
      <c r="D151" s="62"/>
      <c r="E151" s="62"/>
      <c r="F151" s="63"/>
    </row>
    <row r="152" spans="1:6" x14ac:dyDescent="0.25">
      <c r="B152" s="304" t="s">
        <v>487</v>
      </c>
      <c r="C152" s="305"/>
      <c r="D152" s="305"/>
      <c r="E152" s="305"/>
      <c r="F152" s="306"/>
    </row>
    <row r="153" spans="1:6" ht="16.5" thickBot="1" x14ac:dyDescent="0.3">
      <c r="B153" s="57" t="s">
        <v>561</v>
      </c>
      <c r="C153" s="58">
        <f>'1) Tableau budgétaire'!D152</f>
        <v>0</v>
      </c>
      <c r="D153" s="58">
        <f>'1) Tableau budgétaire'!F152</f>
        <v>0</v>
      </c>
      <c r="E153" s="58">
        <f>'1) Tableau budgétaire'!H152</f>
        <v>0</v>
      </c>
      <c r="F153" s="59">
        <f t="shared" ref="F153:F161" si="13">SUM(C153:E153)</f>
        <v>0</v>
      </c>
    </row>
    <row r="154" spans="1:6" x14ac:dyDescent="0.25">
      <c r="A154" s="47">
        <v>1</v>
      </c>
      <c r="B154" s="55" t="s">
        <v>535</v>
      </c>
      <c r="C154" s="87">
        <v>0</v>
      </c>
      <c r="D154" s="88">
        <v>0</v>
      </c>
      <c r="E154" s="88">
        <v>0</v>
      </c>
      <c r="F154" s="56">
        <f t="shared" si="13"/>
        <v>0</v>
      </c>
    </row>
    <row r="155" spans="1:6" x14ac:dyDescent="0.25">
      <c r="A155" s="47">
        <v>2</v>
      </c>
      <c r="B155" s="45" t="s">
        <v>536</v>
      </c>
      <c r="C155" s="87">
        <v>0</v>
      </c>
      <c r="D155" s="88">
        <v>0</v>
      </c>
      <c r="E155" s="88">
        <v>0</v>
      </c>
      <c r="F155" s="54">
        <f t="shared" si="13"/>
        <v>0</v>
      </c>
    </row>
    <row r="156" spans="1:6" ht="31.5" x14ac:dyDescent="0.25">
      <c r="A156" s="47">
        <v>3</v>
      </c>
      <c r="B156" s="45" t="s">
        <v>537</v>
      </c>
      <c r="C156" s="87">
        <v>0</v>
      </c>
      <c r="D156" s="88">
        <v>0</v>
      </c>
      <c r="E156" s="88">
        <v>0</v>
      </c>
      <c r="F156" s="54">
        <f t="shared" si="13"/>
        <v>0</v>
      </c>
    </row>
    <row r="157" spans="1:6" x14ac:dyDescent="0.25">
      <c r="A157" s="47">
        <v>4</v>
      </c>
      <c r="B157" s="46" t="s">
        <v>538</v>
      </c>
      <c r="C157" s="87">
        <v>0</v>
      </c>
      <c r="D157" s="88">
        <v>0</v>
      </c>
      <c r="E157" s="88">
        <v>0</v>
      </c>
      <c r="F157" s="54">
        <f t="shared" si="13"/>
        <v>0</v>
      </c>
    </row>
    <row r="158" spans="1:6" x14ac:dyDescent="0.25">
      <c r="A158" s="47">
        <v>5</v>
      </c>
      <c r="B158" s="45" t="s">
        <v>539</v>
      </c>
      <c r="C158" s="87">
        <v>0</v>
      </c>
      <c r="D158" s="88">
        <v>0</v>
      </c>
      <c r="E158" s="88">
        <v>0</v>
      </c>
      <c r="F158" s="54">
        <f t="shared" si="13"/>
        <v>0</v>
      </c>
    </row>
    <row r="159" spans="1:6" x14ac:dyDescent="0.25">
      <c r="A159" s="47">
        <v>6</v>
      </c>
      <c r="B159" s="45" t="s">
        <v>540</v>
      </c>
      <c r="C159" s="87">
        <v>0</v>
      </c>
      <c r="D159" s="88">
        <v>0</v>
      </c>
      <c r="E159" s="88">
        <v>0</v>
      </c>
      <c r="F159" s="54">
        <f t="shared" si="13"/>
        <v>0</v>
      </c>
    </row>
    <row r="160" spans="1:6" ht="31.5" x14ac:dyDescent="0.25">
      <c r="A160" s="47">
        <v>7</v>
      </c>
      <c r="B160" s="45" t="s">
        <v>541</v>
      </c>
      <c r="C160" s="87">
        <v>0</v>
      </c>
      <c r="D160" s="88">
        <v>0</v>
      </c>
      <c r="E160" s="88">
        <v>0</v>
      </c>
      <c r="F160" s="54">
        <f t="shared" si="13"/>
        <v>0</v>
      </c>
    </row>
    <row r="161" spans="1:6" x14ac:dyDescent="0.25">
      <c r="B161" s="49" t="s">
        <v>14</v>
      </c>
      <c r="C161" s="60">
        <f>SUM(C154:C160)</f>
        <v>0</v>
      </c>
      <c r="D161" s="60">
        <f>SUM(D154:D160)</f>
        <v>0</v>
      </c>
      <c r="E161" s="60">
        <f>SUM(E154:E160)</f>
        <v>0</v>
      </c>
      <c r="F161" s="54">
        <f t="shared" si="13"/>
        <v>0</v>
      </c>
    </row>
    <row r="162" spans="1:6" s="48" customFormat="1" x14ac:dyDescent="0.25">
      <c r="B162" s="61"/>
      <c r="C162" s="62"/>
      <c r="D162" s="62"/>
      <c r="E162" s="62"/>
      <c r="F162" s="63"/>
    </row>
    <row r="163" spans="1:6" x14ac:dyDescent="0.25">
      <c r="B163" s="304" t="s">
        <v>496</v>
      </c>
      <c r="C163" s="305"/>
      <c r="D163" s="305"/>
      <c r="E163" s="305"/>
      <c r="F163" s="306"/>
    </row>
    <row r="164" spans="1:6" ht="16.5" thickBot="1" x14ac:dyDescent="0.3">
      <c r="B164" s="57" t="s">
        <v>562</v>
      </c>
      <c r="C164" s="58">
        <f>'1) Tableau budgétaire'!D162</f>
        <v>0</v>
      </c>
      <c r="D164" s="58">
        <f>'1) Tableau budgétaire'!F162</f>
        <v>0</v>
      </c>
      <c r="E164" s="58">
        <f>'1) Tableau budgétaire'!H162</f>
        <v>0</v>
      </c>
      <c r="F164" s="59">
        <f t="shared" ref="F164:F172" si="14">SUM(C164:E164)</f>
        <v>0</v>
      </c>
    </row>
    <row r="165" spans="1:6" x14ac:dyDescent="0.25">
      <c r="A165" s="47">
        <v>1</v>
      </c>
      <c r="B165" s="55" t="s">
        <v>535</v>
      </c>
      <c r="C165" s="87">
        <v>0</v>
      </c>
      <c r="D165" s="88">
        <v>0</v>
      </c>
      <c r="E165" s="88">
        <v>0</v>
      </c>
      <c r="F165" s="56">
        <f t="shared" si="14"/>
        <v>0</v>
      </c>
    </row>
    <row r="166" spans="1:6" x14ac:dyDescent="0.25">
      <c r="A166" s="47">
        <v>2</v>
      </c>
      <c r="B166" s="45" t="s">
        <v>536</v>
      </c>
      <c r="C166" s="87">
        <v>0</v>
      </c>
      <c r="D166" s="88">
        <v>0</v>
      </c>
      <c r="E166" s="88">
        <v>0</v>
      </c>
      <c r="F166" s="54">
        <f t="shared" si="14"/>
        <v>0</v>
      </c>
    </row>
    <row r="167" spans="1:6" ht="31.5" x14ac:dyDescent="0.25">
      <c r="A167" s="47">
        <v>3</v>
      </c>
      <c r="B167" s="45" t="s">
        <v>537</v>
      </c>
      <c r="C167" s="87">
        <v>0</v>
      </c>
      <c r="D167" s="88">
        <v>0</v>
      </c>
      <c r="E167" s="88">
        <v>0</v>
      </c>
      <c r="F167" s="54">
        <f t="shared" si="14"/>
        <v>0</v>
      </c>
    </row>
    <row r="168" spans="1:6" x14ac:dyDescent="0.25">
      <c r="A168" s="47">
        <v>4</v>
      </c>
      <c r="B168" s="46" t="s">
        <v>538</v>
      </c>
      <c r="C168" s="87">
        <v>0</v>
      </c>
      <c r="D168" s="88">
        <v>0</v>
      </c>
      <c r="E168" s="88">
        <v>0</v>
      </c>
      <c r="F168" s="54">
        <f t="shared" si="14"/>
        <v>0</v>
      </c>
    </row>
    <row r="169" spans="1:6" x14ac:dyDescent="0.25">
      <c r="A169" s="47">
        <v>5</v>
      </c>
      <c r="B169" s="45" t="s">
        <v>539</v>
      </c>
      <c r="C169" s="87">
        <v>0</v>
      </c>
      <c r="D169" s="88">
        <v>0</v>
      </c>
      <c r="E169" s="88">
        <v>0</v>
      </c>
      <c r="F169" s="54">
        <f t="shared" si="14"/>
        <v>0</v>
      </c>
    </row>
    <row r="170" spans="1:6" x14ac:dyDescent="0.25">
      <c r="A170" s="47">
        <v>6</v>
      </c>
      <c r="B170" s="45" t="s">
        <v>540</v>
      </c>
      <c r="C170" s="87">
        <v>0</v>
      </c>
      <c r="D170" s="88">
        <v>0</v>
      </c>
      <c r="E170" s="88">
        <v>0</v>
      </c>
      <c r="F170" s="54">
        <f t="shared" si="14"/>
        <v>0</v>
      </c>
    </row>
    <row r="171" spans="1:6" ht="31.5" x14ac:dyDescent="0.25">
      <c r="A171" s="47">
        <v>7</v>
      </c>
      <c r="B171" s="45" t="s">
        <v>541</v>
      </c>
      <c r="C171" s="87">
        <v>0</v>
      </c>
      <c r="D171" s="88">
        <v>0</v>
      </c>
      <c r="E171" s="88">
        <v>0</v>
      </c>
      <c r="F171" s="54">
        <f t="shared" si="14"/>
        <v>0</v>
      </c>
    </row>
    <row r="172" spans="1:6" x14ac:dyDescent="0.25">
      <c r="B172" s="49" t="s">
        <v>14</v>
      </c>
      <c r="C172" s="60">
        <f>SUM(C165:C171)</f>
        <v>0</v>
      </c>
      <c r="D172" s="60">
        <f>SUM(D165:D171)</f>
        <v>0</v>
      </c>
      <c r="E172" s="60">
        <f>SUM(E165:E171)</f>
        <v>0</v>
      </c>
      <c r="F172" s="54">
        <f t="shared" si="14"/>
        <v>0</v>
      </c>
    </row>
    <row r="173" spans="1:6" s="48" customFormat="1" x14ac:dyDescent="0.25">
      <c r="B173" s="61"/>
      <c r="C173" s="62"/>
      <c r="D173" s="62"/>
      <c r="E173" s="62"/>
      <c r="F173" s="63"/>
    </row>
    <row r="174" spans="1:6" x14ac:dyDescent="0.25">
      <c r="B174" s="304" t="s">
        <v>505</v>
      </c>
      <c r="C174" s="305"/>
      <c r="D174" s="305"/>
      <c r="E174" s="305"/>
      <c r="F174" s="306"/>
    </row>
    <row r="175" spans="1:6" ht="16.5" thickBot="1" x14ac:dyDescent="0.3">
      <c r="B175" s="57" t="s">
        <v>563</v>
      </c>
      <c r="C175" s="58">
        <f>'1) Tableau budgétaire'!D172</f>
        <v>0</v>
      </c>
      <c r="D175" s="58">
        <f>'1) Tableau budgétaire'!F172</f>
        <v>0</v>
      </c>
      <c r="E175" s="58">
        <f>'1) Tableau budgétaire'!H172</f>
        <v>0</v>
      </c>
      <c r="F175" s="59">
        <f t="shared" ref="F175:F183" si="15">SUM(C175:E175)</f>
        <v>0</v>
      </c>
    </row>
    <row r="176" spans="1:6" x14ac:dyDescent="0.25">
      <c r="A176" s="47">
        <v>1</v>
      </c>
      <c r="B176" s="55" t="s">
        <v>535</v>
      </c>
      <c r="C176" s="87">
        <v>0</v>
      </c>
      <c r="D176" s="88">
        <v>0</v>
      </c>
      <c r="E176" s="88">
        <v>0</v>
      </c>
      <c r="F176" s="56">
        <f t="shared" si="15"/>
        <v>0</v>
      </c>
    </row>
    <row r="177" spans="1:6" x14ac:dyDescent="0.25">
      <c r="A177" s="47">
        <v>2</v>
      </c>
      <c r="B177" s="45" t="s">
        <v>536</v>
      </c>
      <c r="C177" s="87">
        <v>0</v>
      </c>
      <c r="D177" s="88">
        <v>0</v>
      </c>
      <c r="E177" s="88">
        <v>0</v>
      </c>
      <c r="F177" s="54">
        <f t="shared" si="15"/>
        <v>0</v>
      </c>
    </row>
    <row r="178" spans="1:6" ht="31.5" x14ac:dyDescent="0.25">
      <c r="A178" s="47">
        <v>3</v>
      </c>
      <c r="B178" s="45" t="s">
        <v>537</v>
      </c>
      <c r="C178" s="87">
        <v>0</v>
      </c>
      <c r="D178" s="88">
        <v>0</v>
      </c>
      <c r="E178" s="88">
        <v>0</v>
      </c>
      <c r="F178" s="54">
        <f t="shared" si="15"/>
        <v>0</v>
      </c>
    </row>
    <row r="179" spans="1:6" x14ac:dyDescent="0.25">
      <c r="A179" s="47">
        <v>4</v>
      </c>
      <c r="B179" s="46" t="s">
        <v>538</v>
      </c>
      <c r="C179" s="87">
        <v>0</v>
      </c>
      <c r="D179" s="88">
        <v>0</v>
      </c>
      <c r="E179" s="88">
        <v>0</v>
      </c>
      <c r="F179" s="54">
        <f t="shared" si="15"/>
        <v>0</v>
      </c>
    </row>
    <row r="180" spans="1:6" x14ac:dyDescent="0.25">
      <c r="A180" s="47">
        <v>5</v>
      </c>
      <c r="B180" s="45" t="s">
        <v>539</v>
      </c>
      <c r="C180" s="87">
        <v>0</v>
      </c>
      <c r="D180" s="88">
        <v>0</v>
      </c>
      <c r="E180" s="88">
        <v>0</v>
      </c>
      <c r="F180" s="54">
        <f t="shared" si="15"/>
        <v>0</v>
      </c>
    </row>
    <row r="181" spans="1:6" x14ac:dyDescent="0.25">
      <c r="A181" s="47">
        <v>6</v>
      </c>
      <c r="B181" s="45" t="s">
        <v>540</v>
      </c>
      <c r="C181" s="87">
        <v>0</v>
      </c>
      <c r="D181" s="88">
        <v>0</v>
      </c>
      <c r="E181" s="88">
        <v>0</v>
      </c>
      <c r="F181" s="54">
        <f t="shared" si="15"/>
        <v>0</v>
      </c>
    </row>
    <row r="182" spans="1:6" ht="31.5" x14ac:dyDescent="0.25">
      <c r="A182" s="47">
        <v>7</v>
      </c>
      <c r="B182" s="45" t="s">
        <v>541</v>
      </c>
      <c r="C182" s="87">
        <v>0</v>
      </c>
      <c r="D182" s="88">
        <v>0</v>
      </c>
      <c r="E182" s="88">
        <v>0</v>
      </c>
      <c r="F182" s="54">
        <f t="shared" si="15"/>
        <v>0</v>
      </c>
    </row>
    <row r="183" spans="1:6" x14ac:dyDescent="0.25">
      <c r="B183" s="49" t="s">
        <v>14</v>
      </c>
      <c r="C183" s="60">
        <f>SUM(C176:C182)</f>
        <v>0</v>
      </c>
      <c r="D183" s="60">
        <f>SUM(D176:D182)</f>
        <v>0</v>
      </c>
      <c r="E183" s="60">
        <f>SUM(E176:E182)</f>
        <v>0</v>
      </c>
      <c r="F183" s="54">
        <f t="shared" si="15"/>
        <v>0</v>
      </c>
    </row>
    <row r="184" spans="1:6" ht="15.75" customHeight="1" x14ac:dyDescent="0.25">
      <c r="B184" s="229"/>
      <c r="C184" s="230"/>
      <c r="D184" s="230"/>
      <c r="E184" s="230"/>
      <c r="F184" s="51"/>
    </row>
    <row r="185" spans="1:6" ht="15.75" customHeight="1" x14ac:dyDescent="0.25">
      <c r="B185" s="304" t="s">
        <v>564</v>
      </c>
      <c r="C185" s="305"/>
      <c r="D185" s="305"/>
      <c r="E185" s="305"/>
      <c r="F185" s="306"/>
    </row>
    <row r="186" spans="1:6" ht="36" customHeight="1" thickBot="1" x14ac:dyDescent="0.3">
      <c r="B186" s="57" t="s">
        <v>565</v>
      </c>
      <c r="C186" s="58">
        <f>'1) Tableau budgétaire'!D203</f>
        <v>340057</v>
      </c>
      <c r="D186" s="58">
        <f>'1) Tableau budgétaire'!F203</f>
        <v>195393</v>
      </c>
      <c r="E186" s="58">
        <f>'1) Tableau budgétaire'!H203</f>
        <v>163000</v>
      </c>
      <c r="F186" s="59">
        <f t="shared" ref="F186:F193" si="16">SUM(C186:E186)</f>
        <v>698450</v>
      </c>
    </row>
    <row r="187" spans="1:6" ht="15.75" customHeight="1" x14ac:dyDescent="0.25">
      <c r="A187" s="47">
        <v>1</v>
      </c>
      <c r="B187" s="55" t="s">
        <v>535</v>
      </c>
      <c r="C187" s="245">
        <f>SUMIF('1) Tableau budgétaire'!$O$197:$O$202,$A187,'1) Tableau budgétaire'!$D$197:$D$202)</f>
        <v>144500</v>
      </c>
      <c r="D187" s="245">
        <f>SUMIF('1) Tableau budgétaire'!$O$197:$O$202,$A187,'1) Tableau budgétaire'!$F$197:$F$202)</f>
        <v>132882</v>
      </c>
      <c r="E187" s="245">
        <f>SUMIF('1) Tableau budgétaire'!$O$197:$O$202,$A187,'1) Tableau budgétaire'!$H$197:$H$202)</f>
        <v>108000</v>
      </c>
      <c r="F187" s="56">
        <f t="shared" si="16"/>
        <v>385382</v>
      </c>
    </row>
    <row r="188" spans="1:6" ht="15.75" customHeight="1" x14ac:dyDescent="0.25">
      <c r="A188" s="47">
        <v>2</v>
      </c>
      <c r="B188" s="45" t="s">
        <v>536</v>
      </c>
      <c r="C188" s="245">
        <f>SUMIF('1) Tableau budgétaire'!$O$197:$O$202,$A188,'1) Tableau budgétaire'!$D$197:$D$202)</f>
        <v>557</v>
      </c>
      <c r="D188" s="245">
        <f>SUMIF('1) Tableau budgétaire'!$O$197:$O$202,$A188,'1) Tableau budgétaire'!$F$197:$F$202)</f>
        <v>10000</v>
      </c>
      <c r="E188" s="245">
        <f>SUMIF('1) Tableau budgétaire'!$O$197:$O$202,$A188,'1) Tableau budgétaire'!$H$197:$H$202)</f>
        <v>10000</v>
      </c>
      <c r="F188" s="54">
        <f t="shared" si="16"/>
        <v>20557</v>
      </c>
    </row>
    <row r="189" spans="1:6" ht="15.75" customHeight="1" x14ac:dyDescent="0.25">
      <c r="A189" s="47">
        <v>3</v>
      </c>
      <c r="B189" s="45" t="s">
        <v>537</v>
      </c>
      <c r="C189" s="245">
        <f>SUMIF('1) Tableau budgétaire'!$O$197:$O$202,$A189,'1) Tableau budgétaire'!$D$197:$D$202)</f>
        <v>70000</v>
      </c>
      <c r="D189" s="245">
        <f>SUMIF('1) Tableau budgétaire'!$O$197:$O$202,$A189,'1) Tableau budgétaire'!$F$197:$F$202)</f>
        <v>15000</v>
      </c>
      <c r="E189" s="245">
        <f>SUMIF('1) Tableau budgétaire'!$O$197:$O$202,$A189,'1) Tableau budgétaire'!$H$197:$H$202)</f>
        <v>15000</v>
      </c>
      <c r="F189" s="54">
        <f t="shared" si="16"/>
        <v>100000</v>
      </c>
    </row>
    <row r="190" spans="1:6" ht="15.75" customHeight="1" x14ac:dyDescent="0.25">
      <c r="A190" s="47">
        <v>4</v>
      </c>
      <c r="B190" s="46" t="s">
        <v>538</v>
      </c>
      <c r="C190" s="245">
        <f>SUMIF('1) Tableau budgétaire'!$O$197:$O$202,$A190,'1) Tableau budgétaire'!$D$197:$D$202)</f>
        <v>45000</v>
      </c>
      <c r="D190" s="245">
        <f>SUMIF('1) Tableau budgétaire'!$O$197:$O$202,$A190,'1) Tableau budgétaire'!$F$197:$F$202)</f>
        <v>0</v>
      </c>
      <c r="E190" s="245">
        <f>SUMIF('1) Tableau budgétaire'!$O$197:$O$202,$A190,'1) Tableau budgétaire'!$H$197:$H$202)</f>
        <v>0</v>
      </c>
      <c r="F190" s="54">
        <f t="shared" si="16"/>
        <v>45000</v>
      </c>
    </row>
    <row r="191" spans="1:6" ht="15.75" customHeight="1" x14ac:dyDescent="0.25">
      <c r="A191" s="47">
        <v>5</v>
      </c>
      <c r="B191" s="45" t="s">
        <v>539</v>
      </c>
      <c r="C191" s="245">
        <f>SUMIF('1) Tableau budgétaire'!$O$197:$O$202,$A191,'1) Tableau budgétaire'!$D$197:$D$202)</f>
        <v>80000</v>
      </c>
      <c r="D191" s="245">
        <f>SUMIF('1) Tableau budgétaire'!$O$197:$O$202,$A191,'1) Tableau budgétaire'!$F$197:$F$202)</f>
        <v>27511</v>
      </c>
      <c r="E191" s="245">
        <f>SUMIF('1) Tableau budgétaire'!$O$197:$O$202,$A191,'1) Tableau budgétaire'!$H$197:$H$202)</f>
        <v>20000</v>
      </c>
      <c r="F191" s="54">
        <f t="shared" si="16"/>
        <v>127511</v>
      </c>
    </row>
    <row r="192" spans="1:6" ht="15.75" customHeight="1" x14ac:dyDescent="0.25">
      <c r="A192" s="47">
        <v>6</v>
      </c>
      <c r="B192" s="45" t="s">
        <v>540</v>
      </c>
      <c r="C192" s="245">
        <f>SUMIF('1) Tableau budgétaire'!$O$197:$O$202,$A192,'1) Tableau budgétaire'!$D$197:$D$202)</f>
        <v>0</v>
      </c>
      <c r="D192" s="245">
        <f>SUMIF('1) Tableau budgétaire'!$O$197:$O$202,$A192,'1) Tableau budgétaire'!$F$197:$F$202)</f>
        <v>0</v>
      </c>
      <c r="E192" s="245">
        <f>SUMIF('1) Tableau budgétaire'!$O$197:$O$202,$A192,'1) Tableau budgétaire'!$H$197:$H$202)</f>
        <v>0</v>
      </c>
      <c r="F192" s="54">
        <f t="shared" si="16"/>
        <v>0</v>
      </c>
    </row>
    <row r="193" spans="1:12" ht="15.75" customHeight="1" x14ac:dyDescent="0.25">
      <c r="A193" s="47">
        <v>7</v>
      </c>
      <c r="B193" s="45" t="s">
        <v>541</v>
      </c>
      <c r="C193" s="245">
        <f>SUMIF('1) Tableau budgétaire'!$O$197:$O$202,$A193,'1) Tableau budgétaire'!$D$197:$D$202)</f>
        <v>0</v>
      </c>
      <c r="D193" s="245">
        <f>SUMIF('1) Tableau budgétaire'!$O$197:$O$202,$A193,'1) Tableau budgétaire'!$F$197:$F$202)</f>
        <v>10000</v>
      </c>
      <c r="E193" s="245">
        <f>SUMIF('1) Tableau budgétaire'!$O$197:$O$202,$A193,'1) Tableau budgétaire'!$H$197:$H$202)</f>
        <v>10000</v>
      </c>
      <c r="F193" s="54">
        <f t="shared" si="16"/>
        <v>20000</v>
      </c>
    </row>
    <row r="194" spans="1:12" ht="15.75" customHeight="1" x14ac:dyDescent="0.25">
      <c r="B194" s="49" t="s">
        <v>14</v>
      </c>
      <c r="C194" s="60">
        <f>SUM(C187:C193)</f>
        <v>340057</v>
      </c>
      <c r="D194" s="60">
        <f>SUM(D187:D193)</f>
        <v>195393</v>
      </c>
      <c r="E194" s="60">
        <f>SUM(E187:E193)</f>
        <v>163000</v>
      </c>
      <c r="F194" s="54">
        <f>SUM(C194:E194)</f>
        <v>698450</v>
      </c>
    </row>
    <row r="195" spans="1:12" ht="15.75" customHeight="1" thickBot="1" x14ac:dyDescent="0.3"/>
    <row r="196" spans="1:12" ht="19.5" customHeight="1" thickBot="1" x14ac:dyDescent="0.3">
      <c r="B196" s="310" t="s">
        <v>531</v>
      </c>
      <c r="C196" s="311"/>
      <c r="D196" s="311"/>
      <c r="E196" s="311"/>
      <c r="F196" s="312"/>
    </row>
    <row r="197" spans="1:12" ht="51.75" customHeight="1" x14ac:dyDescent="0.25">
      <c r="B197" s="68"/>
      <c r="C197" s="165" t="str">
        <f>'1) Tableau budgétaire'!D5</f>
        <v>Organisation recipiendiaire 1 (budget en USD) ONU Droits de l'homme</v>
      </c>
      <c r="D197" s="165" t="str">
        <f>'1) Tableau budgétaire'!F5</f>
        <v>Organisation recipiendiaire 2 (budget en USD) PNUD</v>
      </c>
      <c r="E197" s="165" t="str">
        <f>'1) Tableau budgétaire'!H5</f>
        <v>Organisation recipiendiaire 3 (budget en USD) UNICEF</v>
      </c>
      <c r="F197" s="160" t="s">
        <v>531</v>
      </c>
    </row>
    <row r="198" spans="1:12" ht="19.5" customHeight="1" x14ac:dyDescent="0.25">
      <c r="A198" s="47">
        <v>1</v>
      </c>
      <c r="B198" s="166" t="s">
        <v>535</v>
      </c>
      <c r="C198" s="113">
        <f t="shared" ref="C198:E201" si="17">SUM(C176,C165,C154,C143,C131,C120,C109,C98,C86,C75,C64,C53,C41,C30,C19,C8,C187)</f>
        <v>144500</v>
      </c>
      <c r="D198" s="113">
        <f t="shared" si="17"/>
        <v>132882</v>
      </c>
      <c r="E198" s="113">
        <f t="shared" si="17"/>
        <v>164970.48000000001</v>
      </c>
      <c r="F198" s="66">
        <f t="shared" ref="F198:F204" si="18">SUM(C198:E198)</f>
        <v>442352.48</v>
      </c>
      <c r="G198" s="186">
        <f>+F198/F207</f>
        <v>0.18811767471571778</v>
      </c>
    </row>
    <row r="199" spans="1:12" ht="34.5" customHeight="1" x14ac:dyDescent="0.25">
      <c r="A199" s="47">
        <v>2</v>
      </c>
      <c r="B199" s="125" t="s">
        <v>536</v>
      </c>
      <c r="C199" s="69">
        <f t="shared" si="17"/>
        <v>557</v>
      </c>
      <c r="D199" s="69">
        <f t="shared" si="17"/>
        <v>10000</v>
      </c>
      <c r="E199" s="69">
        <f t="shared" si="17"/>
        <v>10000</v>
      </c>
      <c r="F199" s="67">
        <f t="shared" si="18"/>
        <v>20557</v>
      </c>
      <c r="G199" s="186">
        <f>+F199/$F207</f>
        <v>8.7422026867149272E-3</v>
      </c>
    </row>
    <row r="200" spans="1:12" ht="48" customHeight="1" x14ac:dyDescent="0.25">
      <c r="A200" s="47">
        <v>3</v>
      </c>
      <c r="B200" s="125" t="s">
        <v>537</v>
      </c>
      <c r="C200" s="69">
        <f t="shared" si="17"/>
        <v>70000</v>
      </c>
      <c r="D200" s="69">
        <f t="shared" si="17"/>
        <v>15000</v>
      </c>
      <c r="E200" s="69">
        <f t="shared" si="17"/>
        <v>15000</v>
      </c>
      <c r="F200" s="67">
        <f t="shared" si="18"/>
        <v>100000</v>
      </c>
      <c r="G200" s="186">
        <f>+F200/$F207</f>
        <v>4.2526646333195146E-2</v>
      </c>
    </row>
    <row r="201" spans="1:12" ht="33" customHeight="1" x14ac:dyDescent="0.25">
      <c r="A201" s="47">
        <v>4</v>
      </c>
      <c r="B201" s="126" t="s">
        <v>538</v>
      </c>
      <c r="C201" s="69">
        <f t="shared" si="17"/>
        <v>565000</v>
      </c>
      <c r="D201" s="69">
        <f t="shared" si="17"/>
        <v>105000</v>
      </c>
      <c r="E201" s="69">
        <f t="shared" si="17"/>
        <v>0</v>
      </c>
      <c r="F201" s="67">
        <f t="shared" si="18"/>
        <v>670000</v>
      </c>
      <c r="G201" s="186">
        <f>+F201/$F207</f>
        <v>0.28492853043240751</v>
      </c>
    </row>
    <row r="202" spans="1:12" ht="21" customHeight="1" x14ac:dyDescent="0.25">
      <c r="A202" s="47">
        <v>5</v>
      </c>
      <c r="B202" s="125" t="s">
        <v>539</v>
      </c>
      <c r="C202" s="193">
        <f>SUM(C180,C169,C158,C147,C135,C124,C113,C102,C90,C79,C68,C57,C45,C34,C23,C12,C191)</f>
        <v>80000</v>
      </c>
      <c r="D202" s="193">
        <f t="shared" ref="D202:E202" si="19">SUM(D180,D169,D158,D147,D135,D124,D113,D102,D90,D79,D68,D57,D45,D34,D23,D12,D191)</f>
        <v>27511</v>
      </c>
      <c r="E202" s="193">
        <f t="shared" si="19"/>
        <v>25060.25</v>
      </c>
      <c r="F202" s="197">
        <f t="shared" si="18"/>
        <v>132571.25</v>
      </c>
      <c r="G202" s="186">
        <f>+F202/$F207</f>
        <v>5.6378106626995973E-2</v>
      </c>
      <c r="H202" s="24"/>
      <c r="I202" s="24"/>
      <c r="J202" s="24"/>
      <c r="K202" s="24"/>
      <c r="L202" s="23"/>
    </row>
    <row r="203" spans="1:12" ht="32.25" customHeight="1" x14ac:dyDescent="0.25">
      <c r="A203" s="47">
        <v>6</v>
      </c>
      <c r="B203" s="125" t="s">
        <v>540</v>
      </c>
      <c r="C203" s="193">
        <f>SUM(C181,C170,C159,C148,C136,C125,C114,C103,C91,C80,C69,C58,C46,C35,C24,C13,C192)</f>
        <v>168709</v>
      </c>
      <c r="D203" s="193">
        <f t="shared" ref="D203:E203" si="20">SUM(D181,D170,D159,D148,D136,D125,D114,D103,D91,D80,D69,D58,D46,D35,D24,D13,D192)</f>
        <v>540000</v>
      </c>
      <c r="E203" s="193">
        <f t="shared" si="20"/>
        <v>89553.2</v>
      </c>
      <c r="F203" s="197">
        <f t="shared" si="18"/>
        <v>798262.2</v>
      </c>
      <c r="G203" s="186">
        <f>+F203/$F207</f>
        <v>0.3394741426055829</v>
      </c>
      <c r="H203" s="24"/>
      <c r="I203" s="24"/>
      <c r="J203" s="24"/>
      <c r="K203" s="24"/>
      <c r="L203" s="23"/>
    </row>
    <row r="204" spans="1:12" ht="39.75" customHeight="1" x14ac:dyDescent="0.25">
      <c r="A204" s="47">
        <v>7</v>
      </c>
      <c r="B204" s="125" t="s">
        <v>541</v>
      </c>
      <c r="C204" s="194">
        <f>SUM(C182,C171,C160,C149,C137,C126,C115,C104,C92,C81,C70,C59,C47,C36,C25,C14,C193)</f>
        <v>0</v>
      </c>
      <c r="D204" s="194">
        <f t="shared" ref="D204:E204" si="21">SUM(D182,D171,D160,D149,D137,D126,D115,D104,D92,D81,D70,D59,D47,D36,D25,D14,D193)</f>
        <v>10000</v>
      </c>
      <c r="E204" s="194">
        <f t="shared" si="21"/>
        <v>23889.66</v>
      </c>
      <c r="F204" s="197">
        <f t="shared" si="18"/>
        <v>33889.660000000003</v>
      </c>
      <c r="G204" s="186">
        <f>+F204/$F207</f>
        <v>1.4412135851722303E-2</v>
      </c>
      <c r="H204" s="24"/>
      <c r="I204" s="24"/>
      <c r="J204" s="24"/>
      <c r="K204" s="24"/>
      <c r="L204" s="23"/>
    </row>
    <row r="205" spans="1:12" ht="22.5" customHeight="1" x14ac:dyDescent="0.25">
      <c r="B205" s="102" t="s">
        <v>523</v>
      </c>
      <c r="C205" s="195">
        <f>SUM(C198:C204)</f>
        <v>1028766</v>
      </c>
      <c r="D205" s="195">
        <f t="shared" ref="D205:E205" si="22">SUM(D198:D204)</f>
        <v>840393</v>
      </c>
      <c r="E205" s="195">
        <f t="shared" si="22"/>
        <v>328473.58999999997</v>
      </c>
      <c r="F205" s="198">
        <f>SUM(C205:E205)</f>
        <v>2197632.59</v>
      </c>
      <c r="G205" s="186">
        <f>+F205/$F207</f>
        <v>0.93457943925233644</v>
      </c>
      <c r="H205" s="24"/>
      <c r="I205" s="24"/>
      <c r="J205" s="24"/>
      <c r="K205" s="24"/>
      <c r="L205" s="23"/>
    </row>
    <row r="206" spans="1:12" ht="26.25" customHeight="1" thickBot="1" x14ac:dyDescent="0.3">
      <c r="B206" s="102" t="s">
        <v>524</v>
      </c>
      <c r="C206" s="196">
        <f>C205*0.07</f>
        <v>72013.62000000001</v>
      </c>
      <c r="D206" s="196">
        <f t="shared" ref="D206:E206" si="23">D205*0.07</f>
        <v>58827.51</v>
      </c>
      <c r="E206" s="196">
        <f t="shared" si="23"/>
        <v>22993.151300000001</v>
      </c>
      <c r="F206" s="199">
        <f t="shared" ref="F206" si="24">F205*0.07</f>
        <v>153834.2813</v>
      </c>
      <c r="G206" s="186">
        <f>+F206/$F207</f>
        <v>6.5420560747663559E-2</v>
      </c>
      <c r="H206" s="30"/>
      <c r="I206" s="30"/>
      <c r="J206" s="30"/>
      <c r="K206" s="50"/>
      <c r="L206" s="48"/>
    </row>
    <row r="207" spans="1:12" ht="23.25" customHeight="1" thickBot="1" x14ac:dyDescent="0.3">
      <c r="B207" s="114" t="s">
        <v>364</v>
      </c>
      <c r="C207" s="201">
        <f>SUM(C205:C206)</f>
        <v>1100779.6200000001</v>
      </c>
      <c r="D207" s="201">
        <f t="shared" ref="D207:E207" si="25">SUM(D205:D206)</f>
        <v>899220.51</v>
      </c>
      <c r="E207" s="201">
        <f t="shared" si="25"/>
        <v>351466.74129999999</v>
      </c>
      <c r="F207" s="200">
        <f>SUM(F205:F206)</f>
        <v>2351466.8712999998</v>
      </c>
      <c r="G207" s="30"/>
      <c r="H207" s="30"/>
      <c r="I207" s="30"/>
      <c r="J207" s="30"/>
      <c r="K207" s="50"/>
      <c r="L207" s="48"/>
    </row>
    <row r="208" spans="1:12" ht="15.75" customHeight="1" x14ac:dyDescent="0.25">
      <c r="K208" s="51"/>
    </row>
    <row r="209" spans="2:12" ht="15.75" customHeight="1" x14ac:dyDescent="0.25">
      <c r="G209" s="37"/>
      <c r="H209" s="37"/>
      <c r="K209" s="51"/>
    </row>
    <row r="210" spans="2:12" ht="15.75" customHeight="1" x14ac:dyDescent="0.25">
      <c r="G210" s="37"/>
      <c r="H210" s="37"/>
    </row>
    <row r="211" spans="2:12" ht="40.5" customHeight="1" x14ac:dyDescent="0.25">
      <c r="G211" s="37"/>
      <c r="H211" s="37"/>
      <c r="K211" s="52"/>
    </row>
    <row r="212" spans="2:12" ht="24.75" customHeight="1" x14ac:dyDescent="0.25">
      <c r="G212" s="37"/>
      <c r="H212" s="37"/>
      <c r="K212" s="52"/>
    </row>
    <row r="213" spans="2:12" ht="41.25" customHeight="1" x14ac:dyDescent="0.25">
      <c r="G213" s="12"/>
      <c r="H213" s="37"/>
      <c r="K213" s="52"/>
    </row>
    <row r="214" spans="2:12" ht="51.75" customHeight="1" x14ac:dyDescent="0.25">
      <c r="G214" s="12"/>
      <c r="H214" s="37"/>
      <c r="K214" s="52"/>
    </row>
    <row r="215" spans="2:12" ht="42" customHeight="1" x14ac:dyDescent="0.25">
      <c r="G215" s="37"/>
      <c r="H215" s="37"/>
      <c r="K215" s="52"/>
    </row>
    <row r="216" spans="2:12" s="48" customFormat="1" ht="42" customHeight="1" x14ac:dyDescent="0.25">
      <c r="B216" s="47"/>
      <c r="F216" s="47"/>
      <c r="G216" s="47"/>
      <c r="H216" s="37"/>
      <c r="I216" s="47"/>
      <c r="J216" s="47"/>
      <c r="K216" s="52"/>
      <c r="L216" s="47"/>
    </row>
    <row r="217" spans="2:12" s="48" customFormat="1" ht="42" customHeight="1" x14ac:dyDescent="0.25">
      <c r="B217" s="47"/>
      <c r="F217" s="47"/>
      <c r="G217" s="47"/>
      <c r="H217" s="37"/>
      <c r="I217" s="47"/>
      <c r="J217" s="47"/>
      <c r="K217" s="47"/>
      <c r="L217" s="47"/>
    </row>
    <row r="218" spans="2:12" s="48" customFormat="1" ht="63.75" customHeight="1" x14ac:dyDescent="0.25">
      <c r="B218" s="47"/>
      <c r="F218" s="47"/>
      <c r="G218" s="47"/>
      <c r="H218" s="51"/>
      <c r="I218" s="47"/>
      <c r="J218" s="47"/>
      <c r="K218" s="47"/>
      <c r="L218" s="47"/>
    </row>
    <row r="219" spans="2:12" s="48" customFormat="1" ht="42" customHeight="1" x14ac:dyDescent="0.25">
      <c r="B219" s="47"/>
      <c r="F219" s="47"/>
      <c r="G219" s="47"/>
      <c r="H219" s="47"/>
      <c r="I219" s="47"/>
      <c r="J219" s="47"/>
      <c r="K219" s="47"/>
      <c r="L219" s="51"/>
    </row>
    <row r="220" spans="2:12" ht="23.25" customHeight="1" x14ac:dyDescent="0.25"/>
    <row r="221" spans="2:12" ht="27.75" customHeight="1" x14ac:dyDescent="0.25"/>
    <row r="222" spans="2:12" ht="55.5" customHeight="1" x14ac:dyDescent="0.25"/>
    <row r="223" spans="2:12" ht="57.75" customHeight="1" x14ac:dyDescent="0.25"/>
    <row r="224" spans="2:12" ht="21.75" customHeight="1" x14ac:dyDescent="0.25"/>
    <row r="225" spans="13:13" ht="49.5" customHeight="1" x14ac:dyDescent="0.25"/>
    <row r="226" spans="13:13" ht="28.5" customHeight="1" x14ac:dyDescent="0.25"/>
    <row r="227" spans="13:13" ht="28.5" customHeight="1" x14ac:dyDescent="0.25"/>
    <row r="228" spans="13:13" ht="28.5" customHeight="1" x14ac:dyDescent="0.25"/>
    <row r="229" spans="13:13" ht="23.25" customHeight="1" x14ac:dyDescent="0.25">
      <c r="M229" s="51"/>
    </row>
    <row r="230" spans="13:13" ht="43.5" customHeight="1" x14ac:dyDescent="0.25">
      <c r="M230" s="51"/>
    </row>
    <row r="231" spans="13:13" ht="55.5" customHeight="1" x14ac:dyDescent="0.25"/>
    <row r="232" spans="13:13" ht="42.75" customHeight="1" x14ac:dyDescent="0.25">
      <c r="M232" s="51"/>
    </row>
    <row r="233" spans="13:13" ht="21.75" customHeight="1" x14ac:dyDescent="0.25">
      <c r="M233" s="51"/>
    </row>
    <row r="234" spans="13:13" ht="21.75" customHeight="1" x14ac:dyDescent="0.25">
      <c r="M234" s="51"/>
    </row>
    <row r="235" spans="13:13" ht="23.25" customHeight="1" x14ac:dyDescent="0.25"/>
    <row r="236" spans="13:13" ht="23.25" customHeight="1" x14ac:dyDescent="0.25"/>
    <row r="237" spans="13:13" ht="21.75" customHeight="1" x14ac:dyDescent="0.25"/>
    <row r="238" spans="13:13" ht="16.5" customHeight="1" x14ac:dyDescent="0.25"/>
    <row r="239" spans="13:13" ht="29.25" customHeight="1" x14ac:dyDescent="0.25"/>
    <row r="240" spans="13:13" ht="24.75" customHeight="1" x14ac:dyDescent="0.25"/>
    <row r="241" ht="33" customHeight="1" x14ac:dyDescent="0.25"/>
    <row r="243" ht="15" customHeight="1" x14ac:dyDescent="0.25"/>
    <row r="244" ht="25.5" customHeight="1" x14ac:dyDescent="0.25"/>
  </sheetData>
  <sheetProtection insertColumns="0" insertRows="0" deleteRows="0"/>
  <mergeCells count="24">
    <mergeCell ref="B196:F196"/>
    <mergeCell ref="B129:F129"/>
    <mergeCell ref="A140:F140"/>
    <mergeCell ref="B141:F141"/>
    <mergeCell ref="B62:F62"/>
    <mergeCell ref="B73:F73"/>
    <mergeCell ref="B185:F185"/>
    <mergeCell ref="B163:F163"/>
    <mergeCell ref="B174:F174"/>
    <mergeCell ref="B152:F152"/>
    <mergeCell ref="B51:F51"/>
    <mergeCell ref="B96:F96"/>
    <mergeCell ref="B107:F107"/>
    <mergeCell ref="B118:F118"/>
    <mergeCell ref="B84:F84"/>
    <mergeCell ref="A95:F95"/>
    <mergeCell ref="B1:E1"/>
    <mergeCell ref="B2:E2"/>
    <mergeCell ref="A5:F5"/>
    <mergeCell ref="B6:F6"/>
    <mergeCell ref="A50:F50"/>
    <mergeCell ref="B17:F17"/>
    <mergeCell ref="B28:F28"/>
    <mergeCell ref="B39:F39"/>
  </mergeCells>
  <conditionalFormatting sqref="F15">
    <cfRule type="cellIs" dxfId="22" priority="20" operator="notEqual">
      <formula>$F$7</formula>
    </cfRule>
  </conditionalFormatting>
  <conditionalFormatting sqref="F26">
    <cfRule type="cellIs" dxfId="21" priority="19" operator="notEqual">
      <formula>$F$18</formula>
    </cfRule>
  </conditionalFormatting>
  <conditionalFormatting sqref="F37">
    <cfRule type="cellIs" dxfId="20" priority="18" operator="notEqual">
      <formula>$F$29</formula>
    </cfRule>
  </conditionalFormatting>
  <conditionalFormatting sqref="F48">
    <cfRule type="cellIs" dxfId="19" priority="17" operator="notEqual">
      <formula>$F$40</formula>
    </cfRule>
  </conditionalFormatting>
  <conditionalFormatting sqref="F60">
    <cfRule type="cellIs" dxfId="18" priority="16" operator="notEqual">
      <formula>$F$52</formula>
    </cfRule>
  </conditionalFormatting>
  <conditionalFormatting sqref="F71">
    <cfRule type="cellIs" dxfId="17" priority="15" operator="notEqual">
      <formula>$F$63</formula>
    </cfRule>
  </conditionalFormatting>
  <conditionalFormatting sqref="F82">
    <cfRule type="cellIs" dxfId="16" priority="14" operator="notEqual">
      <formula>$F$74</formula>
    </cfRule>
  </conditionalFormatting>
  <conditionalFormatting sqref="F93">
    <cfRule type="cellIs" dxfId="15" priority="13" operator="notEqual">
      <formula>$F$85</formula>
    </cfRule>
  </conditionalFormatting>
  <conditionalFormatting sqref="F105">
    <cfRule type="cellIs" dxfId="14" priority="12" operator="notEqual">
      <formula>$F$97</formula>
    </cfRule>
  </conditionalFormatting>
  <conditionalFormatting sqref="F116">
    <cfRule type="cellIs" dxfId="13" priority="11" operator="notEqual">
      <formula>$F$108</formula>
    </cfRule>
  </conditionalFormatting>
  <conditionalFormatting sqref="F127">
    <cfRule type="cellIs" dxfId="12" priority="10" operator="notEqual">
      <formula>$F$119</formula>
    </cfRule>
  </conditionalFormatting>
  <conditionalFormatting sqref="F138">
    <cfRule type="cellIs" dxfId="11" priority="9" operator="notEqual">
      <formula>$F$130</formula>
    </cfRule>
  </conditionalFormatting>
  <conditionalFormatting sqref="F150">
    <cfRule type="cellIs" dxfId="10" priority="8" operator="notEqual">
      <formula>$F$142</formula>
    </cfRule>
  </conditionalFormatting>
  <conditionalFormatting sqref="F161">
    <cfRule type="cellIs" dxfId="9" priority="7" operator="notEqual">
      <formula>$F$153</formula>
    </cfRule>
  </conditionalFormatting>
  <conditionalFormatting sqref="F172">
    <cfRule type="cellIs" dxfId="8" priority="6" operator="notEqual">
      <formula>$F$153</formula>
    </cfRule>
  </conditionalFormatting>
  <conditionalFormatting sqref="F183:F184">
    <cfRule type="cellIs" dxfId="7" priority="5" operator="notEqual">
      <formula>$F$175</formula>
    </cfRule>
  </conditionalFormatting>
  <conditionalFormatting sqref="F194">
    <cfRule type="cellIs" dxfId="6" priority="4" operator="notEqual">
      <formula>$F$186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B182 B14 B25 B36 B47 B59 B70 B81 B92 B104 B115 B126 B137 B149 B160 B171 B193 B20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81 B13 B24 B35 B46 B58 B69 B80 B91 B103 B114 B125 B136 B148 B159 B170 B192 B203"/>
    <dataValidation allowBlank="1" showInputMessage="1" showErrorMessage="1" prompt="Services contracted by an organization which follow the normal procurement processes." sqref="B179 B11 B22 B33 B44 B56 B67 B78 B89 B101 B112 B123 B134 B146 B157 B168 B190 B201"/>
    <dataValidation allowBlank="1" showInputMessage="1" showErrorMessage="1" prompt="Includes staff and non-staff travel paid for by the organization directly related to a project." sqref="B180 B12 B23 B34 B45 B57 B68 B79 B90 B102 B113 B124 B135 B147 B158 B169 B191 B202"/>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78 B10 B21 B32 B43 B55 B66 B77 B88 B100 B111 B122 B133 B145 B156 B167 B189 B2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177 B9 B20 B31 B42 B54 B65 B76 B87 B99 B110 B121 B132 B144 B155 B166 B188 B199"/>
    <dataValidation allowBlank="1" showInputMessage="1" showErrorMessage="1" prompt="Includes all related staff and temporary staff costs including base salary, post adjustment and all staff entitlements." sqref="B176 B8 B19 B30 B41 B53 B64 B75 B86 B98 B109 B120 B131 B143 B154 B165 B187 B198"/>
    <dataValidation allowBlank="1" showInputMessage="1" showErrorMessage="1" prompt="Output totals must match the original total from Table 1, and will show as red if not. " sqref="F15"/>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3" operator="notEqual" id="{9BB3355D-65E3-41AD-A658-41150B167F0C}">
            <xm:f>'1) Tableau budgétaire'!$J$211</xm:f>
            <x14:dxf>
              <font>
                <color rgb="FF9C0006"/>
              </font>
              <fill>
                <patternFill>
                  <bgColor rgb="FFFFC7CE"/>
                </patternFill>
              </fill>
            </x14:dxf>
          </x14:cfRule>
          <xm:sqref>F207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B14"/>
  <sheetViews>
    <sheetView showGridLines="0" topLeftCell="A4" workbookViewId="0">
      <selection activeCell="B12" sqref="B12"/>
    </sheetView>
  </sheetViews>
  <sheetFormatPr defaultColWidth="8.7109375" defaultRowHeight="15" x14ac:dyDescent="0.25"/>
  <cols>
    <col min="2" max="2" width="73.28515625" customWidth="1"/>
  </cols>
  <sheetData>
    <row r="1" spans="2:2" ht="15.75" thickBot="1" x14ac:dyDescent="0.3"/>
    <row r="2" spans="2:2" ht="15.75" thickBot="1" x14ac:dyDescent="0.3">
      <c r="B2" s="130" t="s">
        <v>566</v>
      </c>
    </row>
    <row r="3" spans="2:2" ht="70.5" customHeight="1" x14ac:dyDescent="0.25">
      <c r="B3" s="131" t="s">
        <v>572</v>
      </c>
    </row>
    <row r="4" spans="2:2" ht="60" x14ac:dyDescent="0.25">
      <c r="B4" s="128" t="s">
        <v>567</v>
      </c>
    </row>
    <row r="5" spans="2:2" x14ac:dyDescent="0.25">
      <c r="B5" s="128"/>
    </row>
    <row r="6" spans="2:2" ht="75" x14ac:dyDescent="0.25">
      <c r="B6" s="127" t="s">
        <v>568</v>
      </c>
    </row>
    <row r="7" spans="2:2" x14ac:dyDescent="0.25">
      <c r="B7" s="128"/>
    </row>
    <row r="8" spans="2:2" ht="75" x14ac:dyDescent="0.25">
      <c r="B8" s="127" t="s">
        <v>573</v>
      </c>
    </row>
    <row r="9" spans="2:2" x14ac:dyDescent="0.25">
      <c r="B9" s="128"/>
    </row>
    <row r="10" spans="2:2" ht="30" x14ac:dyDescent="0.25">
      <c r="B10" s="128" t="s">
        <v>569</v>
      </c>
    </row>
    <row r="11" spans="2:2" x14ac:dyDescent="0.25">
      <c r="B11" s="128"/>
    </row>
    <row r="12" spans="2:2" ht="75" x14ac:dyDescent="0.25">
      <c r="B12" s="127" t="s">
        <v>574</v>
      </c>
    </row>
    <row r="13" spans="2:2" x14ac:dyDescent="0.25">
      <c r="B13" s="128"/>
    </row>
    <row r="14" spans="2:2" ht="60.75" thickBot="1" x14ac:dyDescent="0.3">
      <c r="B14" s="129" t="s">
        <v>570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D47"/>
  <sheetViews>
    <sheetView showGridLines="0" showZeros="0" topLeftCell="A49" zoomScale="80" zoomScaleNormal="80" zoomScaleSheetLayoutView="70" workbookViewId="0">
      <selection activeCell="B1" sqref="B1"/>
    </sheetView>
  </sheetViews>
  <sheetFormatPr defaultColWidth="8.7109375" defaultRowHeight="15" x14ac:dyDescent="0.25"/>
  <cols>
    <col min="2" max="2" width="61.7109375" customWidth="1"/>
    <col min="4" max="4" width="17.7109375" customWidth="1"/>
  </cols>
  <sheetData>
    <row r="1" spans="2:4" ht="15.75" thickBot="1" x14ac:dyDescent="0.3"/>
    <row r="2" spans="2:4" x14ac:dyDescent="0.25">
      <c r="B2" s="326" t="s">
        <v>365</v>
      </c>
      <c r="C2" s="327"/>
      <c r="D2" s="328"/>
    </row>
    <row r="3" spans="2:4" ht="15.75" thickBot="1" x14ac:dyDescent="0.3">
      <c r="B3" s="329"/>
      <c r="C3" s="330"/>
      <c r="D3" s="331"/>
    </row>
    <row r="4" spans="2:4" ht="15.75" thickBot="1" x14ac:dyDescent="0.3"/>
    <row r="5" spans="2:4" x14ac:dyDescent="0.25">
      <c r="B5" s="317" t="s">
        <v>15</v>
      </c>
      <c r="C5" s="318"/>
      <c r="D5" s="319"/>
    </row>
    <row r="6" spans="2:4" ht="15.75" thickBot="1" x14ac:dyDescent="0.3">
      <c r="B6" s="320"/>
      <c r="C6" s="321"/>
      <c r="D6" s="322"/>
    </row>
    <row r="7" spans="2:4" x14ac:dyDescent="0.25">
      <c r="B7" s="76" t="s">
        <v>16</v>
      </c>
      <c r="C7" s="315">
        <f>SUM('1) Tableau budgétaire'!D16:H16,'1) Tableau budgétaire'!D26:H26,'1) Tableau budgétaire'!D36:H36,'1) Tableau budgétaire'!D46:H46)</f>
        <v>705263</v>
      </c>
      <c r="D7" s="316"/>
    </row>
    <row r="8" spans="2:4" x14ac:dyDescent="0.25">
      <c r="B8" s="76" t="s">
        <v>363</v>
      </c>
      <c r="C8" s="313">
        <f>SUM(D10:D14)</f>
        <v>0</v>
      </c>
      <c r="D8" s="314"/>
    </row>
    <row r="9" spans="2:4" x14ac:dyDescent="0.25">
      <c r="B9" s="77" t="s">
        <v>357</v>
      </c>
      <c r="C9" s="78" t="s">
        <v>358</v>
      </c>
      <c r="D9" s="79" t="s">
        <v>359</v>
      </c>
    </row>
    <row r="10" spans="2:4" ht="35.25" customHeight="1" x14ac:dyDescent="0.25">
      <c r="B10" s="96"/>
      <c r="C10" s="81"/>
      <c r="D10" s="82">
        <f>$C$7*C10</f>
        <v>0</v>
      </c>
    </row>
    <row r="11" spans="2:4" ht="35.25" customHeight="1" x14ac:dyDescent="0.25">
      <c r="B11" s="96"/>
      <c r="C11" s="81"/>
      <c r="D11" s="82">
        <f>C7*C11</f>
        <v>0</v>
      </c>
    </row>
    <row r="12" spans="2:4" ht="35.25" customHeight="1" x14ac:dyDescent="0.25">
      <c r="B12" s="97"/>
      <c r="C12" s="81"/>
      <c r="D12" s="82">
        <f>C7*C12</f>
        <v>0</v>
      </c>
    </row>
    <row r="13" spans="2:4" ht="35.25" customHeight="1" x14ac:dyDescent="0.25">
      <c r="B13" s="97"/>
      <c r="C13" s="81"/>
      <c r="D13" s="82">
        <f>C7*C13</f>
        <v>0</v>
      </c>
    </row>
    <row r="14" spans="2:4" ht="35.25" customHeight="1" thickBot="1" x14ac:dyDescent="0.3">
      <c r="B14" s="98"/>
      <c r="C14" s="81"/>
      <c r="D14" s="86">
        <f>C7*C14</f>
        <v>0</v>
      </c>
    </row>
    <row r="15" spans="2:4" ht="15.75" thickBot="1" x14ac:dyDescent="0.3"/>
    <row r="16" spans="2:4" x14ac:dyDescent="0.25">
      <c r="B16" s="317" t="s">
        <v>360</v>
      </c>
      <c r="C16" s="318"/>
      <c r="D16" s="319"/>
    </row>
    <row r="17" spans="2:4" ht="15.75" thickBot="1" x14ac:dyDescent="0.3">
      <c r="B17" s="323"/>
      <c r="C17" s="324"/>
      <c r="D17" s="325"/>
    </row>
    <row r="18" spans="2:4" x14ac:dyDescent="0.25">
      <c r="B18" s="76" t="s">
        <v>16</v>
      </c>
      <c r="C18" s="315">
        <f>SUM('1) Tableau budgétaire'!D58:H58,'1) Tableau budgétaire'!D68:H68,'1) Tableau budgétaire'!D78:H78,'1) Tableau budgétaire'!D88:H88)</f>
        <v>375000</v>
      </c>
      <c r="D18" s="316"/>
    </row>
    <row r="19" spans="2:4" x14ac:dyDescent="0.25">
      <c r="B19" s="76" t="s">
        <v>363</v>
      </c>
      <c r="C19" s="313">
        <f>SUM(D21:D25)</f>
        <v>0</v>
      </c>
      <c r="D19" s="314"/>
    </row>
    <row r="20" spans="2:4" x14ac:dyDescent="0.25">
      <c r="B20" s="77" t="s">
        <v>357</v>
      </c>
      <c r="C20" s="78" t="s">
        <v>358</v>
      </c>
      <c r="D20" s="79" t="s">
        <v>359</v>
      </c>
    </row>
    <row r="21" spans="2:4" ht="35.25" customHeight="1" x14ac:dyDescent="0.25">
      <c r="B21" s="80"/>
      <c r="C21" s="81"/>
      <c r="D21" s="82">
        <f>$C$18*C21</f>
        <v>0</v>
      </c>
    </row>
    <row r="22" spans="2:4" ht="35.25" customHeight="1" x14ac:dyDescent="0.25">
      <c r="B22" s="83"/>
      <c r="C22" s="81"/>
      <c r="D22" s="82">
        <f>$C$18*C22</f>
        <v>0</v>
      </c>
    </row>
    <row r="23" spans="2:4" ht="35.25" customHeight="1" x14ac:dyDescent="0.25">
      <c r="B23" s="84"/>
      <c r="C23" s="81"/>
      <c r="D23" s="82">
        <f>$C$18*C23</f>
        <v>0</v>
      </c>
    </row>
    <row r="24" spans="2:4" ht="35.25" customHeight="1" x14ac:dyDescent="0.25">
      <c r="B24" s="84"/>
      <c r="C24" s="81"/>
      <c r="D24" s="82">
        <f>$C$18*C24</f>
        <v>0</v>
      </c>
    </row>
    <row r="25" spans="2:4" ht="35.25" customHeight="1" thickBot="1" x14ac:dyDescent="0.3">
      <c r="B25" s="85"/>
      <c r="C25" s="81"/>
      <c r="D25" s="82">
        <f>$C$18*C25</f>
        <v>0</v>
      </c>
    </row>
    <row r="26" spans="2:4" ht="15.75" thickBot="1" x14ac:dyDescent="0.3"/>
    <row r="27" spans="2:4" x14ac:dyDescent="0.25">
      <c r="B27" s="317" t="s">
        <v>361</v>
      </c>
      <c r="C27" s="318"/>
      <c r="D27" s="319"/>
    </row>
    <row r="28" spans="2:4" ht="15.75" thickBot="1" x14ac:dyDescent="0.3">
      <c r="B28" s="320"/>
      <c r="C28" s="321"/>
      <c r="D28" s="322"/>
    </row>
    <row r="29" spans="2:4" x14ac:dyDescent="0.25">
      <c r="B29" s="76" t="s">
        <v>16</v>
      </c>
      <c r="C29" s="315">
        <f>SUM('1) Tableau budgétaire'!D100:H100,'1) Tableau budgétaire'!D110:H110,'1) Tableau budgétaire'!D120:H120,'1) Tableau budgétaire'!D130:H130)</f>
        <v>0</v>
      </c>
      <c r="D29" s="316"/>
    </row>
    <row r="30" spans="2:4" x14ac:dyDescent="0.25">
      <c r="B30" s="76" t="s">
        <v>363</v>
      </c>
      <c r="C30" s="313">
        <f>SUM(D32:D36)</f>
        <v>0</v>
      </c>
      <c r="D30" s="314"/>
    </row>
    <row r="31" spans="2:4" x14ac:dyDescent="0.25">
      <c r="B31" s="77" t="s">
        <v>357</v>
      </c>
      <c r="C31" s="78" t="s">
        <v>358</v>
      </c>
      <c r="D31" s="79" t="s">
        <v>359</v>
      </c>
    </row>
    <row r="32" spans="2:4" ht="35.25" customHeight="1" x14ac:dyDescent="0.25">
      <c r="B32" s="80"/>
      <c r="C32" s="81"/>
      <c r="D32" s="82">
        <f>$C$29*C32</f>
        <v>0</v>
      </c>
    </row>
    <row r="33" spans="2:4" ht="35.25" customHeight="1" x14ac:dyDescent="0.25">
      <c r="B33" s="83"/>
      <c r="C33" s="81"/>
      <c r="D33" s="82">
        <f>$C$29*C33</f>
        <v>0</v>
      </c>
    </row>
    <row r="34" spans="2:4" ht="35.25" customHeight="1" x14ac:dyDescent="0.25">
      <c r="B34" s="84"/>
      <c r="C34" s="81"/>
      <c r="D34" s="82">
        <f>$C$29*C34</f>
        <v>0</v>
      </c>
    </row>
    <row r="35" spans="2:4" ht="35.25" customHeight="1" x14ac:dyDescent="0.25">
      <c r="B35" s="84"/>
      <c r="C35" s="81"/>
      <c r="D35" s="82">
        <f>$C$29*C35</f>
        <v>0</v>
      </c>
    </row>
    <row r="36" spans="2:4" ht="35.25" customHeight="1" thickBot="1" x14ac:dyDescent="0.3">
      <c r="B36" s="85"/>
      <c r="C36" s="81"/>
      <c r="D36" s="82">
        <f>$C$29*C36</f>
        <v>0</v>
      </c>
    </row>
    <row r="37" spans="2:4" ht="15.75" thickBot="1" x14ac:dyDescent="0.3"/>
    <row r="38" spans="2:4" x14ac:dyDescent="0.25">
      <c r="B38" s="317" t="s">
        <v>362</v>
      </c>
      <c r="C38" s="318"/>
      <c r="D38" s="319"/>
    </row>
    <row r="39" spans="2:4" ht="15.75" thickBot="1" x14ac:dyDescent="0.3">
      <c r="B39" s="320"/>
      <c r="C39" s="321"/>
      <c r="D39" s="322"/>
    </row>
    <row r="40" spans="2:4" x14ac:dyDescent="0.25">
      <c r="B40" s="76" t="s">
        <v>16</v>
      </c>
      <c r="C40" s="315">
        <f>SUM('1) Tableau budgétaire'!D142:H142,'1) Tableau budgétaire'!D152:H152,'1) Tableau budgétaire'!D162:H162,'1) Tableau budgétaire'!D172:H172)</f>
        <v>0</v>
      </c>
      <c r="D40" s="316"/>
    </row>
    <row r="41" spans="2:4" x14ac:dyDescent="0.25">
      <c r="B41" s="76" t="s">
        <v>363</v>
      </c>
      <c r="C41" s="313">
        <f>SUM(D43:D47)</f>
        <v>0</v>
      </c>
      <c r="D41" s="314"/>
    </row>
    <row r="42" spans="2:4" x14ac:dyDescent="0.25">
      <c r="B42" s="77" t="s">
        <v>357</v>
      </c>
      <c r="C42" s="78" t="s">
        <v>358</v>
      </c>
      <c r="D42" s="79" t="s">
        <v>359</v>
      </c>
    </row>
    <row r="43" spans="2:4" ht="35.25" customHeight="1" x14ac:dyDescent="0.25">
      <c r="B43" s="80"/>
      <c r="C43" s="81"/>
      <c r="D43" s="82">
        <f>$C$40*C43</f>
        <v>0</v>
      </c>
    </row>
    <row r="44" spans="2:4" ht="35.25" customHeight="1" x14ac:dyDescent="0.25">
      <c r="B44" s="83"/>
      <c r="C44" s="81"/>
      <c r="D44" s="82">
        <f>$C$40*C44</f>
        <v>0</v>
      </c>
    </row>
    <row r="45" spans="2:4" ht="35.25" customHeight="1" x14ac:dyDescent="0.25">
      <c r="B45" s="84"/>
      <c r="C45" s="81"/>
      <c r="D45" s="82">
        <f>$C$40*C45</f>
        <v>0</v>
      </c>
    </row>
    <row r="46" spans="2:4" ht="35.25" customHeight="1" x14ac:dyDescent="0.25">
      <c r="B46" s="84"/>
      <c r="C46" s="81"/>
      <c r="D46" s="82">
        <f>$C$40*C46</f>
        <v>0</v>
      </c>
    </row>
    <row r="47" spans="2:4" ht="35.25" customHeight="1" thickBot="1" x14ac:dyDescent="0.3">
      <c r="B47" s="85"/>
      <c r="C47" s="81"/>
      <c r="D47" s="8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Sheet2!$A$1:$A$170</xm:f>
          </x14:formula1>
          <xm:sqref>B10:B14 B21:B25 B32:B36 B43:B47</xm:sqref>
        </x14:dataValidation>
        <x14:dataValidation type="list" allowBlank="1" showInputMessage="1" showErrorMessage="1">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G23"/>
  <sheetViews>
    <sheetView showGridLines="0" zoomScale="80" zoomScaleNormal="80" workbookViewId="0">
      <selection activeCell="E7" sqref="E7"/>
    </sheetView>
  </sheetViews>
  <sheetFormatPr defaultColWidth="8.71093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7109375" bestFit="1" customWidth="1"/>
    <col min="11" max="11" width="11.28515625" bestFit="1" customWidth="1"/>
  </cols>
  <sheetData>
    <row r="1" spans="2:6" ht="15.75" thickBot="1" x14ac:dyDescent="0.3"/>
    <row r="2" spans="2:6" s="70" customFormat="1" ht="15.75" x14ac:dyDescent="0.25">
      <c r="B2" s="333" t="s">
        <v>12</v>
      </c>
      <c r="C2" s="334"/>
      <c r="D2" s="334"/>
      <c r="E2" s="334"/>
      <c r="F2" s="335"/>
    </row>
    <row r="3" spans="2:6" s="70" customFormat="1" ht="16.5" thickBot="1" x14ac:dyDescent="0.3">
      <c r="B3" s="336"/>
      <c r="C3" s="337"/>
      <c r="D3" s="337"/>
      <c r="E3" s="337"/>
      <c r="F3" s="338"/>
    </row>
    <row r="4" spans="2:6" s="70" customFormat="1" ht="16.5" thickBot="1" x14ac:dyDescent="0.3"/>
    <row r="5" spans="2:6" s="70" customFormat="1" ht="16.5" thickBot="1" x14ac:dyDescent="0.3">
      <c r="B5" s="310" t="s">
        <v>6</v>
      </c>
      <c r="C5" s="311"/>
      <c r="D5" s="311"/>
      <c r="E5" s="311"/>
      <c r="F5" s="332"/>
    </row>
    <row r="6" spans="2:6" s="70" customFormat="1" ht="52.5" customHeight="1" x14ac:dyDescent="0.25">
      <c r="B6" s="68"/>
      <c r="C6" s="53" t="str">
        <f>'1) Tableau budgétaire'!D5</f>
        <v>Organisation recipiendiaire 1 (budget en USD) ONU Droits de l'homme</v>
      </c>
      <c r="D6" s="53" t="str">
        <f>'1) Tableau budgétaire'!F5</f>
        <v>Organisation recipiendiaire 2 (budget en USD) PNUD</v>
      </c>
      <c r="E6" s="53" t="str">
        <f>'1) Tableau budgétaire'!H5</f>
        <v>Organisation recipiendiaire 3 (budget en USD) UNICEF</v>
      </c>
      <c r="F6" s="25" t="s">
        <v>6</v>
      </c>
    </row>
    <row r="7" spans="2:6" s="70" customFormat="1" ht="31.5" x14ac:dyDescent="0.25">
      <c r="B7" s="20" t="s">
        <v>0</v>
      </c>
      <c r="C7" s="193">
        <f>'2) Tableau budgétaire'!C198</f>
        <v>144500</v>
      </c>
      <c r="D7" s="193">
        <f>'2) Tableau budgétaire'!D198</f>
        <v>132882</v>
      </c>
      <c r="E7" s="193">
        <f>'2) Tableau budgétaire'!E198</f>
        <v>164970.48000000001</v>
      </c>
      <c r="F7" s="219">
        <f t="shared" ref="F7:F14" si="0">SUM(C7:E7)</f>
        <v>442352.48</v>
      </c>
    </row>
    <row r="8" spans="2:6" s="70" customFormat="1" ht="47.25" x14ac:dyDescent="0.25">
      <c r="B8" s="20" t="s">
        <v>1</v>
      </c>
      <c r="C8" s="193">
        <f>'2) Tableau budgétaire'!C199</f>
        <v>557</v>
      </c>
      <c r="D8" s="193">
        <f>'2) Tableau budgétaire'!D199</f>
        <v>10000</v>
      </c>
      <c r="E8" s="193">
        <f>'2) Tableau budgétaire'!E199</f>
        <v>10000</v>
      </c>
      <c r="F8" s="197">
        <f t="shared" si="0"/>
        <v>20557</v>
      </c>
    </row>
    <row r="9" spans="2:6" s="70" customFormat="1" ht="78.75" x14ac:dyDescent="0.25">
      <c r="B9" s="20" t="s">
        <v>2</v>
      </c>
      <c r="C9" s="193">
        <f>'2) Tableau budgétaire'!C200</f>
        <v>70000</v>
      </c>
      <c r="D9" s="193">
        <f>'2) Tableau budgétaire'!D200</f>
        <v>15000</v>
      </c>
      <c r="E9" s="193">
        <f>'2) Tableau budgétaire'!E200</f>
        <v>15000</v>
      </c>
      <c r="F9" s="197">
        <f t="shared" si="0"/>
        <v>100000</v>
      </c>
    </row>
    <row r="10" spans="2:6" s="70" customFormat="1" ht="31.5" x14ac:dyDescent="0.25">
      <c r="B10" s="29" t="s">
        <v>3</v>
      </c>
      <c r="C10" s="193">
        <f>'2) Tableau budgétaire'!C201</f>
        <v>565000</v>
      </c>
      <c r="D10" s="193">
        <f>'2) Tableau budgétaire'!D201</f>
        <v>105000</v>
      </c>
      <c r="E10" s="193">
        <f>'2) Tableau budgétaire'!E201</f>
        <v>0</v>
      </c>
      <c r="F10" s="197">
        <f t="shared" si="0"/>
        <v>670000</v>
      </c>
    </row>
    <row r="11" spans="2:6" s="70" customFormat="1" ht="15.75" x14ac:dyDescent="0.25">
      <c r="B11" s="20" t="s">
        <v>5</v>
      </c>
      <c r="C11" s="193">
        <f>'2) Tableau budgétaire'!C202</f>
        <v>80000</v>
      </c>
      <c r="D11" s="193">
        <f>'2) Tableau budgétaire'!D202</f>
        <v>27511</v>
      </c>
      <c r="E11" s="193">
        <f>'2) Tableau budgétaire'!E202</f>
        <v>25060.25</v>
      </c>
      <c r="F11" s="197">
        <f t="shared" si="0"/>
        <v>132571.25</v>
      </c>
    </row>
    <row r="12" spans="2:6" s="70" customFormat="1" ht="47.25" x14ac:dyDescent="0.25">
      <c r="B12" s="20" t="s">
        <v>4</v>
      </c>
      <c r="C12" s="193">
        <f>'2) Tableau budgétaire'!C203</f>
        <v>168709</v>
      </c>
      <c r="D12" s="193">
        <f>'2) Tableau budgétaire'!D203</f>
        <v>540000</v>
      </c>
      <c r="E12" s="193">
        <f>'2) Tableau budgétaire'!E203</f>
        <v>89553.2</v>
      </c>
      <c r="F12" s="197">
        <f t="shared" si="0"/>
        <v>798262.2</v>
      </c>
    </row>
    <row r="13" spans="2:6" s="70" customFormat="1" ht="48" thickBot="1" x14ac:dyDescent="0.3">
      <c r="B13" s="135" t="s">
        <v>13</v>
      </c>
      <c r="C13" s="211">
        <f>'2) Tableau budgétaire'!C204</f>
        <v>0</v>
      </c>
      <c r="D13" s="211">
        <f>'2) Tableau budgétaire'!D204</f>
        <v>10000</v>
      </c>
      <c r="E13" s="211">
        <f>'2) Tableau budgétaire'!E204</f>
        <v>23889.66</v>
      </c>
      <c r="F13" s="212">
        <f t="shared" si="0"/>
        <v>33889.660000000003</v>
      </c>
    </row>
    <row r="14" spans="2:6" s="70" customFormat="1" ht="30" customHeight="1" x14ac:dyDescent="0.25">
      <c r="B14" s="136" t="s">
        <v>576</v>
      </c>
      <c r="C14" s="213">
        <f>SUM(C7:C13)</f>
        <v>1028766</v>
      </c>
      <c r="D14" s="213">
        <f>SUM(D7:D13)</f>
        <v>840393</v>
      </c>
      <c r="E14" s="213">
        <f>SUM(E7:E13)</f>
        <v>328473.58999999997</v>
      </c>
      <c r="F14" s="214">
        <f t="shared" si="0"/>
        <v>2197632.59</v>
      </c>
    </row>
    <row r="15" spans="2:6" s="70" customFormat="1" ht="22.5" customHeight="1" x14ac:dyDescent="0.25">
      <c r="B15" s="133" t="s">
        <v>575</v>
      </c>
      <c r="C15" s="215">
        <f>C14*0.07</f>
        <v>72013.62000000001</v>
      </c>
      <c r="D15" s="215">
        <f t="shared" ref="D15:F15" si="1">D14*0.07</f>
        <v>58827.51</v>
      </c>
      <c r="E15" s="215">
        <f t="shared" si="1"/>
        <v>22993.151300000001</v>
      </c>
      <c r="F15" s="216">
        <f t="shared" si="1"/>
        <v>153834.2813</v>
      </c>
    </row>
    <row r="16" spans="2:6" s="70" customFormat="1" ht="30" customHeight="1" thickBot="1" x14ac:dyDescent="0.3">
      <c r="B16" s="134" t="s">
        <v>11</v>
      </c>
      <c r="C16" s="217">
        <f>C14+C15</f>
        <v>1100779.6200000001</v>
      </c>
      <c r="D16" s="217">
        <f t="shared" ref="D16:F16" si="2">D14+D15</f>
        <v>899220.51</v>
      </c>
      <c r="E16" s="217">
        <f t="shared" si="2"/>
        <v>351466.74129999999</v>
      </c>
      <c r="F16" s="218">
        <f t="shared" si="2"/>
        <v>2351466.8712999998</v>
      </c>
    </row>
    <row r="17" spans="2:7" s="70" customFormat="1" ht="16.5" thickBot="1" x14ac:dyDescent="0.3"/>
    <row r="18" spans="2:7" s="70" customFormat="1" ht="15.75" x14ac:dyDescent="0.25">
      <c r="B18" s="288" t="s">
        <v>7</v>
      </c>
      <c r="C18" s="289"/>
      <c r="D18" s="289"/>
      <c r="E18" s="289"/>
      <c r="F18" s="291"/>
    </row>
    <row r="19" spans="2:7" ht="48" customHeight="1" x14ac:dyDescent="0.25">
      <c r="B19" s="27"/>
      <c r="C19" s="25" t="str">
        <f>'1) Tableau budgétaire'!D5</f>
        <v>Organisation recipiendiaire 1 (budget en USD) ONU Droits de l'homme</v>
      </c>
      <c r="D19" s="25" t="str">
        <f>'1) Tableau budgétaire'!F5</f>
        <v>Organisation recipiendiaire 2 (budget en USD) PNUD</v>
      </c>
      <c r="E19" s="25" t="str">
        <f>'1) Tableau budgétaire'!H5</f>
        <v>Organisation recipiendiaire 3 (budget en USD) UNICEF</v>
      </c>
      <c r="F19" s="28" t="s">
        <v>364</v>
      </c>
      <c r="G19" s="153" t="s">
        <v>9</v>
      </c>
    </row>
    <row r="20" spans="2:7" ht="23.25" customHeight="1" x14ac:dyDescent="0.25">
      <c r="B20" s="26" t="s">
        <v>8</v>
      </c>
      <c r="C20" s="208">
        <f>'1) Tableau budgétaire'!D216</f>
        <v>660467.772</v>
      </c>
      <c r="D20" s="208">
        <f>'1) Tableau budgétaire'!F216</f>
        <v>539532.30599999998</v>
      </c>
      <c r="E20" s="208">
        <f>'1) Tableau budgétaire'!H216</f>
        <v>300000.18</v>
      </c>
      <c r="F20" s="209">
        <f>'1) Tableau budgétaire'!J216</f>
        <v>1500000.2579999999</v>
      </c>
      <c r="G20" s="154">
        <f>'1) Tableau budgétaire'!K216</f>
        <v>0.6</v>
      </c>
    </row>
    <row r="21" spans="2:7" ht="24.75" customHeight="1" x14ac:dyDescent="0.25">
      <c r="B21" s="26" t="s">
        <v>10</v>
      </c>
      <c r="C21" s="208">
        <f>'1) Tableau budgétaire'!D217</f>
        <v>440311.84800000006</v>
      </c>
      <c r="D21" s="208">
        <f>'1) Tableau budgétaire'!F217</f>
        <v>359688.20400000003</v>
      </c>
      <c r="E21" s="208">
        <f>'1) Tableau budgétaire'!H217</f>
        <v>200000.12</v>
      </c>
      <c r="F21" s="209">
        <f>'1) Tableau budgétaire'!J217</f>
        <v>1000000.1720000001</v>
      </c>
      <c r="G21" s="154">
        <f>'1) Tableau budgétaire'!K217</f>
        <v>0.4</v>
      </c>
    </row>
    <row r="22" spans="2:7" ht="24.75" customHeight="1" thickBot="1" x14ac:dyDescent="0.3">
      <c r="B22" s="26" t="s">
        <v>582</v>
      </c>
      <c r="C22" s="208">
        <f>'1) Tableau budgétaire'!D218</f>
        <v>0</v>
      </c>
      <c r="D22" s="208">
        <f>'1) Tableau budgétaire'!F218</f>
        <v>0</v>
      </c>
      <c r="E22" s="208">
        <f>'1) Tableau budgétaire'!H218</f>
        <v>0</v>
      </c>
      <c r="F22" s="209">
        <f>'1) Tableau budgétaire'!J218</f>
        <v>0</v>
      </c>
      <c r="G22" s="155">
        <f>'1) Tableau budgétaire'!K218</f>
        <v>0</v>
      </c>
    </row>
    <row r="23" spans="2:7" ht="16.5" thickBot="1" x14ac:dyDescent="0.3">
      <c r="B23" s="8" t="s">
        <v>364</v>
      </c>
      <c r="C23" s="210">
        <f>'1) Tableau budgétaire'!D219</f>
        <v>1100779.6200000001</v>
      </c>
      <c r="D23" s="210">
        <f>'1) Tableau budgétaire'!F219</f>
        <v>899220.51</v>
      </c>
      <c r="E23" s="210">
        <f>'1) Tableau budgétaire'!H219</f>
        <v>500000.3</v>
      </c>
      <c r="F23" s="210">
        <f>'1) Tableau budgétaire'!J219</f>
        <v>2500000.4300000002</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dataValidation allowBlank="1" showInputMessage="1" showErrorMessage="1" prompt="Includes staff and non-staff travel paid for by the organization directly related to a project." sqref="B11"/>
    <dataValidation allowBlank="1" showInputMessage="1" showErrorMessage="1" prompt="Services contracted by an organization which follow the normal procurement processes." sqref="B1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dataValidation allowBlank="1" showInputMessage="1" showErrorMessage="1" prompt=" Includes all general operating costs for running an office. Examples include telecommunication, rents, finance charges and other costs which cannot be mapped to other expense categories." sqref="B13"/>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budgétaire'!$J$211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3" sqref="F13"/>
    </sheetView>
  </sheetViews>
  <sheetFormatPr defaultColWidth="10.710937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6"/>
  <sheetViews>
    <sheetView workbookViewId="0">
      <selection activeCell="A9" sqref="A9"/>
    </sheetView>
  </sheetViews>
  <sheetFormatPr defaultColWidth="8.7109375" defaultRowHeight="15" x14ac:dyDescent="0.25"/>
  <sheetData>
    <row r="1" spans="1:1" x14ac:dyDescent="0.25">
      <c r="A1" s="118">
        <v>0</v>
      </c>
    </row>
    <row r="2" spans="1:1" x14ac:dyDescent="0.25">
      <c r="A2" s="118">
        <v>0.2</v>
      </c>
    </row>
    <row r="3" spans="1:1" x14ac:dyDescent="0.25">
      <c r="A3" s="118">
        <v>0.4</v>
      </c>
    </row>
    <row r="4" spans="1:1" x14ac:dyDescent="0.25">
      <c r="A4" s="118">
        <v>0.6</v>
      </c>
    </row>
    <row r="5" spans="1:1" x14ac:dyDescent="0.25">
      <c r="A5" s="118">
        <v>0.8</v>
      </c>
    </row>
    <row r="6" spans="1:1" x14ac:dyDescent="0.25">
      <c r="A6" s="118">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topLeftCell="A148" workbookViewId="0">
      <selection activeCell="D3" sqref="D3"/>
    </sheetView>
  </sheetViews>
  <sheetFormatPr defaultColWidth="8.7109375" defaultRowHeight="15" x14ac:dyDescent="0.25"/>
  <sheetData>
    <row r="1" spans="1:2" x14ac:dyDescent="0.25">
      <c r="A1" s="71" t="s">
        <v>17</v>
      </c>
      <c r="B1" s="72" t="s">
        <v>18</v>
      </c>
    </row>
    <row r="2" spans="1:2" x14ac:dyDescent="0.25">
      <c r="A2" s="73" t="s">
        <v>19</v>
      </c>
      <c r="B2" s="74" t="s">
        <v>20</v>
      </c>
    </row>
    <row r="3" spans="1:2" x14ac:dyDescent="0.25">
      <c r="A3" s="73" t="s">
        <v>21</v>
      </c>
      <c r="B3" s="74" t="s">
        <v>22</v>
      </c>
    </row>
    <row r="4" spans="1:2" x14ac:dyDescent="0.25">
      <c r="A4" s="73" t="s">
        <v>23</v>
      </c>
      <c r="B4" s="74" t="s">
        <v>24</v>
      </c>
    </row>
    <row r="5" spans="1:2" x14ac:dyDescent="0.25">
      <c r="A5" s="73" t="s">
        <v>25</v>
      </c>
      <c r="B5" s="74" t="s">
        <v>26</v>
      </c>
    </row>
    <row r="6" spans="1:2" x14ac:dyDescent="0.25">
      <c r="A6" s="73" t="s">
        <v>27</v>
      </c>
      <c r="B6" s="74" t="s">
        <v>28</v>
      </c>
    </row>
    <row r="7" spans="1:2" x14ac:dyDescent="0.25">
      <c r="A7" s="73" t="s">
        <v>29</v>
      </c>
      <c r="B7" s="74" t="s">
        <v>30</v>
      </c>
    </row>
    <row r="8" spans="1:2" x14ac:dyDescent="0.25">
      <c r="A8" s="73" t="s">
        <v>31</v>
      </c>
      <c r="B8" s="74" t="s">
        <v>32</v>
      </c>
    </row>
    <row r="9" spans="1:2" x14ac:dyDescent="0.25">
      <c r="A9" s="73" t="s">
        <v>33</v>
      </c>
      <c r="B9" s="74" t="s">
        <v>34</v>
      </c>
    </row>
    <row r="10" spans="1:2" x14ac:dyDescent="0.25">
      <c r="A10" s="73" t="s">
        <v>35</v>
      </c>
      <c r="B10" s="74" t="s">
        <v>36</v>
      </c>
    </row>
    <row r="11" spans="1:2" x14ac:dyDescent="0.25">
      <c r="A11" s="73" t="s">
        <v>37</v>
      </c>
      <c r="B11" s="74" t="s">
        <v>38</v>
      </c>
    </row>
    <row r="12" spans="1:2" x14ac:dyDescent="0.25">
      <c r="A12" s="73" t="s">
        <v>39</v>
      </c>
      <c r="B12" s="74" t="s">
        <v>40</v>
      </c>
    </row>
    <row r="13" spans="1:2" x14ac:dyDescent="0.25">
      <c r="A13" s="73" t="s">
        <v>41</v>
      </c>
      <c r="B13" s="74" t="s">
        <v>42</v>
      </c>
    </row>
    <row r="14" spans="1:2" x14ac:dyDescent="0.25">
      <c r="A14" s="73" t="s">
        <v>43</v>
      </c>
      <c r="B14" s="74" t="s">
        <v>44</v>
      </c>
    </row>
    <row r="15" spans="1:2" x14ac:dyDescent="0.25">
      <c r="A15" s="73" t="s">
        <v>45</v>
      </c>
      <c r="B15" s="74" t="s">
        <v>46</v>
      </c>
    </row>
    <row r="16" spans="1:2" x14ac:dyDescent="0.25">
      <c r="A16" s="73" t="s">
        <v>47</v>
      </c>
      <c r="B16" s="74" t="s">
        <v>48</v>
      </c>
    </row>
    <row r="17" spans="1:2" x14ac:dyDescent="0.25">
      <c r="A17" s="73" t="s">
        <v>49</v>
      </c>
      <c r="B17" s="74" t="s">
        <v>50</v>
      </c>
    </row>
    <row r="18" spans="1:2" x14ac:dyDescent="0.25">
      <c r="A18" s="73" t="s">
        <v>51</v>
      </c>
      <c r="B18" s="74" t="s">
        <v>52</v>
      </c>
    </row>
    <row r="19" spans="1:2" x14ac:dyDescent="0.25">
      <c r="A19" s="73" t="s">
        <v>53</v>
      </c>
      <c r="B19" s="74" t="s">
        <v>54</v>
      </c>
    </row>
    <row r="20" spans="1:2" x14ac:dyDescent="0.25">
      <c r="A20" s="73" t="s">
        <v>55</v>
      </c>
      <c r="B20" s="74" t="s">
        <v>56</v>
      </c>
    </row>
    <row r="21" spans="1:2" x14ac:dyDescent="0.25">
      <c r="A21" s="73" t="s">
        <v>57</v>
      </c>
      <c r="B21" s="74" t="s">
        <v>58</v>
      </c>
    </row>
    <row r="22" spans="1:2" x14ac:dyDescent="0.25">
      <c r="A22" s="73" t="s">
        <v>59</v>
      </c>
      <c r="B22" s="74" t="s">
        <v>60</v>
      </c>
    </row>
    <row r="23" spans="1:2" x14ac:dyDescent="0.25">
      <c r="A23" s="73" t="s">
        <v>61</v>
      </c>
      <c r="B23" s="74" t="s">
        <v>62</v>
      </c>
    </row>
    <row r="24" spans="1:2" x14ac:dyDescent="0.25">
      <c r="A24" s="73" t="s">
        <v>63</v>
      </c>
      <c r="B24" s="74" t="s">
        <v>64</v>
      </c>
    </row>
    <row r="25" spans="1:2" x14ac:dyDescent="0.25">
      <c r="A25" s="73" t="s">
        <v>65</v>
      </c>
      <c r="B25" s="74" t="s">
        <v>66</v>
      </c>
    </row>
    <row r="26" spans="1:2" x14ac:dyDescent="0.25">
      <c r="A26" s="73" t="s">
        <v>67</v>
      </c>
      <c r="B26" s="74" t="s">
        <v>68</v>
      </c>
    </row>
    <row r="27" spans="1:2" x14ac:dyDescent="0.25">
      <c r="A27" s="73" t="s">
        <v>69</v>
      </c>
      <c r="B27" s="74" t="s">
        <v>70</v>
      </c>
    </row>
    <row r="28" spans="1:2" x14ac:dyDescent="0.25">
      <c r="A28" s="73" t="s">
        <v>71</v>
      </c>
      <c r="B28" s="74" t="s">
        <v>72</v>
      </c>
    </row>
    <row r="29" spans="1:2" x14ac:dyDescent="0.25">
      <c r="A29" s="73" t="s">
        <v>73</v>
      </c>
      <c r="B29" s="74" t="s">
        <v>74</v>
      </c>
    </row>
    <row r="30" spans="1:2" x14ac:dyDescent="0.25">
      <c r="A30" s="73" t="s">
        <v>75</v>
      </c>
      <c r="B30" s="74" t="s">
        <v>76</v>
      </c>
    </row>
    <row r="31" spans="1:2" x14ac:dyDescent="0.25">
      <c r="A31" s="73" t="s">
        <v>77</v>
      </c>
      <c r="B31" s="74" t="s">
        <v>78</v>
      </c>
    </row>
    <row r="32" spans="1:2" x14ac:dyDescent="0.25">
      <c r="A32" s="73" t="s">
        <v>79</v>
      </c>
      <c r="B32" s="74" t="s">
        <v>80</v>
      </c>
    </row>
    <row r="33" spans="1:2" x14ac:dyDescent="0.25">
      <c r="A33" s="73" t="s">
        <v>81</v>
      </c>
      <c r="B33" s="74" t="s">
        <v>82</v>
      </c>
    </row>
    <row r="34" spans="1:2" x14ac:dyDescent="0.25">
      <c r="A34" s="73" t="s">
        <v>83</v>
      </c>
      <c r="B34" s="74" t="s">
        <v>84</v>
      </c>
    </row>
    <row r="35" spans="1:2" x14ac:dyDescent="0.25">
      <c r="A35" s="73" t="s">
        <v>85</v>
      </c>
      <c r="B35" s="74" t="s">
        <v>86</v>
      </c>
    </row>
    <row r="36" spans="1:2" x14ac:dyDescent="0.25">
      <c r="A36" s="73" t="s">
        <v>87</v>
      </c>
      <c r="B36" s="74" t="s">
        <v>88</v>
      </c>
    </row>
    <row r="37" spans="1:2" x14ac:dyDescent="0.25">
      <c r="A37" s="73" t="s">
        <v>89</v>
      </c>
      <c r="B37" s="74" t="s">
        <v>90</v>
      </c>
    </row>
    <row r="38" spans="1:2" x14ac:dyDescent="0.25">
      <c r="A38" s="73" t="s">
        <v>91</v>
      </c>
      <c r="B38" s="74" t="s">
        <v>92</v>
      </c>
    </row>
    <row r="39" spans="1:2" x14ac:dyDescent="0.25">
      <c r="A39" s="73" t="s">
        <v>93</v>
      </c>
      <c r="B39" s="74" t="s">
        <v>94</v>
      </c>
    </row>
    <row r="40" spans="1:2" x14ac:dyDescent="0.25">
      <c r="A40" s="73" t="s">
        <v>95</v>
      </c>
      <c r="B40" s="74" t="s">
        <v>96</v>
      </c>
    </row>
    <row r="41" spans="1:2" x14ac:dyDescent="0.25">
      <c r="A41" s="73" t="s">
        <v>97</v>
      </c>
      <c r="B41" s="74" t="s">
        <v>98</v>
      </c>
    </row>
    <row r="42" spans="1:2" x14ac:dyDescent="0.25">
      <c r="A42" s="73" t="s">
        <v>99</v>
      </c>
      <c r="B42" s="74" t="s">
        <v>100</v>
      </c>
    </row>
    <row r="43" spans="1:2" x14ac:dyDescent="0.25">
      <c r="A43" s="73" t="s">
        <v>101</v>
      </c>
      <c r="B43" s="74" t="s">
        <v>102</v>
      </c>
    </row>
    <row r="44" spans="1:2" x14ac:dyDescent="0.25">
      <c r="A44" s="73" t="s">
        <v>103</v>
      </c>
      <c r="B44" s="74" t="s">
        <v>104</v>
      </c>
    </row>
    <row r="45" spans="1:2" x14ac:dyDescent="0.25">
      <c r="A45" s="73" t="s">
        <v>105</v>
      </c>
      <c r="B45" s="74" t="s">
        <v>106</v>
      </c>
    </row>
    <row r="46" spans="1:2" x14ac:dyDescent="0.25">
      <c r="A46" s="73" t="s">
        <v>107</v>
      </c>
      <c r="B46" s="74" t="s">
        <v>108</v>
      </c>
    </row>
    <row r="47" spans="1:2" x14ac:dyDescent="0.25">
      <c r="A47" s="73" t="s">
        <v>109</v>
      </c>
      <c r="B47" s="74" t="s">
        <v>110</v>
      </c>
    </row>
    <row r="48" spans="1:2" x14ac:dyDescent="0.25">
      <c r="A48" s="73" t="s">
        <v>111</v>
      </c>
      <c r="B48" s="74" t="s">
        <v>112</v>
      </c>
    </row>
    <row r="49" spans="1:2" x14ac:dyDescent="0.25">
      <c r="A49" s="73" t="s">
        <v>113</v>
      </c>
      <c r="B49" s="74" t="s">
        <v>114</v>
      </c>
    </row>
    <row r="50" spans="1:2" x14ac:dyDescent="0.25">
      <c r="A50" s="73" t="s">
        <v>115</v>
      </c>
      <c r="B50" s="74" t="s">
        <v>116</v>
      </c>
    </row>
    <row r="51" spans="1:2" x14ac:dyDescent="0.25">
      <c r="A51" s="73" t="s">
        <v>117</v>
      </c>
      <c r="B51" s="74" t="s">
        <v>118</v>
      </c>
    </row>
    <row r="52" spans="1:2" x14ac:dyDescent="0.25">
      <c r="A52" s="73" t="s">
        <v>119</v>
      </c>
      <c r="B52" s="74" t="s">
        <v>120</v>
      </c>
    </row>
    <row r="53" spans="1:2" x14ac:dyDescent="0.25">
      <c r="A53" s="73" t="s">
        <v>121</v>
      </c>
      <c r="B53" s="74" t="s">
        <v>122</v>
      </c>
    </row>
    <row r="54" spans="1:2" x14ac:dyDescent="0.25">
      <c r="A54" s="73" t="s">
        <v>123</v>
      </c>
      <c r="B54" s="74" t="s">
        <v>124</v>
      </c>
    </row>
    <row r="55" spans="1:2" x14ac:dyDescent="0.25">
      <c r="A55" s="73" t="s">
        <v>125</v>
      </c>
      <c r="B55" s="74" t="s">
        <v>126</v>
      </c>
    </row>
    <row r="56" spans="1:2" x14ac:dyDescent="0.25">
      <c r="A56" s="73" t="s">
        <v>127</v>
      </c>
      <c r="B56" s="74" t="s">
        <v>128</v>
      </c>
    </row>
    <row r="57" spans="1:2" x14ac:dyDescent="0.25">
      <c r="A57" s="73" t="s">
        <v>129</v>
      </c>
      <c r="B57" s="74" t="s">
        <v>130</v>
      </c>
    </row>
    <row r="58" spans="1:2" x14ac:dyDescent="0.25">
      <c r="A58" s="73" t="s">
        <v>131</v>
      </c>
      <c r="B58" s="74" t="s">
        <v>132</v>
      </c>
    </row>
    <row r="59" spans="1:2" x14ac:dyDescent="0.25">
      <c r="A59" s="73" t="s">
        <v>133</v>
      </c>
      <c r="B59" s="74" t="s">
        <v>134</v>
      </c>
    </row>
    <row r="60" spans="1:2" x14ac:dyDescent="0.25">
      <c r="A60" s="73" t="s">
        <v>135</v>
      </c>
      <c r="B60" s="74" t="s">
        <v>136</v>
      </c>
    </row>
    <row r="61" spans="1:2" x14ac:dyDescent="0.25">
      <c r="A61" s="73" t="s">
        <v>137</v>
      </c>
      <c r="B61" s="74" t="s">
        <v>138</v>
      </c>
    </row>
    <row r="62" spans="1:2" x14ac:dyDescent="0.25">
      <c r="A62" s="73" t="s">
        <v>139</v>
      </c>
      <c r="B62" s="74" t="s">
        <v>140</v>
      </c>
    </row>
    <row r="63" spans="1:2" x14ac:dyDescent="0.25">
      <c r="A63" s="73" t="s">
        <v>141</v>
      </c>
      <c r="B63" s="74" t="s">
        <v>142</v>
      </c>
    </row>
    <row r="64" spans="1:2" x14ac:dyDescent="0.25">
      <c r="A64" s="73" t="s">
        <v>143</v>
      </c>
      <c r="B64" s="74" t="s">
        <v>144</v>
      </c>
    </row>
    <row r="65" spans="1:2" x14ac:dyDescent="0.25">
      <c r="A65" s="73" t="s">
        <v>145</v>
      </c>
      <c r="B65" s="74" t="s">
        <v>146</v>
      </c>
    </row>
    <row r="66" spans="1:2" x14ac:dyDescent="0.25">
      <c r="A66" s="73" t="s">
        <v>147</v>
      </c>
      <c r="B66" s="74" t="s">
        <v>148</v>
      </c>
    </row>
    <row r="67" spans="1:2" x14ac:dyDescent="0.25">
      <c r="A67" s="73" t="s">
        <v>149</v>
      </c>
      <c r="B67" s="74" t="s">
        <v>150</v>
      </c>
    </row>
    <row r="68" spans="1:2" x14ac:dyDescent="0.25">
      <c r="A68" s="73" t="s">
        <v>151</v>
      </c>
      <c r="B68" s="74" t="s">
        <v>152</v>
      </c>
    </row>
    <row r="69" spans="1:2" x14ac:dyDescent="0.25">
      <c r="A69" s="73" t="s">
        <v>153</v>
      </c>
      <c r="B69" s="74" t="s">
        <v>154</v>
      </c>
    </row>
    <row r="70" spans="1:2" x14ac:dyDescent="0.25">
      <c r="A70" s="73" t="s">
        <v>155</v>
      </c>
      <c r="B70" s="74" t="s">
        <v>156</v>
      </c>
    </row>
    <row r="71" spans="1:2" x14ac:dyDescent="0.25">
      <c r="A71" s="73" t="s">
        <v>157</v>
      </c>
      <c r="B71" s="74" t="s">
        <v>158</v>
      </c>
    </row>
    <row r="72" spans="1:2" x14ac:dyDescent="0.25">
      <c r="A72" s="73" t="s">
        <v>159</v>
      </c>
      <c r="B72" s="74" t="s">
        <v>160</v>
      </c>
    </row>
    <row r="73" spans="1:2" x14ac:dyDescent="0.25">
      <c r="A73" s="73" t="s">
        <v>161</v>
      </c>
      <c r="B73" s="74" t="s">
        <v>162</v>
      </c>
    </row>
    <row r="74" spans="1:2" x14ac:dyDescent="0.25">
      <c r="A74" s="73" t="s">
        <v>163</v>
      </c>
      <c r="B74" s="74" t="s">
        <v>164</v>
      </c>
    </row>
    <row r="75" spans="1:2" x14ac:dyDescent="0.25">
      <c r="A75" s="73" t="s">
        <v>165</v>
      </c>
      <c r="B75" s="75" t="s">
        <v>166</v>
      </c>
    </row>
    <row r="76" spans="1:2" x14ac:dyDescent="0.25">
      <c r="A76" s="73" t="s">
        <v>167</v>
      </c>
      <c r="B76" s="75" t="s">
        <v>168</v>
      </c>
    </row>
    <row r="77" spans="1:2" x14ac:dyDescent="0.25">
      <c r="A77" s="73" t="s">
        <v>169</v>
      </c>
      <c r="B77" s="75" t="s">
        <v>170</v>
      </c>
    </row>
    <row r="78" spans="1:2" x14ac:dyDescent="0.25">
      <c r="A78" s="73" t="s">
        <v>171</v>
      </c>
      <c r="B78" s="75" t="s">
        <v>172</v>
      </c>
    </row>
    <row r="79" spans="1:2" x14ac:dyDescent="0.25">
      <c r="A79" s="73" t="s">
        <v>173</v>
      </c>
      <c r="B79" s="75" t="s">
        <v>174</v>
      </c>
    </row>
    <row r="80" spans="1:2" x14ac:dyDescent="0.25">
      <c r="A80" s="73" t="s">
        <v>175</v>
      </c>
      <c r="B80" s="75" t="s">
        <v>176</v>
      </c>
    </row>
    <row r="81" spans="1:2" x14ac:dyDescent="0.25">
      <c r="A81" s="73" t="s">
        <v>177</v>
      </c>
      <c r="B81" s="75" t="s">
        <v>178</v>
      </c>
    </row>
    <row r="82" spans="1:2" x14ac:dyDescent="0.25">
      <c r="A82" s="73" t="s">
        <v>179</v>
      </c>
      <c r="B82" s="75" t="s">
        <v>180</v>
      </c>
    </row>
    <row r="83" spans="1:2" x14ac:dyDescent="0.25">
      <c r="A83" s="73" t="s">
        <v>181</v>
      </c>
      <c r="B83" s="75" t="s">
        <v>182</v>
      </c>
    </row>
    <row r="84" spans="1:2" x14ac:dyDescent="0.25">
      <c r="A84" s="73" t="s">
        <v>183</v>
      </c>
      <c r="B84" s="75" t="s">
        <v>184</v>
      </c>
    </row>
    <row r="85" spans="1:2" x14ac:dyDescent="0.25">
      <c r="A85" s="73" t="s">
        <v>185</v>
      </c>
      <c r="B85" s="75" t="s">
        <v>186</v>
      </c>
    </row>
    <row r="86" spans="1:2" x14ac:dyDescent="0.25">
      <c r="A86" s="73" t="s">
        <v>187</v>
      </c>
      <c r="B86" s="75" t="s">
        <v>188</v>
      </c>
    </row>
    <row r="87" spans="1:2" x14ac:dyDescent="0.25">
      <c r="A87" s="73" t="s">
        <v>189</v>
      </c>
      <c r="B87" s="75" t="s">
        <v>190</v>
      </c>
    </row>
    <row r="88" spans="1:2" x14ac:dyDescent="0.25">
      <c r="A88" s="73" t="s">
        <v>191</v>
      </c>
      <c r="B88" s="75" t="s">
        <v>192</v>
      </c>
    </row>
    <row r="89" spans="1:2" x14ac:dyDescent="0.25">
      <c r="A89" s="73" t="s">
        <v>193</v>
      </c>
      <c r="B89" s="75" t="s">
        <v>194</v>
      </c>
    </row>
    <row r="90" spans="1:2" x14ac:dyDescent="0.25">
      <c r="A90" s="73" t="s">
        <v>195</v>
      </c>
      <c r="B90" s="75" t="s">
        <v>196</v>
      </c>
    </row>
    <row r="91" spans="1:2" x14ac:dyDescent="0.25">
      <c r="A91" s="73" t="s">
        <v>197</v>
      </c>
      <c r="B91" s="75" t="s">
        <v>198</v>
      </c>
    </row>
    <row r="92" spans="1:2" x14ac:dyDescent="0.25">
      <c r="A92" s="73" t="s">
        <v>199</v>
      </c>
      <c r="B92" s="75" t="s">
        <v>200</v>
      </c>
    </row>
    <row r="93" spans="1:2" x14ac:dyDescent="0.25">
      <c r="A93" s="73" t="s">
        <v>201</v>
      </c>
      <c r="B93" s="75" t="s">
        <v>202</v>
      </c>
    </row>
    <row r="94" spans="1:2" x14ac:dyDescent="0.25">
      <c r="A94" s="73" t="s">
        <v>203</v>
      </c>
      <c r="B94" s="75" t="s">
        <v>204</v>
      </c>
    </row>
    <row r="95" spans="1:2" x14ac:dyDescent="0.25">
      <c r="A95" s="73" t="s">
        <v>205</v>
      </c>
      <c r="B95" s="75" t="s">
        <v>206</v>
      </c>
    </row>
    <row r="96" spans="1:2" x14ac:dyDescent="0.25">
      <c r="A96" s="73" t="s">
        <v>207</v>
      </c>
      <c r="B96" s="75" t="s">
        <v>208</v>
      </c>
    </row>
    <row r="97" spans="1:2" x14ac:dyDescent="0.25">
      <c r="A97" s="73" t="s">
        <v>209</v>
      </c>
      <c r="B97" s="75" t="s">
        <v>210</v>
      </c>
    </row>
    <row r="98" spans="1:2" x14ac:dyDescent="0.25">
      <c r="A98" s="73" t="s">
        <v>211</v>
      </c>
      <c r="B98" s="75" t="s">
        <v>212</v>
      </c>
    </row>
    <row r="99" spans="1:2" x14ac:dyDescent="0.25">
      <c r="A99" s="73" t="s">
        <v>213</v>
      </c>
      <c r="B99" s="75" t="s">
        <v>214</v>
      </c>
    </row>
    <row r="100" spans="1:2" x14ac:dyDescent="0.25">
      <c r="A100" s="73" t="s">
        <v>215</v>
      </c>
      <c r="B100" s="75" t="s">
        <v>216</v>
      </c>
    </row>
    <row r="101" spans="1:2" x14ac:dyDescent="0.25">
      <c r="A101" s="73" t="s">
        <v>217</v>
      </c>
      <c r="B101" s="75" t="s">
        <v>218</v>
      </c>
    </row>
    <row r="102" spans="1:2" x14ac:dyDescent="0.25">
      <c r="A102" s="73" t="s">
        <v>219</v>
      </c>
      <c r="B102" s="75" t="s">
        <v>220</v>
      </c>
    </row>
    <row r="103" spans="1:2" x14ac:dyDescent="0.25">
      <c r="A103" s="73" t="s">
        <v>221</v>
      </c>
      <c r="B103" s="75" t="s">
        <v>222</v>
      </c>
    </row>
    <row r="104" spans="1:2" x14ac:dyDescent="0.25">
      <c r="A104" s="73" t="s">
        <v>223</v>
      </c>
      <c r="B104" s="75" t="s">
        <v>224</v>
      </c>
    </row>
    <row r="105" spans="1:2" x14ac:dyDescent="0.25">
      <c r="A105" s="73" t="s">
        <v>225</v>
      </c>
      <c r="B105" s="75" t="s">
        <v>226</v>
      </c>
    </row>
    <row r="106" spans="1:2" x14ac:dyDescent="0.25">
      <c r="A106" s="73" t="s">
        <v>227</v>
      </c>
      <c r="B106" s="75" t="s">
        <v>228</v>
      </c>
    </row>
    <row r="107" spans="1:2" x14ac:dyDescent="0.25">
      <c r="A107" s="73" t="s">
        <v>229</v>
      </c>
      <c r="B107" s="75" t="s">
        <v>230</v>
      </c>
    </row>
    <row r="108" spans="1:2" x14ac:dyDescent="0.25">
      <c r="A108" s="73" t="s">
        <v>231</v>
      </c>
      <c r="B108" s="75" t="s">
        <v>232</v>
      </c>
    </row>
    <row r="109" spans="1:2" x14ac:dyDescent="0.25">
      <c r="A109" s="73" t="s">
        <v>233</v>
      </c>
      <c r="B109" s="75" t="s">
        <v>234</v>
      </c>
    </row>
    <row r="110" spans="1:2" x14ac:dyDescent="0.25">
      <c r="A110" s="73" t="s">
        <v>235</v>
      </c>
      <c r="B110" s="75" t="s">
        <v>236</v>
      </c>
    </row>
    <row r="111" spans="1:2" x14ac:dyDescent="0.25">
      <c r="A111" s="73" t="s">
        <v>237</v>
      </c>
      <c r="B111" s="75" t="s">
        <v>238</v>
      </c>
    </row>
    <row r="112" spans="1:2" x14ac:dyDescent="0.25">
      <c r="A112" s="73" t="s">
        <v>239</v>
      </c>
      <c r="B112" s="75" t="s">
        <v>240</v>
      </c>
    </row>
    <row r="113" spans="1:2" x14ac:dyDescent="0.25">
      <c r="A113" s="73" t="s">
        <v>241</v>
      </c>
      <c r="B113" s="75" t="s">
        <v>242</v>
      </c>
    </row>
    <row r="114" spans="1:2" x14ac:dyDescent="0.25">
      <c r="A114" s="73" t="s">
        <v>243</v>
      </c>
      <c r="B114" s="75" t="s">
        <v>244</v>
      </c>
    </row>
    <row r="115" spans="1:2" x14ac:dyDescent="0.25">
      <c r="A115" s="73" t="s">
        <v>245</v>
      </c>
      <c r="B115" s="75" t="s">
        <v>246</v>
      </c>
    </row>
    <row r="116" spans="1:2" x14ac:dyDescent="0.25">
      <c r="A116" s="73" t="s">
        <v>247</v>
      </c>
      <c r="B116" s="75" t="s">
        <v>248</v>
      </c>
    </row>
    <row r="117" spans="1:2" x14ac:dyDescent="0.25">
      <c r="A117" s="73" t="s">
        <v>249</v>
      </c>
      <c r="B117" s="75" t="s">
        <v>250</v>
      </c>
    </row>
    <row r="118" spans="1:2" x14ac:dyDescent="0.25">
      <c r="A118" s="73" t="s">
        <v>251</v>
      </c>
      <c r="B118" s="75" t="s">
        <v>252</v>
      </c>
    </row>
    <row r="119" spans="1:2" x14ac:dyDescent="0.25">
      <c r="A119" s="73" t="s">
        <v>253</v>
      </c>
      <c r="B119" s="75" t="s">
        <v>254</v>
      </c>
    </row>
    <row r="120" spans="1:2" x14ac:dyDescent="0.25">
      <c r="A120" s="73" t="s">
        <v>255</v>
      </c>
      <c r="B120" s="75" t="s">
        <v>256</v>
      </c>
    </row>
    <row r="121" spans="1:2" x14ac:dyDescent="0.25">
      <c r="A121" s="73" t="s">
        <v>257</v>
      </c>
      <c r="B121" s="75" t="s">
        <v>258</v>
      </c>
    </row>
    <row r="122" spans="1:2" x14ac:dyDescent="0.25">
      <c r="A122" s="73" t="s">
        <v>259</v>
      </c>
      <c r="B122" s="75" t="s">
        <v>260</v>
      </c>
    </row>
    <row r="123" spans="1:2" x14ac:dyDescent="0.25">
      <c r="A123" s="73" t="s">
        <v>261</v>
      </c>
      <c r="B123" s="75" t="s">
        <v>262</v>
      </c>
    </row>
    <row r="124" spans="1:2" x14ac:dyDescent="0.25">
      <c r="A124" s="73" t="s">
        <v>263</v>
      </c>
      <c r="B124" s="75" t="s">
        <v>264</v>
      </c>
    </row>
    <row r="125" spans="1:2" x14ac:dyDescent="0.25">
      <c r="A125" s="73" t="s">
        <v>265</v>
      </c>
      <c r="B125" s="75" t="s">
        <v>266</v>
      </c>
    </row>
    <row r="126" spans="1:2" x14ac:dyDescent="0.25">
      <c r="A126" s="73" t="s">
        <v>267</v>
      </c>
      <c r="B126" s="75" t="s">
        <v>268</v>
      </c>
    </row>
    <row r="127" spans="1:2" x14ac:dyDescent="0.25">
      <c r="A127" s="73" t="s">
        <v>269</v>
      </c>
      <c r="B127" s="75" t="s">
        <v>270</v>
      </c>
    </row>
    <row r="128" spans="1:2" x14ac:dyDescent="0.25">
      <c r="A128" s="73" t="s">
        <v>271</v>
      </c>
      <c r="B128" s="75" t="s">
        <v>272</v>
      </c>
    </row>
    <row r="129" spans="1:2" x14ac:dyDescent="0.25">
      <c r="A129" s="73" t="s">
        <v>273</v>
      </c>
      <c r="B129" s="75" t="s">
        <v>274</v>
      </c>
    </row>
    <row r="130" spans="1:2" x14ac:dyDescent="0.25">
      <c r="A130" s="73" t="s">
        <v>275</v>
      </c>
      <c r="B130" s="75" t="s">
        <v>276</v>
      </c>
    </row>
    <row r="131" spans="1:2" x14ac:dyDescent="0.25">
      <c r="A131" s="73" t="s">
        <v>277</v>
      </c>
      <c r="B131" s="75" t="s">
        <v>278</v>
      </c>
    </row>
    <row r="132" spans="1:2" x14ac:dyDescent="0.25">
      <c r="A132" s="73" t="s">
        <v>279</v>
      </c>
      <c r="B132" s="75" t="s">
        <v>280</v>
      </c>
    </row>
    <row r="133" spans="1:2" x14ac:dyDescent="0.25">
      <c r="A133" s="73" t="s">
        <v>281</v>
      </c>
      <c r="B133" s="75" t="s">
        <v>282</v>
      </c>
    </row>
    <row r="134" spans="1:2" x14ac:dyDescent="0.25">
      <c r="A134" s="73" t="s">
        <v>283</v>
      </c>
      <c r="B134" s="75" t="s">
        <v>284</v>
      </c>
    </row>
    <row r="135" spans="1:2" x14ac:dyDescent="0.25">
      <c r="A135" s="73" t="s">
        <v>285</v>
      </c>
      <c r="B135" s="75" t="s">
        <v>286</v>
      </c>
    </row>
    <row r="136" spans="1:2" x14ac:dyDescent="0.25">
      <c r="A136" s="73" t="s">
        <v>287</v>
      </c>
      <c r="B136" s="75" t="s">
        <v>288</v>
      </c>
    </row>
    <row r="137" spans="1:2" x14ac:dyDescent="0.25">
      <c r="A137" s="73" t="s">
        <v>289</v>
      </c>
      <c r="B137" s="75" t="s">
        <v>290</v>
      </c>
    </row>
    <row r="138" spans="1:2" x14ac:dyDescent="0.25">
      <c r="A138" s="73" t="s">
        <v>291</v>
      </c>
      <c r="B138" s="75" t="s">
        <v>292</v>
      </c>
    </row>
    <row r="139" spans="1:2" x14ac:dyDescent="0.25">
      <c r="A139" s="73" t="s">
        <v>293</v>
      </c>
      <c r="B139" s="75" t="s">
        <v>294</v>
      </c>
    </row>
    <row r="140" spans="1:2" x14ac:dyDescent="0.25">
      <c r="A140" s="73" t="s">
        <v>295</v>
      </c>
      <c r="B140" s="75" t="s">
        <v>296</v>
      </c>
    </row>
    <row r="141" spans="1:2" x14ac:dyDescent="0.25">
      <c r="A141" s="73" t="s">
        <v>297</v>
      </c>
      <c r="B141" s="75" t="s">
        <v>298</v>
      </c>
    </row>
    <row r="142" spans="1:2" x14ac:dyDescent="0.25">
      <c r="A142" s="73" t="s">
        <v>299</v>
      </c>
      <c r="B142" s="75" t="s">
        <v>300</v>
      </c>
    </row>
    <row r="143" spans="1:2" x14ac:dyDescent="0.25">
      <c r="A143" s="73" t="s">
        <v>301</v>
      </c>
      <c r="B143" s="75" t="s">
        <v>302</v>
      </c>
    </row>
    <row r="144" spans="1:2" x14ac:dyDescent="0.25">
      <c r="A144" s="73" t="s">
        <v>303</v>
      </c>
      <c r="B144" s="75" t="s">
        <v>304</v>
      </c>
    </row>
    <row r="145" spans="1:2" x14ac:dyDescent="0.25">
      <c r="A145" s="73" t="s">
        <v>305</v>
      </c>
      <c r="B145" s="75" t="s">
        <v>306</v>
      </c>
    </row>
    <row r="146" spans="1:2" x14ac:dyDescent="0.25">
      <c r="A146" s="73" t="s">
        <v>307</v>
      </c>
      <c r="B146" s="75" t="s">
        <v>308</v>
      </c>
    </row>
    <row r="147" spans="1:2" x14ac:dyDescent="0.25">
      <c r="A147" s="73" t="s">
        <v>309</v>
      </c>
      <c r="B147" s="75" t="s">
        <v>310</v>
      </c>
    </row>
    <row r="148" spans="1:2" x14ac:dyDescent="0.25">
      <c r="A148" s="73" t="s">
        <v>311</v>
      </c>
      <c r="B148" s="75" t="s">
        <v>312</v>
      </c>
    </row>
    <row r="149" spans="1:2" x14ac:dyDescent="0.25">
      <c r="A149" s="73" t="s">
        <v>313</v>
      </c>
      <c r="B149" s="75" t="s">
        <v>314</v>
      </c>
    </row>
    <row r="150" spans="1:2" x14ac:dyDescent="0.25">
      <c r="A150" s="73" t="s">
        <v>315</v>
      </c>
      <c r="B150" s="75" t="s">
        <v>316</v>
      </c>
    </row>
    <row r="151" spans="1:2" x14ac:dyDescent="0.25">
      <c r="A151" s="73" t="s">
        <v>317</v>
      </c>
      <c r="B151" s="75" t="s">
        <v>318</v>
      </c>
    </row>
    <row r="152" spans="1:2" x14ac:dyDescent="0.25">
      <c r="A152" s="73" t="s">
        <v>319</v>
      </c>
      <c r="B152" s="75" t="s">
        <v>320</v>
      </c>
    </row>
    <row r="153" spans="1:2" x14ac:dyDescent="0.25">
      <c r="A153" s="73" t="s">
        <v>321</v>
      </c>
      <c r="B153" s="75" t="s">
        <v>322</v>
      </c>
    </row>
    <row r="154" spans="1:2" x14ac:dyDescent="0.25">
      <c r="A154" s="73" t="s">
        <v>323</v>
      </c>
      <c r="B154" s="75" t="s">
        <v>324</v>
      </c>
    </row>
    <row r="155" spans="1:2" x14ac:dyDescent="0.25">
      <c r="A155" s="73" t="s">
        <v>325</v>
      </c>
      <c r="B155" s="75" t="s">
        <v>326</v>
      </c>
    </row>
    <row r="156" spans="1:2" x14ac:dyDescent="0.25">
      <c r="A156" s="73" t="s">
        <v>327</v>
      </c>
      <c r="B156" s="75" t="s">
        <v>328</v>
      </c>
    </row>
    <row r="157" spans="1:2" x14ac:dyDescent="0.25">
      <c r="A157" s="73" t="s">
        <v>329</v>
      </c>
      <c r="B157" s="75" t="s">
        <v>330</v>
      </c>
    </row>
    <row r="158" spans="1:2" x14ac:dyDescent="0.25">
      <c r="A158" s="73" t="s">
        <v>331</v>
      </c>
      <c r="B158" s="75" t="s">
        <v>332</v>
      </c>
    </row>
    <row r="159" spans="1:2" x14ac:dyDescent="0.25">
      <c r="A159" s="73" t="s">
        <v>333</v>
      </c>
      <c r="B159" s="75" t="s">
        <v>334</v>
      </c>
    </row>
    <row r="160" spans="1:2" x14ac:dyDescent="0.25">
      <c r="A160" s="73" t="s">
        <v>335</v>
      </c>
      <c r="B160" s="75" t="s">
        <v>336</v>
      </c>
    </row>
    <row r="161" spans="1:2" x14ac:dyDescent="0.25">
      <c r="A161" s="73" t="s">
        <v>337</v>
      </c>
      <c r="B161" s="75" t="s">
        <v>338</v>
      </c>
    </row>
    <row r="162" spans="1:2" x14ac:dyDescent="0.25">
      <c r="A162" s="73" t="s">
        <v>339</v>
      </c>
      <c r="B162" s="75" t="s">
        <v>340</v>
      </c>
    </row>
    <row r="163" spans="1:2" x14ac:dyDescent="0.25">
      <c r="A163" s="73" t="s">
        <v>341</v>
      </c>
      <c r="B163" s="75" t="s">
        <v>342</v>
      </c>
    </row>
    <row r="164" spans="1:2" x14ac:dyDescent="0.25">
      <c r="A164" s="73" t="s">
        <v>343</v>
      </c>
      <c r="B164" s="75" t="s">
        <v>344</v>
      </c>
    </row>
    <row r="165" spans="1:2" x14ac:dyDescent="0.25">
      <c r="A165" s="73" t="s">
        <v>345</v>
      </c>
      <c r="B165" s="75" t="s">
        <v>346</v>
      </c>
    </row>
    <row r="166" spans="1:2" x14ac:dyDescent="0.25">
      <c r="A166" s="73" t="s">
        <v>347</v>
      </c>
      <c r="B166" s="75" t="s">
        <v>348</v>
      </c>
    </row>
    <row r="167" spans="1:2" x14ac:dyDescent="0.25">
      <c r="A167" s="73" t="s">
        <v>349</v>
      </c>
      <c r="B167" s="75" t="s">
        <v>350</v>
      </c>
    </row>
    <row r="168" spans="1:2" x14ac:dyDescent="0.25">
      <c r="A168" s="73" t="s">
        <v>351</v>
      </c>
      <c r="B168" s="75" t="s">
        <v>352</v>
      </c>
    </row>
    <row r="169" spans="1:2" x14ac:dyDescent="0.25">
      <c r="A169" s="73" t="s">
        <v>353</v>
      </c>
      <c r="B169" s="75" t="s">
        <v>354</v>
      </c>
    </row>
    <row r="170" spans="1:2" x14ac:dyDescent="0.25">
      <c r="A170" s="73" t="s">
        <v>355</v>
      </c>
      <c r="B170" s="75"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boubacar.bah@undp.org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MPTF_00006_01070</ProjectId>
    <FundCode xmlns="f9695bc1-6109-4dcd-a27a-f8a0370b00e2">MPTF_00006</FundCode>
    <Comments xmlns="f9695bc1-6109-4dcd-a27a-f8a0370b00e2">Rapport financier annuel</Comments>
    <Active xmlns="f9695bc1-6109-4dcd-a27a-f8a0370b00e2">Yes</Active>
    <DocumentDate xmlns="b1528a4b-5ccb-40f7-a09e-43427183cd95">2024-11-22T08:00:00+00:00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purl.org/dc/terms/"/>
    <ds:schemaRef ds:uri="4353bbc1-f7fa-4b09-a250-64a6e5ff8510"/>
    <ds:schemaRef ds:uri="http://schemas.microsoft.com/office/2006/documentManagement/types"/>
    <ds:schemaRef ds:uri="http://schemas.microsoft.com/office/infopath/2007/PartnerControls"/>
    <ds:schemaRef ds:uri="http://purl.org/dc/elements/1.1/"/>
    <ds:schemaRef ds:uri="http://schemas.microsoft.com/office/2006/metadata/properties"/>
    <ds:schemaRef ds:uri="49644015-057e-4672-bb78-23e01e5568c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04A4A3D-3C6A-4788-8794-A9F5C712D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Tableau budgétaire</vt:lpstr>
      <vt:lpstr>2) Tableau budgétaire</vt:lpstr>
      <vt:lpstr>3) Notes d'explication</vt:lpstr>
      <vt:lpstr>4) Pour utilisation par PBSO</vt:lpstr>
      <vt:lpstr>5) Pour utilisation par MPTFO</vt:lpstr>
      <vt:lpstr>Feuil2</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2024 PPPDG_CPG.xlsx</dc:title>
  <dc:creator>Jelena Zelenovic</dc:creator>
  <cp:lastModifiedBy>Thierno Sadou Diallo</cp:lastModifiedBy>
  <cp:lastPrinted>2017-12-11T22:51:21Z</cp:lastPrinted>
  <dcterms:created xsi:type="dcterms:W3CDTF">2017-11-15T21:17:43Z</dcterms:created>
  <dcterms:modified xsi:type="dcterms:W3CDTF">2024-11-15T19:36:29Z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