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dp-my.sharepoint.com/personal/amadou_sadjo_barry_undp_org/Documents/Rapport annuels PBF 2024/"/>
    </mc:Choice>
  </mc:AlternateContent>
  <xr:revisionPtr revIDLastSave="0" documentId="8_{680F656B-D90E-4769-A537-7402DEDCEB04}" xr6:coauthVersionLast="47" xr6:coauthVersionMax="47" xr10:uidLastSave="{00000000-0000-0000-0000-000000000000}"/>
  <bookViews>
    <workbookView xWindow="-110" yWindow="-110" windowWidth="19420" windowHeight="1042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definedNames>
    <definedName name="_xlnm._FilterDatabase" localSheetId="0" hidden="1">'1) Tableau budgétaire 1'!$K$2:$K$155</definedName>
    <definedName name="_Int_c5kN7TBk" localSheetId="0">'1) Tableau budgétaire 1'!$C$46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6" i="1" l="1"/>
  <c r="P85" i="1"/>
  <c r="K86" i="1"/>
  <c r="L86" i="1"/>
  <c r="O86" i="1"/>
  <c r="M86" i="1"/>
  <c r="N86" i="1"/>
  <c r="O85" i="1"/>
  <c r="K61" i="1"/>
  <c r="K22" i="1"/>
  <c r="K28" i="1"/>
  <c r="L28" i="1"/>
  <c r="L58" i="1"/>
  <c r="N53" i="1"/>
  <c r="O53" i="1"/>
  <c r="K53" i="1"/>
  <c r="N49" i="1"/>
  <c r="O49" i="1"/>
  <c r="K49" i="1"/>
  <c r="L49" i="1"/>
  <c r="K40" i="1"/>
  <c r="L40" i="1"/>
  <c r="N40" i="1"/>
  <c r="O40" i="1"/>
  <c r="M34" i="1"/>
  <c r="M85" i="1" s="1"/>
  <c r="N34" i="1"/>
  <c r="O34" i="1"/>
  <c r="K34" i="1"/>
  <c r="M28" i="1"/>
  <c r="N28" i="1"/>
  <c r="O28" i="1"/>
  <c r="N22" i="1"/>
  <c r="O22" i="1"/>
  <c r="N15" i="1"/>
  <c r="O15" i="1"/>
  <c r="N85" i="1"/>
  <c r="L85" i="1"/>
  <c r="K85" i="1"/>
  <c r="D85" i="1"/>
  <c r="G72" i="1"/>
  <c r="F72" i="1"/>
  <c r="E72" i="1"/>
  <c r="D72" i="1"/>
  <c r="I61" i="1"/>
  <c r="I53" i="1"/>
  <c r="I49" i="1"/>
  <c r="I40" i="1"/>
  <c r="I34" i="1"/>
  <c r="I28" i="1"/>
  <c r="I22" i="1"/>
  <c r="I15" i="1"/>
  <c r="M61" i="1"/>
  <c r="N61" i="1"/>
  <c r="P36" i="1"/>
  <c r="P18" i="1"/>
  <c r="P17" i="1"/>
  <c r="P14" i="1"/>
  <c r="P13" i="1"/>
  <c r="P58" i="1"/>
  <c r="M22" i="1"/>
  <c r="M15" i="1"/>
  <c r="M40" i="1"/>
  <c r="L61" i="1"/>
  <c r="P59" i="1"/>
  <c r="P60" i="1"/>
  <c r="P57" i="1"/>
  <c r="M53" i="1"/>
  <c r="L53" i="1"/>
  <c r="P52" i="1"/>
  <c r="P51" i="1"/>
  <c r="M49" i="1"/>
  <c r="P45" i="1"/>
  <c r="P46" i="1"/>
  <c r="P47" i="1"/>
  <c r="P48" i="1"/>
  <c r="P44" i="1"/>
  <c r="P37" i="1"/>
  <c r="P38" i="1"/>
  <c r="P39" i="1"/>
  <c r="L34" i="1"/>
  <c r="P33" i="1"/>
  <c r="P32" i="1"/>
  <c r="P25" i="1"/>
  <c r="P26" i="1"/>
  <c r="P27" i="1"/>
  <c r="P24" i="1"/>
  <c r="L22" i="1"/>
  <c r="P19" i="1"/>
  <c r="P21" i="1"/>
  <c r="K15" i="1"/>
  <c r="L15" i="1"/>
  <c r="G214" i="5"/>
  <c r="G213" i="5"/>
  <c r="G212" i="5"/>
  <c r="G211" i="5"/>
  <c r="G210" i="5"/>
  <c r="F10" i="4" s="1"/>
  <c r="G209" i="5"/>
  <c r="F9" i="4" s="1"/>
  <c r="G208" i="5"/>
  <c r="F8" i="4" s="1"/>
  <c r="D88" i="1"/>
  <c r="P20" i="1" l="1"/>
  <c r="P22" i="1" s="1"/>
  <c r="P15" i="1"/>
  <c r="P40" i="1"/>
  <c r="G215" i="5"/>
  <c r="H191" i="5"/>
  <c r="H175" i="5"/>
  <c r="H156" i="5"/>
  <c r="H120" i="5"/>
  <c r="H78" i="5"/>
  <c r="H42" i="5"/>
  <c r="H41" i="5"/>
  <c r="H40" i="5"/>
  <c r="H39" i="5"/>
  <c r="H34" i="5"/>
  <c r="H33" i="5"/>
  <c r="H31" i="5"/>
  <c r="H30" i="5"/>
  <c r="H29" i="5"/>
  <c r="H28" i="5"/>
  <c r="H23" i="5"/>
  <c r="H22" i="5"/>
  <c r="H21" i="5"/>
  <c r="H20" i="5"/>
  <c r="H19" i="5"/>
  <c r="H18" i="5"/>
  <c r="H17" i="5"/>
  <c r="H60" i="1"/>
  <c r="H59" i="1"/>
  <c r="H58" i="1"/>
  <c r="H57" i="1"/>
  <c r="H61" i="1" l="1"/>
  <c r="G216" i="5"/>
  <c r="G217" i="5" s="1"/>
  <c r="F11" i="4"/>
  <c r="F13" i="4"/>
  <c r="D61" i="1"/>
  <c r="E207" i="5"/>
  <c r="F207" i="5"/>
  <c r="G207" i="5"/>
  <c r="D207" i="5"/>
  <c r="H196" i="5"/>
  <c r="H197" i="5"/>
  <c r="H199" i="5"/>
  <c r="H200" i="5"/>
  <c r="H201" i="5"/>
  <c r="H202" i="5"/>
  <c r="H185" i="5"/>
  <c r="H186" i="5"/>
  <c r="H187" i="5"/>
  <c r="H188" i="5"/>
  <c r="H189" i="5"/>
  <c r="H190" i="5"/>
  <c r="H174" i="5"/>
  <c r="H176" i="5"/>
  <c r="H177" i="5"/>
  <c r="H178" i="5"/>
  <c r="H179" i="5"/>
  <c r="H180" i="5"/>
  <c r="H163" i="5"/>
  <c r="H164" i="5"/>
  <c r="H165" i="5"/>
  <c r="H166" i="5"/>
  <c r="H167" i="5"/>
  <c r="H168" i="5"/>
  <c r="H169" i="5"/>
  <c r="H152" i="5"/>
  <c r="H153" i="5"/>
  <c r="H154" i="5"/>
  <c r="H155" i="5"/>
  <c r="H157" i="5"/>
  <c r="H158" i="5"/>
  <c r="H140" i="5"/>
  <c r="H141" i="5"/>
  <c r="H142" i="5"/>
  <c r="H143" i="5"/>
  <c r="H144" i="5"/>
  <c r="H145" i="5"/>
  <c r="H146" i="5"/>
  <c r="H129" i="5"/>
  <c r="H130" i="5"/>
  <c r="H131" i="5"/>
  <c r="H132" i="5"/>
  <c r="H133" i="5"/>
  <c r="H134" i="5"/>
  <c r="H135" i="5"/>
  <c r="H118" i="5"/>
  <c r="H119" i="5"/>
  <c r="H121" i="5"/>
  <c r="H122" i="5"/>
  <c r="H123" i="5"/>
  <c r="H124" i="5"/>
  <c r="H107" i="5"/>
  <c r="H108" i="5"/>
  <c r="H109" i="5"/>
  <c r="H110" i="5"/>
  <c r="H111" i="5"/>
  <c r="H112" i="5"/>
  <c r="H113" i="5"/>
  <c r="H95" i="5"/>
  <c r="H96" i="5"/>
  <c r="H97" i="5"/>
  <c r="H98" i="5"/>
  <c r="H99" i="5"/>
  <c r="H100" i="5"/>
  <c r="H101" i="5"/>
  <c r="H84" i="5"/>
  <c r="H85" i="5"/>
  <c r="H86" i="5"/>
  <c r="H87" i="5"/>
  <c r="H88" i="5"/>
  <c r="H89" i="5"/>
  <c r="H90" i="5"/>
  <c r="H79" i="5"/>
  <c r="H73" i="5"/>
  <c r="H74" i="5"/>
  <c r="H75" i="5"/>
  <c r="H76" i="5"/>
  <c r="H77" i="5"/>
  <c r="H62" i="5"/>
  <c r="H63" i="5"/>
  <c r="H64" i="5"/>
  <c r="H65" i="5"/>
  <c r="H66" i="5"/>
  <c r="H67" i="5"/>
  <c r="H68" i="5"/>
  <c r="H50" i="5"/>
  <c r="H51" i="5"/>
  <c r="H52" i="5"/>
  <c r="H53" i="5"/>
  <c r="H54" i="5"/>
  <c r="H55" i="5"/>
  <c r="H56" i="5"/>
  <c r="H43" i="5"/>
  <c r="H44" i="5"/>
  <c r="H45" i="5"/>
  <c r="G35" i="5"/>
  <c r="H32" i="5"/>
  <c r="H52" i="1"/>
  <c r="H51" i="1"/>
  <c r="H45" i="1"/>
  <c r="H46" i="1"/>
  <c r="H47" i="1"/>
  <c r="H48" i="1"/>
  <c r="H44" i="1"/>
  <c r="H37" i="1"/>
  <c r="H38" i="1"/>
  <c r="H39" i="1"/>
  <c r="H36" i="1"/>
  <c r="H33" i="1"/>
  <c r="H32" i="1"/>
  <c r="H25" i="1"/>
  <c r="H26" i="1"/>
  <c r="H27" i="1"/>
  <c r="H24" i="1"/>
  <c r="H18" i="1"/>
  <c r="H19" i="1"/>
  <c r="H20" i="1"/>
  <c r="H21" i="1"/>
  <c r="H17" i="1"/>
  <c r="H14" i="1"/>
  <c r="H13" i="1"/>
  <c r="F21" i="4"/>
  <c r="C7" i="4"/>
  <c r="F14" i="4"/>
  <c r="F7" i="4"/>
  <c r="G203" i="5"/>
  <c r="G192" i="5"/>
  <c r="G181" i="5"/>
  <c r="G170" i="5"/>
  <c r="G159" i="5"/>
  <c r="G147" i="5"/>
  <c r="G136" i="5"/>
  <c r="G125" i="5"/>
  <c r="G114" i="5"/>
  <c r="G102" i="5"/>
  <c r="G91" i="5"/>
  <c r="G80" i="5"/>
  <c r="G69" i="5"/>
  <c r="G57" i="5"/>
  <c r="G46" i="5"/>
  <c r="G24" i="5"/>
  <c r="G13" i="5"/>
  <c r="G79" i="1"/>
  <c r="G71" i="1"/>
  <c r="G61" i="1"/>
  <c r="G195" i="5" s="1"/>
  <c r="G184" i="5"/>
  <c r="G173" i="5"/>
  <c r="G162" i="5"/>
  <c r="G151" i="5"/>
  <c r="G139" i="5"/>
  <c r="G128" i="5"/>
  <c r="G53" i="1"/>
  <c r="G117" i="5" s="1"/>
  <c r="G49" i="1"/>
  <c r="G106" i="5" s="1"/>
  <c r="G94" i="5"/>
  <c r="G83" i="5"/>
  <c r="G40" i="1"/>
  <c r="G72" i="5" s="1"/>
  <c r="G34" i="1"/>
  <c r="G61" i="5" s="1"/>
  <c r="G49" i="5"/>
  <c r="G28" i="1"/>
  <c r="G38" i="5" s="1"/>
  <c r="G22" i="1"/>
  <c r="G27" i="5" s="1"/>
  <c r="G15" i="1"/>
  <c r="H22" i="1" l="1"/>
  <c r="H15" i="1"/>
  <c r="G16" i="5"/>
  <c r="F12" i="4"/>
  <c r="H24" i="4"/>
  <c r="H23" i="4"/>
  <c r="H22" i="4"/>
  <c r="G73" i="1" l="1"/>
  <c r="G74" i="1" s="1"/>
  <c r="F15" i="4"/>
  <c r="F16" i="4" s="1"/>
  <c r="F17" i="4" s="1"/>
  <c r="G82" i="1" l="1"/>
  <c r="G81" i="1"/>
  <c r="G80" i="1"/>
  <c r="P61" i="1"/>
  <c r="P53" i="1"/>
  <c r="P49" i="1"/>
  <c r="P34" i="1"/>
  <c r="P28" i="1"/>
  <c r="G83" i="1" l="1"/>
  <c r="F25" i="4" s="1"/>
  <c r="F22" i="4"/>
  <c r="I83" i="1"/>
  <c r="D208" i="5" l="1"/>
  <c r="D21" i="4"/>
  <c r="E21" i="4"/>
  <c r="C21" i="4"/>
  <c r="D7" i="4"/>
  <c r="E7" i="4"/>
  <c r="E214" i="5"/>
  <c r="F214" i="5"/>
  <c r="E213" i="5"/>
  <c r="F213" i="5"/>
  <c r="E13" i="4" s="1"/>
  <c r="E212" i="5"/>
  <c r="F212" i="5"/>
  <c r="E211" i="5"/>
  <c r="F211" i="5"/>
  <c r="E210" i="5"/>
  <c r="E209" i="5"/>
  <c r="F209" i="5"/>
  <c r="D210" i="5"/>
  <c r="D211" i="5"/>
  <c r="D212" i="5"/>
  <c r="D213" i="5"/>
  <c r="D214" i="5"/>
  <c r="D209" i="5"/>
  <c r="E208" i="5"/>
  <c r="F208" i="5"/>
  <c r="H212" i="5" l="1"/>
  <c r="H214" i="5"/>
  <c r="H209" i="5"/>
  <c r="H211" i="5"/>
  <c r="H213" i="5"/>
  <c r="H208" i="5"/>
  <c r="D215" i="5"/>
  <c r="D216" i="5" l="1"/>
  <c r="D217" i="5" s="1"/>
  <c r="D13" i="5"/>
  <c r="E79" i="1"/>
  <c r="F79" i="1"/>
  <c r="D79" i="1"/>
  <c r="E71" i="1"/>
  <c r="F71" i="1"/>
  <c r="D71" i="1"/>
  <c r="E203" i="5"/>
  <c r="D203" i="5"/>
  <c r="E61" i="1"/>
  <c r="E195" i="5" s="1"/>
  <c r="F61" i="1"/>
  <c r="F195" i="5" s="1"/>
  <c r="D195" i="5"/>
  <c r="H195" i="5" l="1"/>
  <c r="H34" i="1"/>
  <c r="H40" i="1"/>
  <c r="H49" i="1"/>
  <c r="H53" i="1"/>
  <c r="H28" i="1"/>
  <c r="D14" i="4"/>
  <c r="E14" i="4"/>
  <c r="D12" i="4"/>
  <c r="E12" i="4"/>
  <c r="D11" i="4"/>
  <c r="E11" i="4"/>
  <c r="D10" i="4"/>
  <c r="D9" i="4"/>
  <c r="E9" i="4"/>
  <c r="C14" i="4"/>
  <c r="C10" i="4"/>
  <c r="C11" i="4"/>
  <c r="C12" i="4"/>
  <c r="C13" i="4"/>
  <c r="C9" i="4"/>
  <c r="D8" i="4"/>
  <c r="E8" i="4"/>
  <c r="C8" i="4"/>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E46" i="5"/>
  <c r="F46" i="5"/>
  <c r="D57" i="5"/>
  <c r="E57" i="5"/>
  <c r="F57" i="5"/>
  <c r="E24" i="5"/>
  <c r="F24" i="5"/>
  <c r="D24" i="5"/>
  <c r="H24" i="5" l="1"/>
  <c r="H46" i="5"/>
  <c r="H91" i="5"/>
  <c r="G11" i="4"/>
  <c r="H192" i="5"/>
  <c r="H147" i="5"/>
  <c r="H57" i="5"/>
  <c r="H102" i="5"/>
  <c r="G9" i="4"/>
  <c r="G8" i="4"/>
  <c r="G14" i="4"/>
  <c r="H114" i="5"/>
  <c r="H136" i="5"/>
  <c r="H159" i="5"/>
  <c r="H181" i="5"/>
  <c r="H69" i="5"/>
  <c r="H35" i="5"/>
  <c r="H80" i="5"/>
  <c r="H125" i="5"/>
  <c r="H170" i="5"/>
  <c r="G12" i="4"/>
  <c r="D13" i="4"/>
  <c r="G13" i="4" s="1"/>
  <c r="C15" i="4"/>
  <c r="E215" i="5"/>
  <c r="E184" i="5"/>
  <c r="F184" i="5"/>
  <c r="E173" i="5"/>
  <c r="F173" i="5"/>
  <c r="E162" i="5"/>
  <c r="F162" i="5"/>
  <c r="E151" i="5"/>
  <c r="F151" i="5"/>
  <c r="E139" i="5"/>
  <c r="F139" i="5"/>
  <c r="E128" i="5"/>
  <c r="F128" i="5"/>
  <c r="E53" i="1"/>
  <c r="E117" i="5" s="1"/>
  <c r="F53" i="1"/>
  <c r="F117" i="5" s="1"/>
  <c r="E49" i="1"/>
  <c r="F49" i="1"/>
  <c r="F106" i="5" s="1"/>
  <c r="E94" i="5"/>
  <c r="E83" i="5"/>
  <c r="F83" i="5"/>
  <c r="E40" i="1"/>
  <c r="E72" i="5" s="1"/>
  <c r="F40" i="1"/>
  <c r="F72" i="5" s="1"/>
  <c r="E34" i="1"/>
  <c r="E61" i="5" s="1"/>
  <c r="F34" i="1"/>
  <c r="F61" i="5" s="1"/>
  <c r="E49" i="5"/>
  <c r="F49" i="5"/>
  <c r="E28" i="1"/>
  <c r="F28" i="1"/>
  <c r="F38" i="5" s="1"/>
  <c r="E22" i="1"/>
  <c r="E27" i="5" s="1"/>
  <c r="F22" i="1"/>
  <c r="F27" i="5" s="1"/>
  <c r="D22" i="1"/>
  <c r="D27" i="5" s="1"/>
  <c r="F15" i="1"/>
  <c r="E15" i="1"/>
  <c r="H27" i="5" l="1"/>
  <c r="C16" i="4"/>
  <c r="C17" i="4" s="1"/>
  <c r="E216" i="5"/>
  <c r="E217" i="5" s="1"/>
  <c r="E16" i="5"/>
  <c r="F16" i="5"/>
  <c r="D15" i="4"/>
  <c r="E106" i="5"/>
  <c r="F94" i="5"/>
  <c r="E38" i="5"/>
  <c r="E73" i="1" l="1"/>
  <c r="E74" i="1" s="1"/>
  <c r="E82" i="1" s="1"/>
  <c r="F73" i="1"/>
  <c r="F74" i="1" s="1"/>
  <c r="D16" i="4"/>
  <c r="D17" i="4" s="1"/>
  <c r="D184" i="5"/>
  <c r="H184" i="5" s="1"/>
  <c r="D173" i="5"/>
  <c r="H173" i="5" s="1"/>
  <c r="D162" i="5"/>
  <c r="H162" i="5" s="1"/>
  <c r="D139" i="5"/>
  <c r="H139" i="5" s="1"/>
  <c r="D128" i="5"/>
  <c r="H128" i="5" s="1"/>
  <c r="D53" i="1"/>
  <c r="D117" i="5" s="1"/>
  <c r="H117" i="5" s="1"/>
  <c r="D49" i="1"/>
  <c r="D94" i="5"/>
  <c r="H94" i="5" s="1"/>
  <c r="D83" i="5"/>
  <c r="H83" i="5" s="1"/>
  <c r="D40" i="1"/>
  <c r="D72" i="5" s="1"/>
  <c r="H72" i="5" s="1"/>
  <c r="D34" i="1"/>
  <c r="D49" i="5"/>
  <c r="H49" i="5" s="1"/>
  <c r="D28" i="1"/>
  <c r="D15" i="1"/>
  <c r="F82" i="1" l="1"/>
  <c r="E80" i="1"/>
  <c r="E81" i="1"/>
  <c r="E83" i="1"/>
  <c r="D16" i="5"/>
  <c r="H16" i="5" s="1"/>
  <c r="D106" i="5"/>
  <c r="H106" i="5" s="1"/>
  <c r="C29" i="6"/>
  <c r="D151" i="5"/>
  <c r="H151" i="5" s="1"/>
  <c r="C40" i="6"/>
  <c r="D61" i="5"/>
  <c r="H61" i="5" s="1"/>
  <c r="C18" i="6"/>
  <c r="D38" i="5"/>
  <c r="H38" i="5" s="1"/>
  <c r="C7" i="6"/>
  <c r="D10" i="6" s="1"/>
  <c r="H72" i="1" l="1"/>
  <c r="D73" i="1"/>
  <c r="D74" i="1" s="1"/>
  <c r="D81" i="1" s="1"/>
  <c r="F24" i="4"/>
  <c r="F23" i="4"/>
  <c r="D24" i="4"/>
  <c r="D23" i="4"/>
  <c r="E24" i="4"/>
  <c r="D45" i="6"/>
  <c r="D47" i="6"/>
  <c r="D46" i="6"/>
  <c r="D43" i="6"/>
  <c r="D44" i="6"/>
  <c r="D34" i="6"/>
  <c r="D36" i="6"/>
  <c r="D32" i="6"/>
  <c r="D33" i="6"/>
  <c r="D35" i="6"/>
  <c r="D24" i="6"/>
  <c r="D25" i="6"/>
  <c r="D21" i="6"/>
  <c r="D22" i="6"/>
  <c r="D23" i="6"/>
  <c r="D12" i="6"/>
  <c r="D11" i="6"/>
  <c r="D14" i="6"/>
  <c r="D13" i="6"/>
  <c r="H73" i="1" l="1"/>
  <c r="H74" i="1" s="1"/>
  <c r="D86" i="1" s="1"/>
  <c r="D82" i="1"/>
  <c r="H82" i="1" s="1"/>
  <c r="D80" i="1"/>
  <c r="D25" i="4"/>
  <c r="D22" i="4"/>
  <c r="C30" i="6"/>
  <c r="C41" i="6"/>
  <c r="C19" i="6"/>
  <c r="C8" i="6"/>
  <c r="D89" i="1" l="1"/>
  <c r="D83" i="1"/>
  <c r="C22" i="4" l="1"/>
  <c r="C24" i="4"/>
  <c r="G24" i="4"/>
  <c r="C25" i="4"/>
  <c r="C23" i="4"/>
  <c r="H198" i="5" l="1"/>
  <c r="F210" i="5"/>
  <c r="F215" i="5" s="1"/>
  <c r="H215" i="5" s="1"/>
  <c r="H216" i="5" s="1"/>
  <c r="H217" i="5" s="1"/>
  <c r="F203" i="5"/>
  <c r="H203" i="5" s="1"/>
  <c r="F216" i="5" l="1"/>
  <c r="F217" i="5" s="1"/>
  <c r="H210" i="5"/>
  <c r="E10" i="4"/>
  <c r="G10" i="4" l="1"/>
  <c r="E15" i="4"/>
  <c r="E16" i="4" l="1"/>
  <c r="E17" i="4" s="1"/>
  <c r="G15" i="4"/>
  <c r="G16" i="4" l="1"/>
  <c r="G17" i="4" s="1"/>
  <c r="F83" i="1"/>
  <c r="E25" i="4" s="1"/>
  <c r="E23" i="4"/>
  <c r="E22" i="4"/>
  <c r="H80" i="1"/>
  <c r="G22" i="4" s="1"/>
  <c r="H81" i="1"/>
  <c r="G23" i="4" s="1"/>
  <c r="H83" i="1" l="1"/>
  <c r="G25" i="4" s="1"/>
</calcChain>
</file>

<file path=xl/sharedStrings.xml><?xml version="1.0" encoding="utf-8"?>
<sst xmlns="http://schemas.openxmlformats.org/spreadsheetml/2006/main" count="747" uniqueCount="550">
  <si>
    <t>Annexe D - Budget du projet PBF</t>
  </si>
  <si>
    <t>Instructions:</t>
  </si>
  <si>
    <r>
      <t xml:space="preserve">1. Ne remplissez que les cellules blanches. Les cellules grises sont verrouillées et / ou contiennent des formules de feuille de calcul.
2. Remplissez les feuilles 1 et 2.
a) </t>
    </r>
    <r>
      <rPr>
        <sz val="8"/>
        <color theme="1"/>
        <rFont val="Calibri"/>
        <family val="2"/>
        <scheme val="minor"/>
      </rPr>
      <t>Premièrement, préparez un budget organisé par</t>
    </r>
    <r>
      <rPr>
        <b/>
        <sz val="8"/>
        <color theme="1"/>
        <rFont val="Calibri"/>
        <family val="2"/>
        <scheme val="minor"/>
      </rPr>
      <t xml:space="preserve"> activité / produit / résultat dans la feuille 1</t>
    </r>
    <r>
      <rPr>
        <sz val="8"/>
        <color theme="1"/>
        <rFont val="Calibri"/>
        <family val="2"/>
        <scheme val="minor"/>
      </rPr>
      <t>. (Les montants des activités peuvent être estimations indicatives.)</t>
    </r>
    <r>
      <rPr>
        <b/>
        <sz val="8"/>
        <color theme="1"/>
        <rFont val="Calibri"/>
        <family val="2"/>
        <scheme val="minor"/>
      </rPr>
      <t xml:space="preserve">
b) </t>
    </r>
    <r>
      <rPr>
        <sz val="8"/>
        <color theme="1"/>
        <rFont val="Calibri"/>
        <family val="2"/>
        <scheme val="minor"/>
      </rPr>
      <t xml:space="preserve">Ensuite, divisez chaque budget en fonction </t>
    </r>
    <r>
      <rPr>
        <b/>
        <sz val="8"/>
        <color theme="1"/>
        <rFont val="Calibri"/>
        <family val="2"/>
        <scheme val="minor"/>
      </rPr>
      <t xml:space="preserve">des catégories de budget des Nations Unies dans la feuille 2.
3. </t>
    </r>
    <r>
      <rPr>
        <sz val="8"/>
        <color theme="1"/>
        <rFont val="Calibri"/>
        <family val="2"/>
        <scheme val="minor"/>
      </rPr>
      <t xml:space="preserve">Assurez-vous d’inclure </t>
    </r>
    <r>
      <rPr>
        <b/>
        <sz val="8"/>
        <color theme="1"/>
        <rFont val="Calibri"/>
        <family val="2"/>
        <scheme val="minor"/>
      </rPr>
      <t>% en faveur de l’égalité des sexes et de l’autonomisation des femmes (GEWE).
4. N'utilisez pas les feuilles 4 ou 5</t>
    </r>
    <r>
      <rPr>
        <sz val="8"/>
        <color theme="1"/>
        <rFont val="Calibri"/>
        <family val="2"/>
        <scheme val="minor"/>
      </rPr>
      <t>, qui sont destinées au MPTF et au PBSO.</t>
    </r>
    <r>
      <rPr>
        <b/>
        <sz val="8"/>
        <color theme="1"/>
        <rFont val="Calibri"/>
        <family val="2"/>
        <scheme val="minor"/>
      </rPr>
      <t xml:space="preserve">
5. Laissez  en blanc </t>
    </r>
    <r>
      <rPr>
        <sz val="8"/>
        <color theme="1"/>
        <rFont val="Calibri"/>
        <family val="2"/>
        <scheme val="minor"/>
      </rPr>
      <t>toutes les organisations / résultats / réalisations / activités qui ne sont pas nécessaires. NE PAS supprimer les cellules.</t>
    </r>
    <r>
      <rPr>
        <b/>
        <sz val="8"/>
        <color theme="1"/>
        <rFont val="Calibri"/>
        <family val="2"/>
        <scheme val="minor"/>
      </rPr>
      <t xml:space="preserve">
6. Ne pas ajuster les montants des tranches </t>
    </r>
    <r>
      <rPr>
        <sz val="8"/>
        <color theme="1"/>
        <rFont val="Calibri"/>
        <family val="2"/>
        <scheme val="minor"/>
      </rPr>
      <t>sans consulter PBSO.</t>
    </r>
  </si>
  <si>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</si>
  <si>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</si>
  <si>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</si>
  <si>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</si>
  <si>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</si>
  <si>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</si>
  <si>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Organisation recipiendiaire 4 (budget en USD)</t>
  </si>
  <si>
    <t>Total</t>
  </si>
  <si>
    <t xml:space="preserve">Pourcentage du budget pour chaque produit ou activite reserve pour action directe sur égalité des sexes et autonomisation des femmes (GEWE) (cas echeant) </t>
  </si>
  <si>
    <r>
      <rPr>
        <sz val="8"/>
        <color theme="1"/>
        <rFont val="Calibri"/>
        <family val="2"/>
        <scheme val="minor"/>
      </rPr>
      <t>Niveau de depense/ engagement actuel 
(a remplir au moment des rapports de projet</t>
    </r>
    <r>
      <rPr>
        <b/>
        <sz val="8"/>
        <color theme="1"/>
        <rFont val="Calibri"/>
        <family val="2"/>
        <scheme val="minor"/>
      </rPr>
      <t>)
ONUDC Mauritanie</t>
    </r>
  </si>
  <si>
    <t>Niveau de depense/ engagement actuel 
(a remplir au moment des rapports de projet)
ONUDC Senegal</t>
  </si>
  <si>
    <t>Niveau de depense/ engagement actuel 
(a remplir au moment des rapports de projet)
OIM Mauritanie</t>
  </si>
  <si>
    <t>Niveau de depense/ engagement actuel 
(a remplir au moment des rapports de projet)
OIM Sénégal</t>
  </si>
  <si>
    <t>Niveau de depense/ engagement actuel 
(a remplir au moment des rapports de projet)
OIM Senegal</t>
  </si>
  <si>
    <t>Niveau de depense/ engagement actuel 
(a remplir au moment des rapports de projet)</t>
  </si>
  <si>
    <t>Notes quelconque le cas echeant (.e.g sur types des entrants ou justification du budget)</t>
  </si>
  <si>
    <t>ONUDC Mauritanie</t>
  </si>
  <si>
    <t>ONUDC Senegal</t>
  </si>
  <si>
    <t>OIM Mauritanie</t>
  </si>
  <si>
    <t>OIM Sénégal</t>
  </si>
  <si>
    <t>OIM Senegal</t>
  </si>
  <si>
    <t xml:space="preserve">RESULTAT 1: </t>
  </si>
  <si>
    <t>D'ici à 2024, la gouvernance sécuritaire transfrontalière est améliorée en vue de garantir la sécurité humaine, de lutter contre la criminalité transnationale organisée et de protéger les populations</t>
  </si>
  <si>
    <t>Produit 1.1:</t>
  </si>
  <si>
    <t>Les acteurs en charge de la gestion des frontières  de la Mauritanie et du Sénégal établissent un cadre de coopération transfrontalière (administrative, douanière et policière etc.)</t>
  </si>
  <si>
    <t>Activite 1.1.1:</t>
  </si>
  <si>
    <t>Ateliers de réflexion stratégique sur l’élaboration d'un accord de coopération entre la Mauritanie et le Sénégal en vue de renforcer le cadre juridique de coopération et ce de manière inclusive en partenariat avec les commissions nationales de gestion des frontières, les autorités locales, les leaders et représentants communautaires, les associations de jeunes et de femmes</t>
  </si>
  <si>
    <t>Activite 1.1.2:</t>
  </si>
  <si>
    <t xml:space="preserve">
Soutien à la mise en place d’un cadre de coopération transfrontalière et de concertations inclusif et régulier entre les autorités locales décentralisées et déconcentrées, les acteurs chargés de la gestion des frontières, les leaders et représentants communautaires, les associations de jeunes et de femmes</t>
  </si>
  <si>
    <t>Produit total</t>
  </si>
  <si>
    <t>Produit 1.2:</t>
  </si>
  <si>
    <t xml:space="preserve">Les capacités des infrastructures sécuritaires sont renforcées en vue de protéger les populations et prévenir la criminalité organisée dans l’espace frontalier de la Mauritanie et du Sénégal </t>
  </si>
  <si>
    <t>Activite 1.2.1</t>
  </si>
  <si>
    <t xml:space="preserve">Analyse de la situation et évaluation des besoins des postes frontaliers au niveau du Sénégal et de la Mauritanie y compris les ports fluviaux, tenant compte de la dimension genre et les besoins spécifiques des femmes 
</t>
  </si>
  <si>
    <t>Activite 1.2.2</t>
  </si>
  <si>
    <t xml:space="preserve">Amélioration/réhabilitation de certains postes frontaliers stratégiques aux frontières de la Mauritanie et du Sénégal à travers la mise à disposition d’équipements et un soutien en infrastructure, tenant compte de la dimension genre et les besoins spécifiques des femmes 
</t>
  </si>
  <si>
    <t>Activite 1.2.3</t>
  </si>
  <si>
    <t xml:space="preserve">Renforcement de capacité des acteurs chargés de la gestion des frontières sur la méthodologie TOCTA Sahel pour mener des analyses opérationnelles sur les principaux trafics à la frontière Mauritanie-Sénégal et leurs impacts sur les populations - y compris sous un angle sensible au genre - en vue de prévenir la criminalité organisée 
</t>
  </si>
  <si>
    <t>Activite 1.2.4</t>
  </si>
  <si>
    <t xml:space="preserve">Session de formations conjointe des acteurs en charge de la gestion des frontières et des associations de la société civile  de la Mauritanie et du Sénégal sur la criminalité transnationale organisée (trafic de drogues, trafic illicite de migrants, trafic d’armes, criminalité maritime, criminalité environnementale) et la gestion intégrée de frontières, ainsi que la prise en compte de la dimension genre dans la criminalité organisée et la gestion des frontières
</t>
  </si>
  <si>
    <t>Activite 1.2.5</t>
  </si>
  <si>
    <t xml:space="preserve">Opération conjointe impliquant les populations, les acteurs en charge de la gestion des frontières et les autorités locales pour sécuriser les infrastructures essentielles et renforcer la coopération entre la Mauritanie et le Sénégal
</t>
  </si>
  <si>
    <t>Produit 1.3:</t>
  </si>
  <si>
    <t>Activite 1.3.1</t>
  </si>
  <si>
    <t xml:space="preserve">Facilitation de l’évaluation, l’identification et la priorisation des risques de corruption au sein des services de gestion des frontières du Sénégal et de la Mauritanie, suivie du développement de stratégies d’atténuation des risques
</t>
  </si>
  <si>
    <t>Activite 1.3.2</t>
  </si>
  <si>
    <t xml:space="preserve">Formation des acteurs frontaliers de la Mauritanie et du Sénégal en matière d’éthique et d’intégrité
</t>
  </si>
  <si>
    <t>Activite 1.3.3</t>
  </si>
  <si>
    <t xml:space="preserve">Mobilisation de réseaux de jeunes existants en Mauritanie et au Sénégal pour mener des campagnes de sensibilisation sur l’éthique et l’intégrité auprès des acteurs de l’application des lois potentiellement déployés aux frontières, afin de renforcer la confiance des populations envers les institutions.
</t>
  </si>
  <si>
    <t>Activite 1.3.4</t>
  </si>
  <si>
    <t xml:space="preserve">Renforcement des capacités d’organisations de la société civile et de communautés présentes en zones frontalières pour leur permettre de jouer un rôle de contrôle externe et assurer la responsabilité et redevabilité des acteurs frontaliers via des méthodologies participatives telles que les social audits
</t>
  </si>
  <si>
    <t xml:space="preserve">RESULTAT 2: </t>
  </si>
  <si>
    <t>D’ici à 2024, les dialogues citoyens et intercommunautaires  sont renforcés en vue de consolider la cohésion sociale et réduire les tensions dans les espaces frontaliers de la Mauritanie et du Sénégal.</t>
  </si>
  <si>
    <t>Produit 2.1</t>
  </si>
  <si>
    <t>Les populations et les autorités frontalières et ces derniers collaborent en vue de prévenir les incidents sécuritaires transfrontaliers</t>
  </si>
  <si>
    <t>Activite 2.1.1</t>
  </si>
  <si>
    <t>Simulation et évaluation des capacités (“Table exercise”) de réponse entre les autorités et les populations  – notamment des populations qui n’ont pas accès aux cercles de décision - en vue de renforcer la collaboration en cas d’incidents sécuritaires transfrontaliers et la confiance entre ces derniers</t>
  </si>
  <si>
    <t>Activite 2.1.2</t>
  </si>
  <si>
    <t xml:space="preserve">Renforcement des mécanismes d’alerte précoce, sensibles de manière inclusive et intersectorielle (au genre, âge, handicap, …) au niveau transfrontalier pour prévenir les risques sécuritaires et ou atténuer leurs conséquences - en particulier pour les plus vulnérables </t>
  </si>
  <si>
    <t>Produit 2.2</t>
  </si>
  <si>
    <t>Le réseau des comités de paix et de sécurité dans les zones frontalières de la Mauritanie et du Sénégal est renforcé et élargi en vue d’apaiser les tensions et conflits frontaliers.</t>
  </si>
  <si>
    <t>Activite 2.2.1</t>
  </si>
  <si>
    <t xml:space="preserve">Création/Redynamisation des comités villageois dans les zones frontalières  de la Mauritanie et du Sénégal (y compris sur la représentation des femmes et de la jeunesse)
</t>
  </si>
  <si>
    <t>Activite' 2.2.2</t>
  </si>
  <si>
    <t xml:space="preserve">Formation et sensibilisation des comités villageois dans les zones frontalières à la gestion de conflits et des tensions qui fragilisent la pérennisation de la sécurité et la paix, ainsi que des sessions spécifiques et sur les opportunités éducatives et professionnelles pour les jeunes
</t>
  </si>
  <si>
    <t>Activite 2.2.3</t>
  </si>
  <si>
    <t xml:space="preserve">Organisation de campagnes de sensibilisations et de journées interculturelles impliquant les jeunes visant à renforcer la cohésion sociale entre les populations de part et d’autre des frontières et apaiser les tensions et conflits frontaliers
</t>
  </si>
  <si>
    <t>Activite 2.2.4</t>
  </si>
  <si>
    <t xml:space="preserve">Mise en réseau des comités villageois et des comités départementaux/ régionaux de la gestion frontalière comprenant également la promotion de jeunes leaders et organisation de campagnes de sensibilisation sur la réglementation transfrontière sous forme de forums communautaires regroupant les représentants des comités villageois des trois pays, et les autorités locales </t>
  </si>
  <si>
    <t xml:space="preserve">RESULTAT 3: </t>
  </si>
  <si>
    <t>D’ici à 2024, la résilience des populations est renforcée grâce à l’accès aux services sociaux de base et l’engagement des jeunes comme acteurs positifs dans les zones frontalières de la Mauritanie et du Sénégal</t>
  </si>
  <si>
    <t>Produit 3.1</t>
  </si>
  <si>
    <t>L’accès aux services sociaux de base (état civil et justice) est amélioré pour les populations vulnérables dans les zones frontalières  de la Mauritanie et du Sénégal</t>
  </si>
  <si>
    <t>Activite 3.1.1</t>
  </si>
  <si>
    <t>Organisation de campagnes de sensibilisation sur l'importance des documents d’état civil et de l’accès à la justice renforçant ainsi l'inclusion sociale et réduisant la vulnérabilité des populations face à la criminalité transfrontalière.</t>
  </si>
  <si>
    <r>
      <rPr>
        <sz val="8"/>
        <color rgb="FF000000"/>
        <rFont val="Calibri"/>
        <scheme val="minor"/>
      </rPr>
      <t xml:space="preserve">Les campagnes de sensibilisation cibleront sur l'état civil cibleront les femmes chefs de famille. </t>
    </r>
    <r>
      <rPr>
        <b/>
        <sz val="8"/>
        <color rgb="FF000000"/>
        <rFont val="Calibri"/>
        <scheme val="minor"/>
      </rPr>
      <t>DERNIERES DEPENSES EFFECTUEES NON ENCORE ENREGISTREES</t>
    </r>
  </si>
  <si>
    <t>Activite 3.1.2</t>
  </si>
  <si>
    <t xml:space="preserve">Appui aux agences nationales en charge de la délivrance des documents d’état civil et d’identité afin d’augmenter leurs capacités à fournir les documents aux populations, en particulier les communautés vulnérables dans les zones frontalières. </t>
  </si>
  <si>
    <t>Appui prenant en compte la dimension genre .DERNIERES DEPENSES EFFECTUEES NON ENCORE ENREGISTREES</t>
  </si>
  <si>
    <t>Activite 3.1.3</t>
  </si>
  <si>
    <t xml:space="preserve">Enquête sur la perception des populations frontalières de la Mauritanie et du Sénégal vis-à-vis de la justice étatique et de la justice traditionnelle et  restitution des résultats de l’enquête
</t>
  </si>
  <si>
    <t xml:space="preserve">L'enquête de perception prendra en compte la dimension genre et les spécificités des femmes dans le cadre de leur accès à la justice. </t>
  </si>
  <si>
    <t>Activite 3.1.4</t>
  </si>
  <si>
    <t xml:space="preserve">Renforcement des capacités des tribunaux à travers la mise à disposition d’équipements modernes de travail et sensibles au genre. 
</t>
  </si>
  <si>
    <t xml:space="preserve">La réhabilitation et l'équipement des tribunaux prendre en compte la dimension genre et les spécificités des femmes. </t>
  </si>
  <si>
    <t>Activite 3.1.5</t>
  </si>
  <si>
    <t xml:space="preserve">Renforcer les capacités et appuie aux initiatives de la société civile visant à promouvoir l’accès à la justice pour les populations transfrontalières les plus vulnérables y compris en ce qui est à trait à (l’information juridique, accompagnement et assistance judiciaire, et la conseil, plaidoyer citoyen...) 
</t>
  </si>
  <si>
    <t xml:space="preserve">Les initiatives portées par les associations de femmes et visant à faciliter l'accès des femmes et jeunes filles à la justice seront appuyées. </t>
  </si>
  <si>
    <t>Produit 3.2:</t>
  </si>
  <si>
    <t>Les jeunes filles et garçons sont des acteurs de leur sécurité dans les communautés frontalières de la Mauritanie et du Sénégal</t>
  </si>
  <si>
    <t>Activite 3.2.1</t>
  </si>
  <si>
    <t>Formation d’un pôle de jeunes garçons et filles, issus d’associations de jeunesse, des espaces frontaliers de la Mauritanie et du Sénégal, sur la prévention de la criminalité transnationale organisée</t>
  </si>
  <si>
    <t xml:space="preserve">Les réseaux des mourchidates sont des guides religieuses femmes. Ainsi à travers ce réseau les femmes sont valorisées dans la prévention de l'extrémisme violent. Cela contribue à l'égalité des sexes et l'autonomisation des femmes. </t>
  </si>
  <si>
    <t>Activite 3.2.2</t>
  </si>
  <si>
    <t xml:space="preserve">Accompagnement des associations de jeunes dans la mise en place d'initiatives transfrontalières innovantes dans le domaine de la prévention de la criminalité organisée
</t>
  </si>
  <si>
    <t xml:space="preserve">Les jeunes filles verront leurs capacités renforcées dans le domaine de la prévention de la criminalité organisées </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</si>
  <si>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</si>
  <si>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</si>
  <si>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</si>
  <si>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</si>
  <si>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</si>
  <si>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</si>
  <si>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Organisation recipiendiaire 1</t>
  </si>
  <si>
    <t>Organisation recipiendiaire 2</t>
  </si>
  <si>
    <t>Organisation recipiendiaire 3</t>
  </si>
  <si>
    <t>Organisation recipiendiaire 4</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</si>
  <si>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</si>
  <si>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</si>
  <si>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</si>
  <si>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</si>
  <si>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</si>
  <si>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</si>
  <si>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</si>
  <si>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8"/>
        <color theme="1"/>
        <rFont val="Calibri"/>
        <family val="2"/>
        <scheme val="minor"/>
      </rPr>
      <t>(inclut coûts indirects)</t>
    </r>
  </si>
  <si>
    <t>Total des dépenses</t>
  </si>
  <si>
    <t>% alloué à GEWE</t>
  </si>
  <si>
    <t>Taux d'exécution</t>
  </si>
  <si>
    <r>
      <t xml:space="preserve">$ alloué à S&amp;E </t>
    </r>
    <r>
      <rPr>
        <sz val="8"/>
        <color theme="1"/>
        <rFont val="Calibri"/>
        <family val="2"/>
        <scheme val="minor"/>
      </rPr>
      <t>(inclut coûts indirects)</t>
    </r>
  </si>
  <si>
    <t>% alloué à S&amp;E</t>
  </si>
  <si>
    <r>
      <t xml:space="preserve">Note: Le PBF n'accepte pas les projets avec moins de 5% pour le S&amp;E et moins 15% pour le GEWE. Ces chiffres apparaîtront </t>
    </r>
    <r>
      <rPr>
        <sz val="8"/>
        <color rgb="FFFF0000"/>
        <rFont val="Calibri"/>
        <family val="2"/>
        <scheme val="minor"/>
      </rPr>
      <t>en</t>
    </r>
    <r>
      <rPr>
        <sz val="8"/>
        <color theme="1"/>
        <rFont val="Calibri"/>
        <family val="2"/>
        <scheme val="minor"/>
      </rPr>
      <t xml:space="preserve"> </t>
    </r>
    <r>
      <rPr>
        <sz val="8"/>
        <color rgb="FFFF0000"/>
        <rFont val="Calibri"/>
        <family val="2"/>
        <scheme val="minor"/>
      </rPr>
      <t>rouge</t>
    </r>
    <r>
      <rPr>
        <sz val="8"/>
        <color theme="1"/>
        <rFont val="Calibri"/>
        <family val="2"/>
        <scheme val="minor"/>
      </rPr>
      <t xml:space="preserve"> si ce seuil minimum n'est pas atteint.</t>
    </r>
  </si>
  <si>
    <t>-</t>
  </si>
  <si>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</si>
  <si>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</si>
  <si>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</si>
  <si>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</si>
  <si>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</si>
  <si>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</si>
  <si>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</si>
  <si>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</si>
  <si>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</si>
  <si>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</si>
  <si>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</si>
  <si>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</si>
  <si>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</si>
  <si>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</si>
  <si>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</si>
  <si>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</si>
  <si>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</si>
  <si>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</si>
  <si>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</si>
  <si>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</si>
  <si>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</si>
  <si>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</si>
  <si>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Produit 2.3</t>
  </si>
  <si>
    <t>Total pour produit 2.3 (du tableau 1)</t>
  </si>
  <si>
    <t>Produit 2.4</t>
  </si>
  <si>
    <t>Total pour produit 2.4 (du tableau 1)</t>
  </si>
  <si>
    <t>RESULTAT 3</t>
  </si>
  <si>
    <t>Total pour produit 3.1 (du tableau 1)</t>
  </si>
  <si>
    <t>Produit 3.2</t>
  </si>
  <si>
    <t>Total pour produit 3.2 (du tableau 1)</t>
  </si>
  <si>
    <t>Produit 3.3</t>
  </si>
  <si>
    <t>Total pour produit 3.3 (du tableau 1)</t>
  </si>
  <si>
    <t>Produit 3.4</t>
  </si>
  <si>
    <t>Total pour produit 3.4 (du tableau 1)</t>
  </si>
  <si>
    <t>RESULTAT 4</t>
  </si>
  <si>
    <t>Produit 4.1</t>
  </si>
  <si>
    <t>Total pour produit 4.1 (du tableau 1)</t>
  </si>
  <si>
    <t>Produit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</si>
  <si>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</si>
  <si>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</si>
  <si>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</si>
  <si>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</si>
  <si>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</si>
  <si>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</si>
  <si>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</si>
  <si>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</si>
  <si>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</si>
  <si>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</si>
  <si>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</si>
  <si>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</si>
  <si>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</si>
  <si>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</si>
  <si>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</si>
  <si>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</si>
  <si>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</si>
  <si>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</si>
  <si>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</si>
  <si>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</si>
  <si>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</si>
  <si>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</si>
  <si>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</si>
  <si>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</si>
  <si>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</si>
  <si>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</si>
  <si>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</si>
  <si>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</si>
  <si>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Recipient Agency 1</t>
  </si>
  <si>
    <t>Recipient Agency 2</t>
  </si>
  <si>
    <t>Recipient Agency 3</t>
  </si>
  <si>
    <t>Recipient Agency 4</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</si>
  <si>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</si>
  <si>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</si>
  <si>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</si>
  <si>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</si>
  <si>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</si>
  <si>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</si>
  <si>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</si>
  <si>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</si>
  <si>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</si>
  <si>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</si>
  <si>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Recip Agency 1</t>
  </si>
  <si>
    <t>Recip Agency 2</t>
  </si>
  <si>
    <t>Recip Agency 3</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</si>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</sst>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_(&quot;$&quot;* #,##0_);_(&quot;$&quot;* \(#,##0\);_(&quot;$&quot;* &quot;-&quot;??_);_(@_)"/>
    <numFmt numFmtId="167" formatCode="_(&quot;$&quot;* #,##0.0_);_(&quot;$&quot;* \(#,##0.0\);_(&quot;$&quot;* &quot;-&quot;??_);_(@_)"/>
    <numFmt numFmtId="168" formatCode="_(&quot;$&quot;* #,##0.000_);_(&quot;$&quot;* \(#,##0.000\);_(&quot;$&quot;* &quot;-&quot;??_);_(@_)"/>
  </numFmts>
  <fonts count="2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sz val="11"/>
      <color rgb="FF006100"/>
      <name val="Calibri"/>
      <family val="2"/>
      <scheme val="minor"/>
    </font>
    <font>
      <sz val="8"/>
      <name val="Calibri"/>
      <family val="2"/>
      <scheme val="minor"/>
    </font>
    <font>
      <sz val="10"/>
      <name val="Arial"/>
      <family val="2"/>
    </font>
    <font>
      <sz val="8"/>
      <color theme="1"/>
      <name val="Calibri"/>
      <family val="2"/>
      <scheme val="minor"/>
    </font>
    <font>
      <b/>
      <sz val="8"/>
      <color theme="1"/>
      <name val="Calibri"/>
      <family val="2"/>
      <scheme val="minor"/>
    </font>
    <font>
      <b/>
      <sz val="8"/>
      <color rgb="FFFF0000"/>
      <name val="Calibri"/>
      <family val="2"/>
      <scheme val="minor"/>
    </font>
    <font>
      <sz val="8"/>
      <color rgb="FFFF0000"/>
      <name val="Calibri"/>
      <family val="2"/>
      <scheme val="minor"/>
    </font>
    <font>
      <b/>
      <sz val="8"/>
      <color rgb="FF00B0F0"/>
      <name val="Calibri"/>
      <family val="2"/>
      <scheme val="minor"/>
    </font>
    <font>
      <sz val="11"/>
      <color rgb="FF000000"/>
      <name val="Aptos Narrow"/>
      <family val="2"/>
    </font>
    <font>
      <sz val="8"/>
      <color rgb="FF000000"/>
      <name val="Calibri"/>
      <scheme val="minor"/>
    </font>
    <font>
      <b/>
      <sz val="8"/>
      <color rgb="FF000000"/>
      <name val="Calibri"/>
      <scheme val="min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C6EFCE"/>
      </patternFill>
    </fill>
    <fill>
      <patternFill patternType="solid">
        <fgColor rgb="FFFFFF00"/>
        <bgColor indexed="64"/>
      </patternFill>
    </fill>
    <fill>
      <patternFill patternType="solid">
        <fgColor theme="4" tint="0.59999389629810485"/>
        <bgColor indexed="64"/>
      </patternFill>
    </fill>
    <fill>
      <patternFill patternType="solid">
        <fgColor rgb="FF00B050"/>
        <bgColor indexed="64"/>
      </patternFill>
    </fill>
    <fill>
      <patternFill patternType="solid">
        <fgColor theme="9"/>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8"/>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8">
    <xf numFmtId="0" fontId="0"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17" fillId="8" borderId="0" applyNumberFormat="0" applyBorder="0" applyAlignment="0" applyProtection="0"/>
    <xf numFmtId="0" fontId="19" fillId="0" borderId="0"/>
  </cellStyleXfs>
  <cellXfs count="363">
    <xf numFmtId="0" fontId="0" fillId="0" borderId="0" xfId="0"/>
    <xf numFmtId="0" fontId="7" fillId="0" borderId="0" xfId="0" applyFont="1" applyAlignment="1">
      <alignment vertical="center" wrapText="1"/>
    </xf>
    <xf numFmtId="0" fontId="2" fillId="2" borderId="12" xfId="0" applyFont="1" applyFill="1" applyBorder="1" applyAlignment="1">
      <alignment vertical="center" wrapText="1"/>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11" fillId="0" borderId="0" xfId="0" applyFont="1" applyAlignment="1">
      <alignment wrapText="1"/>
    </xf>
    <xf numFmtId="0" fontId="12"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applyAlignment="1">
      <alignment horizontal="center" vertical="center"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3" xfId="0" applyNumberFormat="1" applyFont="1" applyFill="1" applyBorder="1" applyAlignment="1">
      <alignment wrapText="1"/>
    </xf>
    <xf numFmtId="0" fontId="6" fillId="0" borderId="0" xfId="0" applyFont="1"/>
    <xf numFmtId="0" fontId="13" fillId="0" borderId="0" xfId="0" applyFont="1"/>
    <xf numFmtId="49" fontId="0" fillId="0" borderId="0" xfId="0" applyNumberFormat="1"/>
    <xf numFmtId="0" fontId="13" fillId="0" borderId="0" xfId="0" applyFont="1" applyAlignment="1">
      <alignment vertical="center"/>
    </xf>
    <xf numFmtId="49" fontId="14" fillId="0" borderId="0" xfId="0" applyNumberFormat="1" applyFont="1" applyAlignment="1">
      <alignment horizontal="left"/>
    </xf>
    <xf numFmtId="49" fontId="14"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2" fillId="3" borderId="1"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0" fontId="1" fillId="2" borderId="8" xfId="0" applyFont="1" applyFill="1" applyBorder="1" applyAlignment="1">
      <alignment vertical="center" wrapText="1"/>
    </xf>
    <xf numFmtId="0" fontId="15" fillId="0" borderId="0" xfId="0" applyFont="1" applyAlignment="1">
      <alignment horizontal="left" vertical="top"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50" xfId="2" applyFont="1" applyFill="1" applyBorder="1" applyAlignment="1">
      <alignment vertical="center" wrapText="1"/>
    </xf>
    <xf numFmtId="164" fontId="3" fillId="2" borderId="13" xfId="0" applyNumberFormat="1" applyFont="1" applyFill="1" applyBorder="1"/>
    <xf numFmtId="0" fontId="2" fillId="2" borderId="3" xfId="0" applyFont="1" applyFill="1" applyBorder="1" applyAlignment="1">
      <alignment horizontal="center" wrapText="1"/>
    </xf>
    <xf numFmtId="0" fontId="10" fillId="3" borderId="0" xfId="0" applyFont="1" applyFill="1" applyAlignment="1">
      <alignment horizontal="left" wrapText="1"/>
    </xf>
    <xf numFmtId="164" fontId="1" fillId="3" borderId="3"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0" borderId="0" xfId="0" applyFont="1" applyAlignment="1">
      <alignment wrapText="1"/>
    </xf>
    <xf numFmtId="0" fontId="1" fillId="3" borderId="0" xfId="0" applyFont="1" applyFill="1" applyAlignment="1">
      <alignment wrapText="1"/>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2" borderId="38"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 xfId="0" applyNumberFormat="1" applyFont="1" applyFill="1" applyBorder="1" applyAlignment="1">
      <alignment wrapText="1"/>
    </xf>
    <xf numFmtId="164" fontId="1" fillId="2" borderId="27" xfId="1" applyFont="1" applyFill="1" applyBorder="1" applyAlignment="1" applyProtection="1">
      <alignment wrapText="1"/>
    </xf>
    <xf numFmtId="164" fontId="1" fillId="2" borderId="29" xfId="1" applyFont="1" applyFill="1" applyBorder="1" applyAlignment="1">
      <alignment wrapText="1"/>
    </xf>
    <xf numFmtId="164" fontId="1" fillId="2" borderId="16" xfId="0" applyNumberFormat="1" applyFont="1" applyFill="1" applyBorder="1" applyAlignment="1">
      <alignment wrapText="1"/>
    </xf>
    <xf numFmtId="164" fontId="1" fillId="2" borderId="8" xfId="1" applyFont="1" applyFill="1" applyBorder="1" applyAlignment="1" applyProtection="1">
      <alignment wrapText="1"/>
    </xf>
    <xf numFmtId="0" fontId="21" fillId="2" borderId="3" xfId="0" applyFont="1" applyFill="1" applyBorder="1" applyAlignment="1">
      <alignment horizontal="center" vertical="center" wrapText="1"/>
    </xf>
    <xf numFmtId="0" fontId="22" fillId="0" borderId="0" xfId="0" applyFont="1" applyAlignment="1">
      <alignment horizontal="center" vertical="center" wrapText="1"/>
    </xf>
    <xf numFmtId="0" fontId="20" fillId="0" borderId="0" xfId="0" applyFont="1" applyAlignment="1">
      <alignment wrapText="1"/>
    </xf>
    <xf numFmtId="0" fontId="21" fillId="0" borderId="0" xfId="0" applyFont="1" applyAlignment="1">
      <alignment wrapText="1"/>
    </xf>
    <xf numFmtId="2" fontId="20" fillId="0" borderId="0" xfId="0" applyNumberFormat="1" applyFont="1" applyAlignment="1">
      <alignment wrapText="1"/>
    </xf>
    <xf numFmtId="164" fontId="20" fillId="0" borderId="0" xfId="1" applyFont="1" applyBorder="1" applyAlignment="1">
      <alignment wrapText="1"/>
    </xf>
    <xf numFmtId="0" fontId="24" fillId="0" borderId="0" xfId="0" applyFont="1" applyAlignment="1">
      <alignment wrapText="1"/>
    </xf>
    <xf numFmtId="0" fontId="21" fillId="7" borderId="17" xfId="0" applyFont="1" applyFill="1" applyBorder="1" applyAlignment="1">
      <alignment wrapText="1"/>
    </xf>
    <xf numFmtId="0" fontId="21" fillId="7" borderId="15" xfId="0" applyFont="1" applyFill="1" applyBorder="1" applyAlignment="1">
      <alignment wrapText="1"/>
    </xf>
    <xf numFmtId="2" fontId="21" fillId="7" borderId="15" xfId="0" applyNumberFormat="1" applyFont="1" applyFill="1" applyBorder="1" applyAlignment="1">
      <alignment wrapText="1"/>
    </xf>
    <xf numFmtId="164" fontId="21" fillId="7" borderId="15" xfId="1" applyFont="1" applyFill="1" applyBorder="1" applyAlignment="1">
      <alignment wrapText="1"/>
    </xf>
    <xf numFmtId="0" fontId="21" fillId="7" borderId="18" xfId="0" applyFont="1" applyFill="1" applyBorder="1" applyAlignment="1">
      <alignment wrapText="1"/>
    </xf>
    <xf numFmtId="2" fontId="21" fillId="7" borderId="0" xfId="0" applyNumberFormat="1" applyFont="1" applyFill="1" applyAlignment="1">
      <alignment horizontal="left" wrapText="1"/>
    </xf>
    <xf numFmtId="164" fontId="21" fillId="3" borderId="0" xfId="1" applyFont="1" applyFill="1" applyBorder="1" applyAlignment="1">
      <alignment horizontal="left" wrapText="1"/>
    </xf>
    <xf numFmtId="0" fontId="20" fillId="0" borderId="0" xfId="0" applyFont="1" applyAlignment="1">
      <alignment horizontal="center" wrapText="1"/>
    </xf>
    <xf numFmtId="164" fontId="20" fillId="0" borderId="0" xfId="1" applyFont="1" applyFill="1" applyBorder="1" applyAlignment="1">
      <alignment wrapText="1"/>
    </xf>
    <xf numFmtId="0" fontId="20" fillId="3" borderId="0" xfId="0" applyFont="1" applyFill="1" applyAlignment="1">
      <alignment wrapText="1"/>
    </xf>
    <xf numFmtId="0" fontId="20" fillId="2" borderId="3" xfId="0" applyFont="1" applyFill="1" applyBorder="1" applyAlignment="1">
      <alignment horizontal="center" vertical="center" wrapText="1"/>
    </xf>
    <xf numFmtId="0" fontId="21" fillId="3" borderId="3" xfId="0" applyFont="1" applyFill="1" applyBorder="1" applyAlignment="1" applyProtection="1">
      <alignment horizontal="center" vertical="center" wrapText="1"/>
      <protection locked="0"/>
    </xf>
    <xf numFmtId="164" fontId="20" fillId="2" borderId="3" xfId="1" applyFont="1" applyFill="1" applyBorder="1" applyAlignment="1" applyProtection="1">
      <alignment horizontal="center" vertical="center" wrapText="1"/>
    </xf>
    <xf numFmtId="0" fontId="21" fillId="6" borderId="3" xfId="0" applyFont="1" applyFill="1" applyBorder="1" applyAlignment="1">
      <alignment vertical="center" wrapText="1"/>
    </xf>
    <xf numFmtId="164" fontId="23" fillId="0" borderId="0" xfId="1" applyFont="1" applyFill="1" applyBorder="1" applyAlignment="1" applyProtection="1">
      <alignment vertical="center" wrapText="1"/>
    </xf>
    <xf numFmtId="164" fontId="21" fillId="0" borderId="0" xfId="1" applyFont="1" applyFill="1" applyBorder="1" applyAlignment="1" applyProtection="1">
      <alignment vertical="center" wrapText="1"/>
    </xf>
    <xf numFmtId="0" fontId="20" fillId="6" borderId="3" xfId="0" applyFont="1" applyFill="1" applyBorder="1" applyAlignment="1">
      <alignment vertical="center" wrapText="1"/>
    </xf>
    <xf numFmtId="166" fontId="20" fillId="0" borderId="3" xfId="1" applyNumberFormat="1" applyFont="1" applyBorder="1" applyAlignment="1" applyProtection="1">
      <alignment horizontal="center" vertical="center" wrapText="1"/>
      <protection locked="0"/>
    </xf>
    <xf numFmtId="166" fontId="20" fillId="2" borderId="3" xfId="1" applyNumberFormat="1" applyFont="1" applyFill="1" applyBorder="1" applyAlignment="1" applyProtection="1">
      <alignment horizontal="center" vertical="center" wrapText="1"/>
    </xf>
    <xf numFmtId="9" fontId="20" fillId="0" borderId="3" xfId="2" applyFont="1" applyBorder="1" applyAlignment="1" applyProtection="1">
      <alignment horizontal="center" vertical="center" wrapText="1"/>
      <protection locked="0"/>
    </xf>
    <xf numFmtId="2" fontId="20" fillId="9" borderId="3" xfId="2" applyNumberFormat="1" applyFont="1" applyFill="1" applyBorder="1" applyAlignment="1" applyProtection="1">
      <alignment horizontal="center" vertical="center" wrapText="1"/>
      <protection locked="0"/>
    </xf>
    <xf numFmtId="164" fontId="20" fillId="0" borderId="3" xfId="1" applyFont="1" applyBorder="1" applyAlignment="1" applyProtection="1">
      <alignment horizontal="center" vertical="center" wrapText="1"/>
      <protection locked="0"/>
    </xf>
    <xf numFmtId="49" fontId="20" fillId="0" borderId="3" xfId="1" applyNumberFormat="1" applyFont="1" applyBorder="1" applyAlignment="1" applyProtection="1">
      <alignment horizontal="left" vertical="top" wrapText="1"/>
      <protection locked="0"/>
    </xf>
    <xf numFmtId="164" fontId="20" fillId="0" borderId="0" xfId="1" applyFont="1" applyFill="1" applyBorder="1" applyAlignment="1" applyProtection="1">
      <alignment horizontal="center" vertical="center" wrapText="1"/>
    </xf>
    <xf numFmtId="49" fontId="20" fillId="0" borderId="3" xfId="1" applyNumberFormat="1" applyFont="1" applyBorder="1" applyAlignment="1" applyProtection="1">
      <alignment horizontal="left" wrapText="1"/>
      <protection locked="0"/>
    </xf>
    <xf numFmtId="49" fontId="20" fillId="3" borderId="3" xfId="1" applyNumberFormat="1" applyFont="1" applyFill="1" applyBorder="1" applyAlignment="1" applyProtection="1">
      <alignment horizontal="left" wrapText="1"/>
      <protection locked="0"/>
    </xf>
    <xf numFmtId="0" fontId="21" fillId="2" borderId="3" xfId="0" applyFont="1" applyFill="1" applyBorder="1" applyAlignment="1">
      <alignment vertical="center" wrapText="1"/>
    </xf>
    <xf numFmtId="164" fontId="21" fillId="2" borderId="3" xfId="1" applyFont="1" applyFill="1" applyBorder="1" applyAlignment="1" applyProtection="1">
      <alignment horizontal="center" vertical="center" wrapText="1"/>
    </xf>
    <xf numFmtId="164" fontId="21" fillId="0" borderId="0" xfId="1" applyFont="1" applyFill="1" applyBorder="1" applyAlignment="1" applyProtection="1">
      <alignment horizontal="center" vertical="center" wrapText="1"/>
    </xf>
    <xf numFmtId="164" fontId="20" fillId="0" borderId="3" xfId="1" applyFont="1" applyFill="1" applyBorder="1" applyAlignment="1" applyProtection="1">
      <alignment horizontal="center" vertical="center" wrapText="1"/>
      <protection locked="0"/>
    </xf>
    <xf numFmtId="164" fontId="21" fillId="2" borderId="5" xfId="1" applyFont="1" applyFill="1" applyBorder="1" applyAlignment="1" applyProtection="1">
      <alignment horizontal="center" vertical="center" wrapText="1"/>
    </xf>
    <xf numFmtId="0" fontId="20" fillId="3" borderId="0" xfId="0" applyFont="1" applyFill="1" applyAlignment="1" applyProtection="1">
      <alignment vertical="center" wrapText="1"/>
      <protection locked="0"/>
    </xf>
    <xf numFmtId="164" fontId="20" fillId="3" borderId="0" xfId="1" applyFont="1" applyFill="1" applyBorder="1" applyAlignment="1" applyProtection="1">
      <alignment horizontal="center" vertical="center" wrapText="1"/>
      <protection locked="0"/>
    </xf>
    <xf numFmtId="2" fontId="20" fillId="3" borderId="0" xfId="1" applyNumberFormat="1" applyFont="1" applyFill="1" applyBorder="1" applyAlignment="1" applyProtection="1">
      <alignment horizontal="center" vertical="center" wrapText="1"/>
      <protection locked="0"/>
    </xf>
    <xf numFmtId="49" fontId="20" fillId="3" borderId="3" xfId="1" applyNumberFormat="1" applyFont="1" applyFill="1" applyBorder="1" applyAlignment="1" applyProtection="1">
      <alignment horizontal="left" vertical="top" wrapText="1"/>
      <protection locked="0"/>
    </xf>
    <xf numFmtId="0" fontId="21" fillId="3" borderId="0" xfId="0" applyFont="1" applyFill="1" applyAlignment="1">
      <alignment vertical="center" wrapText="1"/>
    </xf>
    <xf numFmtId="164" fontId="20" fillId="3" borderId="0" xfId="1" applyFont="1" applyFill="1" applyBorder="1" applyAlignment="1" applyProtection="1">
      <alignment vertical="center" wrapText="1"/>
      <protection locked="0"/>
    </xf>
    <xf numFmtId="2" fontId="20" fillId="3" borderId="0" xfId="1" applyNumberFormat="1" applyFont="1" applyFill="1" applyBorder="1" applyAlignment="1" applyProtection="1">
      <alignment vertical="center" wrapText="1"/>
      <protection locked="0"/>
    </xf>
    <xf numFmtId="0" fontId="21" fillId="0" borderId="0" xfId="0" applyFont="1" applyAlignment="1" applyProtection="1">
      <alignment vertical="center" wrapText="1"/>
      <protection locked="0"/>
    </xf>
    <xf numFmtId="0" fontId="20" fillId="3" borderId="1" xfId="0" applyFont="1" applyFill="1" applyBorder="1" applyAlignment="1" applyProtection="1">
      <alignment vertical="center" wrapText="1"/>
      <protection locked="0"/>
    </xf>
    <xf numFmtId="0" fontId="20" fillId="3" borderId="3" xfId="0" applyFont="1" applyFill="1" applyBorder="1" applyAlignment="1" applyProtection="1">
      <alignment vertical="center" wrapText="1"/>
      <protection locked="0"/>
    </xf>
    <xf numFmtId="167" fontId="20" fillId="0" borderId="3" xfId="1" applyNumberFormat="1" applyFont="1" applyBorder="1" applyAlignment="1" applyProtection="1">
      <alignment vertical="center" wrapText="1"/>
      <protection locked="0"/>
    </xf>
    <xf numFmtId="166" fontId="20" fillId="0" borderId="3" xfId="1" applyNumberFormat="1" applyFont="1" applyBorder="1" applyAlignment="1" applyProtection="1">
      <alignment vertical="center" wrapText="1"/>
      <protection locked="0"/>
    </xf>
    <xf numFmtId="166" fontId="20" fillId="2" borderId="3" xfId="1" applyNumberFormat="1" applyFont="1" applyFill="1" applyBorder="1" applyAlignment="1" applyProtection="1">
      <alignment vertical="center" wrapText="1"/>
    </xf>
    <xf numFmtId="9" fontId="20" fillId="0" borderId="3" xfId="2" applyFont="1" applyBorder="1" applyAlignment="1" applyProtection="1">
      <alignment vertical="center" wrapText="1"/>
      <protection locked="0"/>
    </xf>
    <xf numFmtId="2" fontId="20" fillId="9" borderId="3" xfId="2" applyNumberFormat="1" applyFont="1" applyFill="1" applyBorder="1" applyAlignment="1" applyProtection="1">
      <alignment vertical="center" wrapText="1"/>
      <protection locked="0"/>
    </xf>
    <xf numFmtId="164" fontId="20" fillId="0" borderId="3" xfId="1" applyFont="1" applyBorder="1" applyAlignment="1" applyProtection="1">
      <alignment vertical="center" wrapText="1"/>
      <protection locked="0"/>
    </xf>
    <xf numFmtId="49" fontId="20" fillId="0" borderId="3" xfId="0" applyNumberFormat="1" applyFont="1" applyBorder="1" applyAlignment="1" applyProtection="1">
      <alignment horizontal="left" wrapText="1"/>
      <protection locked="0"/>
    </xf>
    <xf numFmtId="168" fontId="20" fillId="0" borderId="3" xfId="1" applyNumberFormat="1" applyFont="1" applyBorder="1" applyAlignment="1" applyProtection="1">
      <alignment vertical="center" wrapText="1"/>
      <protection locked="0"/>
    </xf>
    <xf numFmtId="0" fontId="21" fillId="2" borderId="38" xfId="0" applyFont="1" applyFill="1" applyBorder="1" applyAlignment="1">
      <alignment vertical="center" wrapText="1"/>
    </xf>
    <xf numFmtId="166" fontId="21" fillId="4" borderId="3" xfId="1" applyNumberFormat="1" applyFont="1" applyFill="1" applyBorder="1" applyAlignment="1" applyProtection="1">
      <alignment vertical="center" wrapText="1"/>
    </xf>
    <xf numFmtId="0" fontId="21" fillId="3" borderId="0" xfId="0" applyFont="1" applyFill="1" applyAlignment="1" applyProtection="1">
      <alignment vertical="center" wrapText="1"/>
      <protection locked="0"/>
    </xf>
    <xf numFmtId="2" fontId="21" fillId="3" borderId="0" xfId="0" applyNumberFormat="1" applyFont="1" applyFill="1" applyAlignment="1" applyProtection="1">
      <alignment vertical="center" wrapText="1"/>
      <protection locked="0"/>
    </xf>
    <xf numFmtId="164" fontId="21" fillId="3" borderId="0" xfId="1" applyFont="1" applyFill="1" applyBorder="1" applyAlignment="1" applyProtection="1">
      <alignment vertical="center" wrapText="1"/>
      <protection locked="0"/>
    </xf>
    <xf numFmtId="2" fontId="20" fillId="3" borderId="0" xfId="0" applyNumberFormat="1" applyFont="1" applyFill="1" applyAlignment="1" applyProtection="1">
      <alignment vertical="center" wrapText="1"/>
      <protection locked="0"/>
    </xf>
    <xf numFmtId="0" fontId="21" fillId="2" borderId="3" xfId="1" applyNumberFormat="1" applyFont="1" applyFill="1" applyBorder="1" applyAlignment="1" applyProtection="1">
      <alignment horizontal="center" vertical="center" wrapText="1"/>
    </xf>
    <xf numFmtId="0" fontId="20" fillId="3" borderId="0" xfId="0" applyFont="1" applyFill="1" applyAlignment="1">
      <alignment vertical="center" wrapText="1"/>
    </xf>
    <xf numFmtId="166" fontId="20" fillId="2" borderId="3" xfId="0" applyNumberFormat="1" applyFont="1" applyFill="1" applyBorder="1" applyAlignment="1">
      <alignment vertical="center" wrapText="1"/>
    </xf>
    <xf numFmtId="166" fontId="20" fillId="2" borderId="9" xfId="0" applyNumberFormat="1" applyFont="1" applyFill="1" applyBorder="1" applyAlignment="1">
      <alignment vertical="center" wrapText="1"/>
    </xf>
    <xf numFmtId="164" fontId="20" fillId="3" borderId="0" xfId="0" applyNumberFormat="1" applyFont="1" applyFill="1" applyAlignment="1" applyProtection="1">
      <alignment vertical="center" wrapText="1"/>
      <protection locked="0"/>
    </xf>
    <xf numFmtId="0" fontId="20" fillId="0" borderId="0" xfId="0" applyFont="1" applyAlignment="1" applyProtection="1">
      <alignment vertical="center" wrapText="1"/>
      <protection locked="0"/>
    </xf>
    <xf numFmtId="2" fontId="20" fillId="0" borderId="0" xfId="0" applyNumberFormat="1" applyFont="1" applyAlignment="1" applyProtection="1">
      <alignment vertical="center" wrapText="1"/>
      <protection locked="0"/>
    </xf>
    <xf numFmtId="164" fontId="20" fillId="0" borderId="0" xfId="1" applyFont="1" applyFill="1" applyBorder="1" applyAlignment="1" applyProtection="1">
      <alignment vertical="center" wrapText="1"/>
      <protection locked="0"/>
    </xf>
    <xf numFmtId="0" fontId="20" fillId="0" borderId="0" xfId="0" applyFont="1" applyAlignment="1">
      <alignment vertical="center" wrapText="1"/>
    </xf>
    <xf numFmtId="166" fontId="21" fillId="2" borderId="13" xfId="1" applyNumberFormat="1" applyFont="1" applyFill="1" applyBorder="1" applyAlignment="1" applyProtection="1">
      <alignment vertical="center" wrapText="1"/>
    </xf>
    <xf numFmtId="166" fontId="21" fillId="2" borderId="14" xfId="1" applyNumberFormat="1" applyFont="1" applyFill="1" applyBorder="1" applyAlignment="1" applyProtection="1">
      <alignment vertical="center" wrapText="1"/>
    </xf>
    <xf numFmtId="164" fontId="21" fillId="3" borderId="0" xfId="0" applyNumberFormat="1" applyFont="1" applyFill="1" applyAlignment="1">
      <alignment vertical="center" wrapText="1"/>
    </xf>
    <xf numFmtId="2" fontId="21" fillId="3" borderId="0" xfId="0" applyNumberFormat="1" applyFont="1" applyFill="1" applyAlignment="1">
      <alignment vertical="center" wrapText="1"/>
    </xf>
    <xf numFmtId="164" fontId="21" fillId="3" borderId="0" xfId="1" applyFont="1" applyFill="1" applyBorder="1" applyAlignment="1">
      <alignment vertical="center" wrapText="1"/>
    </xf>
    <xf numFmtId="2" fontId="21" fillId="2" borderId="0" xfId="0" applyNumberFormat="1" applyFont="1" applyFill="1" applyAlignment="1">
      <alignment horizontal="center" vertical="center" wrapText="1"/>
    </xf>
    <xf numFmtId="164" fontId="21" fillId="3" borderId="0" xfId="1" applyFont="1" applyFill="1" applyBorder="1" applyAlignment="1" applyProtection="1">
      <alignment horizontal="center" vertical="center" wrapText="1"/>
    </xf>
    <xf numFmtId="166" fontId="21" fillId="2" borderId="3" xfId="1" applyNumberFormat="1" applyFont="1" applyFill="1" applyBorder="1" applyAlignment="1" applyProtection="1">
      <alignment vertical="center" wrapText="1"/>
    </xf>
    <xf numFmtId="166" fontId="21" fillId="2" borderId="4" xfId="1" applyNumberFormat="1" applyFont="1" applyFill="1" applyBorder="1" applyAlignment="1" applyProtection="1">
      <alignment vertical="center" wrapText="1"/>
    </xf>
    <xf numFmtId="9" fontId="21" fillId="3" borderId="9" xfId="2" applyFont="1" applyFill="1" applyBorder="1" applyAlignment="1" applyProtection="1">
      <alignment vertical="center" wrapText="1"/>
      <protection locked="0"/>
    </xf>
    <xf numFmtId="2" fontId="21" fillId="3" borderId="0" xfId="2" applyNumberFormat="1" applyFont="1" applyFill="1" applyBorder="1" applyAlignment="1" applyProtection="1">
      <alignment vertical="center" wrapText="1"/>
      <protection locked="0"/>
    </xf>
    <xf numFmtId="166" fontId="21" fillId="2" borderId="39" xfId="1" applyNumberFormat="1" applyFont="1" applyFill="1" applyBorder="1" applyAlignment="1" applyProtection="1">
      <alignment vertical="center" wrapText="1"/>
    </xf>
    <xf numFmtId="9" fontId="21" fillId="3" borderId="30" xfId="2" applyFont="1" applyFill="1" applyBorder="1" applyAlignment="1" applyProtection="1">
      <alignment vertical="center" wrapText="1"/>
      <protection locked="0"/>
    </xf>
    <xf numFmtId="164" fontId="21" fillId="2" borderId="3" xfId="1" applyFont="1" applyFill="1" applyBorder="1" applyAlignment="1" applyProtection="1">
      <alignment vertical="center" wrapText="1"/>
    </xf>
    <xf numFmtId="164" fontId="21" fillId="2" borderId="4" xfId="1" applyFont="1" applyFill="1" applyBorder="1" applyAlignment="1" applyProtection="1">
      <alignment vertical="center" wrapText="1"/>
    </xf>
    <xf numFmtId="164" fontId="21" fillId="2" borderId="39" xfId="1" applyFont="1" applyFill="1" applyBorder="1" applyAlignment="1" applyProtection="1">
      <alignment vertical="center" wrapText="1"/>
    </xf>
    <xf numFmtId="9" fontId="21" fillId="3" borderId="30" xfId="2" applyFont="1" applyFill="1" applyBorder="1" applyAlignment="1" applyProtection="1">
      <alignment horizontal="right" vertical="center" wrapText="1"/>
      <protection locked="0"/>
    </xf>
    <xf numFmtId="2" fontId="21" fillId="3" borderId="0" xfId="2" applyNumberFormat="1" applyFont="1" applyFill="1" applyBorder="1" applyAlignment="1" applyProtection="1">
      <alignment horizontal="right" vertical="center" wrapText="1"/>
      <protection locked="0"/>
    </xf>
    <xf numFmtId="164" fontId="21" fillId="3" borderId="0" xfId="1" applyFont="1" applyFill="1" applyBorder="1" applyAlignment="1" applyProtection="1">
      <alignment horizontal="right" vertical="center" wrapText="1"/>
      <protection locked="0"/>
    </xf>
    <xf numFmtId="9" fontId="21" fillId="2" borderId="14" xfId="2" applyFont="1" applyFill="1" applyBorder="1" applyAlignment="1" applyProtection="1">
      <alignment vertical="center" wrapText="1"/>
    </xf>
    <xf numFmtId="2" fontId="21" fillId="2" borderId="0" xfId="2" applyNumberFormat="1" applyFont="1" applyFill="1" applyBorder="1" applyAlignment="1" applyProtection="1">
      <alignment vertical="center" wrapText="1"/>
    </xf>
    <xf numFmtId="164" fontId="21" fillId="3" borderId="0" xfId="1" applyFont="1" applyFill="1" applyBorder="1" applyAlignment="1" applyProtection="1">
      <alignment vertical="center" wrapText="1"/>
    </xf>
    <xf numFmtId="164" fontId="21" fillId="0" borderId="0" xfId="0" applyNumberFormat="1" applyFont="1" applyAlignment="1">
      <alignment vertical="center" wrapText="1"/>
    </xf>
    <xf numFmtId="164" fontId="21" fillId="0" borderId="0" xfId="1" applyFont="1" applyFill="1" applyBorder="1" applyAlignment="1">
      <alignment vertical="center" wrapText="1"/>
    </xf>
    <xf numFmtId="0" fontId="21" fillId="2" borderId="27" xfId="0" applyFont="1" applyFill="1" applyBorder="1" applyAlignment="1">
      <alignment horizontal="left" vertical="center" wrapText="1"/>
    </xf>
    <xf numFmtId="166" fontId="21" fillId="2" borderId="16" xfId="0" applyNumberFormat="1" applyFont="1" applyFill="1" applyBorder="1" applyAlignment="1">
      <alignment vertical="center" wrapText="1"/>
    </xf>
    <xf numFmtId="164" fontId="21" fillId="2" borderId="27" xfId="0" applyNumberFormat="1" applyFont="1" applyFill="1" applyBorder="1" applyAlignment="1">
      <alignment vertical="center" wrapText="1"/>
    </xf>
    <xf numFmtId="164" fontId="20" fillId="2" borderId="16" xfId="1" applyFont="1" applyFill="1" applyBorder="1" applyAlignment="1">
      <alignment vertical="center" wrapText="1"/>
    </xf>
    <xf numFmtId="0" fontId="21" fillId="2" borderId="8" xfId="0" applyFont="1" applyFill="1" applyBorder="1" applyAlignment="1">
      <alignment horizontal="left" vertical="center" wrapText="1"/>
    </xf>
    <xf numFmtId="10" fontId="21" fillId="2" borderId="9" xfId="2" applyNumberFormat="1" applyFont="1" applyFill="1" applyBorder="1" applyAlignment="1" applyProtection="1">
      <alignment wrapText="1"/>
    </xf>
    <xf numFmtId="9" fontId="21" fillId="3" borderId="0" xfId="2" applyFont="1" applyFill="1" applyBorder="1" applyAlignment="1">
      <alignment wrapText="1"/>
    </xf>
    <xf numFmtId="0" fontId="20" fillId="2" borderId="12" xfId="0" applyFont="1" applyFill="1" applyBorder="1" applyAlignment="1">
      <alignment wrapText="1"/>
    </xf>
    <xf numFmtId="10" fontId="20" fillId="2" borderId="14" xfId="2" applyNumberFormat="1" applyFont="1" applyFill="1" applyBorder="1" applyAlignment="1">
      <alignment wrapText="1"/>
    </xf>
    <xf numFmtId="0" fontId="21" fillId="3" borderId="0" xfId="0" applyFont="1" applyFill="1" applyAlignment="1">
      <alignment horizontal="center" vertical="center" wrapText="1"/>
    </xf>
    <xf numFmtId="166" fontId="21" fillId="2" borderId="9" xfId="2" applyNumberFormat="1" applyFont="1" applyFill="1" applyBorder="1" applyAlignment="1" applyProtection="1">
      <alignment wrapText="1"/>
    </xf>
    <xf numFmtId="164" fontId="21" fillId="3" borderId="0" xfId="2" applyNumberFormat="1" applyFont="1" applyFill="1" applyBorder="1" applyAlignment="1">
      <alignment wrapText="1"/>
    </xf>
    <xf numFmtId="0" fontId="20" fillId="3" borderId="0" xfId="0" applyFont="1" applyFill="1" applyAlignment="1">
      <alignment horizontal="center" vertical="center" wrapText="1"/>
    </xf>
    <xf numFmtId="0" fontId="20" fillId="0" borderId="3" xfId="0" applyFont="1" applyBorder="1" applyAlignment="1" applyProtection="1">
      <alignment horizontal="left" vertical="center" wrapText="1"/>
      <protection locked="0"/>
    </xf>
    <xf numFmtId="0" fontId="20" fillId="3" borderId="3" xfId="0" applyFont="1" applyFill="1" applyBorder="1" applyAlignment="1" applyProtection="1">
      <alignment horizontal="left" vertical="center" wrapText="1"/>
      <protection locked="0"/>
    </xf>
    <xf numFmtId="0" fontId="20" fillId="3" borderId="0" xfId="0" applyFont="1" applyFill="1" applyAlignment="1" applyProtection="1">
      <alignment horizontal="left" vertical="center" wrapText="1"/>
      <protection locked="0"/>
    </xf>
    <xf numFmtId="0" fontId="20" fillId="0" borderId="0" xfId="0" applyFont="1" applyAlignment="1">
      <alignment horizontal="left" vertical="center" wrapText="1"/>
    </xf>
    <xf numFmtId="0" fontId="21" fillId="7" borderId="15"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1" fillId="3" borderId="3" xfId="0" applyFont="1" applyFill="1" applyBorder="1" applyAlignment="1" applyProtection="1">
      <alignment horizontal="left" vertical="center" wrapText="1"/>
      <protection locked="0"/>
    </xf>
    <xf numFmtId="0" fontId="21" fillId="4" borderId="3" xfId="0" applyFont="1" applyFill="1" applyBorder="1" applyAlignment="1" applyProtection="1">
      <alignment horizontal="left" vertical="center" wrapText="1"/>
      <protection locked="0"/>
    </xf>
    <xf numFmtId="0" fontId="20" fillId="2" borderId="8"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3" borderId="0" xfId="0" applyFont="1" applyFill="1" applyAlignment="1">
      <alignment horizontal="left" vertical="center" wrapText="1"/>
    </xf>
    <xf numFmtId="0" fontId="21" fillId="2" borderId="34" xfId="0" applyFont="1" applyFill="1" applyBorder="1" applyAlignment="1">
      <alignment horizontal="left" vertical="center" wrapText="1"/>
    </xf>
    <xf numFmtId="0" fontId="21" fillId="0" borderId="0" xfId="0" applyFont="1" applyAlignment="1">
      <alignment horizontal="left" vertical="center" wrapText="1"/>
    </xf>
    <xf numFmtId="49" fontId="20" fillId="3" borderId="3" xfId="1" applyNumberFormat="1" applyFont="1" applyFill="1" applyBorder="1" applyAlignment="1" applyProtection="1">
      <alignment horizontal="left" vertical="center" wrapText="1"/>
      <protection locked="0"/>
    </xf>
    <xf numFmtId="164" fontId="21" fillId="10" borderId="3" xfId="1" applyFont="1" applyFill="1" applyBorder="1" applyAlignment="1" applyProtection="1">
      <alignment horizontal="center" vertical="center" wrapText="1"/>
    </xf>
    <xf numFmtId="0" fontId="21" fillId="7" borderId="0" xfId="0" applyFont="1" applyFill="1" applyAlignment="1">
      <alignment horizontal="left" wrapText="1"/>
    </xf>
    <xf numFmtId="0" fontId="21" fillId="2" borderId="0" xfId="0" applyFont="1" applyFill="1" applyAlignment="1">
      <alignment horizontal="center" vertical="center" wrapText="1"/>
    </xf>
    <xf numFmtId="9" fontId="21" fillId="3" borderId="0" xfId="2" applyFont="1" applyFill="1" applyBorder="1" applyAlignment="1" applyProtection="1">
      <alignment vertical="center" wrapText="1"/>
      <protection locked="0"/>
    </xf>
    <xf numFmtId="9" fontId="21" fillId="3" borderId="0" xfId="2" applyFont="1" applyFill="1" applyBorder="1" applyAlignment="1" applyProtection="1">
      <alignment horizontal="right" vertical="center" wrapText="1"/>
      <protection locked="0"/>
    </xf>
    <xf numFmtId="9" fontId="21" fillId="2" borderId="0" xfId="2" applyFont="1" applyFill="1" applyBorder="1" applyAlignment="1" applyProtection="1">
      <alignment vertical="center" wrapText="1"/>
    </xf>
    <xf numFmtId="164" fontId="21" fillId="2" borderId="44" xfId="0" applyNumberFormat="1" applyFont="1" applyFill="1" applyBorder="1" applyAlignment="1">
      <alignment vertical="center" wrapText="1"/>
    </xf>
    <xf numFmtId="0" fontId="20" fillId="2" borderId="49" xfId="0" applyFont="1" applyFill="1" applyBorder="1" applyAlignment="1">
      <alignment wrapText="1"/>
    </xf>
    <xf numFmtId="9" fontId="20" fillId="0" borderId="0" xfId="2" applyFont="1" applyAlignment="1">
      <alignment wrapText="1"/>
    </xf>
    <xf numFmtId="2" fontId="20" fillId="11" borderId="3" xfId="2" applyNumberFormat="1" applyFont="1" applyFill="1" applyBorder="1" applyAlignment="1" applyProtection="1">
      <alignment horizontal="center" vertical="center" wrapText="1"/>
      <protection locked="0"/>
    </xf>
    <xf numFmtId="49" fontId="26" fillId="3" borderId="3" xfId="1" applyNumberFormat="1" applyFont="1" applyFill="1" applyBorder="1" applyAlignment="1" applyProtection="1">
      <alignment horizontal="left" vertical="top" wrapText="1"/>
      <protection locked="0"/>
    </xf>
    <xf numFmtId="49" fontId="26" fillId="0" borderId="3" xfId="1" applyNumberFormat="1" applyFont="1" applyBorder="1" applyAlignment="1" applyProtection="1">
      <alignment horizontal="left" wrapText="1"/>
      <protection locked="0"/>
    </xf>
    <xf numFmtId="164" fontId="26" fillId="0" borderId="3" xfId="1" applyFont="1" applyBorder="1" applyAlignment="1" applyProtection="1">
      <alignment horizontal="left" vertical="center" wrapText="1"/>
      <protection locked="0"/>
    </xf>
    <xf numFmtId="164" fontId="26" fillId="0" borderId="3" xfId="1" applyFont="1" applyBorder="1" applyAlignment="1" applyProtection="1">
      <alignment horizontal="left" vertical="top" wrapText="1"/>
      <protection locked="0"/>
    </xf>
    <xf numFmtId="0" fontId="21" fillId="3" borderId="0" xfId="0" applyFont="1" applyFill="1" applyAlignment="1" applyProtection="1">
      <alignment horizontal="center" vertical="center" wrapText="1"/>
      <protection locked="0"/>
    </xf>
    <xf numFmtId="166" fontId="20" fillId="0" borderId="3" xfId="1" applyNumberFormat="1" applyFont="1" applyFill="1" applyBorder="1" applyAlignment="1" applyProtection="1">
      <alignment horizontal="center" vertical="center" wrapText="1"/>
      <protection locked="0"/>
    </xf>
    <xf numFmtId="9" fontId="20" fillId="0" borderId="3" xfId="2" applyFont="1" applyFill="1" applyBorder="1" applyAlignment="1" applyProtection="1">
      <alignment horizontal="center" vertical="center" wrapText="1"/>
      <protection locked="0"/>
    </xf>
    <xf numFmtId="49" fontId="20" fillId="0" borderId="3" xfId="1" applyNumberFormat="1" applyFont="1" applyFill="1" applyBorder="1" applyAlignment="1" applyProtection="1">
      <alignment horizontal="left" vertical="top" wrapText="1"/>
      <protection locked="0"/>
    </xf>
    <xf numFmtId="0" fontId="20" fillId="2" borderId="3" xfId="0" applyFont="1" applyFill="1" applyBorder="1" applyAlignment="1">
      <alignment vertical="center" wrapText="1"/>
    </xf>
    <xf numFmtId="2" fontId="20" fillId="12" borderId="3" xfId="2" applyNumberFormat="1" applyFont="1" applyFill="1" applyBorder="1" applyAlignment="1" applyProtection="1">
      <alignment horizontal="center" vertical="center" wrapText="1"/>
      <protection locked="0"/>
    </xf>
    <xf numFmtId="0" fontId="25" fillId="12" borderId="3" xfId="0" applyFont="1" applyFill="1" applyBorder="1"/>
    <xf numFmtId="2" fontId="20" fillId="12" borderId="3" xfId="2" applyNumberFormat="1" applyFont="1" applyFill="1" applyBorder="1" applyAlignment="1" applyProtection="1">
      <alignment vertical="center" wrapText="1"/>
      <protection locked="0"/>
    </xf>
    <xf numFmtId="2" fontId="20" fillId="13" borderId="3" xfId="2" applyNumberFormat="1" applyFont="1" applyFill="1" applyBorder="1" applyAlignment="1" applyProtection="1">
      <alignment horizontal="center" vertical="center" wrapText="1"/>
      <protection locked="0"/>
    </xf>
    <xf numFmtId="2" fontId="20" fillId="14" borderId="3" xfId="2" applyNumberFormat="1" applyFont="1" applyFill="1" applyBorder="1" applyAlignment="1" applyProtection="1">
      <alignment horizontal="center" vertical="center" wrapText="1"/>
      <protection locked="0"/>
    </xf>
    <xf numFmtId="2" fontId="20" fillId="14" borderId="3" xfId="2" applyNumberFormat="1" applyFont="1" applyFill="1" applyBorder="1" applyAlignment="1" applyProtection="1">
      <alignment vertical="center" wrapText="1"/>
      <protection locked="0"/>
    </xf>
    <xf numFmtId="2" fontId="20" fillId="15" borderId="3" xfId="2" applyNumberFormat="1" applyFont="1" applyFill="1" applyBorder="1" applyAlignment="1" applyProtection="1">
      <alignment horizontal="center" vertical="center" wrapText="1"/>
      <protection locked="0"/>
    </xf>
    <xf numFmtId="0" fontId="25" fillId="15" borderId="3" xfId="0" applyFont="1" applyFill="1" applyBorder="1"/>
    <xf numFmtId="4" fontId="25" fillId="15" borderId="3" xfId="0" applyNumberFormat="1" applyFont="1" applyFill="1" applyBorder="1"/>
    <xf numFmtId="2" fontId="21" fillId="16" borderId="3" xfId="0" applyNumberFormat="1" applyFont="1" applyFill="1" applyBorder="1" applyAlignment="1">
      <alignment horizontal="center" vertical="center" wrapText="1"/>
    </xf>
    <xf numFmtId="2" fontId="20" fillId="13" borderId="3" xfId="2" applyNumberFormat="1" applyFont="1" applyFill="1" applyBorder="1" applyAlignment="1" applyProtection="1">
      <alignment vertical="center" wrapText="1"/>
      <protection locked="0"/>
    </xf>
    <xf numFmtId="0" fontId="21" fillId="4" borderId="43" xfId="0" applyFont="1" applyFill="1" applyBorder="1" applyAlignment="1">
      <alignment horizontal="center" vertical="center" wrapText="1"/>
    </xf>
    <xf numFmtId="0" fontId="21" fillId="4" borderId="44" xfId="0" applyFont="1" applyFill="1" applyBorder="1" applyAlignment="1">
      <alignment horizontal="center" vertical="center" wrapText="1"/>
    </xf>
    <xf numFmtId="0" fontId="21" fillId="4" borderId="45" xfId="0" applyFont="1" applyFill="1" applyBorder="1" applyAlignment="1">
      <alignment horizontal="center" vertical="center" wrapText="1"/>
    </xf>
    <xf numFmtId="0" fontId="21" fillId="0" borderId="0" xfId="0" applyFont="1" applyAlignment="1">
      <alignment horizontal="center" vertical="center" wrapText="1"/>
    </xf>
    <xf numFmtId="0" fontId="21" fillId="2" borderId="27"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2" borderId="34" xfId="0" applyFont="1" applyFill="1" applyBorder="1" applyAlignment="1">
      <alignment horizontal="left" vertical="center" wrapText="1"/>
    </xf>
    <xf numFmtId="0" fontId="20" fillId="2" borderId="10" xfId="0" applyFont="1" applyFill="1" applyBorder="1" applyAlignment="1">
      <alignment horizontal="left" vertical="center" wrapText="1"/>
    </xf>
    <xf numFmtId="164" fontId="21" fillId="2" borderId="30" xfId="1" applyFont="1" applyFill="1" applyBorder="1" applyAlignment="1" applyProtection="1">
      <alignment horizontal="center" vertical="center" wrapText="1"/>
    </xf>
    <xf numFmtId="164" fontId="21" fillId="2" borderId="37" xfId="1" applyFont="1" applyFill="1" applyBorder="1" applyAlignment="1" applyProtection="1">
      <alignment horizontal="center" vertical="center" wrapText="1"/>
    </xf>
    <xf numFmtId="0" fontId="21" fillId="2" borderId="5"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7" borderId="19" xfId="0" applyFont="1" applyFill="1" applyBorder="1" applyAlignment="1">
      <alignment horizontal="left" wrapText="1"/>
    </xf>
    <xf numFmtId="0" fontId="21" fillId="7" borderId="24" xfId="0" applyFont="1" applyFill="1" applyBorder="1" applyAlignment="1">
      <alignment horizontal="left" wrapText="1"/>
    </xf>
    <xf numFmtId="164" fontId="21" fillId="7" borderId="24" xfId="1" applyFont="1" applyFill="1" applyBorder="1" applyAlignment="1">
      <alignment horizontal="left" wrapText="1"/>
    </xf>
    <xf numFmtId="0" fontId="21" fillId="7" borderId="20" xfId="0" applyFont="1" applyFill="1" applyBorder="1" applyAlignment="1">
      <alignment horizontal="left" wrapText="1"/>
    </xf>
    <xf numFmtId="0" fontId="24" fillId="0" borderId="0" xfId="0" applyFont="1" applyAlignment="1">
      <alignment horizontal="left" vertical="top" wrapText="1"/>
    </xf>
    <xf numFmtId="0" fontId="21" fillId="7" borderId="25" xfId="0" applyFont="1" applyFill="1" applyBorder="1" applyAlignment="1">
      <alignment horizontal="left" wrapText="1"/>
    </xf>
    <xf numFmtId="0" fontId="21" fillId="7" borderId="26" xfId="0" applyFont="1" applyFill="1" applyBorder="1" applyAlignment="1">
      <alignment horizontal="left" wrapText="1"/>
    </xf>
    <xf numFmtId="0" fontId="21" fillId="7" borderId="21" xfId="0" applyFont="1" applyFill="1" applyBorder="1" applyAlignment="1">
      <alignment horizontal="left" wrapText="1"/>
    </xf>
    <xf numFmtId="0" fontId="20" fillId="3" borderId="3" xfId="0" applyFont="1" applyFill="1" applyBorder="1" applyAlignment="1" applyProtection="1">
      <alignment horizontal="left" vertical="top" wrapText="1"/>
      <protection locked="0"/>
    </xf>
    <xf numFmtId="164" fontId="20" fillId="3" borderId="3" xfId="1" applyFont="1" applyFill="1" applyBorder="1" applyAlignment="1" applyProtection="1">
      <alignment horizontal="left" vertical="top" wrapText="1"/>
      <protection locked="0"/>
    </xf>
    <xf numFmtId="49" fontId="20" fillId="3" borderId="3" xfId="0" applyNumberFormat="1" applyFont="1" applyFill="1" applyBorder="1" applyAlignment="1" applyProtection="1">
      <alignment horizontal="left" vertical="top"/>
      <protection locked="0"/>
    </xf>
    <xf numFmtId="164" fontId="20" fillId="3" borderId="3" xfId="1" applyFont="1" applyFill="1" applyBorder="1" applyAlignment="1" applyProtection="1">
      <alignment horizontal="left" vertical="top"/>
      <protection locked="0"/>
    </xf>
    <xf numFmtId="0" fontId="20" fillId="0" borderId="3" xfId="0" applyFont="1" applyBorder="1" applyAlignment="1" applyProtection="1">
      <alignment horizontal="left" vertical="top" wrapText="1"/>
      <protection locked="0"/>
    </xf>
    <xf numFmtId="164" fontId="20" fillId="0" borderId="3" xfId="1" applyFont="1" applyFill="1" applyBorder="1" applyAlignment="1" applyProtection="1">
      <alignment horizontal="left" vertical="top" wrapText="1"/>
      <protection locked="0"/>
    </xf>
    <xf numFmtId="0" fontId="21" fillId="3" borderId="3" xfId="0" applyFont="1" applyFill="1" applyBorder="1" applyAlignment="1" applyProtection="1">
      <alignment horizontal="left" vertical="top" wrapText="1"/>
      <protection locked="0"/>
    </xf>
    <xf numFmtId="164" fontId="21" fillId="3" borderId="3" xfId="1" applyFont="1" applyFill="1" applyBorder="1" applyAlignment="1" applyProtection="1">
      <alignment horizontal="left" vertical="top" wrapText="1"/>
      <protection locked="0"/>
    </xf>
    <xf numFmtId="49" fontId="21" fillId="3" borderId="3"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15" fillId="0" borderId="0" xfId="0" applyFont="1" applyAlignment="1">
      <alignment horizontal="left" vertical="top" wrapText="1"/>
    </xf>
    <xf numFmtId="0" fontId="10" fillId="7" borderId="25" xfId="0" applyFont="1" applyFill="1" applyBorder="1" applyAlignment="1">
      <alignment horizontal="left" wrapText="1"/>
    </xf>
    <xf numFmtId="0" fontId="10" fillId="7" borderId="26" xfId="0" applyFont="1" applyFill="1" applyBorder="1" applyAlignment="1">
      <alignment horizontal="left" wrapText="1"/>
    </xf>
    <xf numFmtId="0" fontId="10" fillId="7" borderId="21"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9" fillId="7" borderId="17" xfId="0" applyFont="1" applyFill="1" applyBorder="1" applyAlignment="1">
      <alignment horizontal="left" wrapText="1"/>
    </xf>
    <xf numFmtId="0" fontId="9" fillId="7" borderId="15" xfId="0" applyFont="1" applyFill="1" applyBorder="1" applyAlignment="1">
      <alignment horizontal="left" wrapText="1"/>
    </xf>
    <xf numFmtId="0" fontId="9"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8">
    <cellStyle name="Comma 2" xfId="4" xr:uid="{D302038F-0F07-4A14-920F-2CA537EE9D6C}"/>
    <cellStyle name="Good 2" xfId="6" xr:uid="{4714EFCB-6A96-4508-9F0A-B1F67D6C6CE9}"/>
    <cellStyle name="Monétaire" xfId="1" builtinId="4"/>
    <cellStyle name="Normal" xfId="0" builtinId="0"/>
    <cellStyle name="Normal 2" xfId="7" xr:uid="{DC7E95DB-B2A1-4DED-AF1F-D0634684EB80}"/>
    <cellStyle name="Normal 3" xfId="3" xr:uid="{FC33F0CA-EC0D-49D4-AB60-1BCF6A6A0F24}"/>
    <cellStyle name="Percent 2" xfId="5" xr:uid="{1AA34AD5-A2EA-4F3E-9752-58F2A64FB099}"/>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T155"/>
  <sheetViews>
    <sheetView showZeros="0" tabSelected="1" topLeftCell="A7" zoomScale="82" zoomScaleNormal="40" workbookViewId="0">
      <pane xSplit="3" ySplit="6" topLeftCell="K48" activePane="bottomRight" state="frozen"/>
      <selection pane="topRight" activeCell="D7" sqref="D7"/>
      <selection pane="bottomLeft" activeCell="A16" sqref="A16"/>
      <selection pane="bottomRight" activeCell="K1" sqref="K1:K1048576"/>
    </sheetView>
  </sheetViews>
  <sheetFormatPr baseColWidth="10" defaultColWidth="9.1796875" defaultRowHeight="11.25" customHeight="1" x14ac:dyDescent="0.25"/>
  <cols>
    <col min="1" max="1" width="6" style="120" customWidth="1"/>
    <col min="2" max="2" width="20.453125" style="120" customWidth="1"/>
    <col min="3" max="3" width="41.1796875" style="229" customWidth="1"/>
    <col min="4" max="6" width="23.1796875" style="120" customWidth="1"/>
    <col min="7" max="7" width="22.54296875" style="120" bestFit="1" customWidth="1"/>
    <col min="8" max="8" width="23.1796875" style="120" customWidth="1"/>
    <col min="9" max="9" width="26.54296875" style="120" customWidth="1"/>
    <col min="10" max="10" width="25.1796875" style="120" customWidth="1"/>
    <col min="11" max="11" width="26.7265625" style="122" customWidth="1"/>
    <col min="12" max="13" width="26.54296875" style="122" customWidth="1"/>
    <col min="14" max="14" width="26.54296875" style="122" hidden="1" customWidth="1"/>
    <col min="15" max="15" width="26.54296875" style="122" customWidth="1"/>
    <col min="16" max="16" width="22.453125" style="123" customWidth="1"/>
    <col min="17" max="17" width="30.453125" style="120" customWidth="1"/>
    <col min="18" max="18" width="18.81640625" style="120" customWidth="1"/>
    <col min="19" max="19" width="9.1796875" style="120"/>
    <col min="20" max="20" width="52.54296875" style="120" customWidth="1"/>
    <col min="21" max="21" width="26.453125" style="120" customWidth="1"/>
    <col min="22" max="22" width="22.453125" style="120" customWidth="1"/>
    <col min="23" max="23" width="29.54296875" style="120" customWidth="1"/>
    <col min="24" max="24" width="23.453125" style="120" customWidth="1"/>
    <col min="25" max="25" width="18.453125" style="120" customWidth="1"/>
    <col min="26" max="26" width="17.453125" style="120" customWidth="1"/>
    <col min="27" max="27" width="25.1796875" style="120" customWidth="1"/>
    <col min="28" max="16384" width="9.1796875" style="120"/>
  </cols>
  <sheetData>
    <row r="2" spans="1:20" ht="47.25" customHeight="1" x14ac:dyDescent="0.25">
      <c r="B2" s="295" t="s">
        <v>0</v>
      </c>
      <c r="C2" s="295"/>
      <c r="D2" s="295"/>
      <c r="E2" s="295"/>
      <c r="F2" s="121"/>
      <c r="G2" s="121"/>
      <c r="H2" s="121"/>
    </row>
    <row r="3" spans="1:20" ht="10.5" x14ac:dyDescent="0.25">
      <c r="B3" s="124"/>
    </row>
    <row r="4" spans="1:20" ht="10.5" x14ac:dyDescent="0.25">
      <c r="B4" s="121"/>
    </row>
    <row r="5" spans="1:20" ht="36.75" customHeight="1" x14ac:dyDescent="0.25">
      <c r="B5" s="125" t="s">
        <v>1</v>
      </c>
      <c r="C5" s="230"/>
      <c r="D5" s="126"/>
      <c r="E5" s="126"/>
      <c r="F5" s="126"/>
      <c r="G5" s="126"/>
      <c r="H5" s="126"/>
      <c r="I5" s="126"/>
      <c r="J5" s="126"/>
      <c r="K5" s="127"/>
      <c r="L5" s="127"/>
      <c r="M5" s="127"/>
      <c r="N5" s="127"/>
      <c r="O5" s="127"/>
      <c r="P5" s="128"/>
      <c r="Q5" s="126"/>
      <c r="R5" s="126"/>
      <c r="S5" s="126"/>
      <c r="T5" s="129"/>
    </row>
    <row r="6" spans="1:20" ht="174" customHeight="1" x14ac:dyDescent="0.25">
      <c r="B6" s="291" t="s">
        <v>2</v>
      </c>
      <c r="C6" s="292"/>
      <c r="D6" s="292"/>
      <c r="E6" s="292"/>
      <c r="F6" s="292"/>
      <c r="G6" s="292"/>
      <c r="H6" s="292"/>
      <c r="I6" s="292"/>
      <c r="J6" s="292"/>
      <c r="K6" s="292"/>
      <c r="L6" s="292"/>
      <c r="M6" s="292"/>
      <c r="N6" s="292"/>
      <c r="O6" s="292"/>
      <c r="P6" s="293"/>
      <c r="Q6" s="292"/>
      <c r="R6" s="292"/>
      <c r="S6" s="292"/>
      <c r="T6" s="294"/>
    </row>
    <row r="7" spans="1:20" ht="15" customHeight="1" x14ac:dyDescent="0.25">
      <c r="B7" s="296" t="s">
        <v>3</v>
      </c>
      <c r="C7" s="297"/>
      <c r="D7" s="297"/>
      <c r="E7" s="297"/>
      <c r="F7" s="297"/>
      <c r="G7" s="297"/>
      <c r="H7" s="297"/>
      <c r="I7" s="298"/>
      <c r="J7" s="242"/>
      <c r="K7" s="130"/>
      <c r="L7" s="130"/>
      <c r="M7" s="130"/>
      <c r="N7" s="130"/>
      <c r="O7" s="130"/>
      <c r="P7" s="131"/>
    </row>
    <row r="8" spans="1:20" ht="16" customHeight="1" x14ac:dyDescent="0.25">
      <c r="D8" s="132"/>
      <c r="E8" s="132"/>
      <c r="F8" s="132"/>
      <c r="G8" s="132"/>
      <c r="H8" s="132"/>
      <c r="P8" s="133"/>
      <c r="Q8" s="134"/>
      <c r="R8" s="134"/>
    </row>
    <row r="9" spans="1:20" ht="41.25" customHeight="1" x14ac:dyDescent="0.25">
      <c r="B9" s="118" t="s">
        <v>4</v>
      </c>
      <c r="C9" s="231" t="s">
        <v>5</v>
      </c>
      <c r="D9" s="118" t="s">
        <v>6</v>
      </c>
      <c r="E9" s="118" t="s">
        <v>7</v>
      </c>
      <c r="F9" s="118" t="s">
        <v>8</v>
      </c>
      <c r="G9" s="118" t="s">
        <v>9</v>
      </c>
      <c r="H9" s="118" t="s">
        <v>10</v>
      </c>
      <c r="I9" s="118" t="s">
        <v>11</v>
      </c>
      <c r="J9" s="118"/>
      <c r="K9" s="269" t="s">
        <v>12</v>
      </c>
      <c r="L9" s="269" t="s">
        <v>13</v>
      </c>
      <c r="M9" s="269" t="s">
        <v>14</v>
      </c>
      <c r="N9" s="269" t="s">
        <v>15</v>
      </c>
      <c r="O9" s="269" t="s">
        <v>16</v>
      </c>
      <c r="P9" s="118" t="s">
        <v>17</v>
      </c>
      <c r="Q9" s="118" t="s">
        <v>18</v>
      </c>
      <c r="R9" s="119"/>
    </row>
    <row r="10" spans="1:20" ht="24" customHeight="1" x14ac:dyDescent="0.25">
      <c r="B10" s="135"/>
      <c r="C10" s="232"/>
      <c r="D10" s="136" t="s">
        <v>19</v>
      </c>
      <c r="E10" s="136" t="s">
        <v>20</v>
      </c>
      <c r="F10" s="136" t="s">
        <v>21</v>
      </c>
      <c r="G10" s="136" t="s">
        <v>22</v>
      </c>
      <c r="H10" s="118"/>
      <c r="I10" s="135"/>
      <c r="J10" s="135"/>
      <c r="K10" s="136" t="s">
        <v>19</v>
      </c>
      <c r="L10" s="136" t="s">
        <v>20</v>
      </c>
      <c r="M10" s="136" t="s">
        <v>21</v>
      </c>
      <c r="N10" s="136" t="s">
        <v>22</v>
      </c>
      <c r="O10" s="136" t="s">
        <v>23</v>
      </c>
      <c r="P10" s="137"/>
      <c r="Q10" s="135"/>
      <c r="R10" s="119"/>
    </row>
    <row r="11" spans="1:20" ht="10.5" x14ac:dyDescent="0.25">
      <c r="B11" s="138" t="s">
        <v>24</v>
      </c>
      <c r="C11" s="307" t="s">
        <v>25</v>
      </c>
      <c r="D11" s="307"/>
      <c r="E11" s="307"/>
      <c r="F11" s="307"/>
      <c r="G11" s="307"/>
      <c r="H11" s="307"/>
      <c r="I11" s="307"/>
      <c r="J11" s="307"/>
      <c r="K11" s="307"/>
      <c r="L11" s="307"/>
      <c r="M11" s="307"/>
      <c r="N11" s="307"/>
      <c r="O11" s="307"/>
      <c r="P11" s="306"/>
      <c r="Q11" s="307"/>
      <c r="R11" s="139"/>
    </row>
    <row r="12" spans="1:20" ht="9" customHeight="1" x14ac:dyDescent="0.25">
      <c r="B12" s="138" t="s">
        <v>26</v>
      </c>
      <c r="C12" s="301" t="s">
        <v>27</v>
      </c>
      <c r="D12" s="301"/>
      <c r="E12" s="301"/>
      <c r="F12" s="301"/>
      <c r="G12" s="301"/>
      <c r="H12" s="301"/>
      <c r="I12" s="301"/>
      <c r="J12" s="301"/>
      <c r="K12" s="301"/>
      <c r="L12" s="301"/>
      <c r="M12" s="301"/>
      <c r="N12" s="301"/>
      <c r="O12" s="301"/>
      <c r="P12" s="302"/>
      <c r="Q12" s="301"/>
      <c r="R12" s="140"/>
    </row>
    <row r="13" spans="1:20" ht="63" x14ac:dyDescent="0.25">
      <c r="B13" s="141" t="s">
        <v>28</v>
      </c>
      <c r="C13" s="226" t="s">
        <v>29</v>
      </c>
      <c r="D13" s="142">
        <v>35549.78</v>
      </c>
      <c r="E13" s="142">
        <v>35549.78</v>
      </c>
      <c r="F13" s="142">
        <v>18000</v>
      </c>
      <c r="G13" s="142">
        <v>14000</v>
      </c>
      <c r="H13" s="143">
        <f>SUM(D13:G13)</f>
        <v>103099.56</v>
      </c>
      <c r="I13" s="144">
        <v>0.7</v>
      </c>
      <c r="J13" s="144"/>
      <c r="K13" s="266">
        <v>31720</v>
      </c>
      <c r="L13" s="145">
        <v>22000</v>
      </c>
      <c r="M13" s="266">
        <v>4255.6499999999996</v>
      </c>
      <c r="N13" s="266">
        <v>9214.92</v>
      </c>
      <c r="O13" s="266">
        <v>9214.92</v>
      </c>
      <c r="P13" s="146">
        <f>K13+L13+M13+N13</f>
        <v>67190.570000000007</v>
      </c>
      <c r="Q13" s="147"/>
      <c r="R13" s="148"/>
    </row>
    <row r="14" spans="1:20" ht="72.75" customHeight="1" x14ac:dyDescent="0.25">
      <c r="B14" s="141" t="s">
        <v>30</v>
      </c>
      <c r="C14" s="226" t="s">
        <v>31</v>
      </c>
      <c r="D14" s="142">
        <v>55050.014999999999</v>
      </c>
      <c r="E14" s="142">
        <v>55050.014999999999</v>
      </c>
      <c r="F14" s="142">
        <v>32000</v>
      </c>
      <c r="G14" s="142">
        <v>20000</v>
      </c>
      <c r="H14" s="143">
        <f t="shared" ref="H14" si="0">SUM(D14:G14)</f>
        <v>162100.03</v>
      </c>
      <c r="I14" s="144">
        <v>0.3</v>
      </c>
      <c r="J14" s="144"/>
      <c r="K14" s="266">
        <v>29865</v>
      </c>
      <c r="L14" s="264"/>
      <c r="M14" s="266">
        <v>9799.27</v>
      </c>
      <c r="N14" s="266">
        <v>4649.4399999999996</v>
      </c>
      <c r="O14" s="266">
        <v>4649.4399999999996</v>
      </c>
      <c r="P14" s="146">
        <f>K14+L14+M14+N14</f>
        <v>44313.710000000006</v>
      </c>
      <c r="Q14" s="147"/>
      <c r="R14" s="148"/>
    </row>
    <row r="15" spans="1:20" ht="10.5" x14ac:dyDescent="0.25">
      <c r="A15" s="134"/>
      <c r="C15" s="231" t="s">
        <v>32</v>
      </c>
      <c r="D15" s="152">
        <f>SUM(D13:D14)</f>
        <v>90599.794999999998</v>
      </c>
      <c r="E15" s="152">
        <f>SUM(E13:E14)</f>
        <v>90599.794999999998</v>
      </c>
      <c r="F15" s="152">
        <f>SUM(F13:F14)</f>
        <v>50000</v>
      </c>
      <c r="G15" s="152">
        <f>SUM(G13:G14)</f>
        <v>34000</v>
      </c>
      <c r="H15" s="152">
        <f>SUM(H13:H14)</f>
        <v>265199.58999999997</v>
      </c>
      <c r="I15" s="152">
        <f>(I13*H13)+(I14*H14)</f>
        <v>120799.701</v>
      </c>
      <c r="J15" s="152"/>
      <c r="K15" s="152">
        <f>SUM(K13:K14)</f>
        <v>61585</v>
      </c>
      <c r="L15" s="152">
        <f>SUM(L13:L14)</f>
        <v>22000</v>
      </c>
      <c r="M15" s="152">
        <f>SUM(M13:M14)</f>
        <v>14054.92</v>
      </c>
      <c r="N15" s="152">
        <f t="shared" ref="N15:O15" si="1">SUM(N13:N14)</f>
        <v>13864.36</v>
      </c>
      <c r="O15" s="152">
        <f t="shared" si="1"/>
        <v>13864.36</v>
      </c>
      <c r="P15" s="152">
        <f>SUM(P13:P14)</f>
        <v>111504.28000000001</v>
      </c>
      <c r="Q15" s="150"/>
      <c r="R15" s="153"/>
    </row>
    <row r="16" spans="1:20" ht="10.5" x14ac:dyDescent="0.25">
      <c r="A16" s="134"/>
      <c r="B16" s="138" t="s">
        <v>33</v>
      </c>
      <c r="C16" s="299" t="s">
        <v>34</v>
      </c>
      <c r="D16" s="299"/>
      <c r="E16" s="299"/>
      <c r="F16" s="299"/>
      <c r="G16" s="299"/>
      <c r="H16" s="299"/>
      <c r="I16" s="299"/>
      <c r="J16" s="299"/>
      <c r="K16" s="299"/>
      <c r="L16" s="299"/>
      <c r="M16" s="299"/>
      <c r="N16" s="299"/>
      <c r="O16" s="299"/>
      <c r="P16" s="300"/>
      <c r="Q16" s="299"/>
      <c r="R16" s="140"/>
    </row>
    <row r="17" spans="1:18" ht="65.25" customHeight="1" x14ac:dyDescent="0.35">
      <c r="A17" s="134"/>
      <c r="B17" s="141" t="s">
        <v>35</v>
      </c>
      <c r="C17" s="226" t="s">
        <v>36</v>
      </c>
      <c r="D17" s="146"/>
      <c r="E17" s="142"/>
      <c r="F17" s="142">
        <v>15000</v>
      </c>
      <c r="G17" s="142">
        <v>20000</v>
      </c>
      <c r="H17" s="143">
        <f>SUM(D17:G17)</f>
        <v>35000</v>
      </c>
      <c r="I17" s="144">
        <v>0.5</v>
      </c>
      <c r="J17" s="144"/>
      <c r="K17" s="264"/>
      <c r="L17" s="264"/>
      <c r="M17" s="266">
        <v>13507.06</v>
      </c>
      <c r="N17" s="268">
        <v>7840.48</v>
      </c>
      <c r="O17" s="268">
        <v>7840.48</v>
      </c>
      <c r="P17" s="154">
        <f>K17+L17+M17+N17</f>
        <v>21347.54</v>
      </c>
      <c r="Q17" s="254"/>
      <c r="R17" s="148"/>
    </row>
    <row r="18" spans="1:18" ht="57" customHeight="1" x14ac:dyDescent="0.25">
      <c r="A18" s="134"/>
      <c r="B18" s="141" t="s">
        <v>37</v>
      </c>
      <c r="C18" s="226" t="s">
        <v>38</v>
      </c>
      <c r="D18" s="146"/>
      <c r="E18" s="142"/>
      <c r="F18" s="142">
        <v>177000</v>
      </c>
      <c r="G18" s="142">
        <v>265000</v>
      </c>
      <c r="H18" s="143">
        <f t="shared" ref="H18:H21" si="2">SUM(D18:G18)</f>
        <v>442000</v>
      </c>
      <c r="I18" s="144">
        <v>0.5</v>
      </c>
      <c r="J18" s="144"/>
      <c r="K18" s="264"/>
      <c r="L18" s="264"/>
      <c r="M18" s="266">
        <v>167000</v>
      </c>
      <c r="N18" s="266">
        <v>29883.79</v>
      </c>
      <c r="O18" s="266">
        <v>29883.79</v>
      </c>
      <c r="P18" s="154">
        <f>K18+L18+M18+N18</f>
        <v>196883.79</v>
      </c>
      <c r="Q18" s="253"/>
      <c r="R18" s="148"/>
    </row>
    <row r="19" spans="1:18" ht="62.25" customHeight="1" x14ac:dyDescent="0.25">
      <c r="A19" s="134"/>
      <c r="B19" s="141" t="s">
        <v>39</v>
      </c>
      <c r="C19" s="226" t="s">
        <v>40</v>
      </c>
      <c r="D19" s="142">
        <v>55550</v>
      </c>
      <c r="E19" s="146">
        <v>55550</v>
      </c>
      <c r="F19" s="146"/>
      <c r="G19" s="146"/>
      <c r="H19" s="143">
        <f t="shared" si="2"/>
        <v>111100</v>
      </c>
      <c r="I19" s="144">
        <v>0.5</v>
      </c>
      <c r="J19" s="144"/>
      <c r="K19" s="266">
        <v>1701</v>
      </c>
      <c r="L19" s="145">
        <v>10000</v>
      </c>
      <c r="M19" s="264"/>
      <c r="N19" s="264"/>
      <c r="O19" s="264"/>
      <c r="P19" s="154">
        <f t="shared" ref="P19:P21" si="3">K19+L19+M19+N19</f>
        <v>11701</v>
      </c>
      <c r="Q19" s="147"/>
      <c r="R19" s="148"/>
    </row>
    <row r="20" spans="1:18" ht="105.75" customHeight="1" x14ac:dyDescent="0.25">
      <c r="A20" s="134"/>
      <c r="B20" s="141" t="s">
        <v>41</v>
      </c>
      <c r="C20" s="226" t="s">
        <v>42</v>
      </c>
      <c r="D20" s="142">
        <v>50550</v>
      </c>
      <c r="E20" s="142">
        <v>50550</v>
      </c>
      <c r="F20" s="142">
        <v>25000</v>
      </c>
      <c r="G20" s="142">
        <v>15000</v>
      </c>
      <c r="H20" s="143">
        <f t="shared" si="2"/>
        <v>141100</v>
      </c>
      <c r="I20" s="144">
        <v>0.5</v>
      </c>
      <c r="J20" s="144"/>
      <c r="K20" s="266">
        <v>46641</v>
      </c>
      <c r="L20" s="145">
        <v>2000</v>
      </c>
      <c r="M20" s="266">
        <v>26354.720000000001</v>
      </c>
      <c r="N20" s="266">
        <v>13675.63</v>
      </c>
      <c r="O20" s="266">
        <v>13675.63</v>
      </c>
      <c r="P20" s="154">
        <f>K20+L20+M20+N20</f>
        <v>88671.35</v>
      </c>
      <c r="Q20" s="147"/>
      <c r="R20" s="148"/>
    </row>
    <row r="21" spans="1:18" ht="50.25" customHeight="1" x14ac:dyDescent="0.25">
      <c r="A21" s="134"/>
      <c r="B21" s="141" t="s">
        <v>43</v>
      </c>
      <c r="C21" s="226" t="s">
        <v>44</v>
      </c>
      <c r="D21" s="142">
        <v>65550</v>
      </c>
      <c r="E21" s="146">
        <v>65550</v>
      </c>
      <c r="F21" s="146">
        <v>0</v>
      </c>
      <c r="G21" s="146"/>
      <c r="H21" s="143">
        <f t="shared" si="2"/>
        <v>131100</v>
      </c>
      <c r="I21" s="144">
        <v>0.4</v>
      </c>
      <c r="J21" s="144"/>
      <c r="K21" s="263">
        <v>45829.32</v>
      </c>
      <c r="L21" s="145">
        <v>10000</v>
      </c>
      <c r="M21" s="264"/>
      <c r="N21" s="264"/>
      <c r="O21" s="264"/>
      <c r="P21" s="154">
        <f t="shared" si="3"/>
        <v>55829.32</v>
      </c>
      <c r="Q21" s="147"/>
      <c r="R21" s="148"/>
    </row>
    <row r="22" spans="1:18" ht="10.5" x14ac:dyDescent="0.25">
      <c r="A22" s="134"/>
      <c r="C22" s="231" t="s">
        <v>32</v>
      </c>
      <c r="D22" s="155">
        <f>SUM(D17:D21)</f>
        <v>171650</v>
      </c>
      <c r="E22" s="155">
        <f>SUM(E17:E21)</f>
        <v>171650</v>
      </c>
      <c r="F22" s="155">
        <f>SUM(F17:F21)</f>
        <v>217000</v>
      </c>
      <c r="G22" s="155">
        <f>SUM(G17:G21)</f>
        <v>300000</v>
      </c>
      <c r="H22" s="155">
        <f>SUM(H17:H21)</f>
        <v>860300</v>
      </c>
      <c r="I22" s="152">
        <f>(I17*H17)+(I18*H18)+(I19*H19)+(I20*H20)+(I21*H21)</f>
        <v>417040</v>
      </c>
      <c r="J22" s="152"/>
      <c r="K22" s="152">
        <f>SUM(K17:K21)</f>
        <v>94171.32</v>
      </c>
      <c r="L22" s="152">
        <f>SUM(L17:L21)</f>
        <v>22000</v>
      </c>
      <c r="M22" s="241">
        <f>SUM(M17:M21)</f>
        <v>206861.78</v>
      </c>
      <c r="N22" s="241">
        <f t="shared" ref="N22:O22" si="4">SUM(N17:N21)</f>
        <v>51399.9</v>
      </c>
      <c r="O22" s="241">
        <f t="shared" si="4"/>
        <v>51399.9</v>
      </c>
      <c r="P22" s="152">
        <f>SUM(P17:P21)</f>
        <v>374433.00000000006</v>
      </c>
      <c r="Q22" s="150"/>
      <c r="R22" s="153"/>
    </row>
    <row r="23" spans="1:18" ht="10.5" x14ac:dyDescent="0.25">
      <c r="A23" s="134"/>
      <c r="B23" s="138" t="s">
        <v>45</v>
      </c>
      <c r="C23" s="303"/>
      <c r="D23" s="303"/>
      <c r="E23" s="303"/>
      <c r="F23" s="303"/>
      <c r="G23" s="303"/>
      <c r="H23" s="303"/>
      <c r="I23" s="303"/>
      <c r="J23" s="303"/>
      <c r="K23" s="303"/>
      <c r="L23" s="303"/>
      <c r="M23" s="303"/>
      <c r="N23" s="303"/>
      <c r="O23" s="303"/>
      <c r="P23" s="304"/>
      <c r="Q23" s="303"/>
      <c r="R23" s="140"/>
    </row>
    <row r="24" spans="1:18" ht="51.75" customHeight="1" x14ac:dyDescent="0.25">
      <c r="A24" s="134"/>
      <c r="B24" s="141" t="s">
        <v>46</v>
      </c>
      <c r="C24" s="226" t="s">
        <v>47</v>
      </c>
      <c r="D24" s="142">
        <v>30550</v>
      </c>
      <c r="E24" s="146">
        <v>30550</v>
      </c>
      <c r="F24" s="146"/>
      <c r="G24" s="146"/>
      <c r="H24" s="143">
        <f>SUM(D24:G24)</f>
        <v>61100</v>
      </c>
      <c r="I24" s="144">
        <v>0.1</v>
      </c>
      <c r="J24" s="144"/>
      <c r="K24" s="263">
        <v>9897.36</v>
      </c>
      <c r="L24" s="145">
        <v>7500</v>
      </c>
      <c r="M24" s="264"/>
      <c r="N24" s="264"/>
      <c r="O24" s="264"/>
      <c r="P24" s="154">
        <f>K24+L24+M24+N24</f>
        <v>17397.36</v>
      </c>
      <c r="Q24" s="149"/>
      <c r="R24" s="148"/>
    </row>
    <row r="25" spans="1:18" ht="35.25" customHeight="1" x14ac:dyDescent="0.25">
      <c r="A25" s="134"/>
      <c r="B25" s="141" t="s">
        <v>48</v>
      </c>
      <c r="C25" s="226" t="s">
        <v>49</v>
      </c>
      <c r="D25" s="142">
        <v>35550</v>
      </c>
      <c r="E25" s="142">
        <v>35550</v>
      </c>
      <c r="F25" s="142">
        <v>25000</v>
      </c>
      <c r="G25" s="142">
        <v>15000</v>
      </c>
      <c r="H25" s="143">
        <f t="shared" ref="H25:H27" si="5">SUM(D25:G25)</f>
        <v>111100</v>
      </c>
      <c r="I25" s="144">
        <v>0.5</v>
      </c>
      <c r="J25" s="144"/>
      <c r="K25" s="264"/>
      <c r="L25" s="145">
        <v>5000</v>
      </c>
      <c r="M25" s="264"/>
      <c r="N25" s="264"/>
      <c r="O25" s="264"/>
      <c r="P25" s="154">
        <f t="shared" ref="P25:P27" si="6">K25+L25+M25+N25</f>
        <v>5000</v>
      </c>
      <c r="Q25" s="147"/>
      <c r="R25" s="148"/>
    </row>
    <row r="26" spans="1:18" ht="78.75" customHeight="1" x14ac:dyDescent="0.25">
      <c r="B26" s="259" t="s">
        <v>50</v>
      </c>
      <c r="C26" s="226" t="s">
        <v>51</v>
      </c>
      <c r="D26" s="256">
        <v>25550</v>
      </c>
      <c r="E26" s="256">
        <v>25550</v>
      </c>
      <c r="F26" s="256">
        <v>28000</v>
      </c>
      <c r="G26" s="256">
        <v>10000</v>
      </c>
      <c r="H26" s="143">
        <f t="shared" si="5"/>
        <v>89100</v>
      </c>
      <c r="I26" s="257">
        <v>0.5</v>
      </c>
      <c r="J26" s="257"/>
      <c r="K26" s="264"/>
      <c r="L26" s="264"/>
      <c r="M26" s="264"/>
      <c r="N26" s="260">
        <v>4477.62</v>
      </c>
      <c r="O26" s="266">
        <v>4477.62</v>
      </c>
      <c r="P26" s="154">
        <f t="shared" si="6"/>
        <v>4477.62</v>
      </c>
      <c r="Q26" s="258"/>
      <c r="R26" s="148"/>
    </row>
    <row r="27" spans="1:18" ht="64.5" customHeight="1" x14ac:dyDescent="0.25">
      <c r="A27" s="134"/>
      <c r="B27" s="141" t="s">
        <v>52</v>
      </c>
      <c r="C27" s="226" t="s">
        <v>53</v>
      </c>
      <c r="D27" s="142">
        <v>35550</v>
      </c>
      <c r="E27" s="146">
        <v>35550</v>
      </c>
      <c r="F27" s="146"/>
      <c r="G27" s="146"/>
      <c r="H27" s="143">
        <f t="shared" si="5"/>
        <v>71100</v>
      </c>
      <c r="I27" s="144">
        <v>0.5</v>
      </c>
      <c r="J27" s="144"/>
      <c r="K27" s="264"/>
      <c r="L27" s="145">
        <v>8000</v>
      </c>
      <c r="M27" s="264"/>
      <c r="N27" s="264"/>
      <c r="O27" s="264"/>
      <c r="P27" s="154">
        <f t="shared" si="6"/>
        <v>8000</v>
      </c>
      <c r="Q27" s="147"/>
      <c r="R27" s="148"/>
    </row>
    <row r="28" spans="1:18" ht="10.5" x14ac:dyDescent="0.25">
      <c r="C28" s="231" t="s">
        <v>32</v>
      </c>
      <c r="D28" s="155">
        <f>SUM(D24:D27)</f>
        <v>127200</v>
      </c>
      <c r="E28" s="155">
        <f>SUM(E24:E27)</f>
        <v>127200</v>
      </c>
      <c r="F28" s="155">
        <f>SUM(F24:F27)</f>
        <v>53000</v>
      </c>
      <c r="G28" s="155">
        <f>SUM(G24:G27)</f>
        <v>25000</v>
      </c>
      <c r="H28" s="155">
        <f>SUM(H24:H27)</f>
        <v>332400</v>
      </c>
      <c r="I28" s="152">
        <f>(I24*H24)+(I25*H25)+(I26*H26)+(I27*H27)</f>
        <v>141760</v>
      </c>
      <c r="J28" s="152"/>
      <c r="K28" s="152">
        <f>SUM(K24:K27)</f>
        <v>9897.36</v>
      </c>
      <c r="L28" s="152">
        <f>SUM(L24:L27)</f>
        <v>20500</v>
      </c>
      <c r="M28" s="152">
        <f t="shared" ref="M28:O28" si="7">SUM(M24:M27)</f>
        <v>0</v>
      </c>
      <c r="N28" s="152">
        <f t="shared" si="7"/>
        <v>4477.62</v>
      </c>
      <c r="O28" s="152">
        <f t="shared" si="7"/>
        <v>4477.62</v>
      </c>
      <c r="P28" s="152">
        <f>SUM(P24:P27)</f>
        <v>34874.979999999996</v>
      </c>
      <c r="Q28" s="150"/>
      <c r="R28" s="153"/>
    </row>
    <row r="29" spans="1:18" ht="10.5" x14ac:dyDescent="0.25">
      <c r="B29" s="156"/>
      <c r="C29" s="228"/>
      <c r="D29" s="157"/>
      <c r="E29" s="157"/>
      <c r="F29" s="157"/>
      <c r="G29" s="157"/>
      <c r="H29" s="157"/>
      <c r="I29" s="157"/>
      <c r="J29" s="157"/>
      <c r="K29" s="158"/>
      <c r="L29" s="158"/>
      <c r="M29" s="158"/>
      <c r="N29" s="158"/>
      <c r="O29" s="158"/>
      <c r="P29" s="157"/>
      <c r="Q29" s="157"/>
      <c r="R29" s="148"/>
    </row>
    <row r="30" spans="1:18" ht="21.65" customHeight="1" x14ac:dyDescent="0.25">
      <c r="B30" s="151" t="s">
        <v>54</v>
      </c>
      <c r="C30" s="305" t="s">
        <v>55</v>
      </c>
      <c r="D30" s="305"/>
      <c r="E30" s="305"/>
      <c r="F30" s="305"/>
      <c r="G30" s="305"/>
      <c r="H30" s="305"/>
      <c r="I30" s="305"/>
      <c r="J30" s="305"/>
      <c r="K30" s="305"/>
      <c r="L30" s="305"/>
      <c r="M30" s="305"/>
      <c r="N30" s="305"/>
      <c r="O30" s="305"/>
      <c r="P30" s="306"/>
      <c r="Q30" s="305"/>
      <c r="R30" s="139"/>
    </row>
    <row r="31" spans="1:18" ht="10.5" x14ac:dyDescent="0.25">
      <c r="B31" s="138" t="s">
        <v>56</v>
      </c>
      <c r="C31" s="299" t="s">
        <v>57</v>
      </c>
      <c r="D31" s="299"/>
      <c r="E31" s="299"/>
      <c r="F31" s="299"/>
      <c r="G31" s="299"/>
      <c r="H31" s="299"/>
      <c r="I31" s="299"/>
      <c r="J31" s="299"/>
      <c r="K31" s="299"/>
      <c r="L31" s="299"/>
      <c r="M31" s="299"/>
      <c r="N31" s="299"/>
      <c r="O31" s="299"/>
      <c r="P31" s="300"/>
      <c r="Q31" s="299"/>
      <c r="R31" s="140"/>
    </row>
    <row r="32" spans="1:18" ht="59.25" customHeight="1" x14ac:dyDescent="0.35">
      <c r="B32" s="141" t="s">
        <v>58</v>
      </c>
      <c r="C32" s="226" t="s">
        <v>59</v>
      </c>
      <c r="D32" s="146">
        <v>0</v>
      </c>
      <c r="E32" s="142"/>
      <c r="F32" s="142">
        <v>25000</v>
      </c>
      <c r="G32" s="146">
        <v>30000</v>
      </c>
      <c r="H32" s="143">
        <f>SUM(D32:G32)</f>
        <v>55000</v>
      </c>
      <c r="I32" s="144">
        <v>0.3</v>
      </c>
      <c r="J32" s="144"/>
      <c r="K32" s="264"/>
      <c r="L32" s="264"/>
      <c r="M32" s="264"/>
      <c r="N32" s="261">
        <v>359.45</v>
      </c>
      <c r="O32" s="267">
        <v>359.45</v>
      </c>
      <c r="P32" s="146">
        <f>K32+L32+M32+N32</f>
        <v>359.45</v>
      </c>
      <c r="Q32" s="147"/>
      <c r="R32" s="148"/>
    </row>
    <row r="33" spans="1:18" ht="55.5" customHeight="1" x14ac:dyDescent="0.25">
      <c r="B33" s="141" t="s">
        <v>60</v>
      </c>
      <c r="C33" s="226" t="s">
        <v>61</v>
      </c>
      <c r="D33" s="142">
        <v>48050</v>
      </c>
      <c r="E33" s="146">
        <v>48050</v>
      </c>
      <c r="F33" s="146"/>
      <c r="G33" s="146"/>
      <c r="H33" s="143">
        <f t="shared" ref="H33" si="8">SUM(D33:G33)</f>
        <v>96100</v>
      </c>
      <c r="I33" s="144">
        <v>0.5</v>
      </c>
      <c r="J33" s="144"/>
      <c r="K33" s="263">
        <v>68987.740000000005</v>
      </c>
      <c r="L33" s="145">
        <v>5000</v>
      </c>
      <c r="M33" s="264"/>
      <c r="N33" s="264"/>
      <c r="O33" s="264"/>
      <c r="P33" s="146">
        <f t="shared" ref="P33" si="9">K33+L33+M33+N33</f>
        <v>73987.740000000005</v>
      </c>
      <c r="Q33" s="159"/>
      <c r="R33" s="148"/>
    </row>
    <row r="34" spans="1:18" s="134" customFormat="1" ht="10.5" x14ac:dyDescent="0.25">
      <c r="A34" s="120"/>
      <c r="B34" s="120"/>
      <c r="C34" s="231" t="s">
        <v>32</v>
      </c>
      <c r="D34" s="152">
        <f>SUM(D32:D33)</f>
        <v>48050</v>
      </c>
      <c r="E34" s="152">
        <f>SUM(E32:E33)</f>
        <v>48050</v>
      </c>
      <c r="F34" s="152">
        <f>SUM(F32:F33)</f>
        <v>25000</v>
      </c>
      <c r="G34" s="152">
        <f>SUM(G32:G33)</f>
        <v>30000</v>
      </c>
      <c r="H34" s="155">
        <f>SUM(H32:H33)</f>
        <v>151100</v>
      </c>
      <c r="I34" s="152">
        <f>(I32*H32)+(I33*H33)</f>
        <v>64550</v>
      </c>
      <c r="J34" s="152"/>
      <c r="K34" s="152">
        <f>SUM(K32:K33)</f>
        <v>68987.740000000005</v>
      </c>
      <c r="L34" s="152">
        <f>SUM(L32:L33)</f>
        <v>5000</v>
      </c>
      <c r="M34" s="152">
        <f t="shared" ref="M34:O34" si="10">SUM(M32:M33)</f>
        <v>0</v>
      </c>
      <c r="N34" s="152">
        <f t="shared" si="10"/>
        <v>359.45</v>
      </c>
      <c r="O34" s="152">
        <f t="shared" si="10"/>
        <v>359.45</v>
      </c>
      <c r="P34" s="152">
        <f>SUM(P32:P33)</f>
        <v>74347.19</v>
      </c>
      <c r="Q34" s="149"/>
      <c r="R34" s="153"/>
    </row>
    <row r="35" spans="1:18" ht="10.5" x14ac:dyDescent="0.25">
      <c r="B35" s="138" t="s">
        <v>62</v>
      </c>
      <c r="C35" s="303" t="s">
        <v>63</v>
      </c>
      <c r="D35" s="303"/>
      <c r="E35" s="303"/>
      <c r="F35" s="303"/>
      <c r="G35" s="303"/>
      <c r="H35" s="303"/>
      <c r="I35" s="303"/>
      <c r="J35" s="303"/>
      <c r="K35" s="303"/>
      <c r="L35" s="303"/>
      <c r="M35" s="303"/>
      <c r="N35" s="303"/>
      <c r="O35" s="303"/>
      <c r="P35" s="304"/>
      <c r="Q35" s="303"/>
      <c r="R35" s="140"/>
    </row>
    <row r="36" spans="1:18" ht="45.75" customHeight="1" x14ac:dyDescent="0.25">
      <c r="B36" s="141" t="s">
        <v>64</v>
      </c>
      <c r="C36" s="226" t="s">
        <v>65</v>
      </c>
      <c r="D36" s="146"/>
      <c r="E36" s="142"/>
      <c r="F36" s="142">
        <v>50000</v>
      </c>
      <c r="G36" s="142">
        <v>30000</v>
      </c>
      <c r="H36" s="143">
        <f>SUM(D36:G36)</f>
        <v>80000</v>
      </c>
      <c r="I36" s="144">
        <v>0.4</v>
      </c>
      <c r="J36" s="144"/>
      <c r="K36" s="264"/>
      <c r="L36" s="264"/>
      <c r="M36" s="266">
        <v>46599.46</v>
      </c>
      <c r="N36" s="266">
        <v>17717.93</v>
      </c>
      <c r="O36" s="266">
        <v>17717.93</v>
      </c>
      <c r="P36" s="146">
        <f>K36+L36+M36+N36</f>
        <v>64317.39</v>
      </c>
      <c r="Q36" s="149"/>
      <c r="R36" s="148"/>
    </row>
    <row r="37" spans="1:18" ht="63" x14ac:dyDescent="0.25">
      <c r="B37" s="141" t="s">
        <v>66</v>
      </c>
      <c r="C37" s="226" t="s">
        <v>67</v>
      </c>
      <c r="D37" s="146"/>
      <c r="E37" s="142"/>
      <c r="F37" s="142">
        <v>20000</v>
      </c>
      <c r="G37" s="142">
        <v>30000</v>
      </c>
      <c r="H37" s="143">
        <f t="shared" ref="H37:H39" si="11">SUM(D37:G37)</f>
        <v>50000</v>
      </c>
      <c r="I37" s="144">
        <v>0.4</v>
      </c>
      <c r="J37" s="144"/>
      <c r="K37" s="264"/>
      <c r="L37" s="264"/>
      <c r="M37" s="266">
        <v>19027.62</v>
      </c>
      <c r="N37" s="266">
        <v>13487.13</v>
      </c>
      <c r="O37" s="266">
        <v>13487.13</v>
      </c>
      <c r="P37" s="146">
        <f t="shared" ref="P37:P39" si="12">K37+L37+M37+N37</f>
        <v>32514.75</v>
      </c>
      <c r="Q37" s="252"/>
      <c r="R37" s="148"/>
    </row>
    <row r="38" spans="1:18" ht="63" customHeight="1" x14ac:dyDescent="0.25">
      <c r="B38" s="141" t="s">
        <v>68</v>
      </c>
      <c r="C38" s="226" t="s">
        <v>69</v>
      </c>
      <c r="D38" s="146"/>
      <c r="E38" s="142"/>
      <c r="F38" s="142">
        <v>30000</v>
      </c>
      <c r="G38" s="142">
        <v>30000</v>
      </c>
      <c r="H38" s="143">
        <f t="shared" si="11"/>
        <v>60000</v>
      </c>
      <c r="I38" s="144">
        <v>0.4</v>
      </c>
      <c r="J38" s="144"/>
      <c r="K38" s="264"/>
      <c r="L38" s="264"/>
      <c r="M38" s="266">
        <v>23690</v>
      </c>
      <c r="N38" s="266">
        <v>3280.67</v>
      </c>
      <c r="O38" s="266">
        <v>3280.67</v>
      </c>
      <c r="P38" s="146">
        <f t="shared" si="12"/>
        <v>26970.67</v>
      </c>
      <c r="Q38" s="251"/>
      <c r="R38" s="148"/>
    </row>
    <row r="39" spans="1:18" s="188" customFormat="1" ht="73.5" customHeight="1" x14ac:dyDescent="0.35">
      <c r="B39" s="141" t="s">
        <v>70</v>
      </c>
      <c r="C39" s="226" t="s">
        <v>71</v>
      </c>
      <c r="D39" s="146"/>
      <c r="E39" s="142"/>
      <c r="F39" s="142">
        <v>50000</v>
      </c>
      <c r="G39" s="142">
        <v>30000</v>
      </c>
      <c r="H39" s="143">
        <f t="shared" si="11"/>
        <v>80000</v>
      </c>
      <c r="I39" s="144">
        <v>0.4</v>
      </c>
      <c r="J39" s="144"/>
      <c r="K39" s="264"/>
      <c r="L39" s="264"/>
      <c r="M39" s="266">
        <v>50000</v>
      </c>
      <c r="N39" s="266">
        <v>1704.99</v>
      </c>
      <c r="O39" s="266">
        <v>1704.99</v>
      </c>
      <c r="P39" s="146">
        <f t="shared" si="12"/>
        <v>51704.99</v>
      </c>
      <c r="Q39" s="240"/>
      <c r="R39" s="148"/>
    </row>
    <row r="40" spans="1:18" ht="10.5" x14ac:dyDescent="0.25">
      <c r="C40" s="231" t="s">
        <v>32</v>
      </c>
      <c r="D40" s="155">
        <f>SUM(D36:D39)</f>
        <v>0</v>
      </c>
      <c r="E40" s="155">
        <f>SUM(E36:E39)</f>
        <v>0</v>
      </c>
      <c r="F40" s="155">
        <f>SUM(F36:F39)</f>
        <v>150000</v>
      </c>
      <c r="G40" s="155">
        <f>SUM(G36:G39)</f>
        <v>120000</v>
      </c>
      <c r="H40" s="155">
        <f>SUM(H36:H39)</f>
        <v>270000</v>
      </c>
      <c r="I40" s="152">
        <f>(I36*H36)+(I37*H37)+(I38*H38)+(I39*H39)</f>
        <v>108000</v>
      </c>
      <c r="J40" s="152"/>
      <c r="K40" s="241">
        <f t="shared" ref="K40:L40" si="13">SUM(K36:K39)</f>
        <v>0</v>
      </c>
      <c r="L40" s="241">
        <f t="shared" si="13"/>
        <v>0</v>
      </c>
      <c r="M40" s="241">
        <f>SUM(M36:M39)</f>
        <v>139317.08000000002</v>
      </c>
      <c r="N40" s="241">
        <f t="shared" ref="N40:O40" si="14">SUM(N36:N39)</f>
        <v>36190.719999999994</v>
      </c>
      <c r="O40" s="241">
        <f t="shared" si="14"/>
        <v>36190.719999999994</v>
      </c>
      <c r="P40" s="152">
        <f>SUM(P36:P39)</f>
        <v>175507.8</v>
      </c>
      <c r="Q40" s="150"/>
      <c r="R40" s="153"/>
    </row>
    <row r="41" spans="1:18" ht="15.75" customHeight="1" x14ac:dyDescent="0.25">
      <c r="B41" s="160"/>
      <c r="C41" s="228"/>
      <c r="D41" s="161"/>
      <c r="E41" s="161"/>
      <c r="F41" s="161"/>
      <c r="G41" s="161"/>
      <c r="H41" s="161"/>
      <c r="I41" s="161"/>
      <c r="J41" s="161"/>
      <c r="K41" s="162"/>
      <c r="L41" s="162"/>
      <c r="M41" s="162"/>
      <c r="N41" s="162"/>
      <c r="O41" s="162"/>
      <c r="P41" s="161"/>
      <c r="Q41" s="156"/>
      <c r="R41" s="163"/>
    </row>
    <row r="42" spans="1:18" ht="10.5" x14ac:dyDescent="0.25">
      <c r="B42" s="151" t="s">
        <v>72</v>
      </c>
      <c r="C42" s="305" t="s">
        <v>73</v>
      </c>
      <c r="D42" s="305"/>
      <c r="E42" s="305"/>
      <c r="F42" s="305"/>
      <c r="G42" s="305"/>
      <c r="H42" s="305"/>
      <c r="I42" s="305"/>
      <c r="J42" s="305"/>
      <c r="K42" s="305"/>
      <c r="L42" s="305"/>
      <c r="M42" s="305"/>
      <c r="N42" s="305"/>
      <c r="O42" s="305"/>
      <c r="P42" s="306"/>
      <c r="Q42" s="305"/>
      <c r="R42" s="139"/>
    </row>
    <row r="43" spans="1:18" ht="10.5" x14ac:dyDescent="0.25">
      <c r="B43" s="138" t="s">
        <v>74</v>
      </c>
      <c r="C43" s="299" t="s">
        <v>75</v>
      </c>
      <c r="D43" s="299"/>
      <c r="E43" s="299"/>
      <c r="F43" s="299"/>
      <c r="G43" s="299"/>
      <c r="H43" s="299"/>
      <c r="I43" s="299"/>
      <c r="J43" s="299"/>
      <c r="K43" s="299"/>
      <c r="L43" s="299"/>
      <c r="M43" s="299"/>
      <c r="N43" s="299"/>
      <c r="O43" s="299"/>
      <c r="P43" s="300"/>
      <c r="Q43" s="299"/>
      <c r="R43" s="140"/>
    </row>
    <row r="44" spans="1:18" ht="42" x14ac:dyDescent="0.25">
      <c r="B44" s="141" t="s">
        <v>76</v>
      </c>
      <c r="C44" s="226" t="s">
        <v>77</v>
      </c>
      <c r="D44" s="146"/>
      <c r="E44" s="142"/>
      <c r="F44" s="142">
        <v>30000</v>
      </c>
      <c r="G44" s="142">
        <v>30000</v>
      </c>
      <c r="H44" s="143">
        <f>SUM(D44:G44)</f>
        <v>60000</v>
      </c>
      <c r="I44" s="144">
        <v>0.4</v>
      </c>
      <c r="J44" s="144"/>
      <c r="K44" s="264"/>
      <c r="L44" s="264"/>
      <c r="M44" s="264"/>
      <c r="N44" s="250">
        <v>931.18</v>
      </c>
      <c r="O44" s="266">
        <v>931.18</v>
      </c>
      <c r="P44" s="146">
        <f>K44+L44+M44+N44</f>
        <v>931.18</v>
      </c>
      <c r="Q44" s="251" t="s">
        <v>78</v>
      </c>
      <c r="R44" s="148"/>
    </row>
    <row r="45" spans="1:18" ht="42" x14ac:dyDescent="0.25">
      <c r="B45" s="141" t="s">
        <v>79</v>
      </c>
      <c r="C45" s="226" t="s">
        <v>80</v>
      </c>
      <c r="D45" s="146"/>
      <c r="E45" s="142"/>
      <c r="F45" s="142">
        <v>50000</v>
      </c>
      <c r="G45" s="146">
        <v>43000</v>
      </c>
      <c r="H45" s="143">
        <f t="shared" ref="H45:H48" si="15">SUM(D45:G45)</f>
        <v>93000</v>
      </c>
      <c r="I45" s="144">
        <v>0.4</v>
      </c>
      <c r="J45" s="144"/>
      <c r="K45" s="264"/>
      <c r="L45" s="264"/>
      <c r="M45" s="266">
        <v>1884.06</v>
      </c>
      <c r="N45" s="250">
        <v>359.45</v>
      </c>
      <c r="O45" s="266">
        <v>359.45</v>
      </c>
      <c r="P45" s="146">
        <f t="shared" ref="P45:P48" si="16">K45+L45+M45+N45</f>
        <v>2243.5099999999998</v>
      </c>
      <c r="Q45" s="150" t="s">
        <v>81</v>
      </c>
      <c r="R45" s="148"/>
    </row>
    <row r="46" spans="1:18" ht="42" x14ac:dyDescent="0.25">
      <c r="B46" s="141" t="s">
        <v>82</v>
      </c>
      <c r="C46" s="226" t="s">
        <v>83</v>
      </c>
      <c r="D46" s="142">
        <v>23050</v>
      </c>
      <c r="E46" s="146">
        <v>23050</v>
      </c>
      <c r="F46" s="146"/>
      <c r="G46" s="146"/>
      <c r="H46" s="143">
        <f t="shared" si="15"/>
        <v>46100</v>
      </c>
      <c r="I46" s="144">
        <v>0.4</v>
      </c>
      <c r="J46" s="144"/>
      <c r="K46" s="264"/>
      <c r="L46" s="264"/>
      <c r="M46" s="264"/>
      <c r="N46" s="264"/>
      <c r="O46" s="264"/>
      <c r="P46" s="146">
        <f t="shared" si="16"/>
        <v>0</v>
      </c>
      <c r="Q46" s="159" t="s">
        <v>84</v>
      </c>
      <c r="R46" s="148"/>
    </row>
    <row r="47" spans="1:18" ht="42" customHeight="1" x14ac:dyDescent="0.25">
      <c r="B47" s="141" t="s">
        <v>85</v>
      </c>
      <c r="C47" s="226" t="s">
        <v>86</v>
      </c>
      <c r="D47" s="142">
        <v>50000</v>
      </c>
      <c r="E47" s="146">
        <v>50000</v>
      </c>
      <c r="F47" s="146"/>
      <c r="G47" s="146"/>
      <c r="H47" s="143">
        <f t="shared" si="15"/>
        <v>100000</v>
      </c>
      <c r="I47" s="144">
        <v>0.5</v>
      </c>
      <c r="J47" s="144"/>
      <c r="K47" s="264"/>
      <c r="L47" s="264"/>
      <c r="M47" s="264"/>
      <c r="N47" s="264"/>
      <c r="O47" s="264"/>
      <c r="P47" s="146">
        <f t="shared" si="16"/>
        <v>0</v>
      </c>
      <c r="Q47" s="147" t="s">
        <v>87</v>
      </c>
      <c r="R47" s="148"/>
    </row>
    <row r="48" spans="1:18" ht="59.25" customHeight="1" x14ac:dyDescent="0.25">
      <c r="B48" s="141" t="s">
        <v>88</v>
      </c>
      <c r="C48" s="226" t="s">
        <v>89</v>
      </c>
      <c r="D48" s="142">
        <v>80550</v>
      </c>
      <c r="E48" s="146">
        <v>80550</v>
      </c>
      <c r="F48" s="146"/>
      <c r="G48" s="146"/>
      <c r="H48" s="137">
        <f t="shared" si="15"/>
        <v>161100</v>
      </c>
      <c r="I48" s="144">
        <v>0.5</v>
      </c>
      <c r="J48" s="144"/>
      <c r="K48" s="264"/>
      <c r="L48" s="264"/>
      <c r="M48" s="264"/>
      <c r="N48" s="264"/>
      <c r="O48" s="264"/>
      <c r="P48" s="146">
        <f t="shared" si="16"/>
        <v>0</v>
      </c>
      <c r="Q48" s="147" t="s">
        <v>90</v>
      </c>
      <c r="R48" s="148"/>
    </row>
    <row r="49" spans="2:18" ht="10.5" x14ac:dyDescent="0.25">
      <c r="C49" s="231" t="s">
        <v>32</v>
      </c>
      <c r="D49" s="152">
        <f>SUM(D44:D48)</f>
        <v>153600</v>
      </c>
      <c r="E49" s="152">
        <f>SUM(E44:E48)</f>
        <v>153600</v>
      </c>
      <c r="F49" s="152">
        <f>SUM(F44:F48)</f>
        <v>80000</v>
      </c>
      <c r="G49" s="152">
        <f>SUM(G44:G48)</f>
        <v>73000</v>
      </c>
      <c r="H49" s="155">
        <f>SUM(H44:H48)</f>
        <v>460200</v>
      </c>
      <c r="I49" s="152">
        <f>(I44*H44)+(I45*H45)+(I46*H46)+(I47*H47)+(I48*H48)</f>
        <v>210190</v>
      </c>
      <c r="J49" s="152"/>
      <c r="K49" s="152">
        <f t="shared" ref="K49:L49" si="17">SUM(K44:K48)</f>
        <v>0</v>
      </c>
      <c r="L49" s="152">
        <f t="shared" si="17"/>
        <v>0</v>
      </c>
      <c r="M49" s="152">
        <f>SUM(M44:M48)</f>
        <v>1884.06</v>
      </c>
      <c r="N49" s="152">
        <f t="shared" ref="N49" si="18">SUM(N44:N48)</f>
        <v>1290.6299999999999</v>
      </c>
      <c r="O49" s="152">
        <f t="shared" ref="O49" si="19">SUM(O44:O48)</f>
        <v>1290.6299999999999</v>
      </c>
      <c r="P49" s="152">
        <f>SUM(P44:P48)</f>
        <v>3174.6899999999996</v>
      </c>
      <c r="Q49" s="150"/>
      <c r="R49" s="153"/>
    </row>
    <row r="50" spans="2:18" ht="10.5" x14ac:dyDescent="0.25">
      <c r="B50" s="138" t="s">
        <v>91</v>
      </c>
      <c r="C50" s="299" t="s">
        <v>92</v>
      </c>
      <c r="D50" s="299"/>
      <c r="E50" s="299"/>
      <c r="F50" s="299"/>
      <c r="G50" s="299"/>
      <c r="H50" s="299"/>
      <c r="I50" s="299"/>
      <c r="J50" s="299"/>
      <c r="K50" s="299"/>
      <c r="L50" s="299"/>
      <c r="M50" s="299"/>
      <c r="N50" s="299"/>
      <c r="O50" s="299"/>
      <c r="P50" s="300"/>
      <c r="Q50" s="299"/>
      <c r="R50" s="140"/>
    </row>
    <row r="51" spans="2:18" ht="53.25" customHeight="1" x14ac:dyDescent="0.25">
      <c r="B51" s="141" t="s">
        <v>93</v>
      </c>
      <c r="C51" s="226" t="s">
        <v>94</v>
      </c>
      <c r="D51" s="142">
        <v>35550</v>
      </c>
      <c r="E51" s="142">
        <v>35550</v>
      </c>
      <c r="F51" s="146"/>
      <c r="G51" s="146"/>
      <c r="H51" s="143">
        <f>SUM(D51:G51)</f>
        <v>71100</v>
      </c>
      <c r="I51" s="144">
        <v>1</v>
      </c>
      <c r="J51" s="144"/>
      <c r="K51" s="263">
        <v>24085.69</v>
      </c>
      <c r="L51" s="145">
        <v>1000</v>
      </c>
      <c r="M51" s="264"/>
      <c r="N51" s="264"/>
      <c r="O51" s="264"/>
      <c r="P51" s="146">
        <f>K51+L51+M51+N51</f>
        <v>25085.69</v>
      </c>
      <c r="Q51" s="149" t="s">
        <v>95</v>
      </c>
      <c r="R51" s="148"/>
    </row>
    <row r="52" spans="2:18" ht="48.75" customHeight="1" x14ac:dyDescent="0.25">
      <c r="B52" s="141" t="s">
        <v>96</v>
      </c>
      <c r="C52" s="226" t="s">
        <v>97</v>
      </c>
      <c r="D52" s="142">
        <v>70550</v>
      </c>
      <c r="E52" s="146">
        <v>70550</v>
      </c>
      <c r="F52" s="146"/>
      <c r="G52" s="146"/>
      <c r="H52" s="143">
        <f t="shared" ref="H52" si="20">SUM(D52:G52)</f>
        <v>141100</v>
      </c>
      <c r="I52" s="144">
        <v>0.5</v>
      </c>
      <c r="J52" s="144"/>
      <c r="K52" s="264"/>
      <c r="L52" s="145">
        <v>13874.12</v>
      </c>
      <c r="M52" s="264"/>
      <c r="N52" s="264"/>
      <c r="O52" s="264"/>
      <c r="P52" s="146">
        <f t="shared" ref="P52" si="21">K52+L52+M52+N52</f>
        <v>13874.12</v>
      </c>
      <c r="Q52" s="147" t="s">
        <v>98</v>
      </c>
      <c r="R52" s="148"/>
    </row>
    <row r="53" spans="2:18" ht="10.5" x14ac:dyDescent="0.25">
      <c r="C53" s="231" t="s">
        <v>32</v>
      </c>
      <c r="D53" s="155">
        <f>SUM(D51:D52)</f>
        <v>106100</v>
      </c>
      <c r="E53" s="155">
        <f>SUM(E51:E52)</f>
        <v>106100</v>
      </c>
      <c r="F53" s="155">
        <f>SUM(F51:F52)</f>
        <v>0</v>
      </c>
      <c r="G53" s="155">
        <f>SUM(G51:G52)</f>
        <v>0</v>
      </c>
      <c r="H53" s="155">
        <f>SUM(H51:H52)</f>
        <v>212200</v>
      </c>
      <c r="I53" s="152">
        <f>(I51*H51)+(I52*H52)</f>
        <v>141650</v>
      </c>
      <c r="J53" s="152"/>
      <c r="K53" s="152">
        <f>SUM(K51:K52)</f>
        <v>24085.69</v>
      </c>
      <c r="L53" s="152">
        <f>SUM(L51:L52)</f>
        <v>14874.12</v>
      </c>
      <c r="M53" s="152">
        <f>SUM(M51:M52)</f>
        <v>0</v>
      </c>
      <c r="N53" s="152">
        <f t="shared" ref="N53:O53" si="22">SUM(N51:N52)</f>
        <v>0</v>
      </c>
      <c r="O53" s="152">
        <f t="shared" si="22"/>
        <v>0</v>
      </c>
      <c r="P53" s="152">
        <f>SUM(P51:P52)</f>
        <v>38959.81</v>
      </c>
      <c r="Q53" s="150"/>
      <c r="R53" s="153"/>
    </row>
    <row r="54" spans="2:18" ht="15.75" customHeight="1" x14ac:dyDescent="0.25">
      <c r="B54" s="160"/>
      <c r="C54" s="228"/>
      <c r="D54" s="161"/>
      <c r="E54" s="161"/>
      <c r="F54" s="161"/>
      <c r="G54" s="161"/>
      <c r="H54" s="161"/>
      <c r="I54" s="161"/>
      <c r="J54" s="161"/>
      <c r="K54" s="162"/>
      <c r="L54" s="162"/>
      <c r="M54" s="162"/>
      <c r="N54" s="162"/>
      <c r="O54" s="162"/>
      <c r="P54" s="161"/>
      <c r="Q54" s="164"/>
      <c r="R54" s="163"/>
    </row>
    <row r="55" spans="2:18" ht="15.75" customHeight="1" x14ac:dyDescent="0.25">
      <c r="B55" s="160"/>
      <c r="C55" s="228"/>
      <c r="D55" s="161"/>
      <c r="E55" s="161"/>
      <c r="F55" s="161"/>
      <c r="G55" s="161"/>
      <c r="H55" s="161"/>
      <c r="I55" s="161"/>
      <c r="J55" s="161"/>
      <c r="K55" s="162"/>
      <c r="L55" s="162"/>
      <c r="M55" s="162"/>
      <c r="N55" s="162"/>
      <c r="O55" s="162"/>
      <c r="P55" s="161"/>
      <c r="Q55" s="156"/>
      <c r="R55" s="163"/>
    </row>
    <row r="56" spans="2:18" ht="15.75" customHeight="1" x14ac:dyDescent="0.25">
      <c r="B56" s="160"/>
      <c r="C56" s="228"/>
      <c r="D56" s="161"/>
      <c r="E56" s="161"/>
      <c r="F56" s="161"/>
      <c r="G56" s="161"/>
      <c r="H56" s="161"/>
      <c r="I56" s="161"/>
      <c r="J56" s="161"/>
      <c r="K56" s="162"/>
      <c r="L56" s="162"/>
      <c r="M56" s="162"/>
      <c r="N56" s="162"/>
      <c r="O56" s="162"/>
      <c r="P56" s="161"/>
      <c r="Q56" s="156"/>
      <c r="R56" s="163"/>
    </row>
    <row r="57" spans="2:18" ht="63.75" customHeight="1" x14ac:dyDescent="0.25">
      <c r="B57" s="151" t="s">
        <v>99</v>
      </c>
      <c r="C57" s="227"/>
      <c r="D57" s="166">
        <v>215752.5</v>
      </c>
      <c r="E57" s="166">
        <v>215752.5</v>
      </c>
      <c r="F57" s="167">
        <v>185952</v>
      </c>
      <c r="G57" s="167">
        <v>198000</v>
      </c>
      <c r="H57" s="168">
        <f>SUM(D57:G57)</f>
        <v>815457</v>
      </c>
      <c r="I57" s="169"/>
      <c r="J57" s="169"/>
      <c r="K57" s="170">
        <v>404016.17</v>
      </c>
      <c r="L57" s="170">
        <v>253251.18</v>
      </c>
      <c r="M57" s="262">
        <v>220274.78</v>
      </c>
      <c r="N57" s="262">
        <v>126372.86</v>
      </c>
      <c r="O57" s="262">
        <v>126372.86</v>
      </c>
      <c r="P57" s="171">
        <f>K57+L57+M57+N57</f>
        <v>1003914.99</v>
      </c>
      <c r="Q57" s="172"/>
      <c r="R57" s="153"/>
    </row>
    <row r="58" spans="2:18" ht="69.75" customHeight="1" x14ac:dyDescent="0.25">
      <c r="B58" s="151" t="s">
        <v>100</v>
      </c>
      <c r="C58" s="233"/>
      <c r="D58" s="171"/>
      <c r="E58" s="167"/>
      <c r="F58" s="171">
        <v>82361.08</v>
      </c>
      <c r="G58" s="173">
        <v>69813.085000000006</v>
      </c>
      <c r="H58" s="168">
        <f>SUM(D58:G58)</f>
        <v>152174.16500000001</v>
      </c>
      <c r="I58" s="169"/>
      <c r="J58" s="169"/>
      <c r="K58" s="270">
        <v>80276</v>
      </c>
      <c r="L58" s="170">
        <f>98191.25+30821.16</f>
        <v>129012.41</v>
      </c>
      <c r="M58" s="262">
        <v>46811.56</v>
      </c>
      <c r="N58" s="262">
        <v>123895.25</v>
      </c>
      <c r="O58" s="262">
        <v>123895.25</v>
      </c>
      <c r="P58" s="171">
        <f>K58+L58+M58+N58</f>
        <v>379995.22</v>
      </c>
      <c r="Q58" s="172"/>
      <c r="R58" s="153"/>
    </row>
    <row r="59" spans="2:18" ht="57" customHeight="1" x14ac:dyDescent="0.25">
      <c r="B59" s="151" t="s">
        <v>101</v>
      </c>
      <c r="C59" s="233"/>
      <c r="D59" s="166">
        <v>58893.5</v>
      </c>
      <c r="E59" s="166">
        <v>58893.5</v>
      </c>
      <c r="F59" s="167">
        <v>18500</v>
      </c>
      <c r="G59" s="167">
        <v>10000</v>
      </c>
      <c r="H59" s="168">
        <f>SUM(D59:G59)</f>
        <v>146287</v>
      </c>
      <c r="I59" s="169"/>
      <c r="J59" s="169"/>
      <c r="K59" s="270">
        <v>9125</v>
      </c>
      <c r="L59" s="170">
        <v>5000</v>
      </c>
      <c r="M59" s="262">
        <v>10556.13</v>
      </c>
      <c r="N59" s="170"/>
      <c r="O59" s="265"/>
      <c r="P59" s="171">
        <f t="shared" ref="P59:P60" si="23">K59+L59+M59+N59</f>
        <v>24681.129999999997</v>
      </c>
      <c r="Q59" s="172"/>
      <c r="R59" s="153"/>
    </row>
    <row r="60" spans="2:18" ht="65.25" customHeight="1" x14ac:dyDescent="0.25">
      <c r="B60" s="174" t="s">
        <v>102</v>
      </c>
      <c r="C60" s="227"/>
      <c r="D60" s="167">
        <v>37500</v>
      </c>
      <c r="E60" s="167">
        <v>37500</v>
      </c>
      <c r="F60" s="171"/>
      <c r="G60" s="171"/>
      <c r="H60" s="168">
        <f>SUM(D60:G60)</f>
        <v>75000</v>
      </c>
      <c r="I60" s="169"/>
      <c r="J60" s="169"/>
      <c r="K60" s="265"/>
      <c r="L60" s="265"/>
      <c r="M60" s="265"/>
      <c r="N60" s="265"/>
      <c r="O60" s="265"/>
      <c r="P60" s="171">
        <f t="shared" si="23"/>
        <v>0</v>
      </c>
      <c r="Q60" s="172"/>
      <c r="R60" s="153"/>
    </row>
    <row r="61" spans="2:18" ht="38.25" customHeight="1" x14ac:dyDescent="0.25">
      <c r="B61" s="160"/>
      <c r="C61" s="234" t="s">
        <v>103</v>
      </c>
      <c r="D61" s="175">
        <f>SUM(D57:D60)</f>
        <v>312146</v>
      </c>
      <c r="E61" s="175">
        <f>SUM(E57:E60)</f>
        <v>312146</v>
      </c>
      <c r="F61" s="175">
        <f>SUM(F57:F60)</f>
        <v>286813.08</v>
      </c>
      <c r="G61" s="175">
        <f>SUM(G57:G60)</f>
        <v>277813.08500000002</v>
      </c>
      <c r="H61" s="175">
        <f>SUM(H57:H60)</f>
        <v>1188918.165</v>
      </c>
      <c r="I61" s="152">
        <f>(I57*H57)+(I58*H58)+(I59*H59)+(I60*H60)</f>
        <v>0</v>
      </c>
      <c r="J61" s="152"/>
      <c r="K61" s="152">
        <f>SUM(K57:K60)</f>
        <v>493417.17</v>
      </c>
      <c r="L61" s="152">
        <f>SUM(L57:L60)</f>
        <v>387263.58999999997</v>
      </c>
      <c r="M61" s="152">
        <f>SUM(M57:M60)</f>
        <v>277642.46999999997</v>
      </c>
      <c r="N61" s="152">
        <f>SUM(N57:N60)</f>
        <v>250268.11</v>
      </c>
      <c r="O61" s="152">
        <v>250268.11</v>
      </c>
      <c r="P61" s="152">
        <f>SUM(P57:P60)</f>
        <v>1408591.3399999999</v>
      </c>
      <c r="Q61" s="165"/>
      <c r="R61" s="176"/>
    </row>
    <row r="62" spans="2:18" ht="15.75" customHeight="1" x14ac:dyDescent="0.25">
      <c r="B62" s="160"/>
      <c r="C62" s="228"/>
      <c r="D62" s="161"/>
      <c r="E62" s="161"/>
      <c r="F62" s="161"/>
      <c r="G62" s="161"/>
      <c r="H62" s="161"/>
      <c r="I62" s="161"/>
      <c r="J62" s="161"/>
      <c r="K62" s="162"/>
      <c r="L62" s="162"/>
      <c r="M62" s="162"/>
      <c r="N62" s="162"/>
      <c r="O62" s="162"/>
      <c r="P62" s="161"/>
      <c r="Q62" s="156"/>
      <c r="R62" s="176"/>
    </row>
    <row r="63" spans="2:18" ht="15.75" customHeight="1" x14ac:dyDescent="0.25">
      <c r="B63" s="160"/>
      <c r="C63" s="228"/>
      <c r="D63" s="161"/>
      <c r="E63" s="161"/>
      <c r="F63" s="161"/>
      <c r="G63" s="161"/>
      <c r="H63" s="161"/>
      <c r="I63" s="161"/>
      <c r="J63" s="161"/>
      <c r="K63" s="162"/>
      <c r="L63" s="162"/>
      <c r="M63" s="162"/>
      <c r="N63" s="162"/>
      <c r="O63" s="162"/>
      <c r="P63" s="161"/>
      <c r="Q63" s="156"/>
      <c r="R63" s="176"/>
    </row>
    <row r="64" spans="2:18" ht="15.75" customHeight="1" x14ac:dyDescent="0.25">
      <c r="B64" s="160"/>
      <c r="C64" s="228"/>
      <c r="D64" s="161"/>
      <c r="E64" s="161"/>
      <c r="F64" s="161"/>
      <c r="G64" s="161"/>
      <c r="H64" s="161"/>
      <c r="I64" s="161"/>
      <c r="J64" s="161"/>
      <c r="K64" s="162"/>
      <c r="L64" s="162"/>
      <c r="M64" s="162"/>
      <c r="N64" s="162"/>
      <c r="O64" s="162"/>
      <c r="P64" s="161"/>
      <c r="Q64" s="156"/>
      <c r="R64" s="176"/>
    </row>
    <row r="65" spans="2:18" ht="15.75" customHeight="1" x14ac:dyDescent="0.25">
      <c r="B65" s="160"/>
      <c r="C65" s="228"/>
      <c r="D65" s="161"/>
      <c r="E65" s="161"/>
      <c r="F65" s="161"/>
      <c r="G65" s="161"/>
      <c r="H65" s="161"/>
      <c r="I65" s="161"/>
      <c r="J65" s="161"/>
      <c r="K65" s="162"/>
      <c r="L65" s="162"/>
      <c r="M65" s="162"/>
      <c r="N65" s="162"/>
      <c r="O65" s="162"/>
      <c r="P65" s="161"/>
      <c r="Q65" s="156"/>
      <c r="R65" s="176"/>
    </row>
    <row r="66" spans="2:18" ht="15.75" customHeight="1" x14ac:dyDescent="0.25">
      <c r="B66" s="160"/>
      <c r="C66" s="228"/>
      <c r="D66" s="161"/>
      <c r="E66" s="161"/>
      <c r="F66" s="161"/>
      <c r="G66" s="161"/>
      <c r="H66" s="161"/>
      <c r="I66" s="161"/>
      <c r="J66" s="161"/>
      <c r="K66" s="162"/>
      <c r="L66" s="162"/>
      <c r="M66" s="162"/>
      <c r="N66" s="162"/>
      <c r="O66" s="162"/>
      <c r="P66" s="161"/>
      <c r="Q66" s="156"/>
      <c r="R66" s="176"/>
    </row>
    <row r="67" spans="2:18" ht="15.75" customHeight="1" x14ac:dyDescent="0.25">
      <c r="B67" s="160"/>
      <c r="C67" s="228"/>
      <c r="D67" s="161"/>
      <c r="E67" s="161"/>
      <c r="F67" s="161"/>
      <c r="G67" s="161"/>
      <c r="H67" s="161"/>
      <c r="I67" s="161"/>
      <c r="J67" s="161"/>
      <c r="K67" s="162"/>
      <c r="L67" s="162"/>
      <c r="M67" s="162"/>
      <c r="N67" s="162"/>
      <c r="O67" s="162"/>
      <c r="P67" s="161"/>
      <c r="Q67" s="156"/>
      <c r="R67" s="176"/>
    </row>
    <row r="68" spans="2:18" ht="15.75" customHeight="1" x14ac:dyDescent="0.25">
      <c r="B68" s="160"/>
      <c r="C68" s="228"/>
      <c r="D68" s="161"/>
      <c r="E68" s="161"/>
      <c r="F68" s="161"/>
      <c r="G68" s="161"/>
      <c r="H68" s="161"/>
      <c r="I68" s="161"/>
      <c r="J68" s="161"/>
      <c r="K68" s="162"/>
      <c r="L68" s="162"/>
      <c r="M68" s="162"/>
      <c r="N68" s="162"/>
      <c r="O68" s="162"/>
      <c r="P68" s="161"/>
      <c r="Q68" s="156"/>
      <c r="R68" s="176"/>
    </row>
    <row r="69" spans="2:18" ht="10.5" x14ac:dyDescent="0.25">
      <c r="B69" s="160"/>
      <c r="C69" s="271" t="s">
        <v>104</v>
      </c>
      <c r="D69" s="272"/>
      <c r="E69" s="272"/>
      <c r="F69" s="272"/>
      <c r="G69" s="272"/>
      <c r="H69" s="273"/>
      <c r="I69" s="176"/>
      <c r="J69" s="176"/>
      <c r="K69" s="177"/>
      <c r="L69" s="177"/>
      <c r="M69" s="177"/>
      <c r="N69" s="177"/>
      <c r="O69" s="177"/>
      <c r="P69" s="178"/>
      <c r="Q69" s="176"/>
    </row>
    <row r="70" spans="2:18" ht="40.5" customHeight="1" x14ac:dyDescent="0.25">
      <c r="B70" s="160"/>
      <c r="C70" s="281"/>
      <c r="D70" s="152" t="s">
        <v>105</v>
      </c>
      <c r="E70" s="152" t="s">
        <v>106</v>
      </c>
      <c r="F70" s="152" t="s">
        <v>107</v>
      </c>
      <c r="G70" s="152" t="s">
        <v>108</v>
      </c>
      <c r="H70" s="283" t="s">
        <v>10</v>
      </c>
      <c r="I70" s="156"/>
      <c r="J70" s="156"/>
      <c r="K70" s="179"/>
      <c r="L70" s="179"/>
      <c r="M70" s="179"/>
      <c r="N70" s="179"/>
      <c r="O70" s="179"/>
      <c r="P70" s="161"/>
      <c r="Q70" s="176"/>
    </row>
    <row r="71" spans="2:18" ht="24.75" customHeight="1" x14ac:dyDescent="0.25">
      <c r="B71" s="160"/>
      <c r="C71" s="282"/>
      <c r="D71" s="180" t="str">
        <f>D10</f>
        <v>ONUDC Mauritanie</v>
      </c>
      <c r="E71" s="180" t="str">
        <f>E10</f>
        <v>ONUDC Senegal</v>
      </c>
      <c r="F71" s="180" t="str">
        <f>F10</f>
        <v>OIM Mauritanie</v>
      </c>
      <c r="G71" s="180" t="str">
        <f>G10</f>
        <v>OIM Sénégal</v>
      </c>
      <c r="H71" s="284"/>
      <c r="I71" s="156"/>
      <c r="J71" s="156"/>
      <c r="K71" s="179"/>
      <c r="L71" s="179"/>
      <c r="M71" s="179"/>
      <c r="N71" s="179"/>
      <c r="O71" s="179"/>
      <c r="P71" s="161"/>
      <c r="Q71" s="176"/>
    </row>
    <row r="72" spans="2:18" ht="41.25" customHeight="1" x14ac:dyDescent="0.25">
      <c r="B72" s="181"/>
      <c r="C72" s="235" t="s">
        <v>109</v>
      </c>
      <c r="D72" s="182">
        <f>SUM(D15,D22,D28,,D34,D40,D49,D53,D57,D58,D59,D60)</f>
        <v>1009345.7949999999</v>
      </c>
      <c r="E72" s="182">
        <f>SUM(E15,E22,E28,E34,E40,E49,E53,E57,E58,E59,E60)</f>
        <v>1009345.7949999999</v>
      </c>
      <c r="F72" s="182">
        <f>SUM(F15,F22,F28,F34,F40,F49,F53,F57,F58,F59,F60)</f>
        <v>861813.08</v>
      </c>
      <c r="G72" s="182">
        <f>SUM(G15,G22,G28,G34,G40,G49,G53,G57,G58,G59,G60)</f>
        <v>859813.08499999996</v>
      </c>
      <c r="H72" s="183">
        <f>SUM(D72:G72)</f>
        <v>3740317.7549999999</v>
      </c>
      <c r="I72" s="184"/>
      <c r="J72" s="184"/>
      <c r="K72" s="179"/>
      <c r="L72" s="179"/>
      <c r="M72" s="179"/>
      <c r="N72" s="179"/>
      <c r="O72" s="179"/>
      <c r="P72" s="161"/>
      <c r="Q72" s="181"/>
    </row>
    <row r="73" spans="2:18" ht="51.75" customHeight="1" x14ac:dyDescent="0.25">
      <c r="B73" s="185"/>
      <c r="C73" s="235" t="s">
        <v>110</v>
      </c>
      <c r="D73" s="182">
        <f>D72*0.07</f>
        <v>70654.205650000004</v>
      </c>
      <c r="E73" s="182">
        <f>E72*0.07</f>
        <v>70654.205650000004</v>
      </c>
      <c r="F73" s="182">
        <f>F72*0.07</f>
        <v>60326.9156</v>
      </c>
      <c r="G73" s="182">
        <f>G72*0.07</f>
        <v>60186.915950000002</v>
      </c>
      <c r="H73" s="183">
        <f>H72*0.07</f>
        <v>261822.24285000001</v>
      </c>
      <c r="I73" s="185"/>
      <c r="J73" s="185"/>
      <c r="K73" s="186"/>
      <c r="L73" s="186"/>
      <c r="M73" s="186"/>
      <c r="N73" s="186"/>
      <c r="O73" s="186"/>
      <c r="P73" s="187"/>
      <c r="Q73" s="188"/>
    </row>
    <row r="74" spans="2:18" ht="51.75" customHeight="1" x14ac:dyDescent="0.25">
      <c r="B74" s="185"/>
      <c r="C74" s="236" t="s">
        <v>10</v>
      </c>
      <c r="D74" s="189">
        <f>SUM(D72:D73)</f>
        <v>1080000.0006499998</v>
      </c>
      <c r="E74" s="189">
        <f>SUM(E72:E73)</f>
        <v>1080000.0006499998</v>
      </c>
      <c r="F74" s="189">
        <f>SUM(F72:F73)</f>
        <v>922139.99559999991</v>
      </c>
      <c r="G74" s="189">
        <f>SUM(G72:G73)</f>
        <v>920000.00095000002</v>
      </c>
      <c r="H74" s="190">
        <f>SUM(H72:H73)</f>
        <v>4002139.9978499999</v>
      </c>
      <c r="I74" s="185"/>
      <c r="J74" s="185"/>
      <c r="K74" s="186"/>
      <c r="L74" s="186"/>
      <c r="M74" s="186"/>
      <c r="N74" s="186"/>
      <c r="O74" s="186"/>
      <c r="P74" s="187"/>
      <c r="Q74" s="188"/>
    </row>
    <row r="75" spans="2:18" ht="42" customHeight="1" x14ac:dyDescent="0.25">
      <c r="B75" s="185"/>
      <c r="Q75" s="163"/>
      <c r="R75" s="188"/>
    </row>
    <row r="76" spans="2:18" s="134" customFormat="1" ht="29.25" customHeight="1" x14ac:dyDescent="0.25">
      <c r="B76" s="156"/>
      <c r="C76" s="237"/>
      <c r="D76" s="191"/>
      <c r="E76" s="191"/>
      <c r="F76" s="191"/>
      <c r="G76" s="191"/>
      <c r="H76" s="191"/>
      <c r="I76" s="191"/>
      <c r="J76" s="191"/>
      <c r="K76" s="192"/>
      <c r="L76" s="192"/>
      <c r="M76" s="192"/>
      <c r="N76" s="192"/>
      <c r="O76" s="192"/>
      <c r="P76" s="193"/>
      <c r="Q76" s="176"/>
      <c r="R76" s="181"/>
    </row>
    <row r="77" spans="2:18" ht="23.25" customHeight="1" x14ac:dyDescent="0.25">
      <c r="B77" s="188"/>
      <c r="C77" s="275" t="s">
        <v>111</v>
      </c>
      <c r="D77" s="276"/>
      <c r="E77" s="277"/>
      <c r="F77" s="277"/>
      <c r="G77" s="277"/>
      <c r="H77" s="277"/>
      <c r="I77" s="278"/>
      <c r="J77" s="243"/>
      <c r="K77" s="194"/>
      <c r="L77" s="194"/>
      <c r="M77" s="194"/>
      <c r="N77" s="194"/>
      <c r="O77" s="194"/>
      <c r="P77" s="195"/>
      <c r="Q77" s="188"/>
    </row>
    <row r="78" spans="2:18" ht="41.25" customHeight="1" x14ac:dyDescent="0.25">
      <c r="B78" s="188"/>
      <c r="C78" s="217"/>
      <c r="D78" s="152" t="s">
        <v>105</v>
      </c>
      <c r="E78" s="152" t="s">
        <v>106</v>
      </c>
      <c r="F78" s="152" t="s">
        <v>107</v>
      </c>
      <c r="G78" s="152" t="s">
        <v>108</v>
      </c>
      <c r="H78" s="285" t="s">
        <v>10</v>
      </c>
      <c r="I78" s="287" t="s">
        <v>112</v>
      </c>
      <c r="J78" s="243"/>
      <c r="K78" s="194"/>
      <c r="L78" s="194"/>
      <c r="M78" s="194"/>
      <c r="N78" s="194"/>
      <c r="O78" s="194"/>
      <c r="P78" s="195"/>
      <c r="Q78" s="188"/>
    </row>
    <row r="79" spans="2:18" ht="27.75" customHeight="1" x14ac:dyDescent="0.25">
      <c r="B79" s="188"/>
      <c r="C79" s="217"/>
      <c r="D79" s="118" t="str">
        <f>D10</f>
        <v>ONUDC Mauritanie</v>
      </c>
      <c r="E79" s="118" t="str">
        <f>E10</f>
        <v>ONUDC Senegal</v>
      </c>
      <c r="F79" s="118" t="str">
        <f>F10</f>
        <v>OIM Mauritanie</v>
      </c>
      <c r="G79" s="118" t="str">
        <f>G10</f>
        <v>OIM Sénégal</v>
      </c>
      <c r="H79" s="286"/>
      <c r="I79" s="288"/>
      <c r="J79" s="243"/>
      <c r="K79" s="194"/>
      <c r="L79" s="194"/>
      <c r="M79" s="194"/>
      <c r="N79" s="194"/>
      <c r="O79" s="194"/>
      <c r="P79" s="195"/>
      <c r="Q79" s="188"/>
    </row>
    <row r="80" spans="2:18" ht="55.5" customHeight="1" x14ac:dyDescent="0.25">
      <c r="B80" s="188"/>
      <c r="C80" s="217" t="s">
        <v>113</v>
      </c>
      <c r="D80" s="196">
        <f>$D$74*I80</f>
        <v>756000.00045499986</v>
      </c>
      <c r="E80" s="197">
        <f>$E$74*I80</f>
        <v>756000.00045499986</v>
      </c>
      <c r="F80" s="197">
        <v>644000</v>
      </c>
      <c r="G80" s="197">
        <f>$G$74*I80</f>
        <v>644000.00066499994</v>
      </c>
      <c r="H80" s="197">
        <f>SUM(D80:G80)</f>
        <v>2800000.0015749997</v>
      </c>
      <c r="I80" s="198">
        <v>0.7</v>
      </c>
      <c r="J80" s="244"/>
      <c r="K80" s="199"/>
      <c r="L80" s="199"/>
      <c r="M80" s="199"/>
      <c r="N80" s="199"/>
      <c r="O80" s="199"/>
      <c r="P80" s="178"/>
      <c r="Q80" s="188"/>
    </row>
    <row r="81" spans="2:18" ht="57.75" customHeight="1" x14ac:dyDescent="0.25">
      <c r="B81" s="274"/>
      <c r="C81" s="238" t="s">
        <v>114</v>
      </c>
      <c r="D81" s="196">
        <f>$D$74*I81</f>
        <v>324000.00019499991</v>
      </c>
      <c r="E81" s="197">
        <f>$E$74*I81</f>
        <v>324000.00019499991</v>
      </c>
      <c r="F81" s="197">
        <v>276000</v>
      </c>
      <c r="G81" s="197">
        <f>$G$74*I81</f>
        <v>276000.00028500002</v>
      </c>
      <c r="H81" s="200">
        <f>SUM(D81:G81)</f>
        <v>1200000.0006749998</v>
      </c>
      <c r="I81" s="201">
        <v>0.3</v>
      </c>
      <c r="J81" s="244"/>
      <c r="K81" s="199"/>
      <c r="L81" s="199"/>
      <c r="M81" s="199"/>
      <c r="N81" s="199"/>
      <c r="O81" s="199"/>
      <c r="P81" s="178"/>
    </row>
    <row r="82" spans="2:18" ht="57.75" customHeight="1" x14ac:dyDescent="0.25">
      <c r="B82" s="274"/>
      <c r="C82" s="238" t="s">
        <v>115</v>
      </c>
      <c r="D82" s="202">
        <f>$D$74*I82</f>
        <v>0</v>
      </c>
      <c r="E82" s="203">
        <f>$E$74*I82</f>
        <v>0</v>
      </c>
      <c r="F82" s="203">
        <f>$F$74*I82</f>
        <v>0</v>
      </c>
      <c r="G82" s="203">
        <f>$G$74*I82</f>
        <v>0</v>
      </c>
      <c r="H82" s="204">
        <f>SUM(D82:G82)</f>
        <v>0</v>
      </c>
      <c r="I82" s="205">
        <v>0</v>
      </c>
      <c r="J82" s="245"/>
      <c r="K82" s="206"/>
      <c r="L82" s="206"/>
      <c r="M82" s="206"/>
      <c r="N82" s="206"/>
      <c r="O82" s="206"/>
      <c r="P82" s="207"/>
    </row>
    <row r="83" spans="2:18" ht="38.25" customHeight="1" x14ac:dyDescent="0.25">
      <c r="B83" s="274"/>
      <c r="C83" s="236" t="s">
        <v>10</v>
      </c>
      <c r="D83" s="189">
        <f>SUM(D80:D82)</f>
        <v>1080000.0006499998</v>
      </c>
      <c r="E83" s="189">
        <f>SUM(E80:E82)</f>
        <v>1080000.0006499998</v>
      </c>
      <c r="F83" s="189">
        <f>SUM(F80:F82)</f>
        <v>920000</v>
      </c>
      <c r="G83" s="189">
        <f>SUM(G80:G82)</f>
        <v>920000.00095000002</v>
      </c>
      <c r="H83" s="189">
        <f>SUM(H80:H82)</f>
        <v>4000000.0022499994</v>
      </c>
      <c r="I83" s="208">
        <f t="shared" ref="I83" si="24">SUM(I80:I82)</f>
        <v>1</v>
      </c>
      <c r="J83" s="246"/>
      <c r="K83" s="209"/>
      <c r="L83" s="209"/>
      <c r="M83" s="209"/>
      <c r="N83" s="209"/>
      <c r="O83" s="209"/>
      <c r="P83" s="210"/>
    </row>
    <row r="84" spans="2:18" ht="21.75" customHeight="1" x14ac:dyDescent="0.25">
      <c r="B84" s="274"/>
      <c r="C84" s="239"/>
      <c r="D84" s="211"/>
      <c r="E84" s="211"/>
      <c r="F84" s="211"/>
      <c r="G84" s="211"/>
      <c r="H84" s="211"/>
      <c r="I84" s="211"/>
      <c r="J84" s="211"/>
      <c r="K84" s="136" t="s">
        <v>19</v>
      </c>
      <c r="L84" s="136" t="s">
        <v>20</v>
      </c>
      <c r="M84" s="136" t="s">
        <v>21</v>
      </c>
      <c r="N84" s="136" t="s">
        <v>22</v>
      </c>
      <c r="O84" s="255" t="s">
        <v>23</v>
      </c>
      <c r="P84" s="212"/>
    </row>
    <row r="85" spans="2:18" ht="49.5" customHeight="1" x14ac:dyDescent="0.25">
      <c r="B85" s="274"/>
      <c r="C85" s="213" t="s">
        <v>116</v>
      </c>
      <c r="D85" s="214">
        <f>SUM(I15,I22,I28,,I34,I40,I49,I53,I61)*1.07</f>
        <v>1288268.98007</v>
      </c>
      <c r="E85" s="191"/>
      <c r="F85" s="191"/>
      <c r="G85" s="191"/>
      <c r="H85" s="191"/>
      <c r="I85" s="215" t="s">
        <v>117</v>
      </c>
      <c r="J85" s="247"/>
      <c r="K85" s="216">
        <f>SUM(K61,K53,K49,,K40,K34,K28,K22,K15)</f>
        <v>752144.28</v>
      </c>
      <c r="L85" s="216">
        <f>SUM(L61,,L53,L49,L40,L34,,L28,L22,L15)</f>
        <v>471637.70999999996</v>
      </c>
      <c r="M85" s="216">
        <f>SUM(M61,,M53,M49,,M40,M34,M28,M22,M15)</f>
        <v>639760.31000000006</v>
      </c>
      <c r="N85" s="216">
        <f t="shared" ref="N85" si="25">SUM(N61,,N53,N49,,N40,N34,N28,N22,N15)</f>
        <v>357850.79</v>
      </c>
      <c r="O85" s="216">
        <f>SUM(O61,,O53,O49,,O40,O34,O28,O22,O15)</f>
        <v>357850.79</v>
      </c>
      <c r="P85" s="216">
        <f>SUM(P61,P53,P49,P40,P34,P28,P22,P15)</f>
        <v>2221393.09</v>
      </c>
    </row>
    <row r="86" spans="2:18" ht="28.5" customHeight="1" x14ac:dyDescent="0.25">
      <c r="B86" s="274"/>
      <c r="C86" s="217" t="s">
        <v>118</v>
      </c>
      <c r="D86" s="218">
        <f>D85/H74</f>
        <v>0.32189503134874703</v>
      </c>
      <c r="E86" s="219"/>
      <c r="F86" s="219"/>
      <c r="G86" s="219"/>
      <c r="H86" s="219"/>
      <c r="I86" s="220" t="s">
        <v>119</v>
      </c>
      <c r="J86" s="248"/>
      <c r="K86" s="221">
        <f>K85/D72</f>
        <v>0.74517998066262325</v>
      </c>
      <c r="L86" s="221">
        <f>L85/E80</f>
        <v>0.62385940438643395</v>
      </c>
      <c r="M86" s="221">
        <f>M85/F80</f>
        <v>0.99341663043478268</v>
      </c>
      <c r="N86" s="221">
        <f t="shared" ref="N86" si="26">N85/G72</f>
        <v>0.41619602707023234</v>
      </c>
      <c r="O86" s="221">
        <f>O85/G80</f>
        <v>0.55566892799764001</v>
      </c>
      <c r="P86" s="221">
        <f>P85/H80</f>
        <v>0.79335467455373809</v>
      </c>
    </row>
    <row r="87" spans="2:18" ht="28.5" customHeight="1" x14ac:dyDescent="0.25">
      <c r="B87" s="274"/>
      <c r="C87" s="289"/>
      <c r="D87" s="290"/>
      <c r="E87" s="222"/>
      <c r="F87" s="222"/>
      <c r="G87" s="222"/>
      <c r="H87" s="222"/>
    </row>
    <row r="88" spans="2:18" ht="28.5" customHeight="1" x14ac:dyDescent="0.25">
      <c r="B88" s="274"/>
      <c r="C88" s="217" t="s">
        <v>120</v>
      </c>
      <c r="D88" s="223">
        <f>SUM(D59:G60)*1.07</f>
        <v>236777.09000000003</v>
      </c>
      <c r="E88" s="224"/>
      <c r="F88" s="224"/>
      <c r="G88" s="224"/>
      <c r="H88" s="224"/>
      <c r="L88" s="249"/>
      <c r="M88" s="249"/>
    </row>
    <row r="89" spans="2:18" ht="23.25" customHeight="1" x14ac:dyDescent="0.25">
      <c r="B89" s="274"/>
      <c r="C89" s="217" t="s">
        <v>121</v>
      </c>
      <c r="D89" s="218">
        <f>D88/H74</f>
        <v>5.9162620529816468E-2</v>
      </c>
      <c r="E89" s="224"/>
      <c r="F89" s="224"/>
      <c r="G89" s="224"/>
      <c r="H89" s="224"/>
    </row>
    <row r="90" spans="2:18" ht="66.75" customHeight="1" x14ac:dyDescent="0.25">
      <c r="B90" s="274"/>
      <c r="C90" s="279" t="s">
        <v>122</v>
      </c>
      <c r="D90" s="280"/>
      <c r="E90" s="225"/>
      <c r="F90" s="225"/>
      <c r="G90" s="225"/>
      <c r="H90" s="225"/>
      <c r="P90" s="133"/>
    </row>
    <row r="91" spans="2:18" ht="55.5" customHeight="1" x14ac:dyDescent="0.25">
      <c r="B91" s="274"/>
      <c r="R91" s="134"/>
    </row>
    <row r="92" spans="2:18" ht="42.75" customHeight="1" x14ac:dyDescent="0.25">
      <c r="B92" s="274"/>
    </row>
    <row r="93" spans="2:18" ht="21.75" customHeight="1" x14ac:dyDescent="0.25">
      <c r="B93" s="274"/>
    </row>
    <row r="94" spans="2:18" ht="21.75" customHeight="1" x14ac:dyDescent="0.25">
      <c r="B94" s="274"/>
    </row>
    <row r="95" spans="2:18" ht="23.25" customHeight="1" x14ac:dyDescent="0.25">
      <c r="B95" s="274"/>
    </row>
    <row r="96" spans="2:18" ht="23.25" customHeight="1" x14ac:dyDescent="0.25"/>
    <row r="97" ht="21.75" customHeight="1" x14ac:dyDescent="0.25"/>
    <row r="98" ht="16.5" customHeight="1" x14ac:dyDescent="0.25"/>
    <row r="99" ht="29.25" customHeight="1" x14ac:dyDescent="0.25"/>
    <row r="100" ht="24.75" customHeight="1" x14ac:dyDescent="0.25"/>
    <row r="101" ht="33" customHeight="1" x14ac:dyDescent="0.25"/>
    <row r="103" ht="15" customHeight="1" x14ac:dyDescent="0.25"/>
    <row r="104" ht="25.5" customHeight="1" x14ac:dyDescent="0.25"/>
    <row r="155" spans="1:1" ht="10.5" x14ac:dyDescent="0.25">
      <c r="A155" s="120" t="s">
        <v>123</v>
      </c>
    </row>
  </sheetData>
  <sheetProtection formatCells="0" formatColumns="0" formatRows="0"/>
  <autoFilter ref="K2:K155" xr:uid="{00000000-0001-0000-0000-000000000000}"/>
  <mergeCells count="22">
    <mergeCell ref="C50:Q50"/>
    <mergeCell ref="C35:Q35"/>
    <mergeCell ref="C42:Q42"/>
    <mergeCell ref="C43:Q43"/>
    <mergeCell ref="C11:Q11"/>
    <mergeCell ref="C30:Q30"/>
    <mergeCell ref="C31:Q31"/>
    <mergeCell ref="C23:Q23"/>
    <mergeCell ref="B6:T6"/>
    <mergeCell ref="B2:E2"/>
    <mergeCell ref="B7:I7"/>
    <mergeCell ref="C16:Q16"/>
    <mergeCell ref="C12:Q12"/>
    <mergeCell ref="C69:H69"/>
    <mergeCell ref="B81:B95"/>
    <mergeCell ref="C77:I77"/>
    <mergeCell ref="C90:D90"/>
    <mergeCell ref="C70:C71"/>
    <mergeCell ref="H70:H71"/>
    <mergeCell ref="H78:H79"/>
    <mergeCell ref="I78:I79"/>
    <mergeCell ref="C87:D87"/>
  </mergeCells>
  <phoneticPr fontId="18" type="noConversion"/>
  <conditionalFormatting sqref="D86">
    <cfRule type="cellIs" dxfId="25" priority="46" operator="lessThan">
      <formula>0.15</formula>
    </cfRule>
  </conditionalFormatting>
  <conditionalFormatting sqref="D89">
    <cfRule type="cellIs" dxfId="24" priority="44" operator="lessThan">
      <formula>0.05</formula>
    </cfRule>
  </conditionalFormatting>
  <conditionalFormatting sqref="I83:P83">
    <cfRule type="cellIs" dxfId="23" priority="1" operator="greaterThan">
      <formula>1</formula>
    </cfRule>
  </conditionalFormatting>
  <dataValidations xWindow="431" yWindow="475" count="7">
    <dataValidation allowBlank="1" showInputMessage="1" showErrorMessage="1" prompt="% Towards Gender Equality and Women's Empowerment Must be Higher than 15%_x000a_" sqref="D86:H86" xr:uid="{E72508C7-C8DD-46A5-878C-E4FA07CAB6AF}"/>
    <dataValidation allowBlank="1" showInputMessage="1" showErrorMessage="1" prompt="M&amp;E Budget Cannot be Less than 5%_x000a_" sqref="D89:H89" xr:uid="{53928C0A-D548-4B6B-97FC-07D38B0E5FA7}"/>
    <dataValidation allowBlank="1" showInputMessage="1" showErrorMessage="1" prompt="Insert *text* description of Outcome here" sqref="C42:Q42 C30:Q30 C11:Q11" xr:uid="{89ACADD6-F982-42D9-AC8D-CCF9750605B2}"/>
    <dataValidation allowBlank="1" showInputMessage="1" showErrorMessage="1" prompt="Insert *text* description of Output here" sqref="C12 C16 C23 C31 C35 C43 C50" xr:uid="{31AC9CA6-D499-4711-A99F-BECD0A64F3A8}"/>
    <dataValidation allowBlank="1" showInputMessage="1" showErrorMessage="1" prompt="Insert *text* description of Activity here" sqref="C13 C17 C24 C32 C36 C44 C51" xr:uid="{E7A390F5-03DD-4A67-B842-17326B4F2DA4}"/>
    <dataValidation allowBlank="1" showInputMessage="1" showErrorMessage="1" prompt="Insert name of recipient agency here _x000a_" sqref="D10:H10 K84:O84 K10:O10" xr:uid="{6F27C540-9DBA-46EE-AEC3-C6AACF4159B5}"/>
    <dataValidation allowBlank="1" showErrorMessage="1" prompt="% Towards Gender Equality and Women's Empowerment Must be Higher than 15%_x000a_" sqref="D88:H88" xr:uid="{8C6643DA-1D03-44FB-AC1F-C4CB706ED3AA}"/>
  </dataValidations>
  <pageMargins left="0.7" right="0.7" top="0.75" bottom="0.75" header="0.3" footer="0.3"/>
  <pageSetup scale="74" orientation="landscape"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O254"/>
  <sheetViews>
    <sheetView showGridLines="0" showZeros="0" topLeftCell="A32" zoomScale="60" zoomScaleNormal="60" workbookViewId="0">
      <selection activeCell="D221" sqref="D221"/>
    </sheetView>
  </sheetViews>
  <sheetFormatPr baseColWidth="10" defaultColWidth="9.1796875" defaultRowHeight="15.5" x14ac:dyDescent="0.35"/>
  <cols>
    <col min="1" max="1" width="4.453125" style="21" customWidth="1"/>
    <col min="2" max="2" width="3.453125" style="21" customWidth="1"/>
    <col min="3" max="3" width="51.453125" style="21" customWidth="1"/>
    <col min="4" max="4" width="34.453125" style="22" customWidth="1"/>
    <col min="5" max="5" width="35" style="22" customWidth="1"/>
    <col min="6" max="7" width="34" style="22" customWidth="1"/>
    <col min="8" max="8" width="25.54296875" style="21" customWidth="1"/>
    <col min="9" max="9" width="21.453125" style="21" customWidth="1"/>
    <col min="10" max="10" width="16.81640625" style="21" customWidth="1"/>
    <col min="11" max="11" width="19.453125" style="21" customWidth="1"/>
    <col min="12" max="12" width="19" style="21" customWidth="1"/>
    <col min="13" max="13" width="26" style="21" customWidth="1"/>
    <col min="14" max="14" width="21.1796875" style="21" customWidth="1"/>
    <col min="15" max="15" width="7" style="21" customWidth="1"/>
    <col min="16" max="16" width="24.453125" style="21" customWidth="1"/>
    <col min="17" max="17" width="26.453125" style="21" customWidth="1"/>
    <col min="18" max="18" width="30.1796875" style="21" customWidth="1"/>
    <col min="19" max="19" width="33" style="21" customWidth="1"/>
    <col min="20" max="21" width="22.54296875" style="21" customWidth="1"/>
    <col min="22" max="22" width="23.453125" style="21" customWidth="1"/>
    <col min="23" max="23" width="32.1796875" style="21" customWidth="1"/>
    <col min="24" max="24" width="9.1796875" style="21"/>
    <col min="25" max="25" width="17.54296875" style="21" customWidth="1"/>
    <col min="26" max="26" width="26.453125" style="21" customWidth="1"/>
    <col min="27" max="27" width="22.453125" style="21" customWidth="1"/>
    <col min="28" max="28" width="29.54296875" style="21" customWidth="1"/>
    <col min="29" max="29" width="23.453125" style="21" customWidth="1"/>
    <col min="30" max="30" width="18.453125" style="21" customWidth="1"/>
    <col min="31" max="31" width="17.453125" style="21" customWidth="1"/>
    <col min="32" max="32" width="25.1796875" style="21" customWidth="1"/>
    <col min="33" max="16384" width="9.1796875" style="21"/>
  </cols>
  <sheetData>
    <row r="1" spans="2:15" ht="24" customHeight="1" x14ac:dyDescent="0.35">
      <c r="B1" s="95"/>
      <c r="C1" s="95"/>
      <c r="D1" s="96"/>
      <c r="E1" s="96"/>
      <c r="F1" s="96"/>
      <c r="G1" s="96"/>
      <c r="H1" s="95"/>
      <c r="I1" s="95"/>
      <c r="J1" s="95"/>
      <c r="K1" s="95"/>
      <c r="L1" s="95"/>
      <c r="M1" s="5"/>
      <c r="N1" s="1"/>
      <c r="O1" s="95"/>
    </row>
    <row r="2" spans="2:15" ht="46.5" customHeight="1" x14ac:dyDescent="1">
      <c r="B2" s="95"/>
      <c r="C2" s="322" t="s">
        <v>0</v>
      </c>
      <c r="D2" s="322"/>
      <c r="E2" s="322"/>
      <c r="F2" s="322"/>
      <c r="G2" s="85"/>
      <c r="H2" s="13"/>
      <c r="I2" s="14"/>
      <c r="J2" s="14"/>
      <c r="K2" s="95"/>
      <c r="L2" s="95"/>
      <c r="M2" s="5"/>
      <c r="N2" s="1"/>
      <c r="O2" s="95"/>
    </row>
    <row r="3" spans="2:15" ht="24" customHeight="1" x14ac:dyDescent="0.35">
      <c r="B3" s="95"/>
      <c r="C3" s="16"/>
      <c r="D3" s="15"/>
      <c r="E3" s="15"/>
      <c r="F3" s="15"/>
      <c r="G3" s="15"/>
      <c r="H3" s="15"/>
      <c r="I3" s="15"/>
      <c r="J3" s="15"/>
      <c r="K3" s="95"/>
      <c r="L3" s="95"/>
      <c r="M3" s="5"/>
      <c r="N3" s="1"/>
      <c r="O3" s="95"/>
    </row>
    <row r="4" spans="2:15" ht="24" customHeight="1" thickBot="1" x14ac:dyDescent="0.4">
      <c r="B4" s="95"/>
      <c r="C4" s="16"/>
      <c r="D4" s="15"/>
      <c r="E4" s="15"/>
      <c r="F4" s="15"/>
      <c r="G4" s="15"/>
      <c r="H4" s="15"/>
      <c r="I4" s="15"/>
      <c r="J4" s="15"/>
      <c r="K4" s="95"/>
      <c r="L4" s="95"/>
      <c r="M4" s="5"/>
      <c r="N4" s="1"/>
      <c r="O4" s="95"/>
    </row>
    <row r="5" spans="2:15" ht="30" customHeight="1" x14ac:dyDescent="0.8">
      <c r="B5" s="95"/>
      <c r="C5" s="328" t="s">
        <v>1</v>
      </c>
      <c r="D5" s="329"/>
      <c r="E5" s="329"/>
      <c r="F5" s="329"/>
      <c r="G5" s="329"/>
      <c r="H5" s="330"/>
      <c r="I5" s="95"/>
      <c r="J5" s="95"/>
      <c r="K5" s="5"/>
      <c r="L5" s="1"/>
      <c r="M5" s="95"/>
      <c r="N5" s="95"/>
      <c r="O5" s="95"/>
    </row>
    <row r="6" spans="2:15" ht="24" customHeight="1" x14ac:dyDescent="0.35">
      <c r="B6" s="95"/>
      <c r="C6" s="313" t="s">
        <v>124</v>
      </c>
      <c r="D6" s="314"/>
      <c r="E6" s="314"/>
      <c r="F6" s="314"/>
      <c r="G6" s="314"/>
      <c r="H6" s="315"/>
      <c r="I6" s="95"/>
      <c r="J6" s="95"/>
      <c r="K6" s="5"/>
      <c r="L6" s="1"/>
      <c r="M6" s="95"/>
      <c r="N6" s="95"/>
      <c r="O6" s="95"/>
    </row>
    <row r="7" spans="2:15" ht="41.25" customHeight="1" x14ac:dyDescent="0.35">
      <c r="B7" s="95"/>
      <c r="C7" s="313"/>
      <c r="D7" s="314"/>
      <c r="E7" s="314"/>
      <c r="F7" s="314"/>
      <c r="G7" s="314"/>
      <c r="H7" s="315"/>
      <c r="I7" s="95"/>
      <c r="J7" s="95"/>
      <c r="K7" s="5"/>
      <c r="L7" s="1"/>
      <c r="M7" s="95"/>
      <c r="N7" s="95"/>
      <c r="O7" s="95"/>
    </row>
    <row r="8" spans="2:15" ht="24" customHeight="1" thickBot="1" x14ac:dyDescent="0.4">
      <c r="B8" s="95"/>
      <c r="C8" s="316"/>
      <c r="D8" s="317"/>
      <c r="E8" s="317"/>
      <c r="F8" s="317"/>
      <c r="G8" s="317"/>
      <c r="H8" s="318"/>
      <c r="I8" s="95"/>
      <c r="J8" s="95"/>
      <c r="K8" s="5"/>
      <c r="L8" s="1"/>
      <c r="M8" s="95"/>
      <c r="N8" s="95"/>
      <c r="O8" s="95"/>
    </row>
    <row r="9" spans="2:15" ht="24" customHeight="1" thickBot="1" x14ac:dyDescent="0.4">
      <c r="B9" s="95"/>
      <c r="C9" s="18"/>
      <c r="D9" s="18"/>
      <c r="E9" s="18"/>
      <c r="F9" s="18"/>
      <c r="G9" s="18"/>
      <c r="H9" s="95"/>
      <c r="I9" s="95"/>
      <c r="J9" s="95"/>
      <c r="K9" s="95"/>
      <c r="L9" s="95"/>
      <c r="M9" s="5"/>
      <c r="N9" s="1"/>
      <c r="O9" s="95"/>
    </row>
    <row r="10" spans="2:15" ht="25.5" customHeight="1" thickBot="1" x14ac:dyDescent="0.65">
      <c r="B10" s="95"/>
      <c r="C10" s="323" t="s">
        <v>125</v>
      </c>
      <c r="D10" s="324"/>
      <c r="E10" s="324"/>
      <c r="F10" s="325"/>
      <c r="G10" s="92"/>
      <c r="H10" s="95"/>
      <c r="I10" s="95"/>
      <c r="J10" s="95"/>
      <c r="K10" s="95"/>
      <c r="L10" s="95"/>
      <c r="M10" s="5"/>
      <c r="N10" s="1"/>
      <c r="O10" s="95"/>
    </row>
    <row r="11" spans="2:15" ht="24" customHeight="1" x14ac:dyDescent="0.35">
      <c r="B11" s="95"/>
      <c r="C11" s="18"/>
      <c r="D11" s="18"/>
      <c r="E11" s="18"/>
      <c r="F11" s="18"/>
      <c r="G11" s="18"/>
      <c r="H11" s="95"/>
      <c r="I11" s="95"/>
      <c r="J11" s="95"/>
      <c r="K11" s="95"/>
      <c r="L11" s="95"/>
      <c r="M11" s="5"/>
      <c r="N11" s="1"/>
      <c r="O11" s="95"/>
    </row>
    <row r="12" spans="2:15" ht="40.5" customHeight="1" x14ac:dyDescent="0.35">
      <c r="B12" s="95"/>
      <c r="C12" s="18"/>
      <c r="D12" s="3" t="s">
        <v>105</v>
      </c>
      <c r="E12" s="3" t="s">
        <v>106</v>
      </c>
      <c r="F12" s="3" t="s">
        <v>107</v>
      </c>
      <c r="G12" s="3" t="s">
        <v>108</v>
      </c>
      <c r="H12" s="326" t="s">
        <v>10</v>
      </c>
      <c r="I12" s="95"/>
      <c r="J12" s="95"/>
      <c r="K12" s="95"/>
      <c r="L12" s="95"/>
      <c r="M12" s="5"/>
      <c r="N12" s="1"/>
      <c r="O12" s="95"/>
    </row>
    <row r="13" spans="2:15" ht="24" customHeight="1" x14ac:dyDescent="0.35">
      <c r="B13" s="95"/>
      <c r="C13" s="18"/>
      <c r="D13" s="58" t="str">
        <f>'1) Tableau budgétaire 1'!D10</f>
        <v>ONUDC Mauritanie</v>
      </c>
      <c r="E13" s="58" t="str">
        <f>'1) Tableau budgétaire 1'!E10</f>
        <v>ONUDC Senegal</v>
      </c>
      <c r="F13" s="58" t="str">
        <f>'1) Tableau budgétaire 1'!F10</f>
        <v>OIM Mauritanie</v>
      </c>
      <c r="G13" s="58" t="str">
        <f>'1) Tableau budgétaire 1'!G10</f>
        <v>OIM Sénégal</v>
      </c>
      <c r="H13" s="327"/>
      <c r="I13" s="95"/>
      <c r="J13" s="95"/>
      <c r="K13" s="95"/>
      <c r="L13" s="95"/>
      <c r="M13" s="5"/>
      <c r="N13" s="1"/>
      <c r="O13" s="95"/>
    </row>
    <row r="14" spans="2:15" ht="24" customHeight="1" x14ac:dyDescent="0.35">
      <c r="B14" s="308" t="s">
        <v>126</v>
      </c>
      <c r="C14" s="309"/>
      <c r="D14" s="309"/>
      <c r="E14" s="309"/>
      <c r="F14" s="309"/>
      <c r="G14" s="309"/>
      <c r="H14" s="310"/>
      <c r="I14" s="95"/>
      <c r="J14" s="95"/>
      <c r="K14" s="95"/>
      <c r="L14" s="95"/>
      <c r="M14" s="5"/>
      <c r="N14" s="1"/>
      <c r="O14" s="95"/>
    </row>
    <row r="15" spans="2:15" ht="22.5" customHeight="1" x14ac:dyDescent="0.35">
      <c r="B15" s="95"/>
      <c r="C15" s="308" t="s">
        <v>127</v>
      </c>
      <c r="D15" s="309"/>
      <c r="E15" s="309"/>
      <c r="F15" s="309"/>
      <c r="G15" s="309"/>
      <c r="H15" s="310"/>
      <c r="I15" s="95"/>
      <c r="J15" s="95"/>
      <c r="K15" s="95"/>
      <c r="L15" s="95"/>
      <c r="M15" s="5"/>
      <c r="N15" s="1"/>
      <c r="O15" s="95"/>
    </row>
    <row r="16" spans="2:15" ht="24.75" customHeight="1" thickBot="1" x14ac:dyDescent="0.4">
      <c r="B16" s="95"/>
      <c r="C16" s="29" t="s">
        <v>128</v>
      </c>
      <c r="D16" s="30">
        <f>'1) Tableau budgétaire 1'!D15</f>
        <v>90599.794999999998</v>
      </c>
      <c r="E16" s="30">
        <f>'1) Tableau budgétaire 1'!E15</f>
        <v>90599.794999999998</v>
      </c>
      <c r="F16" s="30">
        <f>'1) Tableau budgétaire 1'!F15</f>
        <v>50000</v>
      </c>
      <c r="G16" s="30">
        <f>'1) Tableau budgétaire 1'!G15</f>
        <v>34000</v>
      </c>
      <c r="H16" s="31">
        <f t="shared" ref="H16:H24" si="0">SUM(D16:G16)</f>
        <v>265199.58999999997</v>
      </c>
      <c r="I16" s="95"/>
      <c r="J16" s="95"/>
      <c r="K16" s="95"/>
      <c r="L16" s="95"/>
      <c r="M16" s="5"/>
      <c r="N16" s="1"/>
      <c r="O16" s="95"/>
    </row>
    <row r="17" spans="3:15" ht="21.75" customHeight="1" x14ac:dyDescent="0.35">
      <c r="C17" s="27" t="s">
        <v>129</v>
      </c>
      <c r="D17" s="97"/>
      <c r="E17" s="98"/>
      <c r="F17" s="98"/>
      <c r="G17" s="98"/>
      <c r="H17" s="28">
        <f t="shared" si="0"/>
        <v>0</v>
      </c>
      <c r="I17" s="95"/>
      <c r="J17" s="95"/>
      <c r="K17" s="95"/>
      <c r="L17" s="95"/>
      <c r="M17" s="95"/>
      <c r="N17" s="95"/>
      <c r="O17" s="95"/>
    </row>
    <row r="18" spans="3:15" x14ac:dyDescent="0.35">
      <c r="C18" s="19" t="s">
        <v>130</v>
      </c>
      <c r="D18" s="99"/>
      <c r="E18" s="93"/>
      <c r="F18" s="93">
        <v>5000</v>
      </c>
      <c r="G18" s="93">
        <v>5000</v>
      </c>
      <c r="H18" s="28">
        <f t="shared" si="0"/>
        <v>10000</v>
      </c>
      <c r="I18" s="95"/>
      <c r="J18" s="95"/>
      <c r="K18" s="95"/>
      <c r="L18" s="95"/>
      <c r="M18" s="95"/>
      <c r="N18" s="95"/>
      <c r="O18" s="95"/>
    </row>
    <row r="19" spans="3:15" ht="15.75" customHeight="1" x14ac:dyDescent="0.35">
      <c r="C19" s="19" t="s">
        <v>131</v>
      </c>
      <c r="D19" s="99">
        <v>5000</v>
      </c>
      <c r="E19" s="99">
        <v>5000</v>
      </c>
      <c r="F19" s="99"/>
      <c r="G19" s="99"/>
      <c r="H19" s="28">
        <f t="shared" si="0"/>
        <v>10000</v>
      </c>
      <c r="I19" s="95"/>
      <c r="J19" s="95"/>
      <c r="K19" s="95"/>
      <c r="L19" s="95"/>
      <c r="M19" s="95"/>
      <c r="N19" s="95"/>
      <c r="O19" s="95"/>
    </row>
    <row r="20" spans="3:15" x14ac:dyDescent="0.35">
      <c r="C20" s="20" t="s">
        <v>132</v>
      </c>
      <c r="D20" s="99">
        <v>44999.78</v>
      </c>
      <c r="E20" s="99">
        <v>44999.78</v>
      </c>
      <c r="F20" s="99">
        <v>30500</v>
      </c>
      <c r="G20" s="99">
        <v>16500</v>
      </c>
      <c r="H20" s="28">
        <f t="shared" si="0"/>
        <v>136999.56</v>
      </c>
      <c r="I20" s="95"/>
      <c r="J20" s="95"/>
      <c r="K20" s="95"/>
      <c r="L20" s="95"/>
      <c r="M20" s="95"/>
      <c r="N20" s="95"/>
      <c r="O20" s="95"/>
    </row>
    <row r="21" spans="3:15" x14ac:dyDescent="0.35">
      <c r="C21" s="19" t="s">
        <v>133</v>
      </c>
      <c r="D21" s="99">
        <v>23600.014999999999</v>
      </c>
      <c r="E21" s="99">
        <v>23600.014999999999</v>
      </c>
      <c r="F21" s="99">
        <v>2500</v>
      </c>
      <c r="G21" s="99">
        <v>12500</v>
      </c>
      <c r="H21" s="28">
        <f t="shared" si="0"/>
        <v>62200.03</v>
      </c>
      <c r="I21" s="95"/>
      <c r="J21" s="95"/>
      <c r="K21" s="95"/>
      <c r="L21" s="95"/>
      <c r="M21" s="95"/>
      <c r="N21" s="95"/>
      <c r="O21" s="95"/>
    </row>
    <row r="22" spans="3:15" ht="21.75" customHeight="1" x14ac:dyDescent="0.35">
      <c r="C22" s="19" t="s">
        <v>134</v>
      </c>
      <c r="D22" s="99">
        <v>0</v>
      </c>
      <c r="E22" s="99"/>
      <c r="F22" s="99"/>
      <c r="G22" s="99"/>
      <c r="H22" s="28">
        <f t="shared" si="0"/>
        <v>0</v>
      </c>
      <c r="I22" s="95"/>
      <c r="J22" s="95"/>
      <c r="K22" s="95"/>
      <c r="L22" s="95"/>
      <c r="M22" s="95"/>
      <c r="N22" s="95"/>
      <c r="O22" s="95"/>
    </row>
    <row r="23" spans="3:15" ht="36.75" customHeight="1" x14ac:dyDescent="0.35">
      <c r="C23" s="19" t="s">
        <v>135</v>
      </c>
      <c r="D23" s="99">
        <v>17000</v>
      </c>
      <c r="E23" s="99">
        <v>17000</v>
      </c>
      <c r="F23" s="99">
        <v>10000</v>
      </c>
      <c r="G23" s="99"/>
      <c r="H23" s="28">
        <f t="shared" si="0"/>
        <v>44000</v>
      </c>
      <c r="I23" s="95"/>
      <c r="J23" s="95"/>
      <c r="K23" s="95"/>
      <c r="L23" s="95"/>
      <c r="M23" s="95"/>
      <c r="N23" s="95"/>
      <c r="O23" s="95"/>
    </row>
    <row r="24" spans="3:15" ht="15.75" customHeight="1" x14ac:dyDescent="0.35">
      <c r="C24" s="23" t="s">
        <v>136</v>
      </c>
      <c r="D24" s="32">
        <f>SUM(D17:D23)</f>
        <v>90599.794999999998</v>
      </c>
      <c r="E24" s="32">
        <f>SUM(E17:E23)</f>
        <v>90599.794999999998</v>
      </c>
      <c r="F24" s="32">
        <f>SUM(F17:F23)</f>
        <v>48000</v>
      </c>
      <c r="G24" s="32">
        <f>SUM(G17:G23)</f>
        <v>34000</v>
      </c>
      <c r="H24" s="28">
        <f t="shared" si="0"/>
        <v>263199.58999999997</v>
      </c>
      <c r="I24" s="95"/>
      <c r="J24" s="95"/>
      <c r="K24" s="95"/>
      <c r="L24" s="95"/>
      <c r="M24" s="95"/>
      <c r="N24" s="95"/>
      <c r="O24" s="95"/>
    </row>
    <row r="25" spans="3:15" s="22" customFormat="1" x14ac:dyDescent="0.35">
      <c r="C25" s="33"/>
      <c r="D25" s="34"/>
      <c r="E25" s="34"/>
      <c r="F25" s="34"/>
      <c r="G25" s="34"/>
      <c r="H25" s="62"/>
      <c r="I25" s="96"/>
      <c r="J25" s="96"/>
      <c r="K25" s="96"/>
      <c r="L25" s="96"/>
      <c r="M25" s="96"/>
      <c r="N25" s="96"/>
      <c r="O25" s="96"/>
    </row>
    <row r="26" spans="3:15" x14ac:dyDescent="0.35">
      <c r="C26" s="308" t="s">
        <v>137</v>
      </c>
      <c r="D26" s="309"/>
      <c r="E26" s="309"/>
      <c r="F26" s="309"/>
      <c r="G26" s="309"/>
      <c r="H26" s="310"/>
      <c r="I26" s="95"/>
      <c r="J26" s="95"/>
      <c r="K26" s="95"/>
      <c r="L26" s="95"/>
      <c r="M26" s="95"/>
      <c r="N26" s="95"/>
      <c r="O26" s="95"/>
    </row>
    <row r="27" spans="3:15" ht="27" customHeight="1" thickBot="1" x14ac:dyDescent="0.4">
      <c r="C27" s="29" t="s">
        <v>138</v>
      </c>
      <c r="D27" s="30">
        <f>'1) Tableau budgétaire 1'!D22</f>
        <v>171650</v>
      </c>
      <c r="E27" s="30">
        <f>'1) Tableau budgétaire 1'!E22</f>
        <v>171650</v>
      </c>
      <c r="F27" s="30">
        <f>'1) Tableau budgétaire 1'!F22</f>
        <v>217000</v>
      </c>
      <c r="G27" s="30">
        <f>'1) Tableau budgétaire 1'!G22</f>
        <v>300000</v>
      </c>
      <c r="H27" s="31">
        <f>SUM(D27:G27)</f>
        <v>860300</v>
      </c>
      <c r="I27" s="95"/>
      <c r="J27" s="95"/>
      <c r="K27" s="95"/>
      <c r="L27" s="95"/>
      <c r="M27" s="95"/>
      <c r="N27" s="95"/>
      <c r="O27" s="95"/>
    </row>
    <row r="28" spans="3:15" ht="16" thickBot="1" x14ac:dyDescent="0.4">
      <c r="C28" s="27" t="s">
        <v>129</v>
      </c>
      <c r="D28" s="97"/>
      <c r="E28" s="98"/>
      <c r="F28" s="98"/>
      <c r="G28" s="98"/>
      <c r="H28" s="31">
        <f>SUM(D28:G28)</f>
        <v>0</v>
      </c>
      <c r="I28" s="95"/>
      <c r="J28" s="95"/>
      <c r="K28" s="95"/>
      <c r="L28" s="95"/>
      <c r="M28" s="95"/>
      <c r="N28" s="95"/>
      <c r="O28" s="95"/>
    </row>
    <row r="29" spans="3:15" x14ac:dyDescent="0.35">
      <c r="C29" s="19" t="s">
        <v>130</v>
      </c>
      <c r="D29" s="99"/>
      <c r="E29" s="93"/>
      <c r="F29" s="93">
        <v>30000</v>
      </c>
      <c r="G29" s="93">
        <v>5000</v>
      </c>
      <c r="H29" s="31">
        <f>SUM(D29:G29)</f>
        <v>35000</v>
      </c>
      <c r="I29" s="95"/>
      <c r="J29" s="95"/>
      <c r="K29" s="95"/>
      <c r="L29" s="95"/>
      <c r="M29" s="95"/>
      <c r="N29" s="95"/>
      <c r="O29" s="95"/>
    </row>
    <row r="30" spans="3:15" ht="31" x14ac:dyDescent="0.35">
      <c r="C30" s="19" t="s">
        <v>131</v>
      </c>
      <c r="D30" s="99">
        <v>5000</v>
      </c>
      <c r="E30" s="99">
        <v>5000</v>
      </c>
      <c r="F30" s="99">
        <v>57000</v>
      </c>
      <c r="G30" s="99"/>
      <c r="H30" s="31">
        <f>SUM(D30:G30)</f>
        <v>67000</v>
      </c>
      <c r="I30" s="95"/>
      <c r="J30" s="95"/>
      <c r="K30" s="95"/>
      <c r="L30" s="95"/>
      <c r="M30" s="95"/>
      <c r="N30" s="95"/>
      <c r="O30" s="95"/>
    </row>
    <row r="31" spans="3:15" x14ac:dyDescent="0.35">
      <c r="C31" s="20" t="s">
        <v>132</v>
      </c>
      <c r="D31" s="99">
        <v>92500</v>
      </c>
      <c r="E31" s="99">
        <v>92500</v>
      </c>
      <c r="F31" s="99">
        <v>95000</v>
      </c>
      <c r="G31" s="99">
        <v>260000</v>
      </c>
      <c r="H31" s="31">
        <f>SUM(D31:G31)</f>
        <v>540000</v>
      </c>
      <c r="I31" s="95"/>
      <c r="J31" s="95"/>
      <c r="K31" s="95"/>
      <c r="L31" s="95"/>
      <c r="M31" s="95"/>
      <c r="N31" s="95"/>
      <c r="O31" s="95"/>
    </row>
    <row r="32" spans="3:15" x14ac:dyDescent="0.35">
      <c r="C32" s="19" t="s">
        <v>133</v>
      </c>
      <c r="D32" s="99">
        <v>56650</v>
      </c>
      <c r="E32" s="99">
        <v>56650</v>
      </c>
      <c r="F32" s="99">
        <v>25000</v>
      </c>
      <c r="G32" s="99">
        <v>35000</v>
      </c>
      <c r="H32" s="31">
        <f t="shared" ref="H32" si="1">SUM(D32:G32)</f>
        <v>173300</v>
      </c>
      <c r="I32" s="95"/>
      <c r="J32" s="95"/>
      <c r="K32" s="95"/>
      <c r="L32" s="95"/>
      <c r="M32" s="95"/>
      <c r="N32" s="95"/>
      <c r="O32" s="95"/>
    </row>
    <row r="33" spans="3:15" ht="16" thickBot="1" x14ac:dyDescent="0.4">
      <c r="C33" s="19" t="s">
        <v>134</v>
      </c>
      <c r="D33" s="99"/>
      <c r="E33" s="99"/>
      <c r="F33" s="99"/>
      <c r="G33" s="99"/>
      <c r="H33" s="31">
        <f>SUM(D33:G33)</f>
        <v>0</v>
      </c>
      <c r="I33" s="95"/>
      <c r="J33" s="95"/>
      <c r="K33" s="95"/>
      <c r="L33" s="95"/>
      <c r="M33" s="95"/>
      <c r="N33" s="95"/>
      <c r="O33" s="95"/>
    </row>
    <row r="34" spans="3:15" ht="31" x14ac:dyDescent="0.35">
      <c r="C34" s="19" t="s">
        <v>135</v>
      </c>
      <c r="D34" s="99">
        <v>17500</v>
      </c>
      <c r="E34" s="99">
        <v>17500</v>
      </c>
      <c r="F34" s="99">
        <v>10000</v>
      </c>
      <c r="G34" s="99"/>
      <c r="H34" s="31">
        <f>SUM(D34:G34)</f>
        <v>45000</v>
      </c>
      <c r="I34" s="95"/>
      <c r="J34" s="95"/>
      <c r="K34" s="95"/>
      <c r="L34" s="95"/>
      <c r="M34" s="95"/>
      <c r="N34" s="95"/>
      <c r="O34" s="95"/>
    </row>
    <row r="35" spans="3:15" ht="16" thickBot="1" x14ac:dyDescent="0.4">
      <c r="C35" s="23" t="s">
        <v>136</v>
      </c>
      <c r="D35" s="32">
        <f>SUM(D28:D34)</f>
        <v>171650</v>
      </c>
      <c r="E35" s="32">
        <f>SUM(E28:E34)</f>
        <v>171650</v>
      </c>
      <c r="F35" s="32">
        <f>SUM(F28:F34)</f>
        <v>217000</v>
      </c>
      <c r="G35" s="32">
        <f>SUM(G28:G34)</f>
        <v>300000</v>
      </c>
      <c r="H35" s="31">
        <f>SUM(D35:G35)</f>
        <v>860300</v>
      </c>
      <c r="I35" s="95"/>
      <c r="J35" s="95"/>
      <c r="K35" s="95"/>
      <c r="L35" s="95"/>
      <c r="M35" s="95"/>
      <c r="N35" s="95"/>
      <c r="O35" s="95"/>
    </row>
    <row r="36" spans="3:15" s="22" customFormat="1" x14ac:dyDescent="0.35">
      <c r="C36" s="33"/>
      <c r="D36" s="34"/>
      <c r="E36" s="34"/>
      <c r="F36" s="34"/>
      <c r="G36" s="34"/>
      <c r="H36" s="35"/>
      <c r="I36" s="96"/>
      <c r="J36" s="96"/>
      <c r="K36" s="96"/>
      <c r="L36" s="96"/>
      <c r="M36" s="96"/>
      <c r="N36" s="96"/>
      <c r="O36" s="96"/>
    </row>
    <row r="37" spans="3:15" x14ac:dyDescent="0.35">
      <c r="C37" s="308" t="s">
        <v>139</v>
      </c>
      <c r="D37" s="309"/>
      <c r="E37" s="309"/>
      <c r="F37" s="309"/>
      <c r="G37" s="309"/>
      <c r="H37" s="310"/>
      <c r="I37" s="95"/>
      <c r="J37" s="95"/>
      <c r="K37" s="95"/>
      <c r="L37" s="95"/>
      <c r="M37" s="95"/>
      <c r="N37" s="95"/>
      <c r="O37" s="95"/>
    </row>
    <row r="38" spans="3:15" ht="21.75" customHeight="1" thickBot="1" x14ac:dyDescent="0.4">
      <c r="C38" s="29" t="s">
        <v>140</v>
      </c>
      <c r="D38" s="30">
        <f>'1) Tableau budgétaire 1'!D28</f>
        <v>127200</v>
      </c>
      <c r="E38" s="30">
        <f>'1) Tableau budgétaire 1'!E28</f>
        <v>127200</v>
      </c>
      <c r="F38" s="30">
        <f>'1) Tableau budgétaire 1'!F28</f>
        <v>53000</v>
      </c>
      <c r="G38" s="30">
        <f>'1) Tableau budgétaire 1'!G28</f>
        <v>25000</v>
      </c>
      <c r="H38" s="31">
        <f>SUM(D38:G38)</f>
        <v>332400</v>
      </c>
      <c r="I38" s="95"/>
      <c r="J38" s="95"/>
      <c r="K38" s="95"/>
      <c r="L38" s="95"/>
      <c r="M38" s="95"/>
      <c r="N38" s="95"/>
      <c r="O38" s="95"/>
    </row>
    <row r="39" spans="3:15" ht="16" thickBot="1" x14ac:dyDescent="0.4">
      <c r="C39" s="27" t="s">
        <v>129</v>
      </c>
      <c r="D39" s="97"/>
      <c r="E39" s="98"/>
      <c r="F39" s="98"/>
      <c r="G39" s="98"/>
      <c r="H39" s="31">
        <f>SUM(D39:G39)</f>
        <v>0</v>
      </c>
      <c r="I39" s="95"/>
      <c r="J39" s="95"/>
      <c r="K39" s="95"/>
      <c r="L39" s="95"/>
      <c r="M39" s="95"/>
      <c r="N39" s="95"/>
      <c r="O39" s="95"/>
    </row>
    <row r="40" spans="3:15" s="22" customFormat="1" ht="15.75" customHeight="1" x14ac:dyDescent="0.35">
      <c r="C40" s="19" t="s">
        <v>130</v>
      </c>
      <c r="D40" s="99"/>
      <c r="E40" s="93"/>
      <c r="F40" s="93">
        <v>10000</v>
      </c>
      <c r="G40" s="93">
        <v>2000</v>
      </c>
      <c r="H40" s="31">
        <f>SUM(D40:G40)</f>
        <v>12000</v>
      </c>
      <c r="I40" s="96"/>
      <c r="J40" s="96"/>
      <c r="K40" s="96"/>
      <c r="L40" s="96"/>
      <c r="M40" s="96"/>
      <c r="N40" s="96"/>
      <c r="O40" s="96"/>
    </row>
    <row r="41" spans="3:15" s="22" customFormat="1" ht="31" x14ac:dyDescent="0.35">
      <c r="C41" s="19" t="s">
        <v>131</v>
      </c>
      <c r="D41" s="99">
        <v>5000</v>
      </c>
      <c r="E41" s="99">
        <v>5000</v>
      </c>
      <c r="F41" s="99"/>
      <c r="G41" s="99"/>
      <c r="H41" s="31">
        <f>SUM(D41:G41)</f>
        <v>10000</v>
      </c>
      <c r="I41" s="96"/>
      <c r="J41" s="96"/>
      <c r="K41" s="96"/>
      <c r="L41" s="96"/>
      <c r="M41" s="96"/>
      <c r="N41" s="96"/>
      <c r="O41" s="96"/>
    </row>
    <row r="42" spans="3:15" s="22" customFormat="1" x14ac:dyDescent="0.35">
      <c r="C42" s="20" t="s">
        <v>132</v>
      </c>
      <c r="D42" s="99">
        <v>44700</v>
      </c>
      <c r="E42" s="99">
        <v>44700</v>
      </c>
      <c r="F42" s="99">
        <v>28000</v>
      </c>
      <c r="G42" s="99">
        <v>20000</v>
      </c>
      <c r="H42" s="31">
        <f>SUM(D42:G42)</f>
        <v>137400</v>
      </c>
      <c r="I42" s="96"/>
      <c r="J42" s="96"/>
      <c r="K42" s="96"/>
      <c r="L42" s="96"/>
      <c r="M42" s="96"/>
      <c r="N42" s="96"/>
      <c r="O42" s="96"/>
    </row>
    <row r="43" spans="3:15" x14ac:dyDescent="0.35">
      <c r="C43" s="19" t="s">
        <v>133</v>
      </c>
      <c r="D43" s="99">
        <v>30000</v>
      </c>
      <c r="E43" s="99">
        <v>30000</v>
      </c>
      <c r="F43" s="99">
        <v>15000</v>
      </c>
      <c r="G43" s="99">
        <v>3000</v>
      </c>
      <c r="H43" s="31">
        <f t="shared" ref="H43:H46" si="2">SUM(D43:G43)</f>
        <v>78000</v>
      </c>
      <c r="I43" s="95"/>
      <c r="J43" s="95"/>
      <c r="K43" s="95"/>
      <c r="L43" s="95"/>
      <c r="M43" s="95"/>
      <c r="N43" s="95"/>
      <c r="O43" s="95"/>
    </row>
    <row r="44" spans="3:15" x14ac:dyDescent="0.35">
      <c r="C44" s="19" t="s">
        <v>134</v>
      </c>
      <c r="D44" s="99">
        <v>30000</v>
      </c>
      <c r="E44" s="99">
        <v>30000</v>
      </c>
      <c r="F44" s="99"/>
      <c r="G44" s="99"/>
      <c r="H44" s="31">
        <f t="shared" si="2"/>
        <v>60000</v>
      </c>
      <c r="I44" s="95"/>
      <c r="J44" s="95"/>
      <c r="K44" s="95"/>
      <c r="L44" s="95"/>
      <c r="M44" s="95"/>
      <c r="N44" s="95"/>
      <c r="O44" s="95"/>
    </row>
    <row r="45" spans="3:15" ht="31" x14ac:dyDescent="0.35">
      <c r="C45" s="19" t="s">
        <v>135</v>
      </c>
      <c r="D45" s="99">
        <v>17500</v>
      </c>
      <c r="E45" s="99">
        <v>17500</v>
      </c>
      <c r="F45" s="99"/>
      <c r="G45" s="99"/>
      <c r="H45" s="31">
        <f t="shared" si="2"/>
        <v>35000</v>
      </c>
      <c r="I45" s="95"/>
      <c r="J45" s="95"/>
      <c r="K45" s="95"/>
      <c r="L45" s="95"/>
      <c r="M45" s="95"/>
      <c r="N45" s="95"/>
      <c r="O45" s="95"/>
    </row>
    <row r="46" spans="3:15" ht="16" thickBot="1" x14ac:dyDescent="0.4">
      <c r="C46" s="66" t="s">
        <v>136</v>
      </c>
      <c r="D46" s="67">
        <f>SUM(D39:D45)</f>
        <v>127200</v>
      </c>
      <c r="E46" s="67">
        <f>SUM(E39:E45)</f>
        <v>127200</v>
      </c>
      <c r="F46" s="67">
        <f>SUM(F39:F45)</f>
        <v>53000</v>
      </c>
      <c r="G46" s="67">
        <f>SUM(G39:G45)</f>
        <v>25000</v>
      </c>
      <c r="H46" s="31">
        <f t="shared" si="2"/>
        <v>332400</v>
      </c>
      <c r="I46" s="95"/>
      <c r="J46" s="95"/>
      <c r="K46" s="95"/>
      <c r="L46" s="95"/>
      <c r="M46" s="95"/>
      <c r="N46" s="95"/>
      <c r="O46" s="95"/>
    </row>
    <row r="47" spans="3:15" x14ac:dyDescent="0.35">
      <c r="C47" s="100"/>
      <c r="D47" s="101"/>
      <c r="E47" s="101"/>
      <c r="F47" s="101"/>
      <c r="G47" s="101"/>
      <c r="H47" s="102"/>
      <c r="I47" s="95"/>
      <c r="J47" s="95"/>
      <c r="K47" s="95"/>
      <c r="L47" s="95"/>
      <c r="M47" s="95"/>
      <c r="N47" s="95"/>
      <c r="O47" s="95"/>
    </row>
    <row r="48" spans="3:15" s="22" customFormat="1" x14ac:dyDescent="0.35">
      <c r="C48" s="331" t="s">
        <v>141</v>
      </c>
      <c r="D48" s="332"/>
      <c r="E48" s="332"/>
      <c r="F48" s="332"/>
      <c r="G48" s="332"/>
      <c r="H48" s="333"/>
      <c r="I48" s="96"/>
      <c r="J48" s="96"/>
      <c r="K48" s="96"/>
      <c r="L48" s="96"/>
      <c r="M48" s="96"/>
      <c r="N48" s="96"/>
      <c r="O48" s="96"/>
    </row>
    <row r="49" spans="2:15" ht="20.25" customHeight="1" thickBot="1" x14ac:dyDescent="0.4">
      <c r="B49" s="95"/>
      <c r="C49" s="29" t="s">
        <v>142</v>
      </c>
      <c r="D49" s="30" t="e">
        <f>'1) Tableau budgétaire 1'!#REF!</f>
        <v>#REF!</v>
      </c>
      <c r="E49" s="30" t="e">
        <f>'1) Tableau budgétaire 1'!#REF!</f>
        <v>#REF!</v>
      </c>
      <c r="F49" s="30" t="e">
        <f>'1) Tableau budgétaire 1'!#REF!</f>
        <v>#REF!</v>
      </c>
      <c r="G49" s="30" t="e">
        <f>'1) Tableau budgétaire 1'!#REF!</f>
        <v>#REF!</v>
      </c>
      <c r="H49" s="31" t="e">
        <f>SUM(D49:G49)</f>
        <v>#REF!</v>
      </c>
      <c r="I49" s="95"/>
      <c r="J49" s="95"/>
      <c r="K49" s="95"/>
      <c r="L49" s="95"/>
      <c r="M49" s="95"/>
      <c r="N49" s="95"/>
      <c r="O49" s="95"/>
    </row>
    <row r="50" spans="2:15" ht="16" thickBot="1" x14ac:dyDescent="0.4">
      <c r="B50" s="95"/>
      <c r="C50" s="27" t="s">
        <v>129</v>
      </c>
      <c r="D50" s="97"/>
      <c r="E50" s="98"/>
      <c r="F50" s="98"/>
      <c r="G50" s="98"/>
      <c r="H50" s="31">
        <f t="shared" ref="H50:H57" si="3">SUM(D50:G50)</f>
        <v>0</v>
      </c>
      <c r="I50" s="95"/>
      <c r="J50" s="95"/>
      <c r="K50" s="95"/>
      <c r="L50" s="95"/>
      <c r="M50" s="95"/>
      <c r="N50" s="95"/>
      <c r="O50" s="95"/>
    </row>
    <row r="51" spans="2:15" ht="15.75" customHeight="1" thickBot="1" x14ac:dyDescent="0.4">
      <c r="B51" s="95"/>
      <c r="C51" s="19" t="s">
        <v>130</v>
      </c>
      <c r="D51" s="99"/>
      <c r="E51" s="93"/>
      <c r="F51" s="93"/>
      <c r="G51" s="93"/>
      <c r="H51" s="31">
        <f t="shared" si="3"/>
        <v>0</v>
      </c>
      <c r="I51" s="95"/>
      <c r="J51" s="95"/>
      <c r="K51" s="95"/>
      <c r="L51" s="95"/>
      <c r="M51" s="95"/>
      <c r="N51" s="95"/>
      <c r="O51" s="95"/>
    </row>
    <row r="52" spans="2:15" ht="32.25" customHeight="1" thickBot="1" x14ac:dyDescent="0.4">
      <c r="B52" s="95"/>
      <c r="C52" s="19" t="s">
        <v>131</v>
      </c>
      <c r="D52" s="99"/>
      <c r="E52" s="99"/>
      <c r="F52" s="99"/>
      <c r="G52" s="99"/>
      <c r="H52" s="31">
        <f t="shared" si="3"/>
        <v>0</v>
      </c>
      <c r="I52" s="95"/>
      <c r="J52" s="95"/>
      <c r="K52" s="95"/>
      <c r="L52" s="95"/>
      <c r="M52" s="95"/>
      <c r="N52" s="95"/>
      <c r="O52" s="95"/>
    </row>
    <row r="53" spans="2:15" s="22" customFormat="1" ht="16" thickBot="1" x14ac:dyDescent="0.4">
      <c r="B53" s="96"/>
      <c r="C53" s="20" t="s">
        <v>132</v>
      </c>
      <c r="D53" s="99"/>
      <c r="E53" s="99"/>
      <c r="F53" s="99"/>
      <c r="G53" s="99"/>
      <c r="H53" s="31">
        <f t="shared" si="3"/>
        <v>0</v>
      </c>
      <c r="I53" s="96"/>
      <c r="J53" s="96"/>
      <c r="K53" s="96"/>
      <c r="L53" s="96"/>
      <c r="M53" s="96"/>
      <c r="N53" s="96"/>
      <c r="O53" s="96"/>
    </row>
    <row r="54" spans="2:15" ht="16" thickBot="1" x14ac:dyDescent="0.4">
      <c r="B54" s="95"/>
      <c r="C54" s="19" t="s">
        <v>133</v>
      </c>
      <c r="D54" s="99"/>
      <c r="E54" s="99"/>
      <c r="F54" s="99"/>
      <c r="G54" s="99"/>
      <c r="H54" s="31">
        <f t="shared" si="3"/>
        <v>0</v>
      </c>
      <c r="I54" s="95"/>
      <c r="J54" s="95"/>
      <c r="K54" s="95"/>
      <c r="L54" s="95"/>
      <c r="M54" s="95"/>
      <c r="N54" s="95"/>
      <c r="O54" s="95"/>
    </row>
    <row r="55" spans="2:15" ht="16" thickBot="1" x14ac:dyDescent="0.4">
      <c r="B55" s="95"/>
      <c r="C55" s="19" t="s">
        <v>134</v>
      </c>
      <c r="D55" s="99"/>
      <c r="E55" s="99"/>
      <c r="F55" s="99"/>
      <c r="G55" s="99"/>
      <c r="H55" s="31">
        <f t="shared" si="3"/>
        <v>0</v>
      </c>
      <c r="I55" s="95"/>
      <c r="J55" s="95"/>
      <c r="K55" s="95"/>
      <c r="L55" s="95"/>
      <c r="M55" s="95"/>
      <c r="N55" s="95"/>
      <c r="O55" s="95"/>
    </row>
    <row r="56" spans="2:15" ht="31.5" thickBot="1" x14ac:dyDescent="0.4">
      <c r="B56" s="95"/>
      <c r="C56" s="19" t="s">
        <v>135</v>
      </c>
      <c r="D56" s="99"/>
      <c r="E56" s="99"/>
      <c r="F56" s="99"/>
      <c r="G56" s="99"/>
      <c r="H56" s="31">
        <f t="shared" si="3"/>
        <v>0</v>
      </c>
      <c r="I56" s="95"/>
      <c r="J56" s="95"/>
      <c r="K56" s="95"/>
      <c r="L56" s="95"/>
      <c r="M56" s="95"/>
      <c r="N56" s="95"/>
      <c r="O56" s="95"/>
    </row>
    <row r="57" spans="2:15" ht="21" customHeight="1" thickBot="1" x14ac:dyDescent="0.4">
      <c r="B57" s="95"/>
      <c r="C57" s="23" t="s">
        <v>136</v>
      </c>
      <c r="D57" s="32">
        <f>SUM(D50:D56)</f>
        <v>0</v>
      </c>
      <c r="E57" s="32">
        <f>SUM(E50:E56)</f>
        <v>0</v>
      </c>
      <c r="F57" s="32">
        <f>SUM(F50:F56)</f>
        <v>0</v>
      </c>
      <c r="G57" s="32">
        <f>SUM(G50:G56)</f>
        <v>0</v>
      </c>
      <c r="H57" s="31">
        <f t="shared" si="3"/>
        <v>0</v>
      </c>
      <c r="I57" s="95"/>
      <c r="J57" s="95"/>
      <c r="K57" s="95"/>
      <c r="L57" s="95"/>
      <c r="M57" s="95"/>
      <c r="N57" s="95"/>
      <c r="O57" s="95"/>
    </row>
    <row r="58" spans="2:15" s="22" customFormat="1" ht="22.5" customHeight="1" x14ac:dyDescent="0.35">
      <c r="B58" s="96"/>
      <c r="C58" s="36"/>
      <c r="D58" s="34"/>
      <c r="E58" s="34"/>
      <c r="F58" s="34"/>
      <c r="G58" s="34"/>
      <c r="H58" s="35"/>
      <c r="I58" s="96"/>
      <c r="J58" s="96"/>
      <c r="K58" s="96"/>
      <c r="L58" s="96"/>
      <c r="M58" s="96"/>
      <c r="N58" s="96"/>
      <c r="O58" s="96"/>
    </row>
    <row r="59" spans="2:15" x14ac:dyDescent="0.35">
      <c r="B59" s="308" t="s">
        <v>143</v>
      </c>
      <c r="C59" s="309"/>
      <c r="D59" s="309"/>
      <c r="E59" s="309"/>
      <c r="F59" s="309"/>
      <c r="G59" s="309"/>
      <c r="H59" s="310"/>
      <c r="I59" s="95"/>
      <c r="J59" s="95"/>
      <c r="K59" s="95"/>
      <c r="L59" s="95"/>
      <c r="M59" s="95"/>
      <c r="N59" s="95"/>
      <c r="O59" s="95"/>
    </row>
    <row r="60" spans="2:15" x14ac:dyDescent="0.35">
      <c r="B60" s="95"/>
      <c r="C60" s="308" t="s">
        <v>56</v>
      </c>
      <c r="D60" s="309"/>
      <c r="E60" s="309"/>
      <c r="F60" s="309"/>
      <c r="G60" s="309"/>
      <c r="H60" s="310"/>
      <c r="I60" s="95"/>
      <c r="J60" s="95"/>
      <c r="K60" s="95"/>
      <c r="L60" s="95"/>
      <c r="M60" s="95"/>
      <c r="N60" s="95"/>
      <c r="O60" s="95"/>
    </row>
    <row r="61" spans="2:15" ht="24" customHeight="1" thickBot="1" x14ac:dyDescent="0.4">
      <c r="B61" s="95"/>
      <c r="C61" s="29" t="s">
        <v>144</v>
      </c>
      <c r="D61" s="30">
        <f>'1) Tableau budgétaire 1'!D34</f>
        <v>48050</v>
      </c>
      <c r="E61" s="30">
        <f>'1) Tableau budgétaire 1'!E34</f>
        <v>48050</v>
      </c>
      <c r="F61" s="30">
        <f>'1) Tableau budgétaire 1'!F34</f>
        <v>25000</v>
      </c>
      <c r="G61" s="30">
        <f>'1) Tableau budgétaire 1'!G34</f>
        <v>30000</v>
      </c>
      <c r="H61" s="31">
        <f>SUM(D61:G61)</f>
        <v>151100</v>
      </c>
      <c r="I61" s="95"/>
      <c r="J61" s="95"/>
      <c r="K61" s="95"/>
      <c r="L61" s="95"/>
      <c r="M61" s="95"/>
      <c r="N61" s="95"/>
      <c r="O61" s="95"/>
    </row>
    <row r="62" spans="2:15" ht="15.75" customHeight="1" thickBot="1" x14ac:dyDescent="0.4">
      <c r="B62" s="95"/>
      <c r="C62" s="27" t="s">
        <v>129</v>
      </c>
      <c r="D62" s="97"/>
      <c r="E62" s="98"/>
      <c r="F62" s="98"/>
      <c r="G62" s="98"/>
      <c r="H62" s="31">
        <f t="shared" ref="H62:H69" si="4">SUM(D62:G62)</f>
        <v>0</v>
      </c>
      <c r="I62" s="95"/>
      <c r="J62" s="95"/>
      <c r="K62" s="95"/>
      <c r="L62" s="95"/>
      <c r="M62" s="95"/>
      <c r="N62" s="95"/>
      <c r="O62" s="95"/>
    </row>
    <row r="63" spans="2:15" ht="15.75" customHeight="1" x14ac:dyDescent="0.35">
      <c r="B63" s="95"/>
      <c r="C63" s="19" t="s">
        <v>130</v>
      </c>
      <c r="D63" s="99">
        <v>0</v>
      </c>
      <c r="E63" s="93"/>
      <c r="F63" s="93">
        <v>10000</v>
      </c>
      <c r="G63" s="93">
        <v>3000</v>
      </c>
      <c r="H63" s="31">
        <f t="shared" si="4"/>
        <v>13000</v>
      </c>
      <c r="I63" s="95"/>
      <c r="J63" s="95"/>
      <c r="K63" s="95"/>
      <c r="L63" s="95"/>
      <c r="M63" s="95"/>
      <c r="N63" s="95"/>
      <c r="O63" s="95"/>
    </row>
    <row r="64" spans="2:15" ht="15.75" customHeight="1" thickBot="1" x14ac:dyDescent="0.4">
      <c r="B64" s="95"/>
      <c r="C64" s="19" t="s">
        <v>131</v>
      </c>
      <c r="D64" s="99">
        <v>5000</v>
      </c>
      <c r="E64" s="99">
        <v>5000</v>
      </c>
      <c r="F64" s="99"/>
      <c r="G64" s="99"/>
      <c r="H64" s="31">
        <f t="shared" si="4"/>
        <v>10000</v>
      </c>
      <c r="I64" s="95"/>
      <c r="J64" s="95"/>
      <c r="K64" s="95"/>
      <c r="L64" s="95"/>
      <c r="M64" s="95"/>
      <c r="N64" s="95"/>
      <c r="O64" s="95"/>
    </row>
    <row r="65" spans="2:15" ht="18.75" customHeight="1" x14ac:dyDescent="0.35">
      <c r="B65" s="95"/>
      <c r="C65" s="20" t="s">
        <v>132</v>
      </c>
      <c r="D65" s="99">
        <v>12500</v>
      </c>
      <c r="E65" s="99">
        <v>12500</v>
      </c>
      <c r="F65" s="99"/>
      <c r="G65" s="99">
        <v>17000</v>
      </c>
      <c r="H65" s="31">
        <f t="shared" si="4"/>
        <v>42000</v>
      </c>
      <c r="I65" s="95"/>
      <c r="J65" s="95"/>
      <c r="K65" s="95"/>
      <c r="L65" s="95"/>
      <c r="M65" s="95"/>
      <c r="N65" s="95"/>
      <c r="O65" s="95"/>
    </row>
    <row r="66" spans="2:15" x14ac:dyDescent="0.35">
      <c r="B66" s="95"/>
      <c r="C66" s="19" t="s">
        <v>133</v>
      </c>
      <c r="D66" s="99">
        <v>20550</v>
      </c>
      <c r="E66" s="99">
        <v>20550</v>
      </c>
      <c r="F66" s="99">
        <v>7500</v>
      </c>
      <c r="G66" s="99">
        <v>10000</v>
      </c>
      <c r="H66" s="31">
        <f t="shared" si="4"/>
        <v>58600</v>
      </c>
      <c r="I66" s="95"/>
      <c r="J66" s="95"/>
      <c r="K66" s="95"/>
      <c r="L66" s="95"/>
      <c r="M66" s="95"/>
      <c r="N66" s="95"/>
      <c r="O66" s="95"/>
    </row>
    <row r="67" spans="2:15" s="22" customFormat="1" ht="21.75" customHeight="1" thickBot="1" x14ac:dyDescent="0.4">
      <c r="B67" s="95"/>
      <c r="C67" s="19" t="s">
        <v>134</v>
      </c>
      <c r="D67" s="99">
        <v>0</v>
      </c>
      <c r="E67" s="99"/>
      <c r="F67" s="99"/>
      <c r="G67" s="99"/>
      <c r="H67" s="31">
        <f t="shared" si="4"/>
        <v>0</v>
      </c>
      <c r="I67" s="96"/>
      <c r="J67" s="96"/>
      <c r="K67" s="96"/>
      <c r="L67" s="96"/>
      <c r="M67" s="96"/>
      <c r="N67" s="96"/>
      <c r="O67" s="96"/>
    </row>
    <row r="68" spans="2:15" s="22" customFormat="1" ht="31.5" thickBot="1" x14ac:dyDescent="0.4">
      <c r="B68" s="95"/>
      <c r="C68" s="19" t="s">
        <v>135</v>
      </c>
      <c r="D68" s="99">
        <v>10000</v>
      </c>
      <c r="E68" s="99">
        <v>10000</v>
      </c>
      <c r="F68" s="99">
        <v>7500</v>
      </c>
      <c r="G68" s="99"/>
      <c r="H68" s="31">
        <f t="shared" si="4"/>
        <v>27500</v>
      </c>
      <c r="I68" s="96"/>
      <c r="J68" s="96"/>
      <c r="K68" s="96"/>
      <c r="L68" s="96"/>
      <c r="M68" s="96"/>
      <c r="N68" s="96"/>
      <c r="O68" s="96"/>
    </row>
    <row r="69" spans="2:15" ht="16" thickBot="1" x14ac:dyDescent="0.4">
      <c r="B69" s="95"/>
      <c r="C69" s="23" t="s">
        <v>136</v>
      </c>
      <c r="D69" s="32">
        <f>SUM(D62:D68)</f>
        <v>48050</v>
      </c>
      <c r="E69" s="32">
        <f>SUM(E62:E68)</f>
        <v>48050</v>
      </c>
      <c r="F69" s="32">
        <f>SUM(F62:F68)</f>
        <v>25000</v>
      </c>
      <c r="G69" s="32">
        <f>SUM(G62:G68)</f>
        <v>30000</v>
      </c>
      <c r="H69" s="31">
        <f t="shared" si="4"/>
        <v>151100</v>
      </c>
      <c r="I69" s="95"/>
      <c r="J69" s="95"/>
      <c r="K69" s="95"/>
      <c r="L69" s="95"/>
      <c r="M69" s="95"/>
      <c r="N69" s="95"/>
      <c r="O69" s="95"/>
    </row>
    <row r="70" spans="2:15" s="22" customFormat="1" x14ac:dyDescent="0.35">
      <c r="B70" s="96"/>
      <c r="C70" s="33"/>
      <c r="D70" s="34"/>
      <c r="E70" s="34"/>
      <c r="F70" s="34"/>
      <c r="G70" s="34"/>
      <c r="H70" s="35"/>
      <c r="I70" s="96"/>
      <c r="J70" s="96"/>
      <c r="K70" s="96"/>
      <c r="L70" s="96"/>
      <c r="M70" s="96"/>
      <c r="N70" s="96"/>
      <c r="O70" s="96"/>
    </row>
    <row r="71" spans="2:15" x14ac:dyDescent="0.35">
      <c r="B71" s="96"/>
      <c r="C71" s="308" t="s">
        <v>62</v>
      </c>
      <c r="D71" s="309"/>
      <c r="E71" s="309"/>
      <c r="F71" s="309"/>
      <c r="G71" s="309"/>
      <c r="H71" s="310"/>
      <c r="I71" s="95"/>
      <c r="J71" s="95"/>
      <c r="K71" s="95"/>
      <c r="L71" s="95"/>
      <c r="M71" s="95"/>
      <c r="N71" s="95"/>
      <c r="O71" s="95"/>
    </row>
    <row r="72" spans="2:15" ht="21.75" customHeight="1" thickBot="1" x14ac:dyDescent="0.4">
      <c r="B72" s="95"/>
      <c r="C72" s="29" t="s">
        <v>145</v>
      </c>
      <c r="D72" s="30">
        <f>'1) Tableau budgétaire 1'!D40</f>
        <v>0</v>
      </c>
      <c r="E72" s="30">
        <f>'1) Tableau budgétaire 1'!E40</f>
        <v>0</v>
      </c>
      <c r="F72" s="30">
        <f>'1) Tableau budgétaire 1'!F40</f>
        <v>150000</v>
      </c>
      <c r="G72" s="30">
        <f>'1) Tableau budgétaire 1'!G40</f>
        <v>120000</v>
      </c>
      <c r="H72" s="31">
        <f>SUM(D72:G72)</f>
        <v>270000</v>
      </c>
      <c r="I72" s="95"/>
      <c r="J72" s="95"/>
      <c r="K72" s="95"/>
      <c r="L72" s="95"/>
      <c r="M72" s="95"/>
      <c r="N72" s="95"/>
      <c r="O72" s="95"/>
    </row>
    <row r="73" spans="2:15" ht="15.75" customHeight="1" thickBot="1" x14ac:dyDescent="0.4">
      <c r="B73" s="95"/>
      <c r="C73" s="27" t="s">
        <v>129</v>
      </c>
      <c r="D73" s="97"/>
      <c r="E73" s="98"/>
      <c r="F73" s="98"/>
      <c r="G73" s="98"/>
      <c r="H73" s="31">
        <f t="shared" ref="H73:H80" si="5">SUM(D73:G73)</f>
        <v>0</v>
      </c>
      <c r="I73" s="95"/>
      <c r="J73" s="95"/>
      <c r="K73" s="95"/>
      <c r="L73" s="95"/>
      <c r="M73" s="95"/>
      <c r="N73" s="95"/>
      <c r="O73" s="95"/>
    </row>
    <row r="74" spans="2:15" ht="15.75" customHeight="1" x14ac:dyDescent="0.35">
      <c r="B74" s="95"/>
      <c r="C74" s="19" t="s">
        <v>130</v>
      </c>
      <c r="D74" s="99"/>
      <c r="E74" s="93"/>
      <c r="F74" s="93">
        <v>50000</v>
      </c>
      <c r="G74" s="93">
        <v>15000</v>
      </c>
      <c r="H74" s="31">
        <f t="shared" si="5"/>
        <v>65000</v>
      </c>
      <c r="I74" s="95"/>
      <c r="J74" s="95"/>
      <c r="K74" s="95"/>
      <c r="L74" s="95"/>
      <c r="M74" s="95"/>
      <c r="N74" s="95"/>
      <c r="O74" s="95"/>
    </row>
    <row r="75" spans="2:15" ht="15.75" customHeight="1" thickBot="1" x14ac:dyDescent="0.4">
      <c r="B75" s="95"/>
      <c r="C75" s="19" t="s">
        <v>131</v>
      </c>
      <c r="D75" s="99"/>
      <c r="E75" s="99"/>
      <c r="F75" s="99"/>
      <c r="G75" s="99"/>
      <c r="H75" s="31">
        <f t="shared" si="5"/>
        <v>0</v>
      </c>
      <c r="I75" s="95"/>
      <c r="J75" s="95"/>
      <c r="K75" s="95"/>
      <c r="L75" s="95"/>
      <c r="M75" s="95"/>
      <c r="N75" s="95"/>
      <c r="O75" s="95"/>
    </row>
    <row r="76" spans="2:15" x14ac:dyDescent="0.35">
      <c r="B76" s="95"/>
      <c r="C76" s="20" t="s">
        <v>132</v>
      </c>
      <c r="D76" s="99"/>
      <c r="E76" s="99"/>
      <c r="F76" s="99">
        <v>55000</v>
      </c>
      <c r="G76" s="99">
        <v>80000</v>
      </c>
      <c r="H76" s="31">
        <f t="shared" si="5"/>
        <v>135000</v>
      </c>
      <c r="I76" s="95"/>
      <c r="J76" s="95"/>
      <c r="K76" s="95"/>
      <c r="L76" s="95"/>
      <c r="M76" s="95"/>
      <c r="N76" s="95"/>
      <c r="O76" s="95"/>
    </row>
    <row r="77" spans="2:15" x14ac:dyDescent="0.35">
      <c r="B77" s="95"/>
      <c r="C77" s="19" t="s">
        <v>133</v>
      </c>
      <c r="D77" s="99"/>
      <c r="E77" s="99"/>
      <c r="F77" s="99">
        <v>30000</v>
      </c>
      <c r="G77" s="99">
        <v>25000</v>
      </c>
      <c r="H77" s="31">
        <f t="shared" si="5"/>
        <v>55000</v>
      </c>
      <c r="I77" s="95"/>
      <c r="J77" s="95"/>
      <c r="K77" s="95"/>
      <c r="L77" s="95"/>
      <c r="M77" s="95"/>
      <c r="N77" s="95"/>
      <c r="O77" s="95"/>
    </row>
    <row r="78" spans="2:15" ht="16" thickBot="1" x14ac:dyDescent="0.4">
      <c r="B78" s="95"/>
      <c r="C78" s="19" t="s">
        <v>134</v>
      </c>
      <c r="D78" s="99"/>
      <c r="E78" s="99"/>
      <c r="F78" s="99"/>
      <c r="G78" s="99"/>
      <c r="H78" s="31">
        <f>SUM(D78:G78)</f>
        <v>0</v>
      </c>
      <c r="I78" s="95"/>
      <c r="J78" s="95"/>
      <c r="K78" s="95"/>
      <c r="L78" s="95"/>
      <c r="M78" s="95"/>
      <c r="N78" s="95"/>
      <c r="O78" s="95"/>
    </row>
    <row r="79" spans="2:15" ht="31.5" thickBot="1" x14ac:dyDescent="0.4">
      <c r="B79" s="95"/>
      <c r="C79" s="19" t="s">
        <v>135</v>
      </c>
      <c r="D79" s="99"/>
      <c r="E79" s="99"/>
      <c r="F79" s="99">
        <v>15000</v>
      </c>
      <c r="G79" s="99"/>
      <c r="H79" s="31">
        <f>SUM(D79:G79)</f>
        <v>15000</v>
      </c>
      <c r="I79" s="95"/>
      <c r="J79" s="95"/>
      <c r="K79" s="95"/>
      <c r="L79" s="95"/>
      <c r="M79" s="95"/>
      <c r="N79" s="95"/>
      <c r="O79" s="95"/>
    </row>
    <row r="80" spans="2:15" ht="16" thickBot="1" x14ac:dyDescent="0.4">
      <c r="B80" s="95"/>
      <c r="C80" s="23" t="s">
        <v>136</v>
      </c>
      <c r="D80" s="32">
        <f>SUM(D73:D79)</f>
        <v>0</v>
      </c>
      <c r="E80" s="32">
        <f>SUM(E73:E79)</f>
        <v>0</v>
      </c>
      <c r="F80" s="32">
        <f>SUM(F73:F79)</f>
        <v>150000</v>
      </c>
      <c r="G80" s="32">
        <f>SUM(G73:G79)</f>
        <v>120000</v>
      </c>
      <c r="H80" s="31">
        <f t="shared" si="5"/>
        <v>270000</v>
      </c>
      <c r="I80" s="95"/>
      <c r="J80" s="95"/>
      <c r="K80" s="95"/>
      <c r="L80" s="95"/>
      <c r="M80" s="95"/>
      <c r="N80" s="95"/>
      <c r="O80" s="95"/>
    </row>
    <row r="81" spans="2:15" s="22" customFormat="1" x14ac:dyDescent="0.35">
      <c r="B81" s="96"/>
      <c r="C81" s="33"/>
      <c r="D81" s="34"/>
      <c r="E81" s="34"/>
      <c r="F81" s="34"/>
      <c r="G81" s="34"/>
      <c r="H81" s="35"/>
      <c r="I81" s="96"/>
      <c r="J81" s="96"/>
      <c r="K81" s="96"/>
      <c r="L81" s="96"/>
      <c r="M81" s="96"/>
      <c r="N81" s="96"/>
      <c r="O81" s="96"/>
    </row>
    <row r="82" spans="2:15" x14ac:dyDescent="0.35">
      <c r="B82" s="95"/>
      <c r="C82" s="308" t="s">
        <v>146</v>
      </c>
      <c r="D82" s="309"/>
      <c r="E82" s="309"/>
      <c r="F82" s="309"/>
      <c r="G82" s="309"/>
      <c r="H82" s="310"/>
      <c r="I82" s="95"/>
      <c r="J82" s="95"/>
      <c r="K82" s="95"/>
      <c r="L82" s="95"/>
      <c r="M82" s="95"/>
      <c r="N82" s="95"/>
      <c r="O82" s="95"/>
    </row>
    <row r="83" spans="2:15" ht="21.75" customHeight="1" thickBot="1" x14ac:dyDescent="0.4">
      <c r="B83" s="96"/>
      <c r="C83" s="29" t="s">
        <v>147</v>
      </c>
      <c r="D83" s="30" t="e">
        <f>'1) Tableau budgétaire 1'!#REF!</f>
        <v>#REF!</v>
      </c>
      <c r="E83" s="30" t="e">
        <f>'1) Tableau budgétaire 1'!#REF!</f>
        <v>#REF!</v>
      </c>
      <c r="F83" s="30" t="e">
        <f>'1) Tableau budgétaire 1'!#REF!</f>
        <v>#REF!</v>
      </c>
      <c r="G83" s="30" t="e">
        <f>'1) Tableau budgétaire 1'!#REF!</f>
        <v>#REF!</v>
      </c>
      <c r="H83" s="31" t="e">
        <f>SUM(D83:G83)</f>
        <v>#REF!</v>
      </c>
      <c r="I83" s="95"/>
      <c r="J83" s="95"/>
      <c r="K83" s="95"/>
      <c r="L83" s="95"/>
      <c r="M83" s="95"/>
      <c r="N83" s="95"/>
      <c r="O83" s="95"/>
    </row>
    <row r="84" spans="2:15" ht="18" customHeight="1" thickBot="1" x14ac:dyDescent="0.4">
      <c r="B84" s="95"/>
      <c r="C84" s="27" t="s">
        <v>129</v>
      </c>
      <c r="D84" s="97"/>
      <c r="E84" s="98"/>
      <c r="F84" s="98"/>
      <c r="G84" s="98"/>
      <c r="H84" s="31">
        <f t="shared" ref="H84:H91" si="6">SUM(D84:G84)</f>
        <v>0</v>
      </c>
      <c r="I84" s="95"/>
      <c r="J84" s="95"/>
      <c r="K84" s="95"/>
      <c r="L84" s="95"/>
      <c r="M84" s="95"/>
      <c r="N84" s="95"/>
      <c r="O84" s="95"/>
    </row>
    <row r="85" spans="2:15" ht="15.75" customHeight="1" thickBot="1" x14ac:dyDescent="0.4">
      <c r="B85" s="95"/>
      <c r="C85" s="19" t="s">
        <v>130</v>
      </c>
      <c r="D85" s="99"/>
      <c r="E85" s="93"/>
      <c r="F85" s="93"/>
      <c r="G85" s="93"/>
      <c r="H85" s="31">
        <f t="shared" si="6"/>
        <v>0</v>
      </c>
      <c r="I85" s="95"/>
      <c r="J85" s="95"/>
      <c r="K85" s="95"/>
      <c r="L85" s="95"/>
      <c r="M85" s="95"/>
      <c r="N85" s="95"/>
      <c r="O85" s="95"/>
    </row>
    <row r="86" spans="2:15" s="22" customFormat="1" ht="15.75" customHeight="1" thickBot="1" x14ac:dyDescent="0.4">
      <c r="B86" s="95"/>
      <c r="C86" s="19" t="s">
        <v>131</v>
      </c>
      <c r="D86" s="99"/>
      <c r="E86" s="99"/>
      <c r="F86" s="99"/>
      <c r="G86" s="99"/>
      <c r="H86" s="31">
        <f t="shared" si="6"/>
        <v>0</v>
      </c>
      <c r="I86" s="96"/>
      <c r="J86" s="96"/>
      <c r="K86" s="96"/>
      <c r="L86" s="96"/>
      <c r="M86" s="96"/>
      <c r="N86" s="96"/>
      <c r="O86" s="96"/>
    </row>
    <row r="87" spans="2:15" ht="16" thickBot="1" x14ac:dyDescent="0.4">
      <c r="B87" s="96"/>
      <c r="C87" s="20" t="s">
        <v>132</v>
      </c>
      <c r="D87" s="99"/>
      <c r="E87" s="99"/>
      <c r="F87" s="99"/>
      <c r="G87" s="99"/>
      <c r="H87" s="31">
        <f t="shared" si="6"/>
        <v>0</v>
      </c>
      <c r="I87" s="95"/>
      <c r="J87" s="95"/>
      <c r="K87" s="95"/>
      <c r="L87" s="95"/>
      <c r="M87" s="95"/>
      <c r="N87" s="95"/>
      <c r="O87" s="95"/>
    </row>
    <row r="88" spans="2:15" ht="16" thickBot="1" x14ac:dyDescent="0.4">
      <c r="B88" s="96"/>
      <c r="C88" s="19" t="s">
        <v>133</v>
      </c>
      <c r="D88" s="99"/>
      <c r="E88" s="99"/>
      <c r="F88" s="99"/>
      <c r="G88" s="99"/>
      <c r="H88" s="31">
        <f t="shared" si="6"/>
        <v>0</v>
      </c>
      <c r="I88" s="95"/>
      <c r="J88" s="95"/>
      <c r="K88" s="95"/>
      <c r="L88" s="95"/>
      <c r="M88" s="95"/>
      <c r="N88" s="95"/>
      <c r="O88" s="95"/>
    </row>
    <row r="89" spans="2:15" ht="16" thickBot="1" x14ac:dyDescent="0.4">
      <c r="B89" s="96"/>
      <c r="C89" s="19" t="s">
        <v>134</v>
      </c>
      <c r="D89" s="99"/>
      <c r="E89" s="99"/>
      <c r="F89" s="99"/>
      <c r="G89" s="99"/>
      <c r="H89" s="31">
        <f t="shared" si="6"/>
        <v>0</v>
      </c>
      <c r="I89" s="95"/>
      <c r="J89" s="95"/>
      <c r="K89" s="95"/>
      <c r="L89" s="95"/>
      <c r="M89" s="95"/>
      <c r="N89" s="95"/>
      <c r="O89" s="95"/>
    </row>
    <row r="90" spans="2:15" ht="31.5" thickBot="1" x14ac:dyDescent="0.4">
      <c r="B90" s="95"/>
      <c r="C90" s="19" t="s">
        <v>135</v>
      </c>
      <c r="D90" s="99"/>
      <c r="E90" s="99"/>
      <c r="F90" s="99"/>
      <c r="G90" s="99"/>
      <c r="H90" s="31">
        <f t="shared" si="6"/>
        <v>0</v>
      </c>
      <c r="I90" s="95"/>
      <c r="J90" s="95"/>
      <c r="K90" s="95"/>
      <c r="L90" s="95"/>
      <c r="M90" s="95"/>
      <c r="N90" s="95"/>
      <c r="O90" s="95"/>
    </row>
    <row r="91" spans="2:15" ht="16" thickBot="1" x14ac:dyDescent="0.4">
      <c r="B91" s="95"/>
      <c r="C91" s="23" t="s">
        <v>136</v>
      </c>
      <c r="D91" s="32">
        <f>SUM(D84:D90)</f>
        <v>0</v>
      </c>
      <c r="E91" s="32">
        <f>SUM(E84:E90)</f>
        <v>0</v>
      </c>
      <c r="F91" s="32">
        <f>SUM(F84:F90)</f>
        <v>0</v>
      </c>
      <c r="G91" s="32">
        <f>SUM(G84:G90)</f>
        <v>0</v>
      </c>
      <c r="H91" s="31">
        <f t="shared" si="6"/>
        <v>0</v>
      </c>
      <c r="I91" s="95"/>
      <c r="J91" s="95"/>
      <c r="K91" s="95"/>
      <c r="L91" s="95"/>
      <c r="M91" s="95"/>
      <c r="N91" s="95"/>
      <c r="O91" s="95"/>
    </row>
    <row r="92" spans="2:15" s="22" customFormat="1" x14ac:dyDescent="0.35">
      <c r="B92" s="96"/>
      <c r="C92" s="33"/>
      <c r="D92" s="34"/>
      <c r="E92" s="34"/>
      <c r="F92" s="34"/>
      <c r="G92" s="34"/>
      <c r="H92" s="35"/>
      <c r="I92" s="96"/>
      <c r="J92" s="96"/>
      <c r="K92" s="96"/>
      <c r="L92" s="96"/>
      <c r="M92" s="96"/>
      <c r="N92" s="96"/>
      <c r="O92" s="96"/>
    </row>
    <row r="93" spans="2:15" x14ac:dyDescent="0.35">
      <c r="B93" s="95"/>
      <c r="C93" s="308" t="s">
        <v>148</v>
      </c>
      <c r="D93" s="309"/>
      <c r="E93" s="309"/>
      <c r="F93" s="309"/>
      <c r="G93" s="309"/>
      <c r="H93" s="310"/>
      <c r="I93" s="95"/>
      <c r="J93" s="95"/>
      <c r="K93" s="95"/>
      <c r="L93" s="95"/>
      <c r="M93" s="95"/>
      <c r="N93" s="95"/>
      <c r="O93" s="95"/>
    </row>
    <row r="94" spans="2:15" ht="21.75" customHeight="1" thickBot="1" x14ac:dyDescent="0.4">
      <c r="B94" s="95"/>
      <c r="C94" s="29" t="s">
        <v>149</v>
      </c>
      <c r="D94" s="30" t="e">
        <f>'1) Tableau budgétaire 1'!#REF!</f>
        <v>#REF!</v>
      </c>
      <c r="E94" s="30" t="e">
        <f>'1) Tableau budgétaire 1'!#REF!</f>
        <v>#REF!</v>
      </c>
      <c r="F94" s="30" t="e">
        <f>'1) Tableau budgétaire 1'!#REF!</f>
        <v>#REF!</v>
      </c>
      <c r="G94" s="30" t="e">
        <f>'1) Tableau budgétaire 1'!#REF!</f>
        <v>#REF!</v>
      </c>
      <c r="H94" s="31" t="e">
        <f>SUM(D94:G94)</f>
        <v>#REF!</v>
      </c>
      <c r="I94" s="95"/>
      <c r="J94" s="95"/>
      <c r="K94" s="95"/>
      <c r="L94" s="95"/>
      <c r="M94" s="95"/>
      <c r="N94" s="95"/>
      <c r="O94" s="95"/>
    </row>
    <row r="95" spans="2:15" ht="15.75" customHeight="1" thickBot="1" x14ac:dyDescent="0.4">
      <c r="B95" s="95"/>
      <c r="C95" s="27" t="s">
        <v>129</v>
      </c>
      <c r="D95" s="97"/>
      <c r="E95" s="98"/>
      <c r="F95" s="98"/>
      <c r="G95" s="98"/>
      <c r="H95" s="31">
        <f t="shared" ref="H95:H102" si="7">SUM(D95:G95)</f>
        <v>0</v>
      </c>
      <c r="I95" s="95"/>
      <c r="J95" s="95"/>
      <c r="K95" s="95"/>
      <c r="L95" s="95"/>
      <c r="M95" s="95"/>
      <c r="N95" s="95"/>
      <c r="O95" s="95"/>
    </row>
    <row r="96" spans="2:15" ht="15.75" customHeight="1" thickBot="1" x14ac:dyDescent="0.4">
      <c r="B96" s="96"/>
      <c r="C96" s="19" t="s">
        <v>130</v>
      </c>
      <c r="D96" s="99"/>
      <c r="E96" s="93"/>
      <c r="F96" s="93"/>
      <c r="G96" s="93"/>
      <c r="H96" s="31">
        <f t="shared" si="7"/>
        <v>0</v>
      </c>
      <c r="I96" s="95"/>
      <c r="J96" s="95"/>
      <c r="K96" s="95"/>
      <c r="L96" s="95"/>
      <c r="M96" s="95"/>
      <c r="N96" s="95"/>
      <c r="O96" s="95"/>
    </row>
    <row r="97" spans="2:15" ht="15.75" customHeight="1" thickBot="1" x14ac:dyDescent="0.4">
      <c r="B97" s="95"/>
      <c r="C97" s="19" t="s">
        <v>131</v>
      </c>
      <c r="D97" s="99"/>
      <c r="E97" s="99"/>
      <c r="F97" s="99"/>
      <c r="G97" s="99"/>
      <c r="H97" s="31">
        <f t="shared" si="7"/>
        <v>0</v>
      </c>
      <c r="I97" s="95"/>
      <c r="J97" s="95"/>
      <c r="K97" s="95"/>
      <c r="L97" s="95"/>
      <c r="M97" s="95"/>
      <c r="N97" s="95"/>
      <c r="O97" s="95"/>
    </row>
    <row r="98" spans="2:15" ht="16" thickBot="1" x14ac:dyDescent="0.4">
      <c r="B98" s="95"/>
      <c r="C98" s="20" t="s">
        <v>132</v>
      </c>
      <c r="D98" s="99"/>
      <c r="E98" s="99"/>
      <c r="F98" s="99"/>
      <c r="G98" s="99"/>
      <c r="H98" s="31">
        <f t="shared" si="7"/>
        <v>0</v>
      </c>
      <c r="I98" s="95"/>
      <c r="J98" s="95"/>
      <c r="K98" s="95"/>
      <c r="L98" s="95"/>
      <c r="M98" s="95"/>
      <c r="N98" s="95"/>
      <c r="O98" s="95"/>
    </row>
    <row r="99" spans="2:15" ht="16" thickBot="1" x14ac:dyDescent="0.4">
      <c r="B99" s="95"/>
      <c r="C99" s="19" t="s">
        <v>133</v>
      </c>
      <c r="D99" s="99"/>
      <c r="E99" s="99"/>
      <c r="F99" s="99"/>
      <c r="G99" s="99"/>
      <c r="H99" s="31">
        <f t="shared" si="7"/>
        <v>0</v>
      </c>
      <c r="I99" s="95"/>
      <c r="J99" s="95"/>
      <c r="K99" s="95"/>
      <c r="L99" s="95"/>
      <c r="M99" s="95"/>
      <c r="N99" s="95"/>
      <c r="O99" s="95"/>
    </row>
    <row r="100" spans="2:15" ht="25.5" customHeight="1" thickBot="1" x14ac:dyDescent="0.4">
      <c r="B100" s="95"/>
      <c r="C100" s="19" t="s">
        <v>134</v>
      </c>
      <c r="D100" s="99"/>
      <c r="E100" s="99"/>
      <c r="F100" s="99"/>
      <c r="G100" s="99"/>
      <c r="H100" s="31">
        <f t="shared" si="7"/>
        <v>0</v>
      </c>
      <c r="I100" s="95"/>
      <c r="J100" s="95"/>
      <c r="K100" s="95"/>
      <c r="L100" s="95"/>
      <c r="M100" s="95"/>
      <c r="N100" s="95"/>
      <c r="O100" s="95"/>
    </row>
    <row r="101" spans="2:15" ht="31.5" thickBot="1" x14ac:dyDescent="0.4">
      <c r="B101" s="96"/>
      <c r="C101" s="19" t="s">
        <v>135</v>
      </c>
      <c r="D101" s="99"/>
      <c r="E101" s="99"/>
      <c r="F101" s="99"/>
      <c r="G101" s="99"/>
      <c r="H101" s="31">
        <f t="shared" si="7"/>
        <v>0</v>
      </c>
      <c r="I101" s="95"/>
      <c r="J101" s="95"/>
      <c r="K101" s="95"/>
      <c r="L101" s="95"/>
      <c r="M101" s="95"/>
      <c r="N101" s="95"/>
      <c r="O101" s="95"/>
    </row>
    <row r="102" spans="2:15" ht="15.75" customHeight="1" thickBot="1" x14ac:dyDescent="0.4">
      <c r="B102" s="95"/>
      <c r="C102" s="23" t="s">
        <v>136</v>
      </c>
      <c r="D102" s="32">
        <f>SUM(D95:D101)</f>
        <v>0</v>
      </c>
      <c r="E102" s="32">
        <f>SUM(E95:E101)</f>
        <v>0</v>
      </c>
      <c r="F102" s="32">
        <f>SUM(F95:F101)</f>
        <v>0</v>
      </c>
      <c r="G102" s="32">
        <f>SUM(G95:G101)</f>
        <v>0</v>
      </c>
      <c r="H102" s="31">
        <f t="shared" si="7"/>
        <v>0</v>
      </c>
      <c r="I102" s="95"/>
      <c r="J102" s="95"/>
      <c r="K102" s="95"/>
      <c r="L102" s="95"/>
      <c r="M102" s="95"/>
      <c r="N102" s="95"/>
      <c r="O102" s="95"/>
    </row>
    <row r="103" spans="2:15" ht="25.5" customHeight="1" x14ac:dyDescent="0.35">
      <c r="B103" s="95"/>
      <c r="C103" s="95"/>
      <c r="D103" s="95"/>
      <c r="E103" s="95"/>
      <c r="F103" s="95"/>
      <c r="G103" s="95"/>
      <c r="H103" s="95"/>
      <c r="I103" s="95"/>
      <c r="J103" s="95"/>
      <c r="K103" s="95"/>
      <c r="L103" s="95"/>
      <c r="M103" s="95"/>
      <c r="N103" s="95"/>
      <c r="O103" s="95"/>
    </row>
    <row r="104" spans="2:15" x14ac:dyDescent="0.35">
      <c r="B104" s="308" t="s">
        <v>150</v>
      </c>
      <c r="C104" s="309"/>
      <c r="D104" s="309"/>
      <c r="E104" s="309"/>
      <c r="F104" s="309"/>
      <c r="G104" s="309"/>
      <c r="H104" s="310"/>
      <c r="I104" s="95"/>
      <c r="J104" s="95"/>
      <c r="K104" s="95"/>
      <c r="L104" s="95"/>
      <c r="M104" s="95"/>
      <c r="N104" s="95"/>
      <c r="O104" s="95"/>
    </row>
    <row r="105" spans="2:15" x14ac:dyDescent="0.35">
      <c r="B105" s="95"/>
      <c r="C105" s="308" t="s">
        <v>74</v>
      </c>
      <c r="D105" s="309"/>
      <c r="E105" s="309"/>
      <c r="F105" s="309"/>
      <c r="G105" s="309"/>
      <c r="H105" s="310"/>
      <c r="I105" s="95"/>
      <c r="J105" s="95"/>
      <c r="K105" s="95"/>
      <c r="L105" s="95"/>
      <c r="M105" s="95"/>
      <c r="N105" s="95"/>
      <c r="O105" s="95"/>
    </row>
    <row r="106" spans="2:15" ht="22.5" customHeight="1" thickBot="1" x14ac:dyDescent="0.4">
      <c r="B106" s="95"/>
      <c r="C106" s="29" t="s">
        <v>151</v>
      </c>
      <c r="D106" s="30">
        <f>'1) Tableau budgétaire 1'!D49</f>
        <v>153600</v>
      </c>
      <c r="E106" s="30">
        <f>'1) Tableau budgétaire 1'!E49</f>
        <v>153600</v>
      </c>
      <c r="F106" s="30">
        <f>'1) Tableau budgétaire 1'!F49</f>
        <v>80000</v>
      </c>
      <c r="G106" s="30">
        <f>'1) Tableau budgétaire 1'!G49</f>
        <v>73000</v>
      </c>
      <c r="H106" s="31">
        <f>SUM(D106:G106)</f>
        <v>460200</v>
      </c>
      <c r="I106" s="95"/>
      <c r="J106" s="95"/>
      <c r="K106" s="95"/>
      <c r="L106" s="95"/>
      <c r="M106" s="95"/>
      <c r="N106" s="95"/>
      <c r="O106" s="95"/>
    </row>
    <row r="107" spans="2:15" ht="16" thickBot="1" x14ac:dyDescent="0.4">
      <c r="B107" s="95"/>
      <c r="C107" s="27" t="s">
        <v>129</v>
      </c>
      <c r="D107" s="97"/>
      <c r="E107" s="98"/>
      <c r="F107" s="98"/>
      <c r="G107" s="98"/>
      <c r="H107" s="31">
        <f t="shared" ref="H107:H114" si="8">SUM(D107:G107)</f>
        <v>0</v>
      </c>
      <c r="I107" s="95"/>
      <c r="J107" s="95"/>
      <c r="K107" s="95"/>
      <c r="L107" s="95"/>
      <c r="M107" s="95"/>
      <c r="N107" s="95"/>
      <c r="O107" s="95"/>
    </row>
    <row r="108" spans="2:15" x14ac:dyDescent="0.35">
      <c r="B108" s="95"/>
      <c r="C108" s="19" t="s">
        <v>130</v>
      </c>
      <c r="D108" s="99"/>
      <c r="E108" s="93"/>
      <c r="F108" s="93">
        <v>30000</v>
      </c>
      <c r="G108" s="93">
        <v>10000</v>
      </c>
      <c r="H108" s="31">
        <f t="shared" si="8"/>
        <v>40000</v>
      </c>
      <c r="I108" s="95"/>
      <c r="J108" s="95"/>
      <c r="K108" s="95"/>
      <c r="L108" s="95"/>
      <c r="M108" s="95"/>
      <c r="N108" s="95"/>
      <c r="O108" s="95"/>
    </row>
    <row r="109" spans="2:15" ht="15.75" customHeight="1" thickBot="1" x14ac:dyDescent="0.4">
      <c r="B109" s="95"/>
      <c r="C109" s="19" t="s">
        <v>131</v>
      </c>
      <c r="D109" s="99">
        <v>49500</v>
      </c>
      <c r="E109" s="99">
        <v>49500</v>
      </c>
      <c r="F109" s="99">
        <v>15000</v>
      </c>
      <c r="G109" s="99"/>
      <c r="H109" s="31">
        <f t="shared" si="8"/>
        <v>114000</v>
      </c>
      <c r="I109" s="95"/>
      <c r="J109" s="95"/>
      <c r="K109" s="95"/>
      <c r="L109" s="95"/>
      <c r="M109" s="95"/>
      <c r="N109" s="95"/>
      <c r="O109" s="95"/>
    </row>
    <row r="110" spans="2:15" x14ac:dyDescent="0.35">
      <c r="B110" s="95"/>
      <c r="C110" s="20" t="s">
        <v>132</v>
      </c>
      <c r="D110" s="99">
        <v>39100</v>
      </c>
      <c r="E110" s="99">
        <v>39100</v>
      </c>
      <c r="F110" s="99"/>
      <c r="G110" s="99">
        <v>48000</v>
      </c>
      <c r="H110" s="31">
        <f t="shared" si="8"/>
        <v>126200</v>
      </c>
      <c r="I110" s="95"/>
      <c r="J110" s="95"/>
      <c r="K110" s="95"/>
      <c r="L110" s="95"/>
      <c r="M110" s="95"/>
      <c r="N110" s="95"/>
      <c r="O110" s="95"/>
    </row>
    <row r="111" spans="2:15" x14ac:dyDescent="0.35">
      <c r="B111" s="95"/>
      <c r="C111" s="19" t="s">
        <v>133</v>
      </c>
      <c r="D111" s="99">
        <v>20000</v>
      </c>
      <c r="E111" s="99">
        <v>20000</v>
      </c>
      <c r="F111" s="99">
        <v>20000</v>
      </c>
      <c r="G111" s="99">
        <v>15000</v>
      </c>
      <c r="H111" s="31">
        <f t="shared" si="8"/>
        <v>75000</v>
      </c>
      <c r="I111" s="95"/>
      <c r="J111" s="95"/>
      <c r="K111" s="95"/>
      <c r="L111" s="95"/>
      <c r="M111" s="95"/>
      <c r="N111" s="95"/>
      <c r="O111" s="95"/>
    </row>
    <row r="112" spans="2:15" ht="16" thickBot="1" x14ac:dyDescent="0.4">
      <c r="B112" s="95"/>
      <c r="C112" s="19" t="s">
        <v>134</v>
      </c>
      <c r="D112" s="99">
        <v>30000</v>
      </c>
      <c r="E112" s="99">
        <v>30000</v>
      </c>
      <c r="F112" s="99"/>
      <c r="G112" s="99"/>
      <c r="H112" s="31">
        <f t="shared" si="8"/>
        <v>60000</v>
      </c>
      <c r="I112" s="95"/>
      <c r="J112" s="95"/>
      <c r="K112" s="95"/>
      <c r="L112" s="95"/>
      <c r="M112" s="95"/>
      <c r="N112" s="95"/>
      <c r="O112" s="95"/>
    </row>
    <row r="113" spans="3:15" ht="31.5" thickBot="1" x14ac:dyDescent="0.4">
      <c r="C113" s="19" t="s">
        <v>135</v>
      </c>
      <c r="D113" s="99">
        <v>15000</v>
      </c>
      <c r="E113" s="99">
        <v>15000</v>
      </c>
      <c r="F113" s="99">
        <v>15000</v>
      </c>
      <c r="G113" s="99"/>
      <c r="H113" s="31">
        <f t="shared" si="8"/>
        <v>45000</v>
      </c>
      <c r="I113" s="95"/>
      <c r="J113" s="95"/>
      <c r="K113" s="95"/>
      <c r="L113" s="95"/>
      <c r="M113" s="95"/>
      <c r="N113" s="95"/>
      <c r="O113" s="95"/>
    </row>
    <row r="114" spans="3:15" ht="16" thickBot="1" x14ac:dyDescent="0.4">
      <c r="C114" s="23" t="s">
        <v>136</v>
      </c>
      <c r="D114" s="32">
        <f>SUM(D107:D113)</f>
        <v>153600</v>
      </c>
      <c r="E114" s="32">
        <f>SUM(E107:E113)</f>
        <v>153600</v>
      </c>
      <c r="F114" s="32">
        <f>SUM(F107:F113)</f>
        <v>80000</v>
      </c>
      <c r="G114" s="32">
        <f>SUM(G107:G113)</f>
        <v>73000</v>
      </c>
      <c r="H114" s="31">
        <f t="shared" si="8"/>
        <v>460200</v>
      </c>
      <c r="I114" s="95"/>
      <c r="J114" s="95"/>
      <c r="K114" s="95"/>
      <c r="L114" s="95"/>
      <c r="M114" s="95"/>
      <c r="N114" s="95"/>
      <c r="O114" s="95"/>
    </row>
    <row r="115" spans="3:15" s="22" customFormat="1" x14ac:dyDescent="0.35">
      <c r="C115" s="33"/>
      <c r="D115" s="34"/>
      <c r="E115" s="34"/>
      <c r="F115" s="34"/>
      <c r="G115" s="34"/>
      <c r="H115" s="35"/>
      <c r="I115" s="96"/>
      <c r="J115" s="96"/>
      <c r="K115" s="96"/>
      <c r="L115" s="96"/>
      <c r="M115" s="96"/>
      <c r="N115" s="96"/>
      <c r="O115" s="96"/>
    </row>
    <row r="116" spans="3:15" ht="15.75" customHeight="1" x14ac:dyDescent="0.35">
      <c r="C116" s="308" t="s">
        <v>152</v>
      </c>
      <c r="D116" s="309"/>
      <c r="E116" s="309"/>
      <c r="F116" s="309"/>
      <c r="G116" s="309"/>
      <c r="H116" s="310"/>
      <c r="I116" s="95"/>
      <c r="J116" s="95"/>
      <c r="K116" s="95"/>
      <c r="L116" s="95"/>
      <c r="M116" s="95"/>
      <c r="N116" s="95"/>
      <c r="O116" s="95"/>
    </row>
    <row r="117" spans="3:15" ht="21.75" customHeight="1" thickBot="1" x14ac:dyDescent="0.4">
      <c r="C117" s="29" t="s">
        <v>153</v>
      </c>
      <c r="D117" s="30">
        <f>'1) Tableau budgétaire 1'!D53</f>
        <v>106100</v>
      </c>
      <c r="E117" s="30">
        <f>'1) Tableau budgétaire 1'!E53</f>
        <v>106100</v>
      </c>
      <c r="F117" s="30">
        <f>'1) Tableau budgétaire 1'!F53</f>
        <v>0</v>
      </c>
      <c r="G117" s="30">
        <f>'1) Tableau budgétaire 1'!G53</f>
        <v>0</v>
      </c>
      <c r="H117" s="31">
        <f>SUM(D117:G117)</f>
        <v>212200</v>
      </c>
      <c r="I117" s="95"/>
      <c r="J117" s="95"/>
      <c r="K117" s="95"/>
      <c r="L117" s="95"/>
      <c r="M117" s="95"/>
      <c r="N117" s="95"/>
      <c r="O117" s="95"/>
    </row>
    <row r="118" spans="3:15" ht="16" thickBot="1" x14ac:dyDescent="0.4">
      <c r="C118" s="27" t="s">
        <v>129</v>
      </c>
      <c r="D118" s="97"/>
      <c r="E118" s="98"/>
      <c r="F118" s="98"/>
      <c r="G118" s="98"/>
      <c r="H118" s="31">
        <f t="shared" ref="H118:H125" si="9">SUM(D118:G118)</f>
        <v>0</v>
      </c>
      <c r="I118" s="95"/>
      <c r="J118" s="95"/>
      <c r="K118" s="95"/>
      <c r="L118" s="95"/>
      <c r="M118" s="95"/>
      <c r="N118" s="95"/>
      <c r="O118" s="95"/>
    </row>
    <row r="119" spans="3:15" ht="16" thickBot="1" x14ac:dyDescent="0.4">
      <c r="C119" s="19" t="s">
        <v>130</v>
      </c>
      <c r="D119" s="99"/>
      <c r="E119" s="93"/>
      <c r="F119" s="93"/>
      <c r="G119" s="93"/>
      <c r="H119" s="31">
        <f t="shared" si="9"/>
        <v>0</v>
      </c>
      <c r="I119" s="95"/>
      <c r="J119" s="95"/>
      <c r="K119" s="95"/>
      <c r="L119" s="95"/>
      <c r="M119" s="95"/>
      <c r="N119" s="95"/>
      <c r="O119" s="95"/>
    </row>
    <row r="120" spans="3:15" ht="31.5" thickBot="1" x14ac:dyDescent="0.4">
      <c r="C120" s="19" t="s">
        <v>131</v>
      </c>
      <c r="D120" s="99">
        <v>5000</v>
      </c>
      <c r="E120" s="99">
        <v>5000</v>
      </c>
      <c r="F120" s="99"/>
      <c r="G120" s="99"/>
      <c r="H120" s="31">
        <f>SUM(D120:G120)</f>
        <v>10000</v>
      </c>
      <c r="I120" s="95"/>
      <c r="J120" s="95"/>
      <c r="K120" s="95"/>
      <c r="L120" s="95"/>
      <c r="M120" s="95"/>
      <c r="N120" s="95"/>
      <c r="O120" s="95"/>
    </row>
    <row r="121" spans="3:15" ht="16" thickBot="1" x14ac:dyDescent="0.4">
      <c r="C121" s="20" t="s">
        <v>132</v>
      </c>
      <c r="D121" s="99">
        <v>33600</v>
      </c>
      <c r="E121" s="99">
        <v>33600</v>
      </c>
      <c r="F121" s="99"/>
      <c r="G121" s="99"/>
      <c r="H121" s="31">
        <f t="shared" si="9"/>
        <v>67200</v>
      </c>
      <c r="I121" s="95"/>
      <c r="J121" s="95"/>
      <c r="K121" s="95"/>
      <c r="L121" s="95"/>
      <c r="M121" s="95"/>
      <c r="N121" s="95"/>
      <c r="O121" s="95"/>
    </row>
    <row r="122" spans="3:15" ht="16" thickBot="1" x14ac:dyDescent="0.4">
      <c r="C122" s="19" t="s">
        <v>133</v>
      </c>
      <c r="D122" s="99">
        <v>20000</v>
      </c>
      <c r="E122" s="99">
        <v>20000</v>
      </c>
      <c r="F122" s="99"/>
      <c r="G122" s="99"/>
      <c r="H122" s="31">
        <f t="shared" si="9"/>
        <v>40000</v>
      </c>
      <c r="I122" s="95"/>
      <c r="J122" s="95"/>
      <c r="K122" s="95"/>
      <c r="L122" s="95"/>
      <c r="M122" s="95"/>
      <c r="N122" s="95"/>
      <c r="O122" s="95"/>
    </row>
    <row r="123" spans="3:15" ht="16" thickBot="1" x14ac:dyDescent="0.4">
      <c r="C123" s="19" t="s">
        <v>134</v>
      </c>
      <c r="D123" s="99">
        <v>35000</v>
      </c>
      <c r="E123" s="99">
        <v>35000</v>
      </c>
      <c r="F123" s="99"/>
      <c r="G123" s="99"/>
      <c r="H123" s="31">
        <f t="shared" si="9"/>
        <v>70000</v>
      </c>
      <c r="I123" s="95"/>
      <c r="J123" s="95"/>
      <c r="K123" s="95"/>
      <c r="L123" s="95"/>
      <c r="M123" s="95"/>
      <c r="N123" s="95"/>
      <c r="O123" s="95"/>
    </row>
    <row r="124" spans="3:15" ht="31.5" thickBot="1" x14ac:dyDescent="0.4">
      <c r="C124" s="19" t="s">
        <v>135</v>
      </c>
      <c r="D124" s="99">
        <v>12500</v>
      </c>
      <c r="E124" s="99">
        <v>12500</v>
      </c>
      <c r="F124" s="99"/>
      <c r="G124" s="99"/>
      <c r="H124" s="31">
        <f t="shared" si="9"/>
        <v>25000</v>
      </c>
      <c r="I124" s="95"/>
      <c r="J124" s="95"/>
      <c r="K124" s="95"/>
      <c r="L124" s="95"/>
      <c r="M124" s="95"/>
      <c r="N124" s="95"/>
      <c r="O124" s="95"/>
    </row>
    <row r="125" spans="3:15" ht="16" thickBot="1" x14ac:dyDescent="0.4">
      <c r="C125" s="23" t="s">
        <v>136</v>
      </c>
      <c r="D125" s="32">
        <f>SUM(D118:D124)</f>
        <v>106100</v>
      </c>
      <c r="E125" s="32">
        <f>SUM(E118:E124)</f>
        <v>106100</v>
      </c>
      <c r="F125" s="32">
        <f>SUM(F118:F124)</f>
        <v>0</v>
      </c>
      <c r="G125" s="32">
        <f>SUM(G118:G124)</f>
        <v>0</v>
      </c>
      <c r="H125" s="31">
        <f t="shared" si="9"/>
        <v>212200</v>
      </c>
      <c r="I125" s="95"/>
      <c r="J125" s="95"/>
      <c r="K125" s="95"/>
      <c r="L125" s="95"/>
      <c r="M125" s="95"/>
      <c r="N125" s="95"/>
      <c r="O125" s="95"/>
    </row>
    <row r="126" spans="3:15" s="22" customFormat="1" x14ac:dyDescent="0.35">
      <c r="C126" s="33"/>
      <c r="D126" s="34"/>
      <c r="E126" s="34"/>
      <c r="F126" s="34"/>
      <c r="G126" s="34"/>
      <c r="H126" s="35"/>
      <c r="I126" s="96"/>
      <c r="J126" s="96"/>
      <c r="K126" s="96"/>
      <c r="L126" s="96"/>
      <c r="M126" s="96"/>
      <c r="N126" s="96"/>
      <c r="O126" s="96"/>
    </row>
    <row r="127" spans="3:15" x14ac:dyDescent="0.35">
      <c r="C127" s="308" t="s">
        <v>154</v>
      </c>
      <c r="D127" s="309"/>
      <c r="E127" s="309"/>
      <c r="F127" s="309"/>
      <c r="G127" s="309"/>
      <c r="H127" s="310"/>
      <c r="I127" s="95"/>
      <c r="J127" s="95"/>
      <c r="K127" s="95"/>
      <c r="L127" s="95"/>
      <c r="M127" s="95"/>
      <c r="N127" s="95"/>
      <c r="O127" s="95"/>
    </row>
    <row r="128" spans="3:15" ht="21" customHeight="1" thickBot="1" x14ac:dyDescent="0.4">
      <c r="C128" s="29" t="s">
        <v>155</v>
      </c>
      <c r="D128" s="30" t="e">
        <f>'1) Tableau budgétaire 1'!#REF!</f>
        <v>#REF!</v>
      </c>
      <c r="E128" s="30" t="e">
        <f>'1) Tableau budgétaire 1'!#REF!</f>
        <v>#REF!</v>
      </c>
      <c r="F128" s="30" t="e">
        <f>'1) Tableau budgétaire 1'!#REF!</f>
        <v>#REF!</v>
      </c>
      <c r="G128" s="30" t="e">
        <f>'1) Tableau budgétaire 1'!#REF!</f>
        <v>#REF!</v>
      </c>
      <c r="H128" s="31" t="e">
        <f>SUM(D128:G128)</f>
        <v>#REF!</v>
      </c>
      <c r="I128" s="95"/>
      <c r="J128" s="95"/>
      <c r="K128" s="95"/>
      <c r="L128" s="95"/>
      <c r="M128" s="95"/>
      <c r="N128" s="95"/>
      <c r="O128" s="95"/>
    </row>
    <row r="129" spans="3:15" ht="16" thickBot="1" x14ac:dyDescent="0.4">
      <c r="C129" s="27" t="s">
        <v>129</v>
      </c>
      <c r="D129" s="97"/>
      <c r="E129" s="98"/>
      <c r="F129" s="98"/>
      <c r="G129" s="98"/>
      <c r="H129" s="31">
        <f t="shared" ref="H129:H135" si="10">SUM(D129:G129)</f>
        <v>0</v>
      </c>
      <c r="I129" s="95"/>
      <c r="J129" s="95"/>
      <c r="K129" s="95"/>
      <c r="L129" s="95"/>
      <c r="M129" s="95"/>
      <c r="N129" s="95"/>
      <c r="O129" s="95"/>
    </row>
    <row r="130" spans="3:15" ht="16" thickBot="1" x14ac:dyDescent="0.4">
      <c r="C130" s="19" t="s">
        <v>130</v>
      </c>
      <c r="D130" s="99"/>
      <c r="E130" s="93"/>
      <c r="F130" s="93"/>
      <c r="G130" s="93"/>
      <c r="H130" s="31">
        <f t="shared" si="10"/>
        <v>0</v>
      </c>
      <c r="I130" s="95"/>
      <c r="J130" s="95"/>
      <c r="K130" s="95"/>
      <c r="L130" s="95"/>
      <c r="M130" s="95"/>
      <c r="N130" s="95"/>
      <c r="O130" s="95"/>
    </row>
    <row r="131" spans="3:15" ht="31.5" thickBot="1" x14ac:dyDescent="0.4">
      <c r="C131" s="19" t="s">
        <v>131</v>
      </c>
      <c r="D131" s="99"/>
      <c r="E131" s="99"/>
      <c r="F131" s="99"/>
      <c r="G131" s="99"/>
      <c r="H131" s="31">
        <f t="shared" si="10"/>
        <v>0</v>
      </c>
      <c r="I131" s="95"/>
      <c r="J131" s="95"/>
      <c r="K131" s="95"/>
      <c r="L131" s="95"/>
      <c r="M131" s="95"/>
      <c r="N131" s="95"/>
      <c r="O131" s="95"/>
    </row>
    <row r="132" spans="3:15" ht="16" thickBot="1" x14ac:dyDescent="0.4">
      <c r="C132" s="20" t="s">
        <v>132</v>
      </c>
      <c r="D132" s="99"/>
      <c r="E132" s="99"/>
      <c r="F132" s="99"/>
      <c r="G132" s="99"/>
      <c r="H132" s="31">
        <f t="shared" si="10"/>
        <v>0</v>
      </c>
      <c r="I132" s="95"/>
      <c r="J132" s="95"/>
      <c r="K132" s="95"/>
      <c r="L132" s="95"/>
      <c r="M132" s="95"/>
      <c r="N132" s="95"/>
      <c r="O132" s="95"/>
    </row>
    <row r="133" spans="3:15" ht="16" thickBot="1" x14ac:dyDescent="0.4">
      <c r="C133" s="19" t="s">
        <v>133</v>
      </c>
      <c r="D133" s="99"/>
      <c r="E133" s="99"/>
      <c r="F133" s="99"/>
      <c r="G133" s="99"/>
      <c r="H133" s="31">
        <f t="shared" si="10"/>
        <v>0</v>
      </c>
      <c r="I133" s="95"/>
      <c r="J133" s="95"/>
      <c r="K133" s="95"/>
      <c r="L133" s="95"/>
      <c r="M133" s="95"/>
      <c r="N133" s="95"/>
      <c r="O133" s="95"/>
    </row>
    <row r="134" spans="3:15" ht="16" thickBot="1" x14ac:dyDescent="0.4">
      <c r="C134" s="19" t="s">
        <v>134</v>
      </c>
      <c r="D134" s="99"/>
      <c r="E134" s="99"/>
      <c r="F134" s="99"/>
      <c r="G134" s="99"/>
      <c r="H134" s="31">
        <f t="shared" si="10"/>
        <v>0</v>
      </c>
      <c r="I134" s="95"/>
      <c r="J134" s="95"/>
      <c r="K134" s="95"/>
      <c r="L134" s="95"/>
      <c r="M134" s="95"/>
      <c r="N134" s="95"/>
      <c r="O134" s="95"/>
    </row>
    <row r="135" spans="3:15" ht="31.5" thickBot="1" x14ac:dyDescent="0.4">
      <c r="C135" s="19" t="s">
        <v>135</v>
      </c>
      <c r="D135" s="99"/>
      <c r="E135" s="99"/>
      <c r="F135" s="99"/>
      <c r="G135" s="99"/>
      <c r="H135" s="31">
        <f t="shared" si="10"/>
        <v>0</v>
      </c>
      <c r="I135" s="95"/>
      <c r="J135" s="95"/>
      <c r="K135" s="95"/>
      <c r="L135" s="95"/>
      <c r="M135" s="95"/>
      <c r="N135" s="95"/>
      <c r="O135" s="95"/>
    </row>
    <row r="136" spans="3:15" ht="16" thickBot="1" x14ac:dyDescent="0.4">
      <c r="C136" s="23" t="s">
        <v>136</v>
      </c>
      <c r="D136" s="32">
        <f>SUM(D129:D135)</f>
        <v>0</v>
      </c>
      <c r="E136" s="32">
        <f>SUM(E129:E135)</f>
        <v>0</v>
      </c>
      <c r="F136" s="32">
        <f>SUM(F129:F135)</f>
        <v>0</v>
      </c>
      <c r="G136" s="32">
        <f>SUM(G129:G135)</f>
        <v>0</v>
      </c>
      <c r="H136" s="31">
        <f>SUM(D136:G136)</f>
        <v>0</v>
      </c>
      <c r="I136" s="95"/>
      <c r="J136" s="95"/>
      <c r="K136" s="95"/>
      <c r="L136" s="95"/>
      <c r="M136" s="95"/>
      <c r="N136" s="95"/>
      <c r="O136" s="95"/>
    </row>
    <row r="137" spans="3:15" s="22" customFormat="1" x14ac:dyDescent="0.35">
      <c r="C137" s="33"/>
      <c r="D137" s="34"/>
      <c r="E137" s="34"/>
      <c r="F137" s="34"/>
      <c r="G137" s="34"/>
      <c r="H137" s="35"/>
      <c r="I137" s="96"/>
      <c r="J137" s="96"/>
      <c r="K137" s="96"/>
      <c r="L137" s="96"/>
      <c r="M137" s="96"/>
      <c r="N137" s="96"/>
      <c r="O137" s="96"/>
    </row>
    <row r="138" spans="3:15" x14ac:dyDescent="0.35">
      <c r="C138" s="308" t="s">
        <v>156</v>
      </c>
      <c r="D138" s="309"/>
      <c r="E138" s="309"/>
      <c r="F138" s="309"/>
      <c r="G138" s="309"/>
      <c r="H138" s="310"/>
      <c r="I138" s="95"/>
      <c r="J138" s="95"/>
      <c r="K138" s="95"/>
      <c r="L138" s="95"/>
      <c r="M138" s="95"/>
      <c r="N138" s="95"/>
      <c r="O138" s="95"/>
    </row>
    <row r="139" spans="3:15" ht="24" customHeight="1" thickBot="1" x14ac:dyDescent="0.4">
      <c r="C139" s="29" t="s">
        <v>157</v>
      </c>
      <c r="D139" s="30" t="e">
        <f>'1) Tableau budgétaire 1'!#REF!</f>
        <v>#REF!</v>
      </c>
      <c r="E139" s="30" t="e">
        <f>'1) Tableau budgétaire 1'!#REF!</f>
        <v>#REF!</v>
      </c>
      <c r="F139" s="30" t="e">
        <f>'1) Tableau budgétaire 1'!#REF!</f>
        <v>#REF!</v>
      </c>
      <c r="G139" s="30" t="e">
        <f>'1) Tableau budgétaire 1'!#REF!</f>
        <v>#REF!</v>
      </c>
      <c r="H139" s="31" t="e">
        <f>SUM(D139:G139)</f>
        <v>#REF!</v>
      </c>
      <c r="I139" s="95"/>
      <c r="J139" s="95"/>
      <c r="K139" s="95"/>
      <c r="L139" s="95"/>
      <c r="M139" s="95"/>
      <c r="N139" s="95"/>
      <c r="O139" s="95"/>
    </row>
    <row r="140" spans="3:15" ht="15.75" customHeight="1" thickBot="1" x14ac:dyDescent="0.4">
      <c r="C140" s="27" t="s">
        <v>129</v>
      </c>
      <c r="D140" s="97"/>
      <c r="E140" s="98"/>
      <c r="F140" s="98"/>
      <c r="G140" s="98"/>
      <c r="H140" s="31">
        <f t="shared" ref="H140:H147" si="11">SUM(D140:G140)</f>
        <v>0</v>
      </c>
      <c r="I140" s="95"/>
      <c r="J140" s="95"/>
      <c r="K140" s="95"/>
      <c r="L140" s="95"/>
      <c r="M140" s="95"/>
      <c r="N140" s="95"/>
      <c r="O140" s="95"/>
    </row>
    <row r="141" spans="3:15" ht="16" thickBot="1" x14ac:dyDescent="0.4">
      <c r="C141" s="19" t="s">
        <v>130</v>
      </c>
      <c r="D141" s="99"/>
      <c r="E141" s="93"/>
      <c r="F141" s="93"/>
      <c r="G141" s="93"/>
      <c r="H141" s="31">
        <f t="shared" si="11"/>
        <v>0</v>
      </c>
      <c r="I141" s="95"/>
      <c r="J141" s="95"/>
      <c r="K141" s="95"/>
      <c r="L141" s="95"/>
      <c r="M141" s="95"/>
      <c r="N141" s="95"/>
      <c r="O141" s="95"/>
    </row>
    <row r="142" spans="3:15" ht="15.75" customHeight="1" thickBot="1" x14ac:dyDescent="0.4">
      <c r="C142" s="19" t="s">
        <v>131</v>
      </c>
      <c r="D142" s="99"/>
      <c r="E142" s="99"/>
      <c r="F142" s="99"/>
      <c r="G142" s="99"/>
      <c r="H142" s="31">
        <f t="shared" si="11"/>
        <v>0</v>
      </c>
      <c r="I142" s="95"/>
      <c r="J142" s="95"/>
      <c r="K142" s="95"/>
      <c r="L142" s="95"/>
      <c r="M142" s="95"/>
      <c r="N142" s="95"/>
      <c r="O142" s="95"/>
    </row>
    <row r="143" spans="3:15" ht="16" thickBot="1" x14ac:dyDescent="0.4">
      <c r="C143" s="20" t="s">
        <v>132</v>
      </c>
      <c r="D143" s="99"/>
      <c r="E143" s="99"/>
      <c r="F143" s="99"/>
      <c r="G143" s="99"/>
      <c r="H143" s="31">
        <f t="shared" si="11"/>
        <v>0</v>
      </c>
      <c r="I143" s="95"/>
      <c r="J143" s="95"/>
      <c r="K143" s="95"/>
      <c r="L143" s="95"/>
      <c r="M143" s="95"/>
      <c r="N143" s="95"/>
      <c r="O143" s="95"/>
    </row>
    <row r="144" spans="3:15" ht="16" thickBot="1" x14ac:dyDescent="0.4">
      <c r="C144" s="19" t="s">
        <v>133</v>
      </c>
      <c r="D144" s="99"/>
      <c r="E144" s="99"/>
      <c r="F144" s="99"/>
      <c r="G144" s="99"/>
      <c r="H144" s="31">
        <f t="shared" si="11"/>
        <v>0</v>
      </c>
      <c r="I144" s="95"/>
      <c r="J144" s="95"/>
      <c r="K144" s="95"/>
      <c r="L144" s="95"/>
      <c r="M144" s="95"/>
      <c r="N144" s="95"/>
      <c r="O144" s="95"/>
    </row>
    <row r="145" spans="2:8" ht="15.75" customHeight="1" thickBot="1" x14ac:dyDescent="0.4">
      <c r="B145" s="95"/>
      <c r="C145" s="19" t="s">
        <v>134</v>
      </c>
      <c r="D145" s="99"/>
      <c r="E145" s="99"/>
      <c r="F145" s="99"/>
      <c r="G145" s="99"/>
      <c r="H145" s="31">
        <f t="shared" si="11"/>
        <v>0</v>
      </c>
    </row>
    <row r="146" spans="2:8" ht="31.5" thickBot="1" x14ac:dyDescent="0.4">
      <c r="B146" s="95"/>
      <c r="C146" s="19" t="s">
        <v>135</v>
      </c>
      <c r="D146" s="99"/>
      <c r="E146" s="99"/>
      <c r="F146" s="99"/>
      <c r="G146" s="99"/>
      <c r="H146" s="31">
        <f t="shared" si="11"/>
        <v>0</v>
      </c>
    </row>
    <row r="147" spans="2:8" ht="16" thickBot="1" x14ac:dyDescent="0.4">
      <c r="B147" s="95"/>
      <c r="C147" s="23" t="s">
        <v>136</v>
      </c>
      <c r="D147" s="32">
        <f>SUM(D140:D146)</f>
        <v>0</v>
      </c>
      <c r="E147" s="32">
        <f>SUM(E140:E146)</f>
        <v>0</v>
      </c>
      <c r="F147" s="32">
        <f>SUM(F140:F146)</f>
        <v>0</v>
      </c>
      <c r="G147" s="32">
        <f>SUM(G140:G146)</f>
        <v>0</v>
      </c>
      <c r="H147" s="31">
        <f t="shared" si="11"/>
        <v>0</v>
      </c>
    </row>
    <row r="148" spans="2:8" x14ac:dyDescent="0.35">
      <c r="B148" s="95"/>
      <c r="C148" s="95"/>
      <c r="D148" s="96"/>
      <c r="E148" s="96"/>
      <c r="F148" s="96"/>
      <c r="G148" s="96"/>
      <c r="H148" s="95"/>
    </row>
    <row r="149" spans="2:8" x14ac:dyDescent="0.35">
      <c r="B149" s="308" t="s">
        <v>158</v>
      </c>
      <c r="C149" s="309"/>
      <c r="D149" s="309"/>
      <c r="E149" s="309"/>
      <c r="F149" s="309"/>
      <c r="G149" s="309"/>
      <c r="H149" s="310"/>
    </row>
    <row r="150" spans="2:8" x14ac:dyDescent="0.35">
      <c r="B150" s="95"/>
      <c r="C150" s="308" t="s">
        <v>159</v>
      </c>
      <c r="D150" s="309"/>
      <c r="E150" s="309"/>
      <c r="F150" s="309"/>
      <c r="G150" s="309"/>
      <c r="H150" s="310"/>
    </row>
    <row r="151" spans="2:8" ht="24" customHeight="1" thickBot="1" x14ac:dyDescent="0.4">
      <c r="B151" s="95"/>
      <c r="C151" s="29" t="s">
        <v>160</v>
      </c>
      <c r="D151" s="30" t="e">
        <f>'1) Tableau budgétaire 1'!#REF!</f>
        <v>#REF!</v>
      </c>
      <c r="E151" s="30" t="e">
        <f>'1) Tableau budgétaire 1'!#REF!</f>
        <v>#REF!</v>
      </c>
      <c r="F151" s="30" t="e">
        <f>'1) Tableau budgétaire 1'!#REF!</f>
        <v>#REF!</v>
      </c>
      <c r="G151" s="30" t="e">
        <f>'1) Tableau budgétaire 1'!#REF!</f>
        <v>#REF!</v>
      </c>
      <c r="H151" s="31" t="e">
        <f>SUM(D151:G151)</f>
        <v>#REF!</v>
      </c>
    </row>
    <row r="152" spans="2:8" ht="24.75" customHeight="1" thickBot="1" x14ac:dyDescent="0.4">
      <c r="B152" s="95"/>
      <c r="C152" s="27" t="s">
        <v>129</v>
      </c>
      <c r="D152" s="97"/>
      <c r="E152" s="98"/>
      <c r="F152" s="98"/>
      <c r="G152" s="98"/>
      <c r="H152" s="31">
        <f t="shared" ref="H152:H159" si="12">SUM(D152:G152)</f>
        <v>0</v>
      </c>
    </row>
    <row r="153" spans="2:8" ht="15.75" customHeight="1" thickBot="1" x14ac:dyDescent="0.4">
      <c r="B153" s="95"/>
      <c r="C153" s="19" t="s">
        <v>130</v>
      </c>
      <c r="D153" s="99"/>
      <c r="E153" s="93"/>
      <c r="F153" s="93"/>
      <c r="G153" s="93"/>
      <c r="H153" s="31">
        <f t="shared" si="12"/>
        <v>0</v>
      </c>
    </row>
    <row r="154" spans="2:8" ht="15.75" customHeight="1" thickBot="1" x14ac:dyDescent="0.4">
      <c r="B154" s="95"/>
      <c r="C154" s="19" t="s">
        <v>131</v>
      </c>
      <c r="D154" s="99"/>
      <c r="E154" s="99"/>
      <c r="F154" s="99"/>
      <c r="G154" s="99"/>
      <c r="H154" s="31">
        <f t="shared" si="12"/>
        <v>0</v>
      </c>
    </row>
    <row r="155" spans="2:8" ht="15.75" customHeight="1" thickBot="1" x14ac:dyDescent="0.4">
      <c r="B155" s="95"/>
      <c r="C155" s="20" t="s">
        <v>132</v>
      </c>
      <c r="D155" s="99"/>
      <c r="E155" s="99"/>
      <c r="F155" s="99"/>
      <c r="G155" s="99"/>
      <c r="H155" s="31">
        <f t="shared" si="12"/>
        <v>0</v>
      </c>
    </row>
    <row r="156" spans="2:8" ht="15.75" customHeight="1" thickBot="1" x14ac:dyDescent="0.4">
      <c r="B156" s="95"/>
      <c r="C156" s="19" t="s">
        <v>133</v>
      </c>
      <c r="D156" s="99"/>
      <c r="E156" s="99"/>
      <c r="F156" s="99"/>
      <c r="G156" s="99"/>
      <c r="H156" s="31">
        <f>SUM(D156:G156)</f>
        <v>0</v>
      </c>
    </row>
    <row r="157" spans="2:8" ht="15.75" customHeight="1" thickBot="1" x14ac:dyDescent="0.4">
      <c r="B157" s="95"/>
      <c r="C157" s="19" t="s">
        <v>134</v>
      </c>
      <c r="D157" s="99"/>
      <c r="E157" s="99"/>
      <c r="F157" s="99"/>
      <c r="G157" s="99"/>
      <c r="H157" s="31">
        <f t="shared" si="12"/>
        <v>0</v>
      </c>
    </row>
    <row r="158" spans="2:8" ht="15.75" customHeight="1" thickBot="1" x14ac:dyDescent="0.4">
      <c r="B158" s="95"/>
      <c r="C158" s="19" t="s">
        <v>135</v>
      </c>
      <c r="D158" s="99"/>
      <c r="E158" s="99"/>
      <c r="F158" s="99"/>
      <c r="G158" s="99"/>
      <c r="H158" s="31">
        <f t="shared" si="12"/>
        <v>0</v>
      </c>
    </row>
    <row r="159" spans="2:8" ht="15.75" customHeight="1" thickBot="1" x14ac:dyDescent="0.4">
      <c r="B159" s="95"/>
      <c r="C159" s="23" t="s">
        <v>136</v>
      </c>
      <c r="D159" s="32">
        <f>SUM(D152:D158)</f>
        <v>0</v>
      </c>
      <c r="E159" s="32">
        <f>SUM(E152:E158)</f>
        <v>0</v>
      </c>
      <c r="F159" s="32">
        <f>SUM(F152:F158)</f>
        <v>0</v>
      </c>
      <c r="G159" s="32">
        <f>SUM(G152:G158)</f>
        <v>0</v>
      </c>
      <c r="H159" s="31">
        <f t="shared" si="12"/>
        <v>0</v>
      </c>
    </row>
    <row r="160" spans="2:8" s="22" customFormat="1" ht="15.75" customHeight="1" x14ac:dyDescent="0.35">
      <c r="B160" s="96"/>
      <c r="C160" s="33"/>
      <c r="D160" s="34"/>
      <c r="E160" s="34"/>
      <c r="F160" s="34"/>
      <c r="G160" s="34"/>
      <c r="H160" s="35"/>
    </row>
    <row r="161" spans="3:8" ht="15.75" customHeight="1" x14ac:dyDescent="0.35">
      <c r="C161" s="308" t="s">
        <v>161</v>
      </c>
      <c r="D161" s="309"/>
      <c r="E161" s="309"/>
      <c r="F161" s="309"/>
      <c r="G161" s="309"/>
      <c r="H161" s="310"/>
    </row>
    <row r="162" spans="3:8" ht="21" customHeight="1" thickBot="1" x14ac:dyDescent="0.4">
      <c r="C162" s="29" t="s">
        <v>162</v>
      </c>
      <c r="D162" s="30" t="e">
        <f>'1) Tableau budgétaire 1'!#REF!</f>
        <v>#REF!</v>
      </c>
      <c r="E162" s="30" t="e">
        <f>'1) Tableau budgétaire 1'!#REF!</f>
        <v>#REF!</v>
      </c>
      <c r="F162" s="30" t="e">
        <f>'1) Tableau budgétaire 1'!#REF!</f>
        <v>#REF!</v>
      </c>
      <c r="G162" s="30" t="e">
        <f>'1) Tableau budgétaire 1'!#REF!</f>
        <v>#REF!</v>
      </c>
      <c r="H162" s="31" t="e">
        <f>SUM(D162:G162)</f>
        <v>#REF!</v>
      </c>
    </row>
    <row r="163" spans="3:8" ht="15.75" customHeight="1" thickBot="1" x14ac:dyDescent="0.4">
      <c r="C163" s="27" t="s">
        <v>129</v>
      </c>
      <c r="D163" s="97"/>
      <c r="E163" s="98"/>
      <c r="F163" s="98"/>
      <c r="G163" s="98"/>
      <c r="H163" s="31">
        <f t="shared" ref="H163:H170" si="13">SUM(D163:G163)</f>
        <v>0</v>
      </c>
    </row>
    <row r="164" spans="3:8" ht="15.75" customHeight="1" thickBot="1" x14ac:dyDescent="0.4">
      <c r="C164" s="19" t="s">
        <v>130</v>
      </c>
      <c r="D164" s="99"/>
      <c r="E164" s="93"/>
      <c r="F164" s="93"/>
      <c r="G164" s="93"/>
      <c r="H164" s="31">
        <f t="shared" si="13"/>
        <v>0</v>
      </c>
    </row>
    <row r="165" spans="3:8" ht="15.75" customHeight="1" thickBot="1" x14ac:dyDescent="0.4">
      <c r="C165" s="19" t="s">
        <v>131</v>
      </c>
      <c r="D165" s="99"/>
      <c r="E165" s="99"/>
      <c r="F165" s="99"/>
      <c r="G165" s="99"/>
      <c r="H165" s="31">
        <f t="shared" si="13"/>
        <v>0</v>
      </c>
    </row>
    <row r="166" spans="3:8" ht="15.75" customHeight="1" thickBot="1" x14ac:dyDescent="0.4">
      <c r="C166" s="20" t="s">
        <v>132</v>
      </c>
      <c r="D166" s="99"/>
      <c r="E166" s="99"/>
      <c r="F166" s="99"/>
      <c r="G166" s="99"/>
      <c r="H166" s="31">
        <f t="shared" si="13"/>
        <v>0</v>
      </c>
    </row>
    <row r="167" spans="3:8" ht="15.75" customHeight="1" thickBot="1" x14ac:dyDescent="0.4">
      <c r="C167" s="19" t="s">
        <v>133</v>
      </c>
      <c r="D167" s="99"/>
      <c r="E167" s="99"/>
      <c r="F167" s="99"/>
      <c r="G167" s="99"/>
      <c r="H167" s="31">
        <f t="shared" si="13"/>
        <v>0</v>
      </c>
    </row>
    <row r="168" spans="3:8" ht="15.75" customHeight="1" thickBot="1" x14ac:dyDescent="0.4">
      <c r="C168" s="19" t="s">
        <v>134</v>
      </c>
      <c r="D168" s="99"/>
      <c r="E168" s="99"/>
      <c r="F168" s="99"/>
      <c r="G168" s="99"/>
      <c r="H168" s="31">
        <f t="shared" si="13"/>
        <v>0</v>
      </c>
    </row>
    <row r="169" spans="3:8" ht="15.75" customHeight="1" thickBot="1" x14ac:dyDescent="0.4">
      <c r="C169" s="19" t="s">
        <v>135</v>
      </c>
      <c r="D169" s="99"/>
      <c r="E169" s="99"/>
      <c r="F169" s="99"/>
      <c r="G169" s="99"/>
      <c r="H169" s="31">
        <f t="shared" si="13"/>
        <v>0</v>
      </c>
    </row>
    <row r="170" spans="3:8" ht="15.75" customHeight="1" thickBot="1" x14ac:dyDescent="0.4">
      <c r="C170" s="23" t="s">
        <v>136</v>
      </c>
      <c r="D170" s="32">
        <f>SUM(D163:D169)</f>
        <v>0</v>
      </c>
      <c r="E170" s="32">
        <f>SUM(E163:E169)</f>
        <v>0</v>
      </c>
      <c r="F170" s="32">
        <f>SUM(F163:F169)</f>
        <v>0</v>
      </c>
      <c r="G170" s="32">
        <f>SUM(G163:G169)</f>
        <v>0</v>
      </c>
      <c r="H170" s="31">
        <f t="shared" si="13"/>
        <v>0</v>
      </c>
    </row>
    <row r="171" spans="3:8" s="22" customFormat="1" ht="15.75" customHeight="1" x14ac:dyDescent="0.35">
      <c r="C171" s="33"/>
      <c r="D171" s="34"/>
      <c r="E171" s="34"/>
      <c r="F171" s="34"/>
      <c r="G171" s="34"/>
      <c r="H171" s="35"/>
    </row>
    <row r="172" spans="3:8" ht="15.75" customHeight="1" x14ac:dyDescent="0.35">
      <c r="C172" s="308" t="s">
        <v>163</v>
      </c>
      <c r="D172" s="309"/>
      <c r="E172" s="309"/>
      <c r="F172" s="309"/>
      <c r="G172" s="309"/>
      <c r="H172" s="310"/>
    </row>
    <row r="173" spans="3:8" ht="19.5" customHeight="1" thickBot="1" x14ac:dyDescent="0.4">
      <c r="C173" s="29" t="s">
        <v>164</v>
      </c>
      <c r="D173" s="30" t="e">
        <f>'1) Tableau budgétaire 1'!#REF!</f>
        <v>#REF!</v>
      </c>
      <c r="E173" s="30" t="e">
        <f>'1) Tableau budgétaire 1'!#REF!</f>
        <v>#REF!</v>
      </c>
      <c r="F173" s="30" t="e">
        <f>'1) Tableau budgétaire 1'!#REF!</f>
        <v>#REF!</v>
      </c>
      <c r="G173" s="30" t="e">
        <f>'1) Tableau budgétaire 1'!#REF!</f>
        <v>#REF!</v>
      </c>
      <c r="H173" s="31" t="e">
        <f>SUM(D173:G173)</f>
        <v>#REF!</v>
      </c>
    </row>
    <row r="174" spans="3:8" ht="15.75" customHeight="1" thickBot="1" x14ac:dyDescent="0.4">
      <c r="C174" s="27" t="s">
        <v>129</v>
      </c>
      <c r="D174" s="97"/>
      <c r="E174" s="98"/>
      <c r="F174" s="98"/>
      <c r="G174" s="98"/>
      <c r="H174" s="31">
        <f t="shared" ref="H174:H181" si="14">SUM(D174:G174)</f>
        <v>0</v>
      </c>
    </row>
    <row r="175" spans="3:8" ht="15.75" customHeight="1" thickBot="1" x14ac:dyDescent="0.4">
      <c r="C175" s="19" t="s">
        <v>130</v>
      </c>
      <c r="D175" s="99"/>
      <c r="E175" s="93"/>
      <c r="F175" s="93"/>
      <c r="G175" s="93"/>
      <c r="H175" s="31">
        <f>SUM(D175:G175)</f>
        <v>0</v>
      </c>
    </row>
    <row r="176" spans="3:8" ht="15.75" customHeight="1" thickBot="1" x14ac:dyDescent="0.4">
      <c r="C176" s="19" t="s">
        <v>131</v>
      </c>
      <c r="D176" s="99"/>
      <c r="E176" s="99"/>
      <c r="F176" s="99"/>
      <c r="G176" s="99"/>
      <c r="H176" s="31">
        <f t="shared" si="14"/>
        <v>0</v>
      </c>
    </row>
    <row r="177" spans="3:8" ht="15.75" customHeight="1" thickBot="1" x14ac:dyDescent="0.4">
      <c r="C177" s="20" t="s">
        <v>132</v>
      </c>
      <c r="D177" s="99"/>
      <c r="E177" s="99"/>
      <c r="F177" s="99"/>
      <c r="G177" s="99"/>
      <c r="H177" s="31">
        <f t="shared" si="14"/>
        <v>0</v>
      </c>
    </row>
    <row r="178" spans="3:8" ht="15.75" customHeight="1" thickBot="1" x14ac:dyDescent="0.4">
      <c r="C178" s="19" t="s">
        <v>133</v>
      </c>
      <c r="D178" s="99"/>
      <c r="E178" s="99"/>
      <c r="F178" s="99"/>
      <c r="G178" s="99"/>
      <c r="H178" s="31">
        <f t="shared" si="14"/>
        <v>0</v>
      </c>
    </row>
    <row r="179" spans="3:8" ht="15.75" customHeight="1" thickBot="1" x14ac:dyDescent="0.4">
      <c r="C179" s="19" t="s">
        <v>134</v>
      </c>
      <c r="D179" s="99"/>
      <c r="E179" s="99"/>
      <c r="F179" s="99"/>
      <c r="G179" s="99"/>
      <c r="H179" s="31">
        <f t="shared" si="14"/>
        <v>0</v>
      </c>
    </row>
    <row r="180" spans="3:8" ht="15.75" customHeight="1" thickBot="1" x14ac:dyDescent="0.4">
      <c r="C180" s="19" t="s">
        <v>135</v>
      </c>
      <c r="D180" s="99"/>
      <c r="E180" s="99"/>
      <c r="F180" s="99"/>
      <c r="G180" s="99"/>
      <c r="H180" s="31">
        <f t="shared" si="14"/>
        <v>0</v>
      </c>
    </row>
    <row r="181" spans="3:8" ht="15.75" customHeight="1" thickBot="1" x14ac:dyDescent="0.4">
      <c r="C181" s="23" t="s">
        <v>136</v>
      </c>
      <c r="D181" s="32">
        <f>SUM(D174:D180)</f>
        <v>0</v>
      </c>
      <c r="E181" s="32">
        <f>SUM(E174:E180)</f>
        <v>0</v>
      </c>
      <c r="F181" s="32">
        <f>SUM(F174:F180)</f>
        <v>0</v>
      </c>
      <c r="G181" s="32">
        <f>SUM(G174:G180)</f>
        <v>0</v>
      </c>
      <c r="H181" s="31">
        <f t="shared" si="14"/>
        <v>0</v>
      </c>
    </row>
    <row r="182" spans="3:8" s="22" customFormat="1" ht="15.75" customHeight="1" x14ac:dyDescent="0.35">
      <c r="C182" s="33"/>
      <c r="D182" s="34"/>
      <c r="E182" s="34"/>
      <c r="F182" s="34"/>
      <c r="G182" s="34"/>
      <c r="H182" s="35"/>
    </row>
    <row r="183" spans="3:8" ht="15.75" customHeight="1" x14ac:dyDescent="0.35">
      <c r="C183" s="308" t="s">
        <v>165</v>
      </c>
      <c r="D183" s="309"/>
      <c r="E183" s="309"/>
      <c r="F183" s="309"/>
      <c r="G183" s="309"/>
      <c r="H183" s="310"/>
    </row>
    <row r="184" spans="3:8" ht="22.5" customHeight="1" thickBot="1" x14ac:dyDescent="0.4">
      <c r="C184" s="29" t="s">
        <v>166</v>
      </c>
      <c r="D184" s="30" t="e">
        <f>'1) Tableau budgétaire 1'!#REF!</f>
        <v>#REF!</v>
      </c>
      <c r="E184" s="30" t="e">
        <f>'1) Tableau budgétaire 1'!#REF!</f>
        <v>#REF!</v>
      </c>
      <c r="F184" s="30" t="e">
        <f>'1) Tableau budgétaire 1'!#REF!</f>
        <v>#REF!</v>
      </c>
      <c r="G184" s="30" t="e">
        <f>'1) Tableau budgétaire 1'!#REF!</f>
        <v>#REF!</v>
      </c>
      <c r="H184" s="31" t="e">
        <f>SUM(D184:G184)</f>
        <v>#REF!</v>
      </c>
    </row>
    <row r="185" spans="3:8" ht="15.75" customHeight="1" thickBot="1" x14ac:dyDescent="0.4">
      <c r="C185" s="27" t="s">
        <v>129</v>
      </c>
      <c r="D185" s="97"/>
      <c r="E185" s="98"/>
      <c r="F185" s="98"/>
      <c r="G185" s="98"/>
      <c r="H185" s="31">
        <f t="shared" ref="H185:H192" si="15">SUM(D185:G185)</f>
        <v>0</v>
      </c>
    </row>
    <row r="186" spans="3:8" ht="15.75" customHeight="1" thickBot="1" x14ac:dyDescent="0.4">
      <c r="C186" s="19" t="s">
        <v>130</v>
      </c>
      <c r="D186" s="99"/>
      <c r="E186" s="93"/>
      <c r="F186" s="93"/>
      <c r="G186" s="93"/>
      <c r="H186" s="31">
        <f t="shared" si="15"/>
        <v>0</v>
      </c>
    </row>
    <row r="187" spans="3:8" ht="15.75" customHeight="1" thickBot="1" x14ac:dyDescent="0.4">
      <c r="C187" s="19" t="s">
        <v>131</v>
      </c>
      <c r="D187" s="99"/>
      <c r="E187" s="99"/>
      <c r="F187" s="99"/>
      <c r="G187" s="99"/>
      <c r="H187" s="31">
        <f t="shared" si="15"/>
        <v>0</v>
      </c>
    </row>
    <row r="188" spans="3:8" ht="15.75" customHeight="1" thickBot="1" x14ac:dyDescent="0.4">
      <c r="C188" s="20" t="s">
        <v>132</v>
      </c>
      <c r="D188" s="99"/>
      <c r="E188" s="99"/>
      <c r="F188" s="99"/>
      <c r="G188" s="99"/>
      <c r="H188" s="31">
        <f t="shared" si="15"/>
        <v>0</v>
      </c>
    </row>
    <row r="189" spans="3:8" ht="15.75" customHeight="1" thickBot="1" x14ac:dyDescent="0.4">
      <c r="C189" s="19" t="s">
        <v>133</v>
      </c>
      <c r="D189" s="99"/>
      <c r="E189" s="99"/>
      <c r="F189" s="99"/>
      <c r="G189" s="99"/>
      <c r="H189" s="31">
        <f t="shared" si="15"/>
        <v>0</v>
      </c>
    </row>
    <row r="190" spans="3:8" ht="15.75" customHeight="1" thickBot="1" x14ac:dyDescent="0.4">
      <c r="C190" s="19" t="s">
        <v>134</v>
      </c>
      <c r="D190" s="99"/>
      <c r="E190" s="99"/>
      <c r="F190" s="99"/>
      <c r="G190" s="99"/>
      <c r="H190" s="31">
        <f t="shared" si="15"/>
        <v>0</v>
      </c>
    </row>
    <row r="191" spans="3:8" ht="15.75" customHeight="1" thickBot="1" x14ac:dyDescent="0.4">
      <c r="C191" s="19" t="s">
        <v>135</v>
      </c>
      <c r="D191" s="99"/>
      <c r="E191" s="99"/>
      <c r="F191" s="99"/>
      <c r="G191" s="99"/>
      <c r="H191" s="31">
        <f>SUM(D191:G191)</f>
        <v>0</v>
      </c>
    </row>
    <row r="192" spans="3:8" ht="15.75" customHeight="1" thickBot="1" x14ac:dyDescent="0.4">
      <c r="C192" s="23" t="s">
        <v>136</v>
      </c>
      <c r="D192" s="32">
        <f>SUM(D185:D191)</f>
        <v>0</v>
      </c>
      <c r="E192" s="32">
        <f>SUM(E185:E191)</f>
        <v>0</v>
      </c>
      <c r="F192" s="32">
        <f>SUM(F185:F191)</f>
        <v>0</v>
      </c>
      <c r="G192" s="32">
        <f>SUM(G185:G191)</f>
        <v>0</v>
      </c>
      <c r="H192" s="31">
        <f t="shared" si="15"/>
        <v>0</v>
      </c>
    </row>
    <row r="193" spans="3:8" ht="15.75" customHeight="1" x14ac:dyDescent="0.35">
      <c r="C193" s="95"/>
      <c r="D193" s="96"/>
      <c r="E193" s="96"/>
      <c r="F193" s="96"/>
      <c r="G193" s="96"/>
      <c r="H193" s="95"/>
    </row>
    <row r="194" spans="3:8" ht="15.75" customHeight="1" x14ac:dyDescent="0.35">
      <c r="C194" s="308" t="s">
        <v>167</v>
      </c>
      <c r="D194" s="309"/>
      <c r="E194" s="309"/>
      <c r="F194" s="309"/>
      <c r="G194" s="309"/>
      <c r="H194" s="310"/>
    </row>
    <row r="195" spans="3:8" ht="36" customHeight="1" thickBot="1" x14ac:dyDescent="0.4">
      <c r="C195" s="29" t="s">
        <v>168</v>
      </c>
      <c r="D195" s="30">
        <f>'1) Tableau budgétaire 1'!D61</f>
        <v>312146</v>
      </c>
      <c r="E195" s="30">
        <f>'1) Tableau budgétaire 1'!E61</f>
        <v>312146</v>
      </c>
      <c r="F195" s="30">
        <f>'1) Tableau budgétaire 1'!F61</f>
        <v>286813.08</v>
      </c>
      <c r="G195" s="30">
        <f>'1) Tableau budgétaire 1'!G61</f>
        <v>277813.08500000002</v>
      </c>
      <c r="H195" s="31">
        <f>SUM(D195:G195)</f>
        <v>1188918.165</v>
      </c>
    </row>
    <row r="196" spans="3:8" ht="15.75" customHeight="1" x14ac:dyDescent="0.35">
      <c r="C196" s="27" t="s">
        <v>129</v>
      </c>
      <c r="D196" s="97">
        <v>215752.5</v>
      </c>
      <c r="E196" s="98">
        <v>215752.5</v>
      </c>
      <c r="F196" s="98">
        <v>185952</v>
      </c>
      <c r="G196" s="98">
        <v>198000</v>
      </c>
      <c r="H196" s="31">
        <f t="shared" ref="H196:H202" si="16">SUM(D196:G196)</f>
        <v>815457</v>
      </c>
    </row>
    <row r="197" spans="3:8" ht="15.75" customHeight="1" x14ac:dyDescent="0.35">
      <c r="C197" s="19" t="s">
        <v>130</v>
      </c>
      <c r="D197" s="99"/>
      <c r="E197" s="93"/>
      <c r="F197" s="93">
        <v>6375.48</v>
      </c>
      <c r="G197" s="93">
        <v>5416.2849999999999</v>
      </c>
      <c r="H197" s="31">
        <f t="shared" si="16"/>
        <v>11791.764999999999</v>
      </c>
    </row>
    <row r="198" spans="3:8" ht="15.75" customHeight="1" x14ac:dyDescent="0.35">
      <c r="C198" s="19" t="s">
        <v>131</v>
      </c>
      <c r="D198" s="99"/>
      <c r="E198" s="99"/>
      <c r="F198" s="99"/>
      <c r="G198" s="99">
        <v>6000</v>
      </c>
      <c r="H198" s="31">
        <f>SUM(D198:G198)</f>
        <v>6000</v>
      </c>
    </row>
    <row r="199" spans="3:8" ht="15.75" customHeight="1" thickBot="1" x14ac:dyDescent="0.4">
      <c r="C199" s="20" t="s">
        <v>132</v>
      </c>
      <c r="D199" s="99">
        <v>96393.5</v>
      </c>
      <c r="E199" s="99">
        <v>96393.5</v>
      </c>
      <c r="F199" s="99"/>
      <c r="G199" s="99"/>
      <c r="H199" s="31">
        <f t="shared" si="16"/>
        <v>192787</v>
      </c>
    </row>
    <row r="200" spans="3:8" ht="15.75" customHeight="1" x14ac:dyDescent="0.35">
      <c r="C200" s="19" t="s">
        <v>133</v>
      </c>
      <c r="D200" s="99"/>
      <c r="E200" s="99"/>
      <c r="F200" s="99">
        <v>18500</v>
      </c>
      <c r="G200" s="99">
        <v>10000</v>
      </c>
      <c r="H200" s="31">
        <f t="shared" si="16"/>
        <v>28500</v>
      </c>
    </row>
    <row r="201" spans="3:8" ht="15.75" customHeight="1" thickBot="1" x14ac:dyDescent="0.4">
      <c r="C201" s="19" t="s">
        <v>134</v>
      </c>
      <c r="D201" s="99"/>
      <c r="E201" s="99"/>
      <c r="F201" s="99"/>
      <c r="G201" s="99"/>
      <c r="H201" s="31">
        <f t="shared" si="16"/>
        <v>0</v>
      </c>
    </row>
    <row r="202" spans="3:8" ht="15.75" customHeight="1" x14ac:dyDescent="0.35">
      <c r="C202" s="19" t="s">
        <v>135</v>
      </c>
      <c r="D202" s="99"/>
      <c r="E202" s="99"/>
      <c r="F202" s="99">
        <v>75985.600000000006</v>
      </c>
      <c r="G202" s="99">
        <v>58396.800000000003</v>
      </c>
      <c r="H202" s="31">
        <f t="shared" si="16"/>
        <v>134382.40000000002</v>
      </c>
    </row>
    <row r="203" spans="3:8" ht="15.75" customHeight="1" thickBot="1" x14ac:dyDescent="0.4">
      <c r="C203" s="23" t="s">
        <v>136</v>
      </c>
      <c r="D203" s="32">
        <f>SUM(D196:D202)</f>
        <v>312146</v>
      </c>
      <c r="E203" s="32">
        <f>SUM(E196:E202)</f>
        <v>312146</v>
      </c>
      <c r="F203" s="32">
        <f>SUM(F196:F202)</f>
        <v>286813.08</v>
      </c>
      <c r="G203" s="32">
        <f>SUM(G196:G202)</f>
        <v>277813.08500000002</v>
      </c>
      <c r="H203" s="31">
        <f>SUM(D203:G203)</f>
        <v>1188918.165</v>
      </c>
    </row>
    <row r="204" spans="3:8" ht="15.75" customHeight="1" thickBot="1" x14ac:dyDescent="0.4">
      <c r="C204" s="95"/>
      <c r="D204" s="96"/>
      <c r="E204" s="96"/>
      <c r="F204" s="96"/>
      <c r="G204" s="96"/>
      <c r="H204" s="95"/>
    </row>
    <row r="205" spans="3:8" ht="19.5" customHeight="1" thickBot="1" x14ac:dyDescent="0.4">
      <c r="C205" s="319" t="s">
        <v>104</v>
      </c>
      <c r="D205" s="320"/>
      <c r="E205" s="320"/>
      <c r="F205" s="320"/>
      <c r="G205" s="320"/>
      <c r="H205" s="321"/>
    </row>
    <row r="206" spans="3:8" ht="42.75" customHeight="1" x14ac:dyDescent="0.35">
      <c r="C206" s="39"/>
      <c r="D206" s="3" t="s">
        <v>105</v>
      </c>
      <c r="E206" s="3" t="s">
        <v>106</v>
      </c>
      <c r="F206" s="3" t="s">
        <v>107</v>
      </c>
      <c r="G206" s="3" t="s">
        <v>108</v>
      </c>
      <c r="H206" s="311" t="s">
        <v>104</v>
      </c>
    </row>
    <row r="207" spans="3:8" ht="19.5" customHeight="1" x14ac:dyDescent="0.35">
      <c r="C207" s="71"/>
      <c r="D207" s="91" t="str">
        <f>'1) Tableau budgétaire 1'!D10</f>
        <v>ONUDC Mauritanie</v>
      </c>
      <c r="E207" s="91" t="str">
        <f>'1) Tableau budgétaire 1'!E10</f>
        <v>ONUDC Senegal</v>
      </c>
      <c r="F207" s="91" t="str">
        <f>'1) Tableau budgétaire 1'!F10</f>
        <v>OIM Mauritanie</v>
      </c>
      <c r="G207" s="91" t="str">
        <f>'1) Tableau budgétaire 1'!G10</f>
        <v>OIM Sénégal</v>
      </c>
      <c r="H207" s="312"/>
    </row>
    <row r="208" spans="3:8" ht="19.5" customHeight="1" x14ac:dyDescent="0.35">
      <c r="C208" s="68" t="s">
        <v>129</v>
      </c>
      <c r="D208" s="103">
        <f>SUM(D185,D174,D163,D152,D140,D129,D118,D107,D95,D84,D73,D62,D50,D39,D28,D17,D196)</f>
        <v>215752.5</v>
      </c>
      <c r="E208" s="103">
        <f>SUM(E185,E174,E163,E152,E140,E129,E118,E107,E95,E84,E73,E62,E50,E39,E28,E17,E196)</f>
        <v>215752.5</v>
      </c>
      <c r="F208" s="103">
        <f t="shared" ref="F208" si="17">SUM(F185,F174,F163,F152,F140,F129,F118,F107,F95,F84,F73,F62,F50,F39,F28,F17,F196)</f>
        <v>185952</v>
      </c>
      <c r="G208" s="103">
        <f t="shared" ref="G208:G214" si="18">SUM(G185,G174,G163,G152,G140,G129,G118,G107,G95,G84,G73,G62,G50,G39,G28,G17,G196)</f>
        <v>198000</v>
      </c>
      <c r="H208" s="37">
        <f t="shared" ref="H208:H215" si="19">SUM(D208:G208)</f>
        <v>815457</v>
      </c>
    </row>
    <row r="209" spans="3:15" ht="34.5" customHeight="1" x14ac:dyDescent="0.35">
      <c r="C209" s="69" t="s">
        <v>130</v>
      </c>
      <c r="D209" s="103">
        <f>SUM(D186,D175,D164,D153,D141,D130,D119,D108,D96,D85,D74,D63,D51,D40,D29,D18,D197)</f>
        <v>0</v>
      </c>
      <c r="E209" s="103">
        <f t="shared" ref="E209:F209" si="20">SUM(E186,E175,E164,E153,E141,E130,E119,E108,E96,E85,E74,E63,E51,E40,E29,E18,E197)</f>
        <v>0</v>
      </c>
      <c r="F209" s="103">
        <f t="shared" si="20"/>
        <v>141375.48000000001</v>
      </c>
      <c r="G209" s="103">
        <f t="shared" si="18"/>
        <v>45416.285000000003</v>
      </c>
      <c r="H209" s="37">
        <f t="shared" si="19"/>
        <v>186791.76500000001</v>
      </c>
      <c r="I209" s="95"/>
      <c r="J209" s="95"/>
      <c r="K209" s="95"/>
      <c r="L209" s="95"/>
      <c r="M209" s="95"/>
      <c r="N209" s="95"/>
      <c r="O209" s="95"/>
    </row>
    <row r="210" spans="3:15" ht="48" customHeight="1" x14ac:dyDescent="0.35">
      <c r="C210" s="69" t="s">
        <v>131</v>
      </c>
      <c r="D210" s="103">
        <f t="shared" ref="D210:F214" si="21">SUM(D187,D176,D165,D154,D142,D131,D120,D109,D97,D86,D75,D64,D52,D41,D30,D19,D198)</f>
        <v>74500</v>
      </c>
      <c r="E210" s="103">
        <f t="shared" si="21"/>
        <v>74500</v>
      </c>
      <c r="F210" s="103">
        <f t="shared" si="21"/>
        <v>72000</v>
      </c>
      <c r="G210" s="103">
        <f t="shared" si="18"/>
        <v>6000</v>
      </c>
      <c r="H210" s="37">
        <f t="shared" si="19"/>
        <v>227000</v>
      </c>
      <c r="I210" s="95"/>
      <c r="J210" s="95"/>
      <c r="K210" s="95"/>
      <c r="L210" s="95"/>
      <c r="M210" s="95"/>
      <c r="N210" s="95"/>
      <c r="O210" s="95"/>
    </row>
    <row r="211" spans="3:15" ht="33" customHeight="1" x14ac:dyDescent="0.35">
      <c r="C211" s="70" t="s">
        <v>132</v>
      </c>
      <c r="D211" s="103">
        <f t="shared" si="21"/>
        <v>363793.28</v>
      </c>
      <c r="E211" s="103">
        <f t="shared" si="21"/>
        <v>363793.28</v>
      </c>
      <c r="F211" s="103">
        <f t="shared" si="21"/>
        <v>208500</v>
      </c>
      <c r="G211" s="103">
        <f t="shared" si="18"/>
        <v>441500</v>
      </c>
      <c r="H211" s="37">
        <f t="shared" si="19"/>
        <v>1377586.56</v>
      </c>
      <c r="I211" s="95"/>
      <c r="J211" s="95"/>
      <c r="K211" s="95"/>
      <c r="L211" s="95"/>
      <c r="M211" s="95"/>
      <c r="N211" s="95"/>
      <c r="O211" s="95"/>
    </row>
    <row r="212" spans="3:15" ht="21" customHeight="1" x14ac:dyDescent="0.35">
      <c r="C212" s="69" t="s">
        <v>133</v>
      </c>
      <c r="D212" s="103">
        <f t="shared" si="21"/>
        <v>170800.01500000001</v>
      </c>
      <c r="E212" s="103">
        <f t="shared" si="21"/>
        <v>170800.01500000001</v>
      </c>
      <c r="F212" s="103">
        <f t="shared" si="21"/>
        <v>118500</v>
      </c>
      <c r="G212" s="103">
        <f t="shared" si="18"/>
        <v>110500</v>
      </c>
      <c r="H212" s="37">
        <f t="shared" si="19"/>
        <v>570600.03</v>
      </c>
      <c r="I212" s="94"/>
      <c r="J212" s="94"/>
      <c r="K212" s="94"/>
      <c r="L212" s="94"/>
      <c r="M212" s="94"/>
      <c r="N212" s="104"/>
      <c r="O212" s="95"/>
    </row>
    <row r="213" spans="3:15" ht="39.75" customHeight="1" x14ac:dyDescent="0.35">
      <c r="C213" s="69" t="s">
        <v>134</v>
      </c>
      <c r="D213" s="103">
        <f t="shared" si="21"/>
        <v>95000</v>
      </c>
      <c r="E213" s="103">
        <f t="shared" si="21"/>
        <v>95000</v>
      </c>
      <c r="F213" s="103">
        <f t="shared" si="21"/>
        <v>0</v>
      </c>
      <c r="G213" s="103">
        <f t="shared" si="18"/>
        <v>0</v>
      </c>
      <c r="H213" s="37">
        <f t="shared" si="19"/>
        <v>190000</v>
      </c>
      <c r="I213" s="94"/>
      <c r="J213" s="94"/>
      <c r="K213" s="94"/>
      <c r="L213" s="94"/>
      <c r="M213" s="94"/>
      <c r="N213" s="104"/>
      <c r="O213" s="95"/>
    </row>
    <row r="214" spans="3:15" ht="39.75" customHeight="1" x14ac:dyDescent="0.35">
      <c r="C214" s="69" t="s">
        <v>135</v>
      </c>
      <c r="D214" s="105">
        <f t="shared" si="21"/>
        <v>89500</v>
      </c>
      <c r="E214" s="105">
        <f t="shared" si="21"/>
        <v>89500</v>
      </c>
      <c r="F214" s="105">
        <f t="shared" si="21"/>
        <v>133485.6</v>
      </c>
      <c r="G214" s="105">
        <f t="shared" si="18"/>
        <v>58396.800000000003</v>
      </c>
      <c r="H214" s="37">
        <f t="shared" si="19"/>
        <v>370882.39999999997</v>
      </c>
      <c r="I214" s="94"/>
      <c r="J214" s="94"/>
      <c r="K214" s="94"/>
      <c r="L214" s="94"/>
      <c r="M214" s="94"/>
      <c r="N214" s="104"/>
      <c r="O214" s="95"/>
    </row>
    <row r="215" spans="3:15" ht="22.5" customHeight="1" x14ac:dyDescent="0.35">
      <c r="C215" s="84" t="s">
        <v>109</v>
      </c>
      <c r="D215" s="106">
        <f>SUM(D208:D214)</f>
        <v>1009345.795</v>
      </c>
      <c r="E215" s="106">
        <f>SUM(E208:E214)</f>
        <v>1009345.795</v>
      </c>
      <c r="F215" s="106">
        <f>SUM(F208:F214)</f>
        <v>859813.08</v>
      </c>
      <c r="G215" s="106">
        <f>SUM(G208:G214)</f>
        <v>859813.08500000008</v>
      </c>
      <c r="H215" s="107">
        <f t="shared" si="19"/>
        <v>3738317.7549999999</v>
      </c>
      <c r="I215" s="94"/>
      <c r="J215" s="94"/>
      <c r="K215" s="94"/>
      <c r="L215" s="94"/>
      <c r="M215" s="94"/>
      <c r="N215" s="104"/>
      <c r="O215" s="95"/>
    </row>
    <row r="216" spans="3:15" ht="26.25" customHeight="1" thickBot="1" x14ac:dyDescent="0.4">
      <c r="C216" s="84" t="s">
        <v>110</v>
      </c>
      <c r="D216" s="108">
        <f>D215*0.07</f>
        <v>70654.205650000004</v>
      </c>
      <c r="E216" s="108">
        <f t="shared" ref="E216:F216" si="22">E215*0.07</f>
        <v>70654.205650000004</v>
      </c>
      <c r="F216" s="108">
        <f t="shared" si="22"/>
        <v>60186.9156</v>
      </c>
      <c r="G216" s="108">
        <f>G215*0.07</f>
        <v>60186.91595000001</v>
      </c>
      <c r="H216" s="109">
        <f>H215*0.07</f>
        <v>261682.24285000001</v>
      </c>
      <c r="I216" s="12"/>
      <c r="J216" s="12"/>
      <c r="K216" s="12"/>
      <c r="L216" s="12"/>
      <c r="M216" s="110"/>
      <c r="N216" s="96"/>
      <c r="O216" s="95"/>
    </row>
    <row r="217" spans="3:15" ht="23.25" customHeight="1" thickBot="1" x14ac:dyDescent="0.4">
      <c r="C217" s="63" t="s">
        <v>169</v>
      </c>
      <c r="D217" s="64">
        <f>SUM(D215:D216)</f>
        <v>1080000.0006500001</v>
      </c>
      <c r="E217" s="64">
        <f>SUM(E215:E216)</f>
        <v>1080000.0006500001</v>
      </c>
      <c r="F217" s="64">
        <f>SUM(F215:F216)</f>
        <v>919999.99559999991</v>
      </c>
      <c r="G217" s="64">
        <f>SUM(G215:G216)</f>
        <v>920000.00095000013</v>
      </c>
      <c r="H217" s="40">
        <f>SUM(H215:H216)</f>
        <v>3999999.9978499999</v>
      </c>
      <c r="I217" s="12"/>
      <c r="J217" s="12"/>
      <c r="K217" s="12"/>
      <c r="L217" s="12"/>
      <c r="M217" s="110"/>
      <c r="N217" s="96"/>
      <c r="O217" s="95"/>
    </row>
    <row r="218" spans="3:15" ht="15.75" customHeight="1" x14ac:dyDescent="0.35">
      <c r="C218" s="95"/>
      <c r="D218" s="96"/>
      <c r="E218" s="96"/>
      <c r="F218" s="96"/>
      <c r="G218" s="96"/>
      <c r="H218" s="95"/>
      <c r="I218" s="95"/>
      <c r="J218" s="95"/>
      <c r="K218" s="95"/>
      <c r="L218" s="95"/>
      <c r="M218" s="24"/>
      <c r="N218" s="95"/>
      <c r="O218" s="95"/>
    </row>
    <row r="219" spans="3:15" ht="15.75" customHeight="1" x14ac:dyDescent="0.35">
      <c r="C219" s="95"/>
      <c r="D219" s="96"/>
      <c r="E219" s="96"/>
      <c r="F219" s="96"/>
      <c r="G219" s="96"/>
      <c r="H219" s="95"/>
      <c r="I219" s="17"/>
      <c r="J219" s="17"/>
      <c r="K219" s="95"/>
      <c r="L219" s="95"/>
      <c r="M219" s="24"/>
      <c r="N219" s="95"/>
      <c r="O219" s="95"/>
    </row>
    <row r="220" spans="3:15" ht="15.75" customHeight="1" x14ac:dyDescent="0.35">
      <c r="C220" s="95"/>
      <c r="D220" s="96"/>
      <c r="E220" s="96"/>
      <c r="F220" s="96"/>
      <c r="G220" s="96"/>
      <c r="H220" s="95"/>
      <c r="I220" s="17"/>
      <c r="J220" s="17"/>
      <c r="K220" s="95"/>
      <c r="L220" s="95"/>
      <c r="M220" s="95"/>
      <c r="N220" s="95"/>
      <c r="O220" s="95"/>
    </row>
    <row r="221" spans="3:15" ht="40.5" customHeight="1" x14ac:dyDescent="0.35">
      <c r="C221" s="95"/>
      <c r="D221" s="96"/>
      <c r="E221" s="96"/>
      <c r="F221" s="96"/>
      <c r="G221" s="96"/>
      <c r="H221" s="95"/>
      <c r="I221" s="17"/>
      <c r="J221" s="17"/>
      <c r="K221" s="95"/>
      <c r="L221" s="95"/>
      <c r="M221" s="25"/>
      <c r="N221" s="95"/>
      <c r="O221" s="95"/>
    </row>
    <row r="222" spans="3:15" ht="24.75" customHeight="1" x14ac:dyDescent="0.35">
      <c r="C222" s="95"/>
      <c r="D222" s="96"/>
      <c r="E222" s="96"/>
      <c r="F222" s="96"/>
      <c r="G222" s="96"/>
      <c r="H222" s="95"/>
      <c r="I222" s="17"/>
      <c r="J222" s="17"/>
      <c r="K222" s="95"/>
      <c r="L222" s="95"/>
      <c r="M222" s="25"/>
      <c r="N222" s="95"/>
      <c r="O222" s="95"/>
    </row>
    <row r="223" spans="3:15" ht="41.25" customHeight="1" x14ac:dyDescent="0.35">
      <c r="C223" s="95"/>
      <c r="D223" s="96"/>
      <c r="E223" s="96"/>
      <c r="F223" s="96"/>
      <c r="G223" s="96"/>
      <c r="H223" s="95"/>
      <c r="I223" s="111"/>
      <c r="J223" s="17"/>
      <c r="K223" s="95"/>
      <c r="L223" s="95"/>
      <c r="M223" s="25"/>
      <c r="N223" s="95"/>
      <c r="O223" s="95"/>
    </row>
    <row r="224" spans="3:15" ht="51.75" customHeight="1" x14ac:dyDescent="0.35">
      <c r="C224" s="95"/>
      <c r="D224" s="96"/>
      <c r="E224" s="96"/>
      <c r="F224" s="96"/>
      <c r="G224" s="96"/>
      <c r="H224" s="95"/>
      <c r="I224" s="111"/>
      <c r="J224" s="17"/>
      <c r="K224" s="95"/>
      <c r="L224" s="95"/>
      <c r="M224" s="25"/>
      <c r="N224" s="95"/>
      <c r="O224" s="95"/>
    </row>
    <row r="225" spans="3:15" ht="42" customHeight="1" x14ac:dyDescent="0.35">
      <c r="C225" s="95"/>
      <c r="D225" s="96"/>
      <c r="E225" s="96"/>
      <c r="F225" s="96"/>
      <c r="G225" s="96"/>
      <c r="H225" s="95"/>
      <c r="I225" s="17"/>
      <c r="J225" s="17"/>
      <c r="K225" s="95"/>
      <c r="L225" s="95"/>
      <c r="M225" s="25"/>
      <c r="N225" s="95"/>
      <c r="O225" s="95"/>
    </row>
    <row r="226" spans="3:15" s="22" customFormat="1" ht="42" customHeight="1" x14ac:dyDescent="0.35">
      <c r="C226" s="95"/>
      <c r="D226" s="96"/>
      <c r="E226" s="96"/>
      <c r="F226" s="96"/>
      <c r="G226" s="96"/>
      <c r="H226" s="95"/>
      <c r="I226" s="95"/>
      <c r="J226" s="17"/>
      <c r="K226" s="95"/>
      <c r="L226" s="95"/>
      <c r="M226" s="25"/>
      <c r="N226" s="95"/>
      <c r="O226" s="96"/>
    </row>
    <row r="227" spans="3:15" s="22" customFormat="1" ht="42" customHeight="1" x14ac:dyDescent="0.35">
      <c r="C227" s="95"/>
      <c r="D227" s="96"/>
      <c r="E227" s="96"/>
      <c r="F227" s="96"/>
      <c r="G227" s="96"/>
      <c r="H227" s="95"/>
      <c r="I227" s="95"/>
      <c r="J227" s="17"/>
      <c r="K227" s="95"/>
      <c r="L227" s="95"/>
      <c r="M227" s="95"/>
      <c r="N227" s="95"/>
      <c r="O227" s="96"/>
    </row>
    <row r="228" spans="3:15" s="22" customFormat="1" ht="63.75" customHeight="1" x14ac:dyDescent="0.35">
      <c r="C228" s="95"/>
      <c r="D228" s="96"/>
      <c r="E228" s="96"/>
      <c r="F228" s="96"/>
      <c r="G228" s="96"/>
      <c r="H228" s="95"/>
      <c r="I228" s="95"/>
      <c r="J228" s="24"/>
      <c r="K228" s="95"/>
      <c r="L228" s="95"/>
      <c r="M228" s="95"/>
      <c r="N228" s="95"/>
      <c r="O228" s="96"/>
    </row>
    <row r="229" spans="3:15" s="22" customFormat="1" ht="42" customHeight="1" x14ac:dyDescent="0.35">
      <c r="C229" s="95"/>
      <c r="D229" s="96"/>
      <c r="E229" s="96"/>
      <c r="F229" s="96"/>
      <c r="G229" s="96"/>
      <c r="H229" s="95"/>
      <c r="I229" s="95"/>
      <c r="J229" s="95"/>
      <c r="K229" s="95"/>
      <c r="L229" s="95"/>
      <c r="M229" s="95"/>
      <c r="N229" s="24"/>
      <c r="O229" s="96"/>
    </row>
    <row r="230" spans="3:15" ht="23.25" customHeight="1" x14ac:dyDescent="0.35">
      <c r="C230" s="95"/>
      <c r="D230" s="96"/>
      <c r="E230" s="96"/>
      <c r="F230" s="96"/>
      <c r="G230" s="96"/>
      <c r="H230" s="95"/>
      <c r="I230" s="95"/>
      <c r="J230" s="95"/>
      <c r="K230" s="95"/>
      <c r="L230" s="95"/>
      <c r="M230" s="95"/>
      <c r="N230" s="95"/>
      <c r="O230" s="95"/>
    </row>
    <row r="231" spans="3:15" ht="27.75" customHeight="1" x14ac:dyDescent="0.35">
      <c r="C231" s="95"/>
      <c r="D231" s="96"/>
      <c r="E231" s="96"/>
      <c r="F231" s="96"/>
      <c r="G231" s="96"/>
      <c r="H231" s="95"/>
      <c r="I231" s="95"/>
      <c r="J231" s="95"/>
      <c r="K231" s="95"/>
      <c r="L231" s="95"/>
      <c r="M231" s="95"/>
      <c r="N231" s="95"/>
      <c r="O231" s="95"/>
    </row>
    <row r="232" spans="3:15" ht="55.5" customHeight="1" x14ac:dyDescent="0.35">
      <c r="C232" s="95"/>
      <c r="D232" s="96"/>
      <c r="E232" s="96"/>
      <c r="F232" s="96"/>
      <c r="G232" s="96"/>
      <c r="H232" s="95"/>
      <c r="I232" s="95"/>
      <c r="J232" s="95"/>
      <c r="K232" s="95"/>
      <c r="L232" s="95"/>
      <c r="M232" s="95"/>
      <c r="N232" s="95"/>
      <c r="O232" s="95"/>
    </row>
    <row r="233" spans="3:15" ht="57.75" customHeight="1" x14ac:dyDescent="0.35">
      <c r="C233" s="95"/>
      <c r="D233" s="96"/>
      <c r="E233" s="96"/>
      <c r="F233" s="96"/>
      <c r="G233" s="96"/>
      <c r="H233" s="95"/>
      <c r="I233" s="95"/>
      <c r="J233" s="95"/>
      <c r="K233" s="95"/>
      <c r="L233" s="95"/>
      <c r="M233" s="95"/>
      <c r="N233" s="95"/>
      <c r="O233" s="95"/>
    </row>
    <row r="234" spans="3:15" ht="21.75" customHeight="1" x14ac:dyDescent="0.35">
      <c r="C234" s="95"/>
      <c r="D234" s="96"/>
      <c r="E234" s="96"/>
      <c r="F234" s="96"/>
      <c r="G234" s="96"/>
      <c r="H234" s="95"/>
      <c r="I234" s="95"/>
      <c r="J234" s="95"/>
      <c r="K234" s="95"/>
      <c r="L234" s="95"/>
      <c r="M234" s="95"/>
      <c r="N234" s="95"/>
      <c r="O234" s="95"/>
    </row>
    <row r="235" spans="3:15" ht="49.5" customHeight="1" x14ac:dyDescent="0.35">
      <c r="C235" s="95"/>
      <c r="D235" s="96"/>
      <c r="E235" s="96"/>
      <c r="F235" s="96"/>
      <c r="G235" s="96"/>
      <c r="H235" s="95"/>
      <c r="I235" s="95"/>
      <c r="J235" s="95"/>
      <c r="K235" s="95"/>
      <c r="L235" s="95"/>
      <c r="M235" s="95"/>
      <c r="N235" s="95"/>
      <c r="O235" s="95"/>
    </row>
    <row r="236" spans="3:15" ht="28.5" customHeight="1" x14ac:dyDescent="0.35">
      <c r="C236" s="95"/>
      <c r="D236" s="96"/>
      <c r="E236" s="96"/>
      <c r="F236" s="96"/>
      <c r="G236" s="96"/>
      <c r="H236" s="95"/>
      <c r="I236" s="95"/>
      <c r="J236" s="95"/>
      <c r="K236" s="95"/>
      <c r="L236" s="95"/>
      <c r="M236" s="95"/>
      <c r="N236" s="95"/>
      <c r="O236" s="95"/>
    </row>
    <row r="237" spans="3:15" ht="28.5" customHeight="1" x14ac:dyDescent="0.35">
      <c r="C237" s="95"/>
      <c r="D237" s="96"/>
      <c r="E237" s="96"/>
      <c r="F237" s="96"/>
      <c r="G237" s="96"/>
      <c r="H237" s="95"/>
      <c r="I237" s="95"/>
      <c r="J237" s="95"/>
      <c r="K237" s="95"/>
      <c r="L237" s="95"/>
      <c r="M237" s="95"/>
      <c r="N237" s="95"/>
      <c r="O237" s="95"/>
    </row>
    <row r="238" spans="3:15" ht="28.5" customHeight="1" x14ac:dyDescent="0.35">
      <c r="C238" s="95"/>
      <c r="D238" s="96"/>
      <c r="E238" s="96"/>
      <c r="F238" s="96"/>
      <c r="G238" s="96"/>
      <c r="H238" s="95"/>
      <c r="I238" s="95"/>
      <c r="J238" s="95"/>
      <c r="K238" s="95"/>
      <c r="L238" s="95"/>
      <c r="M238" s="95"/>
      <c r="N238" s="95"/>
      <c r="O238" s="95"/>
    </row>
    <row r="239" spans="3:15" ht="23.25" customHeight="1" x14ac:dyDescent="0.35">
      <c r="C239" s="95"/>
      <c r="D239" s="96"/>
      <c r="E239" s="96"/>
      <c r="F239" s="96"/>
      <c r="G239" s="96"/>
      <c r="H239" s="95"/>
      <c r="I239" s="95"/>
      <c r="J239" s="95"/>
      <c r="K239" s="95"/>
      <c r="L239" s="95"/>
      <c r="M239" s="95"/>
      <c r="N239" s="95"/>
      <c r="O239" s="24"/>
    </row>
    <row r="240" spans="3:15" ht="43.5" customHeight="1" x14ac:dyDescent="0.35">
      <c r="C240" s="95"/>
      <c r="D240" s="96"/>
      <c r="E240" s="96"/>
      <c r="F240" s="96"/>
      <c r="G240" s="96"/>
      <c r="H240" s="95"/>
      <c r="I240" s="95"/>
      <c r="J240" s="95"/>
      <c r="K240" s="95"/>
      <c r="L240" s="95"/>
      <c r="M240" s="95"/>
      <c r="N240" s="95"/>
      <c r="O240" s="24"/>
    </row>
    <row r="241" spans="3:15" ht="55.5" customHeight="1" x14ac:dyDescent="0.35">
      <c r="C241" s="95"/>
      <c r="D241" s="96"/>
      <c r="E241" s="96"/>
      <c r="F241" s="96"/>
      <c r="G241" s="96"/>
      <c r="H241" s="95"/>
      <c r="I241" s="95"/>
      <c r="J241" s="95"/>
      <c r="K241" s="95"/>
      <c r="L241" s="95"/>
      <c r="M241" s="95"/>
      <c r="N241" s="95"/>
      <c r="O241" s="95"/>
    </row>
    <row r="242" spans="3:15" ht="42.75" customHeight="1" x14ac:dyDescent="0.35">
      <c r="C242" s="95"/>
      <c r="D242" s="96"/>
      <c r="E242" s="96"/>
      <c r="F242" s="96"/>
      <c r="G242" s="96"/>
      <c r="H242" s="95"/>
      <c r="I242" s="95"/>
      <c r="J242" s="95"/>
      <c r="K242" s="95"/>
      <c r="L242" s="95"/>
      <c r="M242" s="95"/>
      <c r="N242" s="95"/>
      <c r="O242" s="24"/>
    </row>
    <row r="243" spans="3:15" ht="21.75" customHeight="1" x14ac:dyDescent="0.35">
      <c r="C243" s="95"/>
      <c r="D243" s="96"/>
      <c r="E243" s="96"/>
      <c r="F243" s="96"/>
      <c r="G243" s="96"/>
      <c r="H243" s="95"/>
      <c r="I243" s="95"/>
      <c r="J243" s="95"/>
      <c r="K243" s="95"/>
      <c r="L243" s="95"/>
      <c r="M243" s="95"/>
      <c r="N243" s="95"/>
      <c r="O243" s="24"/>
    </row>
    <row r="244" spans="3:15" ht="21.75" customHeight="1" x14ac:dyDescent="0.35">
      <c r="C244" s="95"/>
      <c r="D244" s="96"/>
      <c r="E244" s="96"/>
      <c r="F244" s="96"/>
      <c r="G244" s="96"/>
      <c r="H244" s="95"/>
      <c r="I244" s="95"/>
      <c r="J244" s="95"/>
      <c r="K244" s="95"/>
      <c r="L244" s="95"/>
      <c r="M244" s="95"/>
      <c r="N244" s="95"/>
      <c r="O244" s="24"/>
    </row>
    <row r="245" spans="3:15" ht="23.25" customHeight="1" x14ac:dyDescent="0.35">
      <c r="C245" s="95"/>
      <c r="D245" s="96"/>
      <c r="E245" s="96"/>
      <c r="F245" s="96"/>
      <c r="G245" s="96"/>
      <c r="H245" s="95"/>
      <c r="I245" s="95"/>
      <c r="J245" s="95"/>
      <c r="K245" s="95"/>
      <c r="L245" s="95"/>
      <c r="M245" s="95"/>
      <c r="N245" s="95"/>
      <c r="O245" s="95"/>
    </row>
    <row r="246" spans="3:15" ht="23.25" customHeight="1" x14ac:dyDescent="0.35">
      <c r="C246" s="95"/>
      <c r="D246" s="96"/>
      <c r="E246" s="96"/>
      <c r="F246" s="96"/>
      <c r="G246" s="96"/>
      <c r="H246" s="95"/>
      <c r="I246" s="95"/>
      <c r="J246" s="95"/>
      <c r="K246" s="95"/>
      <c r="L246" s="95"/>
      <c r="M246" s="95"/>
      <c r="N246" s="95"/>
      <c r="O246" s="95"/>
    </row>
    <row r="247" spans="3:15" ht="21.75" customHeight="1" x14ac:dyDescent="0.35">
      <c r="C247" s="95"/>
      <c r="D247" s="96"/>
      <c r="E247" s="96"/>
      <c r="F247" s="96"/>
      <c r="G247" s="96"/>
      <c r="H247" s="95"/>
      <c r="I247" s="95"/>
      <c r="J247" s="95"/>
      <c r="K247" s="95"/>
      <c r="L247" s="95"/>
      <c r="M247" s="95"/>
      <c r="N247" s="95"/>
      <c r="O247" s="95"/>
    </row>
    <row r="248" spans="3:15" ht="16.5" customHeight="1" x14ac:dyDescent="0.35">
      <c r="C248" s="95"/>
      <c r="D248" s="96"/>
      <c r="E248" s="96"/>
      <c r="F248" s="96"/>
      <c r="G248" s="96"/>
      <c r="H248" s="95"/>
      <c r="I248" s="95"/>
      <c r="J248" s="95"/>
      <c r="K248" s="95"/>
      <c r="L248" s="95"/>
      <c r="M248" s="95"/>
      <c r="N248" s="95"/>
      <c r="O248" s="95"/>
    </row>
    <row r="249" spans="3:15" ht="29.25" customHeight="1" x14ac:dyDescent="0.35">
      <c r="C249" s="95"/>
      <c r="D249" s="96"/>
      <c r="E249" s="96"/>
      <c r="F249" s="96"/>
      <c r="G249" s="96"/>
      <c r="H249" s="95"/>
      <c r="I249" s="95"/>
      <c r="J249" s="95"/>
      <c r="K249" s="95"/>
      <c r="L249" s="95"/>
      <c r="M249" s="95"/>
      <c r="N249" s="95"/>
      <c r="O249" s="95"/>
    </row>
    <row r="250" spans="3:15" ht="24.75" customHeight="1" x14ac:dyDescent="0.35">
      <c r="C250" s="95"/>
      <c r="D250" s="96"/>
      <c r="E250" s="96"/>
      <c r="F250" s="96"/>
      <c r="G250" s="96"/>
      <c r="H250" s="95"/>
      <c r="I250" s="95"/>
      <c r="J250" s="95"/>
      <c r="K250" s="95"/>
      <c r="L250" s="95"/>
      <c r="M250" s="95"/>
      <c r="N250" s="95"/>
      <c r="O250" s="95"/>
    </row>
    <row r="251" spans="3:15" ht="33" customHeight="1" x14ac:dyDescent="0.35">
      <c r="C251" s="95"/>
      <c r="D251" s="96"/>
      <c r="E251" s="96"/>
      <c r="F251" s="96"/>
      <c r="G251" s="96"/>
      <c r="H251" s="95"/>
      <c r="I251" s="95"/>
      <c r="J251" s="95"/>
      <c r="K251" s="95"/>
      <c r="L251" s="95"/>
      <c r="M251" s="95"/>
      <c r="N251" s="95"/>
      <c r="O251" s="95"/>
    </row>
    <row r="253" spans="3:15" ht="15" customHeight="1" x14ac:dyDescent="0.35">
      <c r="C253" s="95"/>
      <c r="D253" s="96"/>
      <c r="E253" s="96"/>
      <c r="F253" s="96"/>
      <c r="G253" s="96"/>
      <c r="H253" s="95"/>
      <c r="I253" s="95"/>
      <c r="J253" s="95"/>
      <c r="K253" s="95"/>
      <c r="L253" s="95"/>
      <c r="M253" s="95"/>
      <c r="N253" s="95"/>
      <c r="O253" s="95"/>
    </row>
    <row r="254" spans="3:15" ht="25.5" customHeight="1" x14ac:dyDescent="0.35">
      <c r="C254" s="95"/>
      <c r="D254" s="96"/>
      <c r="E254" s="96"/>
      <c r="F254" s="96"/>
      <c r="G254" s="96"/>
      <c r="H254" s="95"/>
      <c r="I254" s="95"/>
      <c r="J254" s="95"/>
      <c r="K254" s="95"/>
      <c r="L254" s="95"/>
      <c r="M254" s="95"/>
      <c r="N254" s="95"/>
      <c r="O254" s="95"/>
    </row>
  </sheetData>
  <sheetProtection sheet="1" insertColumns="0" insertRows="0" deleteRows="0"/>
  <mergeCells count="28">
    <mergeCell ref="C93:H93"/>
    <mergeCell ref="B104:H104"/>
    <mergeCell ref="C2:F2"/>
    <mergeCell ref="C10:F10"/>
    <mergeCell ref="B14:H14"/>
    <mergeCell ref="C15:H15"/>
    <mergeCell ref="B59:H59"/>
    <mergeCell ref="H12:H13"/>
    <mergeCell ref="C5:H5"/>
    <mergeCell ref="C26:H26"/>
    <mergeCell ref="C37:H37"/>
    <mergeCell ref="C48:H48"/>
    <mergeCell ref="C194:H194"/>
    <mergeCell ref="H206:H207"/>
    <mergeCell ref="C172:H172"/>
    <mergeCell ref="C183:H183"/>
    <mergeCell ref="C6:H8"/>
    <mergeCell ref="C161:H161"/>
    <mergeCell ref="C60:H60"/>
    <mergeCell ref="C105:H105"/>
    <mergeCell ref="C116:H116"/>
    <mergeCell ref="C127:H127"/>
    <mergeCell ref="C205:H205"/>
    <mergeCell ref="C138:H138"/>
    <mergeCell ref="B149:H149"/>
    <mergeCell ref="C150:H150"/>
    <mergeCell ref="C71:H71"/>
    <mergeCell ref="C82:H82"/>
  </mergeCells>
  <conditionalFormatting sqref="H24">
    <cfRule type="cellIs" dxfId="22" priority="18" operator="notEqual">
      <formula>$H$16</formula>
    </cfRule>
  </conditionalFormatting>
  <conditionalFormatting sqref="H35">
    <cfRule type="cellIs" dxfId="21" priority="17" operator="notEqual">
      <formula>$H$27</formula>
    </cfRule>
  </conditionalFormatting>
  <conditionalFormatting sqref="H46">
    <cfRule type="cellIs" dxfId="20" priority="16" operator="notEqual">
      <formula>$H$38</formula>
    </cfRule>
  </conditionalFormatting>
  <conditionalFormatting sqref="H57">
    <cfRule type="cellIs" dxfId="19" priority="15" operator="notEqual">
      <formula>$H$49</formula>
    </cfRule>
  </conditionalFormatting>
  <conditionalFormatting sqref="H69">
    <cfRule type="cellIs" dxfId="18" priority="14" operator="notEqual">
      <formula>$H$61</formula>
    </cfRule>
  </conditionalFormatting>
  <conditionalFormatting sqref="H80">
    <cfRule type="cellIs" dxfId="17" priority="13" operator="notEqual">
      <formula>$H$72</formula>
    </cfRule>
  </conditionalFormatting>
  <conditionalFormatting sqref="H91">
    <cfRule type="cellIs" dxfId="16" priority="12" operator="notEqual">
      <formula>$H$83</formula>
    </cfRule>
  </conditionalFormatting>
  <conditionalFormatting sqref="H102">
    <cfRule type="cellIs" dxfId="15" priority="11" operator="notEqual">
      <formula>$H$94</formula>
    </cfRule>
  </conditionalFormatting>
  <conditionalFormatting sqref="H114">
    <cfRule type="cellIs" dxfId="14" priority="10" operator="notEqual">
      <formula>$H$106</formula>
    </cfRule>
  </conditionalFormatting>
  <conditionalFormatting sqref="H125">
    <cfRule type="cellIs" dxfId="13" priority="9" operator="notEqual">
      <formula>$H$117</formula>
    </cfRule>
  </conditionalFormatting>
  <conditionalFormatting sqref="H136">
    <cfRule type="cellIs" dxfId="12" priority="8" operator="notEqual">
      <formula>$H$128</formula>
    </cfRule>
  </conditionalFormatting>
  <conditionalFormatting sqref="H147">
    <cfRule type="cellIs" dxfId="11" priority="7" operator="notEqual">
      <formula>$H$139</formula>
    </cfRule>
  </conditionalFormatting>
  <conditionalFormatting sqref="H159">
    <cfRule type="cellIs" dxfId="10" priority="6" operator="notEqual">
      <formula>$H$151</formula>
    </cfRule>
  </conditionalFormatting>
  <conditionalFormatting sqref="H170">
    <cfRule type="cellIs" dxfId="9" priority="5" operator="notEqual">
      <formula>$H$162</formula>
    </cfRule>
  </conditionalFormatting>
  <conditionalFormatting sqref="H181">
    <cfRule type="cellIs" dxfId="8" priority="4" operator="notEqual">
      <formula>$H$173</formula>
    </cfRule>
  </conditionalFormatting>
  <conditionalFormatting sqref="H192">
    <cfRule type="cellIs" dxfId="7" priority="3" operator="notEqual">
      <formula>$H$184</formula>
    </cfRule>
  </conditionalFormatting>
  <conditionalFormatting sqref="H203">
    <cfRule type="cellIs" dxfId="6" priority="2" operator="notEqual">
      <formula>$H$195</formula>
    </cfRule>
  </conditionalFormatting>
  <dataValidations disablePrompts="1"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9DD30DAD-252C-43C8-B2D2-D70E24558917}"/>
    <dataValidation allowBlank="1" showInputMessage="1" showErrorMessage="1" prompt="Services contracted by an organization which follow the normal procurement processes." sqref="C188 C20 C31 C42 C53 C65 C76 C87 C98 C110 C121 C132 C143 C155 C166 C177 C199 C211" xr:uid="{D2D4883A-DF6E-4599-89E1-C25704DD6B71}"/>
    <dataValidation allowBlank="1" showInputMessage="1" showErrorMessage="1" prompt="Includes staff and non-staff travel paid for by the organization directly related to a project." sqref="C189 C21 C32 C43 C54 C66 C77 C88 C99 C111 C122 C133 C144 C156 C167 C178 C200 C21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F098AF50-6738-49DD-B927-47F3EEE74261}"/>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340B5EBB-3C3E-458C-BC5F-57C720FFB61A}"/>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1'!$H$74</xm:f>
            <x14:dxf>
              <font>
                <color rgb="FF9C0006"/>
              </font>
              <fill>
                <patternFill>
                  <bgColor rgb="FFFFC7CE"/>
                </patternFill>
              </fill>
            </x14:dxf>
          </x14:cfRule>
          <xm:sqref>H217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election activeCell="J12" sqref="J12"/>
    </sheetView>
  </sheetViews>
  <sheetFormatPr baseColWidth="10" defaultColWidth="8.81640625" defaultRowHeight="14.5" x14ac:dyDescent="0.35"/>
  <cols>
    <col min="2" max="2" width="73.453125" customWidth="1"/>
  </cols>
  <sheetData>
    <row r="1" spans="2:2" ht="15" thickBot="1" x14ac:dyDescent="0.4"/>
    <row r="2" spans="2:2" ht="15" thickBot="1" x14ac:dyDescent="0.4">
      <c r="B2" s="75" t="s">
        <v>170</v>
      </c>
    </row>
    <row r="3" spans="2:2" ht="70.5" customHeight="1" x14ac:dyDescent="0.35">
      <c r="B3" s="76" t="s">
        <v>171</v>
      </c>
    </row>
    <row r="4" spans="2:2" ht="58" x14ac:dyDescent="0.35">
      <c r="B4" s="73" t="s">
        <v>172</v>
      </c>
    </row>
    <row r="5" spans="2:2" x14ac:dyDescent="0.35">
      <c r="B5" s="73"/>
    </row>
    <row r="6" spans="2:2" ht="58" x14ac:dyDescent="0.35">
      <c r="B6" s="72" t="s">
        <v>173</v>
      </c>
    </row>
    <row r="7" spans="2:2" x14ac:dyDescent="0.35">
      <c r="B7" s="73"/>
    </row>
    <row r="8" spans="2:2" ht="72.5" x14ac:dyDescent="0.35">
      <c r="B8" s="72" t="s">
        <v>174</v>
      </c>
    </row>
    <row r="9" spans="2:2" x14ac:dyDescent="0.35">
      <c r="B9" s="73"/>
    </row>
    <row r="10" spans="2:2" ht="29" x14ac:dyDescent="0.35">
      <c r="B10" s="73" t="s">
        <v>175</v>
      </c>
    </row>
    <row r="11" spans="2:2" x14ac:dyDescent="0.35">
      <c r="B11" s="73"/>
    </row>
    <row r="12" spans="2:2" ht="72.5" x14ac:dyDescent="0.35">
      <c r="B12" s="72" t="s">
        <v>176</v>
      </c>
    </row>
    <row r="13" spans="2:2" x14ac:dyDescent="0.35">
      <c r="B13" s="73"/>
    </row>
    <row r="14" spans="2:2" ht="58.5" thickBot="1" x14ac:dyDescent="0.4">
      <c r="B14" s="74" t="s">
        <v>177</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34" t="s">
        <v>178</v>
      </c>
      <c r="C2" s="335"/>
      <c r="D2" s="336"/>
    </row>
    <row r="3" spans="2:4" ht="15" thickBot="1" x14ac:dyDescent="0.4">
      <c r="B3" s="337"/>
      <c r="C3" s="338"/>
      <c r="D3" s="339"/>
    </row>
    <row r="4" spans="2:4" ht="15" thickBot="1" x14ac:dyDescent="0.4"/>
    <row r="5" spans="2:4" x14ac:dyDescent="0.35">
      <c r="B5" s="345" t="s">
        <v>179</v>
      </c>
      <c r="C5" s="346"/>
      <c r="D5" s="347"/>
    </row>
    <row r="6" spans="2:4" ht="15" thickBot="1" x14ac:dyDescent="0.4">
      <c r="B6" s="342"/>
      <c r="C6" s="343"/>
      <c r="D6" s="344"/>
    </row>
    <row r="7" spans="2:4" x14ac:dyDescent="0.35">
      <c r="B7" s="47" t="s">
        <v>180</v>
      </c>
      <c r="C7" s="340" t="e">
        <f>SUM('1) Tableau budgétaire 1'!D15:F15,'1) Tableau budgétaire 1'!D22:F22,'1) Tableau budgétaire 1'!D28:F28,'1) Tableau budgétaire 1'!#REF!)</f>
        <v>#REF!</v>
      </c>
      <c r="D7" s="341"/>
    </row>
    <row r="8" spans="2:4" x14ac:dyDescent="0.35">
      <c r="B8" s="47" t="s">
        <v>181</v>
      </c>
      <c r="C8" s="348" t="e">
        <f>SUM(D10:D14)</f>
        <v>#REF!</v>
      </c>
      <c r="D8" s="349"/>
    </row>
    <row r="9" spans="2:4" x14ac:dyDescent="0.35">
      <c r="B9" s="48" t="s">
        <v>182</v>
      </c>
      <c r="C9" s="49" t="s">
        <v>183</v>
      </c>
      <c r="D9" s="50" t="s">
        <v>184</v>
      </c>
    </row>
    <row r="10" spans="2:4" ht="35.15" customHeight="1" x14ac:dyDescent="0.35">
      <c r="B10" s="59"/>
      <c r="C10" s="52"/>
      <c r="D10" s="53" t="e">
        <f>$C$7*C10</f>
        <v>#REF!</v>
      </c>
    </row>
    <row r="11" spans="2:4" ht="35.15" customHeight="1" x14ac:dyDescent="0.35">
      <c r="B11" s="59"/>
      <c r="C11" s="52"/>
      <c r="D11" s="53" t="e">
        <f>C7*C11</f>
        <v>#REF!</v>
      </c>
    </row>
    <row r="12" spans="2:4" ht="35.15" customHeight="1" x14ac:dyDescent="0.35">
      <c r="B12" s="60"/>
      <c r="C12" s="52"/>
      <c r="D12" s="53" t="e">
        <f>C7*C12</f>
        <v>#REF!</v>
      </c>
    </row>
    <row r="13" spans="2:4" ht="35.15" customHeight="1" x14ac:dyDescent="0.35">
      <c r="B13" s="60"/>
      <c r="C13" s="52"/>
      <c r="D13" s="53" t="e">
        <f>C7*C13</f>
        <v>#REF!</v>
      </c>
    </row>
    <row r="14" spans="2:4" ht="35.15" customHeight="1" thickBot="1" x14ac:dyDescent="0.4">
      <c r="B14" s="61"/>
      <c r="C14" s="52"/>
      <c r="D14" s="57" t="e">
        <f>C7*C14</f>
        <v>#REF!</v>
      </c>
    </row>
    <row r="15" spans="2:4" ht="15" thickBot="1" x14ac:dyDescent="0.4"/>
    <row r="16" spans="2:4" x14ac:dyDescent="0.35">
      <c r="B16" s="345" t="s">
        <v>185</v>
      </c>
      <c r="C16" s="346"/>
      <c r="D16" s="347"/>
    </row>
    <row r="17" spans="2:4" ht="15" thickBot="1" x14ac:dyDescent="0.4">
      <c r="B17" s="350"/>
      <c r="C17" s="351"/>
      <c r="D17" s="352"/>
    </row>
    <row r="18" spans="2:4" x14ac:dyDescent="0.35">
      <c r="B18" s="47" t="s">
        <v>180</v>
      </c>
      <c r="C18" s="340" t="e">
        <f>SUM('1) Tableau budgétaire 1'!D34:F34,'1) Tableau budgétaire 1'!D40:F40,'1) Tableau budgétaire 1'!#REF!,'1) Tableau budgétaire 1'!#REF!)</f>
        <v>#REF!</v>
      </c>
      <c r="D18" s="341"/>
    </row>
    <row r="19" spans="2:4" x14ac:dyDescent="0.35">
      <c r="B19" s="47" t="s">
        <v>181</v>
      </c>
      <c r="C19" s="348" t="e">
        <f>SUM(D21:D25)</f>
        <v>#REF!</v>
      </c>
      <c r="D19" s="349"/>
    </row>
    <row r="20" spans="2:4" x14ac:dyDescent="0.35">
      <c r="B20" s="48" t="s">
        <v>182</v>
      </c>
      <c r="C20" s="49" t="s">
        <v>183</v>
      </c>
      <c r="D20" s="50" t="s">
        <v>184</v>
      </c>
    </row>
    <row r="21" spans="2:4" ht="35.15" customHeight="1" x14ac:dyDescent="0.35">
      <c r="B21" s="51"/>
      <c r="C21" s="52"/>
      <c r="D21" s="53" t="e">
        <f>$C$18*C21</f>
        <v>#REF!</v>
      </c>
    </row>
    <row r="22" spans="2:4" ht="35.15" customHeight="1" x14ac:dyDescent="0.35">
      <c r="B22" s="54"/>
      <c r="C22" s="52"/>
      <c r="D22" s="53" t="e">
        <f>$C$18*C22</f>
        <v>#REF!</v>
      </c>
    </row>
    <row r="23" spans="2:4" ht="35.15" customHeight="1" x14ac:dyDescent="0.35">
      <c r="B23" s="55"/>
      <c r="C23" s="52"/>
      <c r="D23" s="53" t="e">
        <f>$C$18*C23</f>
        <v>#REF!</v>
      </c>
    </row>
    <row r="24" spans="2:4" ht="35.15" customHeight="1" x14ac:dyDescent="0.35">
      <c r="B24" s="55"/>
      <c r="C24" s="52"/>
      <c r="D24" s="53" t="e">
        <f>$C$18*C24</f>
        <v>#REF!</v>
      </c>
    </row>
    <row r="25" spans="2:4" ht="35.15" customHeight="1" thickBot="1" x14ac:dyDescent="0.4">
      <c r="B25" s="56"/>
      <c r="C25" s="52"/>
      <c r="D25" s="53" t="e">
        <f>$C$18*C25</f>
        <v>#REF!</v>
      </c>
    </row>
    <row r="26" spans="2:4" ht="15" thickBot="1" x14ac:dyDescent="0.4"/>
    <row r="27" spans="2:4" x14ac:dyDescent="0.35">
      <c r="B27" s="345" t="s">
        <v>186</v>
      </c>
      <c r="C27" s="346"/>
      <c r="D27" s="347"/>
    </row>
    <row r="28" spans="2:4" ht="15" thickBot="1" x14ac:dyDescent="0.4">
      <c r="B28" s="342"/>
      <c r="C28" s="343"/>
      <c r="D28" s="344"/>
    </row>
    <row r="29" spans="2:4" x14ac:dyDescent="0.35">
      <c r="B29" s="47" t="s">
        <v>180</v>
      </c>
      <c r="C29" s="340" t="e">
        <f>SUM('1) Tableau budgétaire 1'!D49:F49,'1) Tableau budgétaire 1'!D53:F53,'1) Tableau budgétaire 1'!#REF!,'1) Tableau budgétaire 1'!#REF!)</f>
        <v>#REF!</v>
      </c>
      <c r="D29" s="341"/>
    </row>
    <row r="30" spans="2:4" x14ac:dyDescent="0.35">
      <c r="B30" s="47" t="s">
        <v>181</v>
      </c>
      <c r="C30" s="348" t="e">
        <f>SUM(D32:D36)</f>
        <v>#REF!</v>
      </c>
      <c r="D30" s="349"/>
    </row>
    <row r="31" spans="2:4" x14ac:dyDescent="0.35">
      <c r="B31" s="48" t="s">
        <v>182</v>
      </c>
      <c r="C31" s="49" t="s">
        <v>183</v>
      </c>
      <c r="D31" s="50" t="s">
        <v>184</v>
      </c>
    </row>
    <row r="32" spans="2:4" ht="35.15" customHeight="1" x14ac:dyDescent="0.35">
      <c r="B32" s="51"/>
      <c r="C32" s="52"/>
      <c r="D32" s="53" t="e">
        <f>$C$29*C32</f>
        <v>#REF!</v>
      </c>
    </row>
    <row r="33" spans="2:4" ht="35.15" customHeight="1" x14ac:dyDescent="0.35">
      <c r="B33" s="54"/>
      <c r="C33" s="52"/>
      <c r="D33" s="53" t="e">
        <f>$C$29*C33</f>
        <v>#REF!</v>
      </c>
    </row>
    <row r="34" spans="2:4" ht="35.15" customHeight="1" x14ac:dyDescent="0.35">
      <c r="B34" s="55"/>
      <c r="C34" s="52"/>
      <c r="D34" s="53" t="e">
        <f>$C$29*C34</f>
        <v>#REF!</v>
      </c>
    </row>
    <row r="35" spans="2:4" ht="35.15" customHeight="1" x14ac:dyDescent="0.35">
      <c r="B35" s="55"/>
      <c r="C35" s="52"/>
      <c r="D35" s="53" t="e">
        <f>$C$29*C35</f>
        <v>#REF!</v>
      </c>
    </row>
    <row r="36" spans="2:4" ht="35.15" customHeight="1" thickBot="1" x14ac:dyDescent="0.4">
      <c r="B36" s="56"/>
      <c r="C36" s="52"/>
      <c r="D36" s="53" t="e">
        <f>$C$29*C36</f>
        <v>#REF!</v>
      </c>
    </row>
    <row r="37" spans="2:4" ht="15" thickBot="1" x14ac:dyDescent="0.4"/>
    <row r="38" spans="2:4" x14ac:dyDescent="0.35">
      <c r="B38" s="345" t="s">
        <v>187</v>
      </c>
      <c r="C38" s="346"/>
      <c r="D38" s="347"/>
    </row>
    <row r="39" spans="2:4" ht="15" thickBot="1" x14ac:dyDescent="0.4">
      <c r="B39" s="342"/>
      <c r="C39" s="343"/>
      <c r="D39" s="344"/>
    </row>
    <row r="40" spans="2:4" x14ac:dyDescent="0.35">
      <c r="B40" s="47" t="s">
        <v>180</v>
      </c>
      <c r="C40" s="340" t="e">
        <f>SUM('1) Tableau budgétaire 1'!#REF!,'1) Tableau budgétaire 1'!#REF!,'1) Tableau budgétaire 1'!#REF!,'1) Tableau budgétaire 1'!#REF!)</f>
        <v>#REF!</v>
      </c>
      <c r="D40" s="341"/>
    </row>
    <row r="41" spans="2:4" x14ac:dyDescent="0.35">
      <c r="B41" s="47" t="s">
        <v>181</v>
      </c>
      <c r="C41" s="348" t="e">
        <f>SUM(D43:D47)</f>
        <v>#REF!</v>
      </c>
      <c r="D41" s="349"/>
    </row>
    <row r="42" spans="2:4" x14ac:dyDescent="0.35">
      <c r="B42" s="48" t="s">
        <v>182</v>
      </c>
      <c r="C42" s="49" t="s">
        <v>183</v>
      </c>
      <c r="D42" s="50" t="s">
        <v>184</v>
      </c>
    </row>
    <row r="43" spans="2:4" ht="35.15" customHeight="1" x14ac:dyDescent="0.35">
      <c r="B43" s="51"/>
      <c r="C43" s="52"/>
      <c r="D43" s="53" t="e">
        <f>$C$40*C43</f>
        <v>#REF!</v>
      </c>
    </row>
    <row r="44" spans="2:4" ht="35.15" customHeight="1" x14ac:dyDescent="0.35">
      <c r="B44" s="54"/>
      <c r="C44" s="52"/>
      <c r="D44" s="53" t="e">
        <f>$C$40*C44</f>
        <v>#REF!</v>
      </c>
    </row>
    <row r="45" spans="2:4" ht="35.15" customHeight="1" x14ac:dyDescent="0.35">
      <c r="B45" s="55"/>
      <c r="C45" s="52"/>
      <c r="D45" s="53" t="e">
        <f>$C$40*C45</f>
        <v>#REF!</v>
      </c>
    </row>
    <row r="46" spans="2:4" ht="35.15" customHeight="1" x14ac:dyDescent="0.35">
      <c r="B46" s="55"/>
      <c r="C46" s="52"/>
      <c r="D46" s="53" t="e">
        <f>$C$40*C46</f>
        <v>#REF!</v>
      </c>
    </row>
    <row r="47" spans="2:4" ht="35.15" customHeight="1" thickBot="1" x14ac:dyDescent="0.4">
      <c r="B47" s="56"/>
      <c r="C47" s="52"/>
      <c r="D47" s="57" t="e">
        <f>$C$40*C47</f>
        <v>#REF!</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H25"/>
  <sheetViews>
    <sheetView showGridLines="0" topLeftCell="A9" zoomScale="80" zoomScaleNormal="80" workbookViewId="0">
      <selection activeCell="D12" sqref="D12"/>
    </sheetView>
  </sheetViews>
  <sheetFormatPr baseColWidth="10" defaultColWidth="8.81640625" defaultRowHeight="14.5" x14ac:dyDescent="0.35"/>
  <cols>
    <col min="1" max="1" width="12.453125" customWidth="1"/>
    <col min="2" max="2" width="20.453125" customWidth="1"/>
    <col min="3" max="6" width="25.453125" customWidth="1"/>
    <col min="7" max="7" width="24.453125" customWidth="1"/>
    <col min="8" max="8" width="18.453125" customWidth="1"/>
    <col min="9" max="9" width="21.54296875" customWidth="1"/>
    <col min="10" max="11" width="15.81640625" bestFit="1" customWidth="1"/>
    <col min="12" max="12" width="11.1796875" bestFit="1" customWidth="1"/>
  </cols>
  <sheetData>
    <row r="1" spans="2:7" ht="15" thickBot="1" x14ac:dyDescent="0.4"/>
    <row r="2" spans="2:7" s="41" customFormat="1" ht="15.5" x14ac:dyDescent="0.35">
      <c r="B2" s="357" t="s">
        <v>188</v>
      </c>
      <c r="C2" s="358"/>
      <c r="D2" s="358"/>
      <c r="E2" s="358"/>
      <c r="F2" s="358"/>
      <c r="G2" s="359"/>
    </row>
    <row r="3" spans="2:7" s="41" customFormat="1" ht="16" thickBot="1" x14ac:dyDescent="0.4">
      <c r="B3" s="360"/>
      <c r="C3" s="361"/>
      <c r="D3" s="361"/>
      <c r="E3" s="361"/>
      <c r="F3" s="361"/>
      <c r="G3" s="362"/>
    </row>
    <row r="4" spans="2:7" s="41" customFormat="1" ht="16" thickBot="1" x14ac:dyDescent="0.4">
      <c r="B4" s="112"/>
      <c r="C4" s="112"/>
      <c r="D4" s="112"/>
      <c r="E4" s="112"/>
      <c r="F4" s="112"/>
      <c r="G4" s="112"/>
    </row>
    <row r="5" spans="2:7" s="41" customFormat="1" ht="16" thickBot="1" x14ac:dyDescent="0.4">
      <c r="B5" s="319" t="s">
        <v>189</v>
      </c>
      <c r="C5" s="320"/>
      <c r="D5" s="320"/>
      <c r="E5" s="320"/>
      <c r="F5" s="320"/>
      <c r="G5" s="321"/>
    </row>
    <row r="6" spans="2:7" s="41" customFormat="1" ht="15.5" x14ac:dyDescent="0.35">
      <c r="B6" s="39"/>
      <c r="C6" s="26" t="s">
        <v>190</v>
      </c>
      <c r="D6" s="26" t="s">
        <v>191</v>
      </c>
      <c r="E6" s="26" t="s">
        <v>192</v>
      </c>
      <c r="F6" s="26" t="s">
        <v>193</v>
      </c>
      <c r="G6" s="311" t="s">
        <v>189</v>
      </c>
    </row>
    <row r="7" spans="2:7" s="41" customFormat="1" ht="15.5" x14ac:dyDescent="0.35">
      <c r="B7" s="39"/>
      <c r="C7" s="91" t="str">
        <f>'1) Tableau budgétaire 1'!D10</f>
        <v>ONUDC Mauritanie</v>
      </c>
      <c r="D7" s="91" t="str">
        <f>'1) Tableau budgétaire 1'!E10</f>
        <v>ONUDC Senegal</v>
      </c>
      <c r="E7" s="91" t="str">
        <f>'1) Tableau budgétaire 1'!F10</f>
        <v>OIM Mauritanie</v>
      </c>
      <c r="F7" s="91" t="str">
        <f>'1) Tableau budgétaire 1'!G10</f>
        <v>OIM Sénégal</v>
      </c>
      <c r="G7" s="312"/>
    </row>
    <row r="8" spans="2:7" s="41" customFormat="1" ht="31" x14ac:dyDescent="0.35">
      <c r="B8" s="4" t="s">
        <v>194</v>
      </c>
      <c r="C8" s="103">
        <f>'2) Tableau budgétaire 2'!D208</f>
        <v>215752.5</v>
      </c>
      <c r="D8" s="103">
        <f>'2) Tableau budgétaire 2'!E208</f>
        <v>215752.5</v>
      </c>
      <c r="E8" s="103">
        <f>'2) Tableau budgétaire 2'!F208</f>
        <v>185952</v>
      </c>
      <c r="F8" s="103">
        <f>'2) Tableau budgétaire 2'!G208</f>
        <v>198000</v>
      </c>
      <c r="G8" s="37">
        <f>SUM(C8:F8)</f>
        <v>815457</v>
      </c>
    </row>
    <row r="9" spans="2:7" s="41" customFormat="1" ht="46.5" x14ac:dyDescent="0.35">
      <c r="B9" s="4" t="s">
        <v>195</v>
      </c>
      <c r="C9" s="103">
        <f>'2) Tableau budgétaire 2'!D209</f>
        <v>0</v>
      </c>
      <c r="D9" s="103">
        <f>'2) Tableau budgétaire 2'!E209</f>
        <v>0</v>
      </c>
      <c r="E9" s="103">
        <f>'2) Tableau budgétaire 2'!F209</f>
        <v>141375.48000000001</v>
      </c>
      <c r="F9" s="103">
        <f>'2) Tableau budgétaire 2'!G209</f>
        <v>45416.285000000003</v>
      </c>
      <c r="G9" s="38">
        <f t="shared" ref="G9:G15" si="0">SUM(C9:F9)</f>
        <v>186791.76500000001</v>
      </c>
    </row>
    <row r="10" spans="2:7" s="41" customFormat="1" ht="62" x14ac:dyDescent="0.35">
      <c r="B10" s="4" t="s">
        <v>196</v>
      </c>
      <c r="C10" s="103">
        <f>'2) Tableau budgétaire 2'!D210</f>
        <v>74500</v>
      </c>
      <c r="D10" s="103">
        <f>'2) Tableau budgétaire 2'!E210</f>
        <v>74500</v>
      </c>
      <c r="E10" s="103">
        <f>'2) Tableau budgétaire 2'!F210</f>
        <v>72000</v>
      </c>
      <c r="F10" s="103">
        <f>'2) Tableau budgétaire 2'!G210</f>
        <v>6000</v>
      </c>
      <c r="G10" s="38">
        <f t="shared" si="0"/>
        <v>227000</v>
      </c>
    </row>
    <row r="11" spans="2:7" s="41" customFormat="1" ht="31" x14ac:dyDescent="0.35">
      <c r="B11" s="11" t="s">
        <v>197</v>
      </c>
      <c r="C11" s="103">
        <f>'2) Tableau budgétaire 2'!D211</f>
        <v>363793.28</v>
      </c>
      <c r="D11" s="103">
        <f>'2) Tableau budgétaire 2'!E211</f>
        <v>363793.28</v>
      </c>
      <c r="E11" s="103">
        <f>'2) Tableau budgétaire 2'!F211</f>
        <v>208500</v>
      </c>
      <c r="F11" s="103">
        <f>'2) Tableau budgétaire 2'!G211</f>
        <v>441500</v>
      </c>
      <c r="G11" s="38">
        <f t="shared" si="0"/>
        <v>1377586.56</v>
      </c>
    </row>
    <row r="12" spans="2:7" s="41" customFormat="1" ht="15.5" x14ac:dyDescent="0.35">
      <c r="B12" s="4" t="s">
        <v>198</v>
      </c>
      <c r="C12" s="103">
        <f>'2) Tableau budgétaire 2'!D212</f>
        <v>170800.01500000001</v>
      </c>
      <c r="D12" s="103">
        <f>'2) Tableau budgétaire 2'!E212</f>
        <v>170800.01500000001</v>
      </c>
      <c r="E12" s="103">
        <f>'2) Tableau budgétaire 2'!F212</f>
        <v>118500</v>
      </c>
      <c r="F12" s="103">
        <f>'2) Tableau budgétaire 2'!G212</f>
        <v>110500</v>
      </c>
      <c r="G12" s="38">
        <f t="shared" si="0"/>
        <v>570600.03</v>
      </c>
    </row>
    <row r="13" spans="2:7" s="41" customFormat="1" ht="46.5" x14ac:dyDescent="0.35">
      <c r="B13" s="4" t="s">
        <v>199</v>
      </c>
      <c r="C13" s="103">
        <f>'2) Tableau budgétaire 2'!D213</f>
        <v>95000</v>
      </c>
      <c r="D13" s="103">
        <f>'2) Tableau budgétaire 2'!E213</f>
        <v>95000</v>
      </c>
      <c r="E13" s="103">
        <f>'2) Tableau budgétaire 2'!F213</f>
        <v>0</v>
      </c>
      <c r="F13" s="103">
        <f>'2) Tableau budgétaire 2'!G213</f>
        <v>0</v>
      </c>
      <c r="G13" s="38">
        <f t="shared" si="0"/>
        <v>190000</v>
      </c>
    </row>
    <row r="14" spans="2:7" s="41" customFormat="1" ht="31.5" thickBot="1" x14ac:dyDescent="0.4">
      <c r="B14" s="80" t="s">
        <v>200</v>
      </c>
      <c r="C14" s="113">
        <f>'2) Tableau budgétaire 2'!D214</f>
        <v>89500</v>
      </c>
      <c r="D14" s="113">
        <f>'2) Tableau budgétaire 2'!E214</f>
        <v>89500</v>
      </c>
      <c r="E14" s="113">
        <f>'2) Tableau budgétaire 2'!F214</f>
        <v>133485.6</v>
      </c>
      <c r="F14" s="113">
        <f>'2) Tableau budgétaire 2'!G214</f>
        <v>58396.800000000003</v>
      </c>
      <c r="G14" s="81">
        <f t="shared" si="0"/>
        <v>370882.39999999997</v>
      </c>
    </row>
    <row r="15" spans="2:7" s="41" customFormat="1" ht="30" customHeight="1" x14ac:dyDescent="0.35">
      <c r="B15" s="114" t="s">
        <v>201</v>
      </c>
      <c r="C15" s="115">
        <f>SUM(C8:C14)</f>
        <v>1009345.795</v>
      </c>
      <c r="D15" s="115">
        <f>SUM(D8:D14)</f>
        <v>1009345.795</v>
      </c>
      <c r="E15" s="115">
        <f>SUM(E8:E14)</f>
        <v>859813.08</v>
      </c>
      <c r="F15" s="115">
        <f>SUM(F8:F14)</f>
        <v>859813.08500000008</v>
      </c>
      <c r="G15" s="116">
        <f t="shared" si="0"/>
        <v>3738317.7549999999</v>
      </c>
    </row>
    <row r="16" spans="2:7" s="41" customFormat="1" ht="22.5" customHeight="1" x14ac:dyDescent="0.35">
      <c r="B16" s="117" t="s">
        <v>202</v>
      </c>
      <c r="C16" s="77">
        <f>C15*0.07</f>
        <v>70654.205650000004</v>
      </c>
      <c r="D16" s="77">
        <f t="shared" ref="D16:E16" si="1">D15*0.07</f>
        <v>70654.205650000004</v>
      </c>
      <c r="E16" s="77">
        <f t="shared" si="1"/>
        <v>60186.9156</v>
      </c>
      <c r="F16" s="77">
        <f t="shared" ref="F16" si="2">F15*0.07</f>
        <v>60186.91595000001</v>
      </c>
      <c r="G16" s="82">
        <f>G15*0.07</f>
        <v>261682.24285000001</v>
      </c>
    </row>
    <row r="17" spans="2:8" s="41" customFormat="1" ht="30" customHeight="1" thickBot="1" x14ac:dyDescent="0.4">
      <c r="B17" s="78" t="s">
        <v>10</v>
      </c>
      <c r="C17" s="79">
        <f>C15+C16</f>
        <v>1080000.0006500001</v>
      </c>
      <c r="D17" s="79">
        <f t="shared" ref="D17:E17" si="3">D15+D16</f>
        <v>1080000.0006500001</v>
      </c>
      <c r="E17" s="79">
        <f t="shared" si="3"/>
        <v>919999.99559999991</v>
      </c>
      <c r="F17" s="79">
        <f t="shared" ref="F17" si="4">F15+F16</f>
        <v>920000.00095000013</v>
      </c>
      <c r="G17" s="83">
        <f>G15+G16</f>
        <v>3999999.9978499999</v>
      </c>
      <c r="H17" s="112"/>
    </row>
    <row r="18" spans="2:8" s="41" customFormat="1" ht="16" thickBot="1" x14ac:dyDescent="0.4">
      <c r="B18" s="112"/>
      <c r="C18" s="112"/>
      <c r="D18" s="112"/>
      <c r="E18" s="112"/>
      <c r="F18" s="112"/>
      <c r="G18" s="112"/>
      <c r="H18" s="112"/>
    </row>
    <row r="19" spans="2:8" s="41" customFormat="1" ht="15.5" x14ac:dyDescent="0.35">
      <c r="B19" s="353" t="s">
        <v>203</v>
      </c>
      <c r="C19" s="354"/>
      <c r="D19" s="354"/>
      <c r="E19" s="354"/>
      <c r="F19" s="355"/>
      <c r="G19" s="356"/>
      <c r="H19" s="112"/>
    </row>
    <row r="20" spans="2:8" ht="15.5" x14ac:dyDescent="0.35">
      <c r="B20" s="9"/>
      <c r="C20" s="7" t="s">
        <v>204</v>
      </c>
      <c r="D20" s="7" t="s">
        <v>205</v>
      </c>
      <c r="E20" s="7" t="s">
        <v>206</v>
      </c>
      <c r="F20" s="26" t="s">
        <v>193</v>
      </c>
      <c r="G20" s="10" t="s">
        <v>169</v>
      </c>
      <c r="H20" s="87" t="s">
        <v>112</v>
      </c>
    </row>
    <row r="21" spans="2:8" ht="15.5" x14ac:dyDescent="0.35">
      <c r="B21" s="9"/>
      <c r="C21" s="7" t="str">
        <f>'1) Tableau budgétaire 1'!D10</f>
        <v>ONUDC Mauritanie</v>
      </c>
      <c r="D21" s="7" t="str">
        <f>'1) Tableau budgétaire 1'!E10</f>
        <v>ONUDC Senegal</v>
      </c>
      <c r="E21" s="7" t="str">
        <f>'1) Tableau budgétaire 1'!F10</f>
        <v>OIM Mauritanie</v>
      </c>
      <c r="F21" s="7" t="str">
        <f>'1) Tableau budgétaire 1'!G10</f>
        <v>OIM Sénégal</v>
      </c>
      <c r="G21" s="10"/>
      <c r="H21" s="87"/>
    </row>
    <row r="22" spans="2:8" ht="23.25" customHeight="1" x14ac:dyDescent="0.35">
      <c r="B22" s="8" t="s">
        <v>207</v>
      </c>
      <c r="C22" s="6">
        <f>'1) Tableau budgétaire 1'!D80</f>
        <v>756000.00045499986</v>
      </c>
      <c r="D22" s="6">
        <f>'1) Tableau budgétaire 1'!E80</f>
        <v>756000.00045499986</v>
      </c>
      <c r="E22" s="6">
        <f>'1) Tableau budgétaire 1'!F80</f>
        <v>644000</v>
      </c>
      <c r="F22" s="6">
        <f>'1) Tableau budgétaire 1'!G80</f>
        <v>644000.00066499994</v>
      </c>
      <c r="G22" s="86">
        <f>'1) Tableau budgétaire 1'!H80</f>
        <v>2800000.0015749997</v>
      </c>
      <c r="H22" s="88">
        <f>'1) Tableau budgétaire 1'!I80</f>
        <v>0.7</v>
      </c>
    </row>
    <row r="23" spans="2:8" ht="24.75" customHeight="1" x14ac:dyDescent="0.35">
      <c r="B23" s="8" t="s">
        <v>208</v>
      </c>
      <c r="C23" s="6">
        <f>'1) Tableau budgétaire 1'!D81</f>
        <v>324000.00019499991</v>
      </c>
      <c r="D23" s="6">
        <f>'1) Tableau budgétaire 1'!E81</f>
        <v>324000.00019499991</v>
      </c>
      <c r="E23" s="6">
        <f>'1) Tableau budgétaire 1'!F81</f>
        <v>276000</v>
      </c>
      <c r="F23" s="6">
        <f>'1) Tableau budgétaire 1'!G81</f>
        <v>276000.00028500002</v>
      </c>
      <c r="G23" s="86">
        <f>'1) Tableau budgétaire 1'!H81</f>
        <v>1200000.0006749998</v>
      </c>
      <c r="H23" s="88">
        <f>'1) Tableau budgétaire 1'!I81</f>
        <v>0.3</v>
      </c>
    </row>
    <row r="24" spans="2:8" ht="24.75" customHeight="1" thickBot="1" x14ac:dyDescent="0.4">
      <c r="B24" s="8" t="s">
        <v>209</v>
      </c>
      <c r="C24" s="6">
        <f>'1) Tableau budgétaire 1'!D82</f>
        <v>0</v>
      </c>
      <c r="D24" s="6">
        <f>'1) Tableau budgétaire 1'!E82</f>
        <v>0</v>
      </c>
      <c r="E24" s="6">
        <f>'1) Tableau budgétaire 1'!F82</f>
        <v>0</v>
      </c>
      <c r="F24" s="6">
        <f>'1) Tableau budgétaire 1'!G82</f>
        <v>0</v>
      </c>
      <c r="G24" s="86">
        <f>'1) Tableau budgétaire 1'!H82</f>
        <v>0</v>
      </c>
      <c r="H24" s="89">
        <f>'1) Tableau budgétaire 1'!I82</f>
        <v>0</v>
      </c>
    </row>
    <row r="25" spans="2:8" ht="16" thickBot="1" x14ac:dyDescent="0.4">
      <c r="B25" s="2" t="s">
        <v>169</v>
      </c>
      <c r="C25" s="90">
        <f>'1) Tableau budgétaire 1'!D83</f>
        <v>1080000.0006499998</v>
      </c>
      <c r="D25" s="90">
        <f>'1) Tableau budgétaire 1'!E83</f>
        <v>1080000.0006499998</v>
      </c>
      <c r="E25" s="90">
        <f>'1) Tableau budgétaire 1'!F83</f>
        <v>920000</v>
      </c>
      <c r="F25" s="6">
        <f>'1) Tableau budgétaire 1'!G83</f>
        <v>920000.00095000002</v>
      </c>
      <c r="G25" s="90">
        <f>'1) Tableau budgétaire 1'!H83</f>
        <v>4000000.0022499994</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1'!$H$74</xm:f>
            <x14:dxf>
              <font>
                <color rgb="FF9C0006"/>
              </font>
              <fill>
                <patternFill>
                  <bgColor rgb="FFFFC7CE"/>
                </patternFill>
              </fill>
            </x14:dxf>
          </x14:cfRule>
          <xm:sqref>G17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65">
        <v>0</v>
      </c>
    </row>
    <row r="2" spans="1:1" x14ac:dyDescent="0.35">
      <c r="A2" s="65">
        <v>0.2</v>
      </c>
    </row>
    <row r="3" spans="1:1" x14ac:dyDescent="0.35">
      <c r="A3" s="65">
        <v>0.4</v>
      </c>
    </row>
    <row r="4" spans="1:1" x14ac:dyDescent="0.35">
      <c r="A4" s="65">
        <v>0.6</v>
      </c>
    </row>
    <row r="5" spans="1:1" x14ac:dyDescent="0.35">
      <c r="A5" s="65">
        <v>0.8</v>
      </c>
    </row>
    <row r="6" spans="1:1" x14ac:dyDescent="0.35">
      <c r="A6" s="65">
        <v>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42" t="s">
        <v>210</v>
      </c>
      <c r="B1" s="43" t="s">
        <v>211</v>
      </c>
    </row>
    <row r="2" spans="1:2" x14ac:dyDescent="0.35">
      <c r="A2" s="44" t="s">
        <v>212</v>
      </c>
      <c r="B2" s="45" t="s">
        <v>213</v>
      </c>
    </row>
    <row r="3" spans="1:2" x14ac:dyDescent="0.35">
      <c r="A3" s="44" t="s">
        <v>214</v>
      </c>
      <c r="B3" s="45" t="s">
        <v>215</v>
      </c>
    </row>
    <row r="4" spans="1:2" x14ac:dyDescent="0.35">
      <c r="A4" s="44" t="s">
        <v>216</v>
      </c>
      <c r="B4" s="45" t="s">
        <v>217</v>
      </c>
    </row>
    <row r="5" spans="1:2" x14ac:dyDescent="0.35">
      <c r="A5" s="44" t="s">
        <v>218</v>
      </c>
      <c r="B5" s="45" t="s">
        <v>219</v>
      </c>
    </row>
    <row r="6" spans="1:2" x14ac:dyDescent="0.35">
      <c r="A6" s="44" t="s">
        <v>220</v>
      </c>
      <c r="B6" s="45" t="s">
        <v>221</v>
      </c>
    </row>
    <row r="7" spans="1:2" x14ac:dyDescent="0.35">
      <c r="A7" s="44" t="s">
        <v>222</v>
      </c>
      <c r="B7" s="45" t="s">
        <v>223</v>
      </c>
    </row>
    <row r="8" spans="1:2" x14ac:dyDescent="0.35">
      <c r="A8" s="44" t="s">
        <v>224</v>
      </c>
      <c r="B8" s="45" t="s">
        <v>225</v>
      </c>
    </row>
    <row r="9" spans="1:2" x14ac:dyDescent="0.35">
      <c r="A9" s="44" t="s">
        <v>226</v>
      </c>
      <c r="B9" s="45" t="s">
        <v>227</v>
      </c>
    </row>
    <row r="10" spans="1:2" x14ac:dyDescent="0.35">
      <c r="A10" s="44" t="s">
        <v>228</v>
      </c>
      <c r="B10" s="45" t="s">
        <v>229</v>
      </c>
    </row>
    <row r="11" spans="1:2" x14ac:dyDescent="0.35">
      <c r="A11" s="44" t="s">
        <v>230</v>
      </c>
      <c r="B11" s="45" t="s">
        <v>231</v>
      </c>
    </row>
    <row r="12" spans="1:2" x14ac:dyDescent="0.35">
      <c r="A12" s="44" t="s">
        <v>232</v>
      </c>
      <c r="B12" s="45" t="s">
        <v>233</v>
      </c>
    </row>
    <row r="13" spans="1:2" x14ac:dyDescent="0.35">
      <c r="A13" s="44" t="s">
        <v>234</v>
      </c>
      <c r="B13" s="45" t="s">
        <v>235</v>
      </c>
    </row>
    <row r="14" spans="1:2" x14ac:dyDescent="0.35">
      <c r="A14" s="44" t="s">
        <v>236</v>
      </c>
      <c r="B14" s="45" t="s">
        <v>237</v>
      </c>
    </row>
    <row r="15" spans="1:2" x14ac:dyDescent="0.35">
      <c r="A15" s="44" t="s">
        <v>238</v>
      </c>
      <c r="B15" s="45" t="s">
        <v>239</v>
      </c>
    </row>
    <row r="16" spans="1:2" x14ac:dyDescent="0.35">
      <c r="A16" s="44" t="s">
        <v>240</v>
      </c>
      <c r="B16" s="45" t="s">
        <v>241</v>
      </c>
    </row>
    <row r="17" spans="1:2" x14ac:dyDescent="0.35">
      <c r="A17" s="44" t="s">
        <v>242</v>
      </c>
      <c r="B17" s="45" t="s">
        <v>243</v>
      </c>
    </row>
    <row r="18" spans="1:2" x14ac:dyDescent="0.35">
      <c r="A18" s="44" t="s">
        <v>244</v>
      </c>
      <c r="B18" s="45" t="s">
        <v>245</v>
      </c>
    </row>
    <row r="19" spans="1:2" x14ac:dyDescent="0.35">
      <c r="A19" s="44" t="s">
        <v>246</v>
      </c>
      <c r="B19" s="45" t="s">
        <v>247</v>
      </c>
    </row>
    <row r="20" spans="1:2" x14ac:dyDescent="0.35">
      <c r="A20" s="44" t="s">
        <v>248</v>
      </c>
      <c r="B20" s="45" t="s">
        <v>249</v>
      </c>
    </row>
    <row r="21" spans="1:2" x14ac:dyDescent="0.35">
      <c r="A21" s="44" t="s">
        <v>250</v>
      </c>
      <c r="B21" s="45" t="s">
        <v>251</v>
      </c>
    </row>
    <row r="22" spans="1:2" x14ac:dyDescent="0.35">
      <c r="A22" s="44" t="s">
        <v>252</v>
      </c>
      <c r="B22" s="45" t="s">
        <v>253</v>
      </c>
    </row>
    <row r="23" spans="1:2" x14ac:dyDescent="0.35">
      <c r="A23" s="44" t="s">
        <v>254</v>
      </c>
      <c r="B23" s="45" t="s">
        <v>255</v>
      </c>
    </row>
    <row r="24" spans="1:2" x14ac:dyDescent="0.35">
      <c r="A24" s="44" t="s">
        <v>256</v>
      </c>
      <c r="B24" s="45" t="s">
        <v>257</v>
      </c>
    </row>
    <row r="25" spans="1:2" x14ac:dyDescent="0.35">
      <c r="A25" s="44" t="s">
        <v>258</v>
      </c>
      <c r="B25" s="45" t="s">
        <v>259</v>
      </c>
    </row>
    <row r="26" spans="1:2" x14ac:dyDescent="0.35">
      <c r="A26" s="44" t="s">
        <v>260</v>
      </c>
      <c r="B26" s="45" t="s">
        <v>261</v>
      </c>
    </row>
    <row r="27" spans="1:2" x14ac:dyDescent="0.35">
      <c r="A27" s="44" t="s">
        <v>262</v>
      </c>
      <c r="B27" s="45" t="s">
        <v>263</v>
      </c>
    </row>
    <row r="28" spans="1:2" x14ac:dyDescent="0.35">
      <c r="A28" s="44" t="s">
        <v>264</v>
      </c>
      <c r="B28" s="45" t="s">
        <v>265</v>
      </c>
    </row>
    <row r="29" spans="1:2" x14ac:dyDescent="0.35">
      <c r="A29" s="44" t="s">
        <v>266</v>
      </c>
      <c r="B29" s="45" t="s">
        <v>267</v>
      </c>
    </row>
    <row r="30" spans="1:2" x14ac:dyDescent="0.35">
      <c r="A30" s="44" t="s">
        <v>268</v>
      </c>
      <c r="B30" s="45" t="s">
        <v>269</v>
      </c>
    </row>
    <row r="31" spans="1:2" x14ac:dyDescent="0.35">
      <c r="A31" s="44" t="s">
        <v>270</v>
      </c>
      <c r="B31" s="45" t="s">
        <v>271</v>
      </c>
    </row>
    <row r="32" spans="1:2" x14ac:dyDescent="0.35">
      <c r="A32" s="44" t="s">
        <v>272</v>
      </c>
      <c r="B32" s="45" t="s">
        <v>273</v>
      </c>
    </row>
    <row r="33" spans="1:2" x14ac:dyDescent="0.35">
      <c r="A33" s="44" t="s">
        <v>274</v>
      </c>
      <c r="B33" s="45" t="s">
        <v>275</v>
      </c>
    </row>
    <row r="34" spans="1:2" x14ac:dyDescent="0.35">
      <c r="A34" s="44" t="s">
        <v>276</v>
      </c>
      <c r="B34" s="45" t="s">
        <v>277</v>
      </c>
    </row>
    <row r="35" spans="1:2" x14ac:dyDescent="0.35">
      <c r="A35" s="44" t="s">
        <v>278</v>
      </c>
      <c r="B35" s="45" t="s">
        <v>279</v>
      </c>
    </row>
    <row r="36" spans="1:2" x14ac:dyDescent="0.35">
      <c r="A36" s="44" t="s">
        <v>280</v>
      </c>
      <c r="B36" s="45" t="s">
        <v>281</v>
      </c>
    </row>
    <row r="37" spans="1:2" x14ac:dyDescent="0.35">
      <c r="A37" s="44" t="s">
        <v>282</v>
      </c>
      <c r="B37" s="45" t="s">
        <v>283</v>
      </c>
    </row>
    <row r="38" spans="1:2" x14ac:dyDescent="0.35">
      <c r="A38" s="44" t="s">
        <v>284</v>
      </c>
      <c r="B38" s="45" t="s">
        <v>285</v>
      </c>
    </row>
    <row r="39" spans="1:2" x14ac:dyDescent="0.35">
      <c r="A39" s="44" t="s">
        <v>286</v>
      </c>
      <c r="B39" s="45" t="s">
        <v>287</v>
      </c>
    </row>
    <row r="40" spans="1:2" x14ac:dyDescent="0.35">
      <c r="A40" s="44" t="s">
        <v>288</v>
      </c>
      <c r="B40" s="45" t="s">
        <v>289</v>
      </c>
    </row>
    <row r="41" spans="1:2" x14ac:dyDescent="0.35">
      <c r="A41" s="44" t="s">
        <v>290</v>
      </c>
      <c r="B41" s="45" t="s">
        <v>291</v>
      </c>
    </row>
    <row r="42" spans="1:2" x14ac:dyDescent="0.35">
      <c r="A42" s="44" t="s">
        <v>292</v>
      </c>
      <c r="B42" s="45" t="s">
        <v>293</v>
      </c>
    </row>
    <row r="43" spans="1:2" x14ac:dyDescent="0.35">
      <c r="A43" s="44" t="s">
        <v>294</v>
      </c>
      <c r="B43" s="45" t="s">
        <v>295</v>
      </c>
    </row>
    <row r="44" spans="1:2" x14ac:dyDescent="0.35">
      <c r="A44" s="44" t="s">
        <v>296</v>
      </c>
      <c r="B44" s="45" t="s">
        <v>297</v>
      </c>
    </row>
    <row r="45" spans="1:2" x14ac:dyDescent="0.35">
      <c r="A45" s="44" t="s">
        <v>298</v>
      </c>
      <c r="B45" s="45" t="s">
        <v>299</v>
      </c>
    </row>
    <row r="46" spans="1:2" x14ac:dyDescent="0.35">
      <c r="A46" s="44" t="s">
        <v>300</v>
      </c>
      <c r="B46" s="45" t="s">
        <v>301</v>
      </c>
    </row>
    <row r="47" spans="1:2" x14ac:dyDescent="0.35">
      <c r="A47" s="44" t="s">
        <v>302</v>
      </c>
      <c r="B47" s="45" t="s">
        <v>303</v>
      </c>
    </row>
    <row r="48" spans="1:2" x14ac:dyDescent="0.35">
      <c r="A48" s="44" t="s">
        <v>304</v>
      </c>
      <c r="B48" s="45" t="s">
        <v>305</v>
      </c>
    </row>
    <row r="49" spans="1:2" x14ac:dyDescent="0.35">
      <c r="A49" s="44" t="s">
        <v>306</v>
      </c>
      <c r="B49" s="45" t="s">
        <v>307</v>
      </c>
    </row>
    <row r="50" spans="1:2" x14ac:dyDescent="0.35">
      <c r="A50" s="44" t="s">
        <v>308</v>
      </c>
      <c r="B50" s="45" t="s">
        <v>309</v>
      </c>
    </row>
    <row r="51" spans="1:2" x14ac:dyDescent="0.35">
      <c r="A51" s="44" t="s">
        <v>310</v>
      </c>
      <c r="B51" s="45" t="s">
        <v>311</v>
      </c>
    </row>
    <row r="52" spans="1:2" x14ac:dyDescent="0.35">
      <c r="A52" s="44" t="s">
        <v>312</v>
      </c>
      <c r="B52" s="45" t="s">
        <v>313</v>
      </c>
    </row>
    <row r="53" spans="1:2" x14ac:dyDescent="0.35">
      <c r="A53" s="44" t="s">
        <v>314</v>
      </c>
      <c r="B53" s="45" t="s">
        <v>315</v>
      </c>
    </row>
    <row r="54" spans="1:2" x14ac:dyDescent="0.35">
      <c r="A54" s="44" t="s">
        <v>316</v>
      </c>
      <c r="B54" s="45" t="s">
        <v>317</v>
      </c>
    </row>
    <row r="55" spans="1:2" x14ac:dyDescent="0.35">
      <c r="A55" s="44" t="s">
        <v>318</v>
      </c>
      <c r="B55" s="45" t="s">
        <v>319</v>
      </c>
    </row>
    <row r="56" spans="1:2" x14ac:dyDescent="0.35">
      <c r="A56" s="44" t="s">
        <v>320</v>
      </c>
      <c r="B56" s="45" t="s">
        <v>321</v>
      </c>
    </row>
    <row r="57" spans="1:2" x14ac:dyDescent="0.35">
      <c r="A57" s="44" t="s">
        <v>322</v>
      </c>
      <c r="B57" s="45" t="s">
        <v>323</v>
      </c>
    </row>
    <row r="58" spans="1:2" x14ac:dyDescent="0.35">
      <c r="A58" s="44" t="s">
        <v>324</v>
      </c>
      <c r="B58" s="45" t="s">
        <v>325</v>
      </c>
    </row>
    <row r="59" spans="1:2" x14ac:dyDescent="0.35">
      <c r="A59" s="44" t="s">
        <v>326</v>
      </c>
      <c r="B59" s="45" t="s">
        <v>327</v>
      </c>
    </row>
    <row r="60" spans="1:2" x14ac:dyDescent="0.35">
      <c r="A60" s="44" t="s">
        <v>328</v>
      </c>
      <c r="B60" s="45" t="s">
        <v>329</v>
      </c>
    </row>
    <row r="61" spans="1:2" x14ac:dyDescent="0.35">
      <c r="A61" s="44" t="s">
        <v>330</v>
      </c>
      <c r="B61" s="45" t="s">
        <v>331</v>
      </c>
    </row>
    <row r="62" spans="1:2" x14ac:dyDescent="0.35">
      <c r="A62" s="44" t="s">
        <v>332</v>
      </c>
      <c r="B62" s="45" t="s">
        <v>333</v>
      </c>
    </row>
    <row r="63" spans="1:2" x14ac:dyDescent="0.35">
      <c r="A63" s="44" t="s">
        <v>334</v>
      </c>
      <c r="B63" s="45" t="s">
        <v>335</v>
      </c>
    </row>
    <row r="64" spans="1:2" x14ac:dyDescent="0.35">
      <c r="A64" s="44" t="s">
        <v>336</v>
      </c>
      <c r="B64" s="45" t="s">
        <v>337</v>
      </c>
    </row>
    <row r="65" spans="1:2" x14ac:dyDescent="0.35">
      <c r="A65" s="44" t="s">
        <v>338</v>
      </c>
      <c r="B65" s="45" t="s">
        <v>339</v>
      </c>
    </row>
    <row r="66" spans="1:2" x14ac:dyDescent="0.35">
      <c r="A66" s="44" t="s">
        <v>340</v>
      </c>
      <c r="B66" s="45" t="s">
        <v>341</v>
      </c>
    </row>
    <row r="67" spans="1:2" x14ac:dyDescent="0.35">
      <c r="A67" s="44" t="s">
        <v>342</v>
      </c>
      <c r="B67" s="45" t="s">
        <v>343</v>
      </c>
    </row>
    <row r="68" spans="1:2" x14ac:dyDescent="0.35">
      <c r="A68" s="44" t="s">
        <v>344</v>
      </c>
      <c r="B68" s="45" t="s">
        <v>345</v>
      </c>
    </row>
    <row r="69" spans="1:2" x14ac:dyDescent="0.35">
      <c r="A69" s="44" t="s">
        <v>346</v>
      </c>
      <c r="B69" s="45" t="s">
        <v>347</v>
      </c>
    </row>
    <row r="70" spans="1:2" x14ac:dyDescent="0.35">
      <c r="A70" s="44" t="s">
        <v>348</v>
      </c>
      <c r="B70" s="45" t="s">
        <v>349</v>
      </c>
    </row>
    <row r="71" spans="1:2" x14ac:dyDescent="0.35">
      <c r="A71" s="44" t="s">
        <v>350</v>
      </c>
      <c r="B71" s="45" t="s">
        <v>351</v>
      </c>
    </row>
    <row r="72" spans="1:2" x14ac:dyDescent="0.35">
      <c r="A72" s="44" t="s">
        <v>352</v>
      </c>
      <c r="B72" s="45" t="s">
        <v>353</v>
      </c>
    </row>
    <row r="73" spans="1:2" x14ac:dyDescent="0.35">
      <c r="A73" s="44" t="s">
        <v>354</v>
      </c>
      <c r="B73" s="45" t="s">
        <v>355</v>
      </c>
    </row>
    <row r="74" spans="1:2" x14ac:dyDescent="0.35">
      <c r="A74" s="44" t="s">
        <v>356</v>
      </c>
      <c r="B74" s="45" t="s">
        <v>357</v>
      </c>
    </row>
    <row r="75" spans="1:2" x14ac:dyDescent="0.35">
      <c r="A75" s="44" t="s">
        <v>358</v>
      </c>
      <c r="B75" s="46" t="s">
        <v>359</v>
      </c>
    </row>
    <row r="76" spans="1:2" x14ac:dyDescent="0.35">
      <c r="A76" s="44" t="s">
        <v>360</v>
      </c>
      <c r="B76" s="46" t="s">
        <v>361</v>
      </c>
    </row>
    <row r="77" spans="1:2" x14ac:dyDescent="0.35">
      <c r="A77" s="44" t="s">
        <v>362</v>
      </c>
      <c r="B77" s="46" t="s">
        <v>363</v>
      </c>
    </row>
    <row r="78" spans="1:2" x14ac:dyDescent="0.35">
      <c r="A78" s="44" t="s">
        <v>364</v>
      </c>
      <c r="B78" s="46" t="s">
        <v>365</v>
      </c>
    </row>
    <row r="79" spans="1:2" x14ac:dyDescent="0.35">
      <c r="A79" s="44" t="s">
        <v>366</v>
      </c>
      <c r="B79" s="46" t="s">
        <v>367</v>
      </c>
    </row>
    <row r="80" spans="1:2" x14ac:dyDescent="0.35">
      <c r="A80" s="44" t="s">
        <v>368</v>
      </c>
      <c r="B80" s="46" t="s">
        <v>369</v>
      </c>
    </row>
    <row r="81" spans="1:2" x14ac:dyDescent="0.35">
      <c r="A81" s="44" t="s">
        <v>370</v>
      </c>
      <c r="B81" s="46" t="s">
        <v>371</v>
      </c>
    </row>
    <row r="82" spans="1:2" x14ac:dyDescent="0.35">
      <c r="A82" s="44" t="s">
        <v>372</v>
      </c>
      <c r="B82" s="46" t="s">
        <v>373</v>
      </c>
    </row>
    <row r="83" spans="1:2" x14ac:dyDescent="0.35">
      <c r="A83" s="44" t="s">
        <v>374</v>
      </c>
      <c r="B83" s="46" t="s">
        <v>375</v>
      </c>
    </row>
    <row r="84" spans="1:2" x14ac:dyDescent="0.35">
      <c r="A84" s="44" t="s">
        <v>376</v>
      </c>
      <c r="B84" s="46" t="s">
        <v>377</v>
      </c>
    </row>
    <row r="85" spans="1:2" x14ac:dyDescent="0.35">
      <c r="A85" s="44" t="s">
        <v>378</v>
      </c>
      <c r="B85" s="46" t="s">
        <v>379</v>
      </c>
    </row>
    <row r="86" spans="1:2" x14ac:dyDescent="0.35">
      <c r="A86" s="44" t="s">
        <v>380</v>
      </c>
      <c r="B86" s="46" t="s">
        <v>381</v>
      </c>
    </row>
    <row r="87" spans="1:2" x14ac:dyDescent="0.35">
      <c r="A87" s="44" t="s">
        <v>382</v>
      </c>
      <c r="B87" s="46" t="s">
        <v>383</v>
      </c>
    </row>
    <row r="88" spans="1:2" x14ac:dyDescent="0.35">
      <c r="A88" s="44" t="s">
        <v>384</v>
      </c>
      <c r="B88" s="46" t="s">
        <v>385</v>
      </c>
    </row>
    <row r="89" spans="1:2" x14ac:dyDescent="0.35">
      <c r="A89" s="44" t="s">
        <v>386</v>
      </c>
      <c r="B89" s="46" t="s">
        <v>387</v>
      </c>
    </row>
    <row r="90" spans="1:2" x14ac:dyDescent="0.35">
      <c r="A90" s="44" t="s">
        <v>388</v>
      </c>
      <c r="B90" s="46" t="s">
        <v>389</v>
      </c>
    </row>
    <row r="91" spans="1:2" x14ac:dyDescent="0.35">
      <c r="A91" s="44" t="s">
        <v>390</v>
      </c>
      <c r="B91" s="46" t="s">
        <v>391</v>
      </c>
    </row>
    <row r="92" spans="1:2" x14ac:dyDescent="0.35">
      <c r="A92" s="44" t="s">
        <v>392</v>
      </c>
      <c r="B92" s="46" t="s">
        <v>393</v>
      </c>
    </row>
    <row r="93" spans="1:2" x14ac:dyDescent="0.35">
      <c r="A93" s="44" t="s">
        <v>394</v>
      </c>
      <c r="B93" s="46" t="s">
        <v>395</v>
      </c>
    </row>
    <row r="94" spans="1:2" x14ac:dyDescent="0.35">
      <c r="A94" s="44" t="s">
        <v>396</v>
      </c>
      <c r="B94" s="46" t="s">
        <v>397</v>
      </c>
    </row>
    <row r="95" spans="1:2" x14ac:dyDescent="0.35">
      <c r="A95" s="44" t="s">
        <v>398</v>
      </c>
      <c r="B95" s="46" t="s">
        <v>399</v>
      </c>
    </row>
    <row r="96" spans="1:2" x14ac:dyDescent="0.35">
      <c r="A96" s="44" t="s">
        <v>400</v>
      </c>
      <c r="B96" s="46" t="s">
        <v>401</v>
      </c>
    </row>
    <row r="97" spans="1:2" x14ac:dyDescent="0.35">
      <c r="A97" s="44" t="s">
        <v>402</v>
      </c>
      <c r="B97" s="46" t="s">
        <v>403</v>
      </c>
    </row>
    <row r="98" spans="1:2" x14ac:dyDescent="0.35">
      <c r="A98" s="44" t="s">
        <v>404</v>
      </c>
      <c r="B98" s="46" t="s">
        <v>405</v>
      </c>
    </row>
    <row r="99" spans="1:2" x14ac:dyDescent="0.35">
      <c r="A99" s="44" t="s">
        <v>406</v>
      </c>
      <c r="B99" s="46" t="s">
        <v>407</v>
      </c>
    </row>
    <row r="100" spans="1:2" x14ac:dyDescent="0.35">
      <c r="A100" s="44" t="s">
        <v>408</v>
      </c>
      <c r="B100" s="46" t="s">
        <v>409</v>
      </c>
    </row>
    <row r="101" spans="1:2" x14ac:dyDescent="0.35">
      <c r="A101" s="44" t="s">
        <v>410</v>
      </c>
      <c r="B101" s="46" t="s">
        <v>411</v>
      </c>
    </row>
    <row r="102" spans="1:2" x14ac:dyDescent="0.35">
      <c r="A102" s="44" t="s">
        <v>412</v>
      </c>
      <c r="B102" s="46" t="s">
        <v>413</v>
      </c>
    </row>
    <row r="103" spans="1:2" x14ac:dyDescent="0.35">
      <c r="A103" s="44" t="s">
        <v>414</v>
      </c>
      <c r="B103" s="46" t="s">
        <v>415</v>
      </c>
    </row>
    <row r="104" spans="1:2" x14ac:dyDescent="0.35">
      <c r="A104" s="44" t="s">
        <v>416</v>
      </c>
      <c r="B104" s="46" t="s">
        <v>417</v>
      </c>
    </row>
    <row r="105" spans="1:2" x14ac:dyDescent="0.35">
      <c r="A105" s="44" t="s">
        <v>418</v>
      </c>
      <c r="B105" s="46" t="s">
        <v>419</v>
      </c>
    </row>
    <row r="106" spans="1:2" x14ac:dyDescent="0.35">
      <c r="A106" s="44" t="s">
        <v>420</v>
      </c>
      <c r="B106" s="46" t="s">
        <v>421</v>
      </c>
    </row>
    <row r="107" spans="1:2" x14ac:dyDescent="0.35">
      <c r="A107" s="44" t="s">
        <v>422</v>
      </c>
      <c r="B107" s="46" t="s">
        <v>423</v>
      </c>
    </row>
    <row r="108" spans="1:2" x14ac:dyDescent="0.35">
      <c r="A108" s="44" t="s">
        <v>424</v>
      </c>
      <c r="B108" s="46" t="s">
        <v>425</v>
      </c>
    </row>
    <row r="109" spans="1:2" x14ac:dyDescent="0.35">
      <c r="A109" s="44" t="s">
        <v>426</v>
      </c>
      <c r="B109" s="46" t="s">
        <v>427</v>
      </c>
    </row>
    <row r="110" spans="1:2" x14ac:dyDescent="0.35">
      <c r="A110" s="44" t="s">
        <v>428</v>
      </c>
      <c r="B110" s="46" t="s">
        <v>429</v>
      </c>
    </row>
    <row r="111" spans="1:2" x14ac:dyDescent="0.35">
      <c r="A111" s="44" t="s">
        <v>430</v>
      </c>
      <c r="B111" s="46" t="s">
        <v>431</v>
      </c>
    </row>
    <row r="112" spans="1:2" x14ac:dyDescent="0.35">
      <c r="A112" s="44" t="s">
        <v>432</v>
      </c>
      <c r="B112" s="46" t="s">
        <v>433</v>
      </c>
    </row>
    <row r="113" spans="1:2" x14ac:dyDescent="0.35">
      <c r="A113" s="44" t="s">
        <v>434</v>
      </c>
      <c r="B113" s="46" t="s">
        <v>435</v>
      </c>
    </row>
    <row r="114" spans="1:2" x14ac:dyDescent="0.35">
      <c r="A114" s="44" t="s">
        <v>436</v>
      </c>
      <c r="B114" s="46" t="s">
        <v>437</v>
      </c>
    </row>
    <row r="115" spans="1:2" x14ac:dyDescent="0.35">
      <c r="A115" s="44" t="s">
        <v>438</v>
      </c>
      <c r="B115" s="46" t="s">
        <v>439</v>
      </c>
    </row>
    <row r="116" spans="1:2" x14ac:dyDescent="0.35">
      <c r="A116" s="44" t="s">
        <v>440</v>
      </c>
      <c r="B116" s="46" t="s">
        <v>441</v>
      </c>
    </row>
    <row r="117" spans="1:2" x14ac:dyDescent="0.35">
      <c r="A117" s="44" t="s">
        <v>442</v>
      </c>
      <c r="B117" s="46" t="s">
        <v>443</v>
      </c>
    </row>
    <row r="118" spans="1:2" x14ac:dyDescent="0.35">
      <c r="A118" s="44" t="s">
        <v>444</v>
      </c>
      <c r="B118" s="46" t="s">
        <v>445</v>
      </c>
    </row>
    <row r="119" spans="1:2" x14ac:dyDescent="0.35">
      <c r="A119" s="44" t="s">
        <v>446</v>
      </c>
      <c r="B119" s="46" t="s">
        <v>447</v>
      </c>
    </row>
    <row r="120" spans="1:2" x14ac:dyDescent="0.35">
      <c r="A120" s="44" t="s">
        <v>448</v>
      </c>
      <c r="B120" s="46" t="s">
        <v>449</v>
      </c>
    </row>
    <row r="121" spans="1:2" x14ac:dyDescent="0.35">
      <c r="A121" s="44" t="s">
        <v>450</v>
      </c>
      <c r="B121" s="46" t="s">
        <v>451</v>
      </c>
    </row>
    <row r="122" spans="1:2" x14ac:dyDescent="0.35">
      <c r="A122" s="44" t="s">
        <v>452</v>
      </c>
      <c r="B122" s="46" t="s">
        <v>453</v>
      </c>
    </row>
    <row r="123" spans="1:2" x14ac:dyDescent="0.35">
      <c r="A123" s="44" t="s">
        <v>454</v>
      </c>
      <c r="B123" s="46" t="s">
        <v>455</v>
      </c>
    </row>
    <row r="124" spans="1:2" x14ac:dyDescent="0.35">
      <c r="A124" s="44" t="s">
        <v>456</v>
      </c>
      <c r="B124" s="46" t="s">
        <v>457</v>
      </c>
    </row>
    <row r="125" spans="1:2" x14ac:dyDescent="0.35">
      <c r="A125" s="44" t="s">
        <v>458</v>
      </c>
      <c r="B125" s="46" t="s">
        <v>459</v>
      </c>
    </row>
    <row r="126" spans="1:2" x14ac:dyDescent="0.35">
      <c r="A126" s="44" t="s">
        <v>460</v>
      </c>
      <c r="B126" s="46" t="s">
        <v>461</v>
      </c>
    </row>
    <row r="127" spans="1:2" x14ac:dyDescent="0.35">
      <c r="A127" s="44" t="s">
        <v>462</v>
      </c>
      <c r="B127" s="46" t="s">
        <v>463</v>
      </c>
    </row>
    <row r="128" spans="1:2" x14ac:dyDescent="0.35">
      <c r="A128" s="44" t="s">
        <v>464</v>
      </c>
      <c r="B128" s="46" t="s">
        <v>465</v>
      </c>
    </row>
    <row r="129" spans="1:2" x14ac:dyDescent="0.35">
      <c r="A129" s="44" t="s">
        <v>466</v>
      </c>
      <c r="B129" s="46" t="s">
        <v>467</v>
      </c>
    </row>
    <row r="130" spans="1:2" x14ac:dyDescent="0.35">
      <c r="A130" s="44" t="s">
        <v>468</v>
      </c>
      <c r="B130" s="46" t="s">
        <v>469</v>
      </c>
    </row>
    <row r="131" spans="1:2" x14ac:dyDescent="0.35">
      <c r="A131" s="44" t="s">
        <v>470</v>
      </c>
      <c r="B131" s="46" t="s">
        <v>471</v>
      </c>
    </row>
    <row r="132" spans="1:2" x14ac:dyDescent="0.35">
      <c r="A132" s="44" t="s">
        <v>472</v>
      </c>
      <c r="B132" s="46" t="s">
        <v>473</v>
      </c>
    </row>
    <row r="133" spans="1:2" x14ac:dyDescent="0.35">
      <c r="A133" s="44" t="s">
        <v>474</v>
      </c>
      <c r="B133" s="46" t="s">
        <v>475</v>
      </c>
    </row>
    <row r="134" spans="1:2" x14ac:dyDescent="0.35">
      <c r="A134" s="44" t="s">
        <v>476</v>
      </c>
      <c r="B134" s="46" t="s">
        <v>477</v>
      </c>
    </row>
    <row r="135" spans="1:2" x14ac:dyDescent="0.35">
      <c r="A135" s="44" t="s">
        <v>478</v>
      </c>
      <c r="B135" s="46" t="s">
        <v>479</v>
      </c>
    </row>
    <row r="136" spans="1:2" x14ac:dyDescent="0.35">
      <c r="A136" s="44" t="s">
        <v>480</v>
      </c>
      <c r="B136" s="46" t="s">
        <v>481</v>
      </c>
    </row>
    <row r="137" spans="1:2" x14ac:dyDescent="0.35">
      <c r="A137" s="44" t="s">
        <v>482</v>
      </c>
      <c r="B137" s="46" t="s">
        <v>483</v>
      </c>
    </row>
    <row r="138" spans="1:2" x14ac:dyDescent="0.35">
      <c r="A138" s="44" t="s">
        <v>484</v>
      </c>
      <c r="B138" s="46" t="s">
        <v>485</v>
      </c>
    </row>
    <row r="139" spans="1:2" x14ac:dyDescent="0.35">
      <c r="A139" s="44" t="s">
        <v>486</v>
      </c>
      <c r="B139" s="46" t="s">
        <v>487</v>
      </c>
    </row>
    <row r="140" spans="1:2" x14ac:dyDescent="0.35">
      <c r="A140" s="44" t="s">
        <v>488</v>
      </c>
      <c r="B140" s="46" t="s">
        <v>489</v>
      </c>
    </row>
    <row r="141" spans="1:2" x14ac:dyDescent="0.35">
      <c r="A141" s="44" t="s">
        <v>490</v>
      </c>
      <c r="B141" s="46" t="s">
        <v>491</v>
      </c>
    </row>
    <row r="142" spans="1:2" x14ac:dyDescent="0.35">
      <c r="A142" s="44" t="s">
        <v>492</v>
      </c>
      <c r="B142" s="46" t="s">
        <v>493</v>
      </c>
    </row>
    <row r="143" spans="1:2" x14ac:dyDescent="0.35">
      <c r="A143" s="44" t="s">
        <v>494</v>
      </c>
      <c r="B143" s="46" t="s">
        <v>495</v>
      </c>
    </row>
    <row r="144" spans="1:2" x14ac:dyDescent="0.35">
      <c r="A144" s="44" t="s">
        <v>496</v>
      </c>
      <c r="B144" s="46" t="s">
        <v>497</v>
      </c>
    </row>
    <row r="145" spans="1:2" x14ac:dyDescent="0.35">
      <c r="A145" s="44" t="s">
        <v>498</v>
      </c>
      <c r="B145" s="46" t="s">
        <v>499</v>
      </c>
    </row>
    <row r="146" spans="1:2" x14ac:dyDescent="0.35">
      <c r="A146" s="44" t="s">
        <v>500</v>
      </c>
      <c r="B146" s="46" t="s">
        <v>501</v>
      </c>
    </row>
    <row r="147" spans="1:2" x14ac:dyDescent="0.35">
      <c r="A147" s="44" t="s">
        <v>502</v>
      </c>
      <c r="B147" s="46" t="s">
        <v>503</v>
      </c>
    </row>
    <row r="148" spans="1:2" x14ac:dyDescent="0.35">
      <c r="A148" s="44" t="s">
        <v>504</v>
      </c>
      <c r="B148" s="46" t="s">
        <v>505</v>
      </c>
    </row>
    <row r="149" spans="1:2" x14ac:dyDescent="0.35">
      <c r="A149" s="44" t="s">
        <v>506</v>
      </c>
      <c r="B149" s="46" t="s">
        <v>507</v>
      </c>
    </row>
    <row r="150" spans="1:2" x14ac:dyDescent="0.35">
      <c r="A150" s="44" t="s">
        <v>508</v>
      </c>
      <c r="B150" s="46" t="s">
        <v>509</v>
      </c>
    </row>
    <row r="151" spans="1:2" x14ac:dyDescent="0.35">
      <c r="A151" s="44" t="s">
        <v>510</v>
      </c>
      <c r="B151" s="46" t="s">
        <v>511</v>
      </c>
    </row>
    <row r="152" spans="1:2" x14ac:dyDescent="0.35">
      <c r="A152" s="44" t="s">
        <v>512</v>
      </c>
      <c r="B152" s="46" t="s">
        <v>513</v>
      </c>
    </row>
    <row r="153" spans="1:2" x14ac:dyDescent="0.35">
      <c r="A153" s="44" t="s">
        <v>514</v>
      </c>
      <c r="B153" s="46" t="s">
        <v>515</v>
      </c>
    </row>
    <row r="154" spans="1:2" x14ac:dyDescent="0.35">
      <c r="A154" s="44" t="s">
        <v>516</v>
      </c>
      <c r="B154" s="46" t="s">
        <v>517</v>
      </c>
    </row>
    <row r="155" spans="1:2" x14ac:dyDescent="0.35">
      <c r="A155" s="44" t="s">
        <v>518</v>
      </c>
      <c r="B155" s="46" t="s">
        <v>519</v>
      </c>
    </row>
    <row r="156" spans="1:2" x14ac:dyDescent="0.35">
      <c r="A156" s="44" t="s">
        <v>520</v>
      </c>
      <c r="B156" s="46" t="s">
        <v>521</v>
      </c>
    </row>
    <row r="157" spans="1:2" x14ac:dyDescent="0.35">
      <c r="A157" s="44" t="s">
        <v>522</v>
      </c>
      <c r="B157" s="46" t="s">
        <v>523</v>
      </c>
    </row>
    <row r="158" spans="1:2" x14ac:dyDescent="0.35">
      <c r="A158" s="44" t="s">
        <v>524</v>
      </c>
      <c r="B158" s="46" t="s">
        <v>525</v>
      </c>
    </row>
    <row r="159" spans="1:2" x14ac:dyDescent="0.35">
      <c r="A159" s="44" t="s">
        <v>526</v>
      </c>
      <c r="B159" s="46" t="s">
        <v>527</v>
      </c>
    </row>
    <row r="160" spans="1:2" x14ac:dyDescent="0.35">
      <c r="A160" s="44" t="s">
        <v>528</v>
      </c>
      <c r="B160" s="46" t="s">
        <v>529</v>
      </c>
    </row>
    <row r="161" spans="1:2" x14ac:dyDescent="0.35">
      <c r="A161" s="44" t="s">
        <v>530</v>
      </c>
      <c r="B161" s="46" t="s">
        <v>531</v>
      </c>
    </row>
    <row r="162" spans="1:2" x14ac:dyDescent="0.35">
      <c r="A162" s="44" t="s">
        <v>532</v>
      </c>
      <c r="B162" s="46" t="s">
        <v>533</v>
      </c>
    </row>
    <row r="163" spans="1:2" x14ac:dyDescent="0.35">
      <c r="A163" s="44" t="s">
        <v>534</v>
      </c>
      <c r="B163" s="46" t="s">
        <v>535</v>
      </c>
    </row>
    <row r="164" spans="1:2" x14ac:dyDescent="0.35">
      <c r="A164" s="44" t="s">
        <v>536</v>
      </c>
      <c r="B164" s="46" t="s">
        <v>537</v>
      </c>
    </row>
    <row r="165" spans="1:2" x14ac:dyDescent="0.35">
      <c r="A165" s="44" t="s">
        <v>538</v>
      </c>
      <c r="B165" s="46" t="s">
        <v>539</v>
      </c>
    </row>
    <row r="166" spans="1:2" x14ac:dyDescent="0.35">
      <c r="A166" s="44" t="s">
        <v>540</v>
      </c>
      <c r="B166" s="46" t="s">
        <v>541</v>
      </c>
    </row>
    <row r="167" spans="1:2" x14ac:dyDescent="0.35">
      <c r="A167" s="44" t="s">
        <v>542</v>
      </c>
      <c r="B167" s="46" t="s">
        <v>543</v>
      </c>
    </row>
    <row r="168" spans="1:2" x14ac:dyDescent="0.35">
      <c r="A168" s="44" t="s">
        <v>544</v>
      </c>
      <c r="B168" s="46" t="s">
        <v>545</v>
      </c>
    </row>
    <row r="169" spans="1:2" x14ac:dyDescent="0.35">
      <c r="A169" s="44" t="s">
        <v>546</v>
      </c>
      <c r="B169" s="46" t="s">
        <v>547</v>
      </c>
    </row>
    <row r="170" spans="1:2" x14ac:dyDescent="0.35">
      <c r="A170" s="44" t="s">
        <v>548</v>
      </c>
      <c r="B170" s="46" t="s">
        <v>549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amadou.barry2@un.org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MPTF_00006_01006</ProjectId>
    <FundCode xmlns="f9695bc1-6109-4dcd-a27a-f8a0370b00e2">MPTF_00006</FundCode>
    <Comments xmlns="f9695bc1-6109-4dcd-a27a-f8a0370b00e2">Rapport financier annuel</Comments>
    <Active xmlns="f9695bc1-6109-4dcd-a27a-f8a0370b00e2">Yes</Active>
    <DocumentDate xmlns="b1528a4b-5ccb-40f7-a09e-43427183cd95">2024-11-23T08:00:00+00:00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A7031-AFCC-4060-9C18-EE8ADDCC4310}">
  <ds:schemaRefs>
    <ds:schemaRef ds:uri="http://schemas.microsoft.com/sharepoint/v3/contenttype/forms"/>
  </ds:schemaRefs>
</ds:datastoreItem>
</file>

<file path=customXml/itemProps2.xml><?xml version="1.0" encoding="utf-8"?>
<ds:datastoreItem xmlns:ds="http://schemas.openxmlformats.org/officeDocument/2006/customXml" ds:itemID="{67FAAD8B-AEE7-471F-8837-F070F91B1EBE}">
  <ds:schemaRefs>
    <ds:schemaRef ds:uri="http://schemas.microsoft.com/office/2006/metadata/properties"/>
    <ds:schemaRef ds:uri="http://schemas.microsoft.com/office/infopath/2007/PartnerControls"/>
    <ds:schemaRef ds:uri="b9635f3b-2cc8-46bc-aaab-5e05f6246a70"/>
    <ds:schemaRef ds:uri="985ec44e-1bab-4c0b-9df0-6ba128686fc9"/>
  </ds:schemaRefs>
</ds:datastoreItem>
</file>

<file path=customXml/itemProps3.xml><?xml version="1.0" encoding="utf-8"?>
<ds:datastoreItem xmlns:ds="http://schemas.openxmlformats.org/officeDocument/2006/customXml" ds:itemID="{ACD3F0D7-E37C-48DC-BB60-A1F6C8463A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1) Tableau budgétaire 1</vt:lpstr>
      <vt:lpstr>2) Tableau budgétaire 2</vt:lpstr>
      <vt:lpstr>3) Notes d'explication</vt:lpstr>
      <vt:lpstr>4) Pour utilisation par PBSO</vt:lpstr>
      <vt:lpstr>5) Pour utilisation par MPTFO</vt:lpstr>
      <vt:lpstr>Dropdowns</vt:lpstr>
      <vt:lpstr>Sheet2</vt:lpstr>
      <vt:lpstr>'1) Tableau budgétaire 1'!_Int_c5kN7TBk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Oct 24_PBF_Project_Budget.xlsx</dc:title>
  <dc:subject/>
  <dc:creator>Jelena Zelenovic</dc:creator>
  <cp:keywords/>
  <dc:description/>
  <cp:lastModifiedBy>Amadou Sadjo Barry</cp:lastModifiedBy>
  <cp:revision/>
  <dcterms:created xsi:type="dcterms:W3CDTF">2017-11-15T21:17:43Z</dcterms:created>
  <dcterms:modified xsi:type="dcterms:W3CDTF">2024-11-18T21:51:11Z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