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https://unitednations-my.sharepoint.com/personal/freya_byfield_un_org/Documents/_MPTF-PBF Joint Secretariat_shared/PBF/Project reports/2024 Nov/10. Secretariat/"/>
    </mc:Choice>
  </mc:AlternateContent>
  <xr:revisionPtr revIDLastSave="14" documentId="8_{240C380B-502F-8B42-99CE-45A003B60FDC}" xr6:coauthVersionLast="47" xr6:coauthVersionMax="47" xr10:uidLastSave="{909A67FE-8799-A94D-ADD5-E67B0D234566}"/>
  <bookViews>
    <workbookView xWindow="20" yWindow="500" windowWidth="28760" windowHeight="16300" xr2:uid="{00000000-000D-0000-FFFF-FFFF00000000}"/>
  </bookViews>
  <sheets>
    <sheet name="1) Budget Table" sheetId="1" r:id="rId1"/>
    <sheet name="2) By Category" sheetId="5" r:id="rId2"/>
    <sheet name="3) Explanatory Notes" sheetId="3" r:id="rId3"/>
    <sheet name="4) For PBSO Use" sheetId="6" r:id="rId4"/>
    <sheet name="5)For MPTFO Use" sheetId="4" r:id="rId5"/>
    <sheet name="Dropdowns" sheetId="8" state="hidden"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3" i="1" l="1"/>
  <c r="D243" i="1" l="1"/>
  <c r="J216" i="1"/>
  <c r="J219" i="1"/>
  <c r="J28" i="1"/>
  <c r="I171" i="1" l="1"/>
  <c r="J78" i="1" l="1"/>
  <c r="J88" i="1"/>
  <c r="G113" i="5"/>
  <c r="F113" i="5"/>
  <c r="E113" i="5"/>
  <c r="H73" i="5"/>
  <c r="H74" i="5"/>
  <c r="H75" i="5"/>
  <c r="H76" i="5"/>
  <c r="H77" i="5"/>
  <c r="H78" i="5"/>
  <c r="H79" i="5"/>
  <c r="H18" i="5"/>
  <c r="H158" i="5"/>
  <c r="H229" i="5"/>
  <c r="H230" i="5"/>
  <c r="H231" i="5"/>
  <c r="H232" i="5"/>
  <c r="H233" i="5"/>
  <c r="H234" i="5"/>
  <c r="H235" i="5"/>
  <c r="H236" i="5"/>
  <c r="H228" i="5"/>
  <c r="D245" i="5"/>
  <c r="H245" i="5"/>
  <c r="D246" i="5"/>
  <c r="D35" i="5"/>
  <c r="D36" i="1"/>
  <c r="D24" i="5"/>
  <c r="D219" i="1"/>
  <c r="H105" i="5"/>
  <c r="H106" i="5"/>
  <c r="H107" i="5"/>
  <c r="H108" i="5"/>
  <c r="H109" i="5"/>
  <c r="H110" i="5"/>
  <c r="H111" i="5"/>
  <c r="H112" i="5"/>
  <c r="H113" i="5"/>
  <c r="H102" i="5"/>
  <c r="H72" i="5"/>
  <c r="H83" i="5"/>
  <c r="H84" i="5"/>
  <c r="H85" i="5"/>
  <c r="H86" i="5"/>
  <c r="H87" i="5"/>
  <c r="H88" i="5"/>
  <c r="H89" i="5"/>
  <c r="H90" i="5"/>
  <c r="H91" i="5"/>
  <c r="H95" i="5"/>
  <c r="H96" i="5"/>
  <c r="H97" i="5"/>
  <c r="H98" i="5"/>
  <c r="H99" i="5"/>
  <c r="H100" i="5"/>
  <c r="H101" i="5"/>
  <c r="H94" i="5"/>
  <c r="H159" i="5"/>
  <c r="D247" i="5"/>
  <c r="H247" i="5"/>
  <c r="D244" i="5"/>
  <c r="D243" i="5"/>
  <c r="D242" i="5"/>
  <c r="D241" i="5"/>
  <c r="H241" i="5"/>
  <c r="D236" i="5"/>
  <c r="H157" i="5"/>
  <c r="H156" i="5"/>
  <c r="H155" i="5"/>
  <c r="H154" i="5"/>
  <c r="H153" i="5"/>
  <c r="H152" i="5"/>
  <c r="H151" i="5"/>
  <c r="H150" i="5"/>
  <c r="H147" i="5"/>
  <c r="H146" i="5"/>
  <c r="H145" i="5"/>
  <c r="H144" i="5"/>
  <c r="H143" i="5"/>
  <c r="H142" i="5"/>
  <c r="H141" i="5"/>
  <c r="H140" i="5"/>
  <c r="H129" i="5"/>
  <c r="H128" i="5"/>
  <c r="H131" i="5"/>
  <c r="H132" i="5"/>
  <c r="H133" i="5"/>
  <c r="H134" i="5"/>
  <c r="H116" i="5"/>
  <c r="D124" i="5"/>
  <c r="H123" i="5"/>
  <c r="D91" i="5"/>
  <c r="H35" i="5"/>
  <c r="F80" i="5"/>
  <c r="D80" i="5"/>
  <c r="H80" i="5"/>
  <c r="H27" i="5"/>
  <c r="H16" i="5"/>
  <c r="H246" i="5"/>
  <c r="H215" i="1"/>
  <c r="D246" i="1"/>
  <c r="D14" i="4"/>
  <c r="D11" i="4"/>
  <c r="D10" i="4"/>
  <c r="G10" i="4"/>
  <c r="D9" i="4"/>
  <c r="D158" i="5"/>
  <c r="D147" i="5"/>
  <c r="D136" i="5"/>
  <c r="D113" i="5"/>
  <c r="H24" i="5"/>
  <c r="H218" i="1"/>
  <c r="H217" i="1"/>
  <c r="I219" i="1"/>
  <c r="H216" i="1"/>
  <c r="D24" i="1"/>
  <c r="D98" i="5"/>
  <c r="D101" i="5"/>
  <c r="D34" i="5"/>
  <c r="H110" i="1"/>
  <c r="H111" i="1"/>
  <c r="H112" i="1"/>
  <c r="G24" i="1"/>
  <c r="G36" i="1"/>
  <c r="G46" i="1"/>
  <c r="G56" i="1"/>
  <c r="G78" i="1"/>
  <c r="G88" i="1"/>
  <c r="G98" i="1"/>
  <c r="G108" i="1"/>
  <c r="G130" i="1"/>
  <c r="G140" i="1"/>
  <c r="G150" i="1"/>
  <c r="G160" i="1"/>
  <c r="G182" i="1"/>
  <c r="G192" i="1"/>
  <c r="G202" i="1"/>
  <c r="G212" i="1"/>
  <c r="G219" i="1"/>
  <c r="G66" i="1"/>
  <c r="G118" i="1"/>
  <c r="G170" i="1"/>
  <c r="G231" i="1"/>
  <c r="G232" i="1"/>
  <c r="G239" i="1"/>
  <c r="D170" i="1"/>
  <c r="H34" i="1"/>
  <c r="G242" i="5"/>
  <c r="G243" i="5"/>
  <c r="F10" i="4"/>
  <c r="G124" i="5"/>
  <c r="H122" i="5"/>
  <c r="H119" i="5"/>
  <c r="H118" i="5"/>
  <c r="H117" i="5"/>
  <c r="G68" i="5"/>
  <c r="F68" i="5"/>
  <c r="E68" i="5"/>
  <c r="D68" i="5"/>
  <c r="H68" i="5"/>
  <c r="H67" i="5"/>
  <c r="H66" i="5"/>
  <c r="H65" i="5"/>
  <c r="H64" i="5"/>
  <c r="H63" i="5"/>
  <c r="H62" i="5"/>
  <c r="H61" i="5"/>
  <c r="J170" i="1"/>
  <c r="F170" i="1"/>
  <c r="E170" i="1"/>
  <c r="J66" i="1"/>
  <c r="F66" i="1"/>
  <c r="E66" i="1"/>
  <c r="D66" i="1"/>
  <c r="F118" i="1"/>
  <c r="E118" i="1"/>
  <c r="D118" i="1"/>
  <c r="J118" i="1"/>
  <c r="H117" i="1"/>
  <c r="H116" i="1"/>
  <c r="H115" i="1"/>
  <c r="H114" i="1"/>
  <c r="H169" i="1"/>
  <c r="H168" i="1"/>
  <c r="H167" i="1"/>
  <c r="H166" i="1"/>
  <c r="H165" i="1"/>
  <c r="H164" i="1"/>
  <c r="H163" i="1"/>
  <c r="H162" i="1"/>
  <c r="I170" i="1"/>
  <c r="H113" i="1"/>
  <c r="H118" i="1"/>
  <c r="H65" i="1"/>
  <c r="H64" i="1"/>
  <c r="H63" i="1"/>
  <c r="H62" i="1"/>
  <c r="H61" i="1"/>
  <c r="H60" i="1"/>
  <c r="H59" i="1"/>
  <c r="I66" i="1"/>
  <c r="H58" i="1"/>
  <c r="C8" i="4"/>
  <c r="F9" i="4"/>
  <c r="F8" i="4"/>
  <c r="G249" i="5"/>
  <c r="H224" i="5"/>
  <c r="H208" i="5"/>
  <c r="H189" i="5"/>
  <c r="H41" i="5"/>
  <c r="H40" i="5"/>
  <c r="H39" i="5"/>
  <c r="H34" i="5"/>
  <c r="H33" i="5"/>
  <c r="H29" i="5"/>
  <c r="H28" i="5"/>
  <c r="H23" i="5"/>
  <c r="H21" i="5"/>
  <c r="H20" i="5"/>
  <c r="H19" i="5"/>
  <c r="H17" i="5"/>
  <c r="F11" i="4"/>
  <c r="F13" i="4"/>
  <c r="H218" i="5"/>
  <c r="H219" i="5"/>
  <c r="H220" i="5"/>
  <c r="H221" i="5"/>
  <c r="H222" i="5"/>
  <c r="H223" i="5"/>
  <c r="H207" i="5"/>
  <c r="H209" i="5"/>
  <c r="H210" i="5"/>
  <c r="H211" i="5"/>
  <c r="H212" i="5"/>
  <c r="H213" i="5"/>
  <c r="H196" i="5"/>
  <c r="H197" i="5"/>
  <c r="H198" i="5"/>
  <c r="H199" i="5"/>
  <c r="H200" i="5"/>
  <c r="H201" i="5"/>
  <c r="H202" i="5"/>
  <c r="H185" i="5"/>
  <c r="H186" i="5"/>
  <c r="H187" i="5"/>
  <c r="H188" i="5"/>
  <c r="H190" i="5"/>
  <c r="H191" i="5"/>
  <c r="H50" i="5"/>
  <c r="H51" i="5"/>
  <c r="H52" i="5"/>
  <c r="H53" i="5"/>
  <c r="H54" i="5"/>
  <c r="H55" i="5"/>
  <c r="H56" i="5"/>
  <c r="H43" i="5"/>
  <c r="H44" i="5"/>
  <c r="H45" i="5"/>
  <c r="G35" i="5"/>
  <c r="H32" i="5"/>
  <c r="H206" i="1"/>
  <c r="H205" i="1"/>
  <c r="H207" i="1"/>
  <c r="I212" i="1"/>
  <c r="H208" i="1"/>
  <c r="H209" i="1"/>
  <c r="H210" i="1"/>
  <c r="H211" i="1"/>
  <c r="H204" i="1"/>
  <c r="H212" i="1"/>
  <c r="H195" i="1"/>
  <c r="H196" i="1"/>
  <c r="H197" i="1"/>
  <c r="H198" i="1"/>
  <c r="H199" i="1"/>
  <c r="H200" i="1"/>
  <c r="H201" i="1"/>
  <c r="H194" i="1"/>
  <c r="H202" i="1"/>
  <c r="I202" i="1"/>
  <c r="H185" i="1"/>
  <c r="H186" i="1"/>
  <c r="H187" i="1"/>
  <c r="H188" i="1"/>
  <c r="H189" i="1"/>
  <c r="H190" i="1"/>
  <c r="H191" i="1"/>
  <c r="H184" i="1"/>
  <c r="I192" i="1"/>
  <c r="H175" i="1"/>
  <c r="H176" i="1"/>
  <c r="H177" i="1"/>
  <c r="H178" i="1"/>
  <c r="H179" i="1"/>
  <c r="H182" i="1"/>
  <c r="H180" i="1"/>
  <c r="H181" i="1"/>
  <c r="H174" i="1"/>
  <c r="H153" i="1"/>
  <c r="H154" i="1"/>
  <c r="H155" i="1"/>
  <c r="I160" i="1"/>
  <c r="H156" i="1"/>
  <c r="H157" i="1"/>
  <c r="H158" i="1"/>
  <c r="H159" i="1"/>
  <c r="H152" i="1"/>
  <c r="H160" i="1"/>
  <c r="H143" i="1"/>
  <c r="H144" i="1"/>
  <c r="H145" i="1"/>
  <c r="I150" i="1"/>
  <c r="H146" i="1"/>
  <c r="H147" i="1"/>
  <c r="H148" i="1"/>
  <c r="H149" i="1"/>
  <c r="H142" i="1"/>
  <c r="H133" i="1"/>
  <c r="H135" i="1"/>
  <c r="H136" i="1"/>
  <c r="H137" i="1"/>
  <c r="H138" i="1"/>
  <c r="H139" i="1"/>
  <c r="H123" i="1"/>
  <c r="H124" i="1"/>
  <c r="I130" i="1"/>
  <c r="H125" i="1"/>
  <c r="H127" i="1"/>
  <c r="H128" i="1"/>
  <c r="H129" i="1"/>
  <c r="H122" i="1"/>
  <c r="H130" i="1"/>
  <c r="H101" i="1"/>
  <c r="H102" i="1"/>
  <c r="H103" i="1"/>
  <c r="H104" i="1"/>
  <c r="H108" i="1"/>
  <c r="H105" i="1"/>
  <c r="H106" i="1"/>
  <c r="H107" i="1"/>
  <c r="H100" i="1"/>
  <c r="H91" i="1"/>
  <c r="H92" i="1"/>
  <c r="H93" i="1"/>
  <c r="H94" i="1"/>
  <c r="H98" i="1"/>
  <c r="H95" i="1"/>
  <c r="H96" i="1"/>
  <c r="H97" i="1"/>
  <c r="H90" i="1"/>
  <c r="I98" i="1"/>
  <c r="H81" i="1"/>
  <c r="H83" i="1"/>
  <c r="H86" i="1"/>
  <c r="H87" i="1"/>
  <c r="H80" i="1"/>
  <c r="H72" i="1"/>
  <c r="H74" i="1"/>
  <c r="H76" i="1"/>
  <c r="H77" i="1"/>
  <c r="H70" i="1"/>
  <c r="H49" i="1"/>
  <c r="H50" i="1"/>
  <c r="H51" i="1"/>
  <c r="H52" i="1"/>
  <c r="H53" i="1"/>
  <c r="H54" i="1"/>
  <c r="H55" i="1"/>
  <c r="H48" i="1"/>
  <c r="H56" i="1"/>
  <c r="H41" i="1"/>
  <c r="H42" i="1"/>
  <c r="H43" i="1"/>
  <c r="H44" i="1"/>
  <c r="H45" i="1"/>
  <c r="H38" i="1"/>
  <c r="H27" i="1"/>
  <c r="H32" i="1"/>
  <c r="H33" i="1"/>
  <c r="H26" i="1"/>
  <c r="H36" i="1"/>
  <c r="H17" i="1"/>
  <c r="H21" i="1"/>
  <c r="H22" i="1"/>
  <c r="H23" i="1"/>
  <c r="H16" i="1"/>
  <c r="H24" i="1"/>
  <c r="F21" i="4"/>
  <c r="C7" i="4"/>
  <c r="F14" i="4"/>
  <c r="F7" i="4"/>
  <c r="G225" i="5"/>
  <c r="G214" i="5"/>
  <c r="G203" i="5"/>
  <c r="H203" i="5"/>
  <c r="G192" i="5"/>
  <c r="G102" i="5"/>
  <c r="G91" i="5"/>
  <c r="G80" i="5"/>
  <c r="G57" i="5"/>
  <c r="G24" i="5"/>
  <c r="F12" i="4"/>
  <c r="H24" i="4"/>
  <c r="H23" i="4"/>
  <c r="H22" i="4"/>
  <c r="J212" i="1"/>
  <c r="J202" i="1"/>
  <c r="J192" i="1"/>
  <c r="J182" i="1"/>
  <c r="J160" i="1"/>
  <c r="J150" i="1"/>
  <c r="J140" i="1"/>
  <c r="J130" i="1"/>
  <c r="J171" i="1" s="1"/>
  <c r="J108" i="1"/>
  <c r="J98" i="1"/>
  <c r="J56" i="1"/>
  <c r="J46" i="1"/>
  <c r="J36" i="1"/>
  <c r="J24" i="1"/>
  <c r="F22" i="4"/>
  <c r="I241" i="1"/>
  <c r="D21" i="4"/>
  <c r="E21" i="4"/>
  <c r="C21" i="4"/>
  <c r="D7" i="4"/>
  <c r="E7" i="4"/>
  <c r="D192" i="1"/>
  <c r="E192" i="1"/>
  <c r="D237" i="1"/>
  <c r="D229" i="1"/>
  <c r="E219" i="1"/>
  <c r="F219" i="1"/>
  <c r="E14" i="4"/>
  <c r="D12" i="4"/>
  <c r="E12" i="4"/>
  <c r="G12" i="4"/>
  <c r="E9" i="4"/>
  <c r="C14" i="4"/>
  <c r="C10" i="4"/>
  <c r="C11" i="4"/>
  <c r="C12" i="4"/>
  <c r="C13" i="4"/>
  <c r="C9" i="4"/>
  <c r="D8" i="4"/>
  <c r="E8" i="4"/>
  <c r="D203" i="5"/>
  <c r="E203" i="5"/>
  <c r="F203" i="5"/>
  <c r="D214" i="5"/>
  <c r="H214" i="5"/>
  <c r="E214" i="5"/>
  <c r="F214" i="5"/>
  <c r="D225" i="5"/>
  <c r="H225" i="5"/>
  <c r="E225" i="5"/>
  <c r="F225" i="5"/>
  <c r="F192" i="5"/>
  <c r="E192" i="5"/>
  <c r="D192" i="5"/>
  <c r="H192" i="5"/>
  <c r="D169" i="5"/>
  <c r="E102" i="5"/>
  <c r="F102" i="5"/>
  <c r="E35" i="5"/>
  <c r="E46" i="5"/>
  <c r="H46" i="5"/>
  <c r="F46" i="5"/>
  <c r="D57" i="5"/>
  <c r="H57" i="5"/>
  <c r="E57" i="5"/>
  <c r="F57" i="5"/>
  <c r="H42" i="5"/>
  <c r="H30" i="5"/>
  <c r="D13" i="4"/>
  <c r="E24" i="5"/>
  <c r="E212" i="1"/>
  <c r="F212" i="1"/>
  <c r="E202" i="1"/>
  <c r="F202" i="1"/>
  <c r="F192" i="1"/>
  <c r="E182" i="1"/>
  <c r="C40" i="6"/>
  <c r="F182" i="1"/>
  <c r="H184" i="5"/>
  <c r="E160" i="1"/>
  <c r="F160" i="1"/>
  <c r="E150" i="1"/>
  <c r="F150" i="1"/>
  <c r="F140" i="1"/>
  <c r="F130" i="1"/>
  <c r="E108" i="1"/>
  <c r="F108" i="1"/>
  <c r="E98" i="1"/>
  <c r="F98" i="1"/>
  <c r="F88" i="1"/>
  <c r="F78" i="1"/>
  <c r="E56" i="1"/>
  <c r="F56" i="1"/>
  <c r="F46" i="1"/>
  <c r="F24" i="1"/>
  <c r="C7" i="6"/>
  <c r="E10" i="4"/>
  <c r="H31" i="5"/>
  <c r="F35" i="5"/>
  <c r="F24" i="5"/>
  <c r="H22" i="5"/>
  <c r="H161" i="5"/>
  <c r="E11" i="4"/>
  <c r="F248" i="5"/>
  <c r="F249" i="5"/>
  <c r="F250" i="5"/>
  <c r="E13" i="4"/>
  <c r="H31" i="1"/>
  <c r="F36" i="1"/>
  <c r="D212" i="1"/>
  <c r="H217" i="5"/>
  <c r="D202" i="1"/>
  <c r="H206" i="5"/>
  <c r="D182" i="1"/>
  <c r="D160" i="1"/>
  <c r="D150" i="1"/>
  <c r="D140" i="1"/>
  <c r="H132" i="1"/>
  <c r="D130" i="1"/>
  <c r="D108" i="1"/>
  <c r="D98" i="1"/>
  <c r="D88" i="1"/>
  <c r="D78" i="1"/>
  <c r="D56" i="1"/>
  <c r="D46" i="1"/>
  <c r="H85" i="1"/>
  <c r="H84" i="1"/>
  <c r="H88" i="1"/>
  <c r="H71" i="1"/>
  <c r="I78" i="1"/>
  <c r="H73" i="1"/>
  <c r="H40" i="1"/>
  <c r="H39" i="1"/>
  <c r="H46" i="1"/>
  <c r="H126" i="1"/>
  <c r="E130" i="1"/>
  <c r="C29" i="6"/>
  <c r="H75" i="1"/>
  <c r="E78" i="1"/>
  <c r="C18" i="6"/>
  <c r="F231" i="1"/>
  <c r="F232" i="1"/>
  <c r="H38" i="5"/>
  <c r="H134" i="1"/>
  <c r="E140" i="1"/>
  <c r="E46" i="1"/>
  <c r="E230" i="1"/>
  <c r="H82" i="1"/>
  <c r="E88" i="1"/>
  <c r="E24" i="4"/>
  <c r="E22" i="4"/>
  <c r="C15" i="4"/>
  <c r="C16" i="4"/>
  <c r="G14" i="4"/>
  <c r="G13" i="4"/>
  <c r="G11" i="4"/>
  <c r="D15" i="4"/>
  <c r="D16" i="4"/>
  <c r="D17" i="4"/>
  <c r="G9" i="4"/>
  <c r="G8" i="4"/>
  <c r="H139" i="5"/>
  <c r="D43" i="6"/>
  <c r="D45" i="6"/>
  <c r="D44" i="6"/>
  <c r="D47" i="6"/>
  <c r="D46" i="6"/>
  <c r="D11" i="6"/>
  <c r="D14" i="6"/>
  <c r="D12" i="6"/>
  <c r="D10" i="6"/>
  <c r="D13" i="6"/>
  <c r="H172" i="5"/>
  <c r="D33" i="6"/>
  <c r="D32" i="6"/>
  <c r="D34" i="6"/>
  <c r="D36" i="6"/>
  <c r="D35" i="6"/>
  <c r="C24" i="4"/>
  <c r="E25" i="4"/>
  <c r="E23" i="4"/>
  <c r="H49" i="5"/>
  <c r="H195" i="5"/>
  <c r="H60" i="5"/>
  <c r="D25" i="6"/>
  <c r="D23" i="6"/>
  <c r="D21" i="6"/>
  <c r="D24" i="6"/>
  <c r="D22" i="6"/>
  <c r="F23" i="4"/>
  <c r="F25" i="4"/>
  <c r="E15" i="4"/>
  <c r="F15" i="4"/>
  <c r="F24" i="4"/>
  <c r="C17" i="4"/>
  <c r="G15" i="4"/>
  <c r="G16" i="4"/>
  <c r="G17" i="4"/>
  <c r="E16" i="4"/>
  <c r="E17" i="4"/>
  <c r="C8" i="6"/>
  <c r="C25" i="4"/>
  <c r="C22" i="4"/>
  <c r="C41" i="6"/>
  <c r="C23" i="4"/>
  <c r="F16" i="4"/>
  <c r="F17" i="4"/>
  <c r="C30" i="6"/>
  <c r="D23" i="4"/>
  <c r="C19" i="6"/>
  <c r="D24" i="4"/>
  <c r="G24" i="4"/>
  <c r="G22" i="4"/>
  <c r="D25" i="4"/>
  <c r="D22" i="4"/>
  <c r="G23" i="4"/>
  <c r="G25" i="4"/>
  <c r="H244" i="5"/>
  <c r="E158" i="5"/>
  <c r="H130" i="5"/>
  <c r="H121" i="5"/>
  <c r="F124" i="5"/>
  <c r="E124" i="5"/>
  <c r="H120" i="5"/>
  <c r="H242" i="5"/>
  <c r="D102" i="5"/>
  <c r="H243" i="5"/>
  <c r="H136" i="5"/>
  <c r="H124" i="5"/>
  <c r="E91" i="5"/>
  <c r="F91" i="5"/>
  <c r="E80" i="5"/>
  <c r="H125" i="5"/>
  <c r="D248" i="5"/>
  <c r="D249" i="5"/>
  <c r="H248" i="5"/>
  <c r="H249" i="5"/>
  <c r="H250" i="5"/>
  <c r="H69" i="5"/>
  <c r="D250" i="5"/>
  <c r="G238" i="1"/>
  <c r="H78" i="1"/>
  <c r="I108" i="1"/>
  <c r="F238" i="1"/>
  <c r="F239" i="1"/>
  <c r="F240" i="1"/>
  <c r="H119" i="1"/>
  <c r="I119" i="1"/>
  <c r="I46" i="1"/>
  <c r="I88" i="1"/>
  <c r="H192" i="1"/>
  <c r="I182" i="1"/>
  <c r="H66" i="1"/>
  <c r="H150" i="1"/>
  <c r="E231" i="1"/>
  <c r="E232" i="1"/>
  <c r="I36" i="1"/>
  <c r="I67" i="1"/>
  <c r="G240" i="1"/>
  <c r="G241" i="1"/>
  <c r="I56" i="1"/>
  <c r="H219" i="1"/>
  <c r="I140" i="1"/>
  <c r="H140" i="1"/>
  <c r="H171" i="1"/>
  <c r="H67" i="1"/>
  <c r="E240" i="1"/>
  <c r="E238" i="1"/>
  <c r="E239" i="1"/>
  <c r="F241" i="1"/>
  <c r="D230" i="1"/>
  <c r="D231" i="1"/>
  <c r="D232" i="1"/>
  <c r="D240" i="1"/>
  <c r="H240" i="1"/>
  <c r="H230" i="1"/>
  <c r="E241" i="1"/>
  <c r="D239" i="1"/>
  <c r="H239" i="1"/>
  <c r="D238" i="1"/>
  <c r="H238" i="1"/>
  <c r="H231" i="1"/>
  <c r="H232" i="1"/>
  <c r="D247" i="1"/>
  <c r="H241" i="1"/>
  <c r="D241" i="1"/>
  <c r="D244" i="1"/>
  <c r="J244" i="1" l="1"/>
  <c r="J67" i="1"/>
  <c r="J119" i="1"/>
</calcChain>
</file>

<file path=xl/sharedStrings.xml><?xml version="1.0" encoding="utf-8"?>
<sst xmlns="http://schemas.openxmlformats.org/spreadsheetml/2006/main" count="920" uniqueCount="675">
  <si>
    <t>Annex D - PBF Project Budget</t>
  </si>
  <si>
    <t>Instructions:</t>
  </si>
  <si>
    <t>1. Divide each output budget total along the relevant UN budget categories.
2. For reference, output totals from the outcome/output/activity breakdown have been transferred from Table 1.
3. The output totals should match, and will show as red if not.</t>
  </si>
  <si>
    <t>Table 2 - Output breakdown by UN budget categories</t>
  </si>
  <si>
    <t>Recipient Agency 1</t>
  </si>
  <si>
    <t>Recipient Agency 2</t>
  </si>
  <si>
    <t>Recipient Agency 3</t>
  </si>
  <si>
    <t>Recipient Agency 4</t>
  </si>
  <si>
    <t>Total</t>
  </si>
  <si>
    <t>OUTCOME 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</si>
  <si>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</si>
  <si>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</si>
  <si>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</si>
  <si>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</si>
  <si>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</si>
  <si>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</si>
  <si>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</si>
  <si>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</si>
  <si>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</si>
  <si>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</si>
  <si>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</si>
  <si>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</si>
  <si>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Output 1.5</t>
  </si>
  <si>
    <t>OUTCOME  2</t>
  </si>
  <si>
    <t>Output 2.1</t>
  </si>
  <si>
    <t>Output 2.2</t>
  </si>
  <si>
    <t>Output 2.3</t>
  </si>
  <si>
    <t xml:space="preserve"> Total  </t>
  </si>
  <si>
    <t>Output 2.4</t>
  </si>
  <si>
    <t>Output 2.5</t>
  </si>
  <si>
    <t>OUTCOME 3</t>
  </si>
  <si>
    <t>Output 3.1</t>
  </si>
  <si>
    <t>Output 3.2</t>
  </si>
  <si>
    <t>Output 3.3</t>
  </si>
  <si>
    <t>Output 3.4</t>
  </si>
  <si>
    <t>Output 3.5</t>
  </si>
  <si>
    <t>RESULTAT 4</t>
  </si>
  <si>
    <t>Produit 4.1</t>
  </si>
  <si>
    <t>Total pour produit 4.1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</si>
  <si>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</si>
  <si>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</si>
  <si>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</si>
  <si>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</si>
  <si>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</si>
  <si>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</si>
  <si>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</si>
  <si>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4.2</t>
  </si>
  <si>
    <t>Total pour produit 4.2 (du tableau 1)</t>
  </si>
  <si>
    <t>Produit 4.3</t>
  </si>
  <si>
    <t>Total pour produit 4.3 (du tableau 1)</t>
  </si>
  <si>
    <t>Produit 4.4</t>
  </si>
  <si>
    <t>Total pour produit 4.4 (du tableau 1)</t>
  </si>
  <si>
    <t>Additional Costs</t>
  </si>
  <si>
    <t>Additional Cost Totals from Table 1</t>
  </si>
  <si>
    <t>Totaux</t>
  </si>
  <si>
    <t>Recipient Organization 1</t>
  </si>
  <si>
    <t>Recipient Organization 2</t>
  </si>
  <si>
    <t>Recipient Organization 3</t>
  </si>
  <si>
    <t>Recipient Organization 4</t>
  </si>
  <si>
    <t xml:space="preserve">Subtotal </t>
  </si>
  <si>
    <t>7% Indirect Costs</t>
  </si>
  <si>
    <t>TOTAL</t>
  </si>
  <si>
    <r>
      <rPr>
        <b/>
        <sz val="12"/>
        <color indexed="8"/>
        <rFont val="Calibri"/>
        <family val="2"/>
      </rPr>
      <t>Outcome/ Output</t>
    </r>
    <r>
      <rPr>
        <sz val="12"/>
        <color indexed="8"/>
        <rFont val="Calibri"/>
        <family val="2"/>
      </rPr>
      <t xml:space="preserve"> number</t>
    </r>
  </si>
  <si>
    <r>
      <rPr>
        <b/>
        <sz val="12"/>
        <color indexed="8"/>
        <rFont val="Calibri"/>
        <family val="2"/>
      </rPr>
      <t>Description</t>
    </r>
    <r>
      <rPr>
        <sz val="12"/>
        <color indexed="8"/>
        <rFont val="Calibri"/>
        <family val="2"/>
      </rPr>
      <t xml:space="preserve"> (Text)</t>
    </r>
  </si>
  <si>
    <r>
      <rPr>
        <b/>
        <sz val="12"/>
        <color indexed="8"/>
        <rFont val="Calibri"/>
        <family val="2"/>
      </rPr>
      <t>Recipient Organization 1</t>
    </r>
    <r>
      <rPr>
        <sz val="12"/>
        <color indexed="8"/>
        <rFont val="Calibri"/>
        <family val="2"/>
      </rPr>
      <t xml:space="preserve"> Budget</t>
    </r>
  </si>
  <si>
    <r>
      <rPr>
        <b/>
        <sz val="12"/>
        <color indexed="8"/>
        <rFont val="Calibri"/>
        <family val="2"/>
      </rPr>
      <t>Recipient Organization 2</t>
    </r>
    <r>
      <rPr>
        <sz val="12"/>
        <color indexed="8"/>
        <rFont val="Calibri"/>
        <family val="2"/>
      </rPr>
      <t xml:space="preserve"> Budget</t>
    </r>
  </si>
  <si>
    <r>
      <rPr>
        <b/>
        <sz val="12"/>
        <color indexed="8"/>
        <rFont val="Calibri"/>
        <family val="2"/>
      </rPr>
      <t>Recipient Organization 3</t>
    </r>
    <r>
      <rPr>
        <sz val="12"/>
        <color indexed="8"/>
        <rFont val="Calibri"/>
        <family val="2"/>
      </rPr>
      <t xml:space="preserve"> Budget</t>
    </r>
  </si>
  <si>
    <r>
      <rPr>
        <b/>
        <sz val="12"/>
        <color indexed="8"/>
        <rFont val="Calibri"/>
        <family val="2"/>
      </rPr>
      <t>Recipient Organization 4</t>
    </r>
    <r>
      <rPr>
        <sz val="12"/>
        <color indexed="8"/>
        <rFont val="Calibri"/>
        <family val="2"/>
      </rPr>
      <t xml:space="preserve"> Budget</t>
    </r>
  </si>
  <si>
    <r>
      <rPr>
        <b/>
        <sz val="12"/>
        <color indexed="8"/>
        <rFont val="Calibri"/>
        <family val="2"/>
      </rPr>
      <t>% of budget</t>
    </r>
    <r>
      <rPr>
        <sz val="12"/>
        <color indexed="8"/>
        <rFont val="Calibri"/>
        <family val="2"/>
      </rPr>
      <t xml:space="preserve"> per activity  allocated to </t>
    </r>
    <r>
      <rPr>
        <b/>
        <sz val="12"/>
        <color indexed="8"/>
        <rFont val="Calibri"/>
        <family val="2"/>
      </rPr>
      <t>Gender Equality and Women's Empowerment (GEWE)</t>
    </r>
    <r>
      <rPr>
        <sz val="12"/>
        <color indexed="8"/>
        <rFont val="Calibri"/>
        <family val="2"/>
      </rPr>
      <t xml:space="preserve"> (if any):</t>
    </r>
  </si>
  <si>
    <r>
      <t xml:space="preserve">Current level of </t>
    </r>
    <r>
      <rPr>
        <b/>
        <sz val="12"/>
        <color indexed="8"/>
        <rFont val="Calibri"/>
        <family val="2"/>
      </rPr>
      <t xml:space="preserve">expenditure/ commitment </t>
    </r>
    <r>
      <rPr>
        <sz val="12"/>
        <color indexed="8"/>
        <rFont val="Calibri"/>
        <family val="2"/>
      </rPr>
      <t>(To be completed at time of project progress reporting)</t>
    </r>
    <r>
      <rPr>
        <b/>
        <sz val="12"/>
        <color indexed="8"/>
        <rFont val="Calibri"/>
        <family val="2"/>
      </rPr>
      <t xml:space="preserve"> </t>
    </r>
  </si>
  <si>
    <r>
      <t xml:space="preserve">Any </t>
    </r>
    <r>
      <rPr>
        <b/>
        <sz val="12"/>
        <color indexed="8"/>
        <rFont val="Calibri"/>
        <family val="2"/>
      </rPr>
      <t>remarks</t>
    </r>
    <r>
      <rPr>
        <sz val="12"/>
        <color indexed="8"/>
        <rFont val="Calibri"/>
        <family val="2"/>
      </rPr>
      <t xml:space="preserve"> (e.g. on types of inputs provided or budget justification, esp. for TA or travel costs)</t>
    </r>
  </si>
  <si>
    <t>UNDP</t>
  </si>
  <si>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</si>
  <si>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</si>
  <si>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</si>
  <si>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</si>
  <si>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</si>
  <si>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</si>
  <si>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</si>
  <si>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</si>
  <si>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</si>
  <si>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</si>
  <si>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</si>
  <si>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</si>
  <si>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</si>
  <si>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</si>
  <si>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</si>
  <si>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</si>
  <si>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</si>
  <si>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</si>
  <si>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</si>
  <si>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</si>
  <si>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</si>
  <si>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</si>
  <si>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</si>
  <si>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</si>
  <si>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</si>
  <si>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</si>
  <si>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</si>
  <si>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</si>
  <si>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</si>
  <si>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</si>
  <si>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</si>
  <si>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</si>
  <si>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</si>
  <si>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</si>
  <si>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</si>
  <si>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Output 1.5:</t>
  </si>
  <si>
    <t>Activity 1.5.1</t>
  </si>
  <si>
    <t>Activity 1.5.2</t>
  </si>
  <si>
    <t>Activity 1.5.3</t>
  </si>
  <si>
    <t>Activity 1.5.4</t>
  </si>
  <si>
    <t>Activity 1.5.5</t>
  </si>
  <si>
    <t>Activity 1.5.6</t>
  </si>
  <si>
    <t>Activity 1.5.7</t>
  </si>
  <si>
    <t>Activity 1.5.8</t>
  </si>
  <si>
    <t xml:space="preserve">OUTCOME 2: </t>
  </si>
  <si>
    <t>Activity 2.1.1</t>
  </si>
  <si>
    <t>Activity 2.1.2</t>
  </si>
  <si>
    <t>Activity 2.1.3</t>
  </si>
  <si>
    <t>Activity 2.1.4</t>
  </si>
  <si>
    <t>Activity 2.2.1</t>
  </si>
  <si>
    <t>Activity 2.2.2</t>
  </si>
  <si>
    <t>Activity 2.2.3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</si>
  <si>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</si>
  <si>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</si>
  <si>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</si>
  <si>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</si>
  <si>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</si>
  <si>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</si>
  <si>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</si>
  <si>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</si>
  <si>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</si>
  <si>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</si>
  <si>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</si>
  <si>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</si>
  <si>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</si>
  <si>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</si>
  <si>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</si>
  <si>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</si>
  <si>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Activity 2.5.1</t>
  </si>
  <si>
    <t>Activity 2.5.2</t>
  </si>
  <si>
    <t>Activity 2.5.3</t>
  </si>
  <si>
    <t>Activity 2.5.4</t>
  </si>
  <si>
    <t>Activity 2.5.5</t>
  </si>
  <si>
    <t>Activity 2.5.6</t>
  </si>
  <si>
    <t>Activity 2.5.7</t>
  </si>
  <si>
    <t>Activity 2.5.8</t>
  </si>
  <si>
    <t xml:space="preserve">OUTCOME 3: </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</si>
  <si>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</si>
  <si>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</si>
  <si>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</si>
  <si>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</si>
  <si>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</si>
  <si>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</si>
  <si>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</si>
  <si>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</si>
  <si>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</si>
  <si>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</si>
  <si>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</si>
  <si>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</si>
  <si>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</si>
  <si>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</si>
  <si>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</si>
  <si>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</si>
  <si>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</si>
  <si>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Activity 3.3.1</t>
  </si>
  <si>
    <t>Activity 3.3.2</t>
  </si>
  <si>
    <t>Activity 3.3.3</t>
  </si>
  <si>
    <t>Activity 3.3.4</t>
  </si>
  <si>
    <t>Activity 3.3.5</t>
  </si>
  <si>
    <t>Activity 3.3.6</t>
  </si>
  <si>
    <t>Activity 3.3.7</t>
  </si>
  <si>
    <t>Activity 3.3.8</t>
  </si>
  <si>
    <t>Activity 3.4.1</t>
  </si>
  <si>
    <t>Activity 3.4.2</t>
  </si>
  <si>
    <t>Activity 3.4.3</t>
  </si>
  <si>
    <t>Activity 3.4.4</t>
  </si>
  <si>
    <t>Activity 3.4.5</t>
  </si>
  <si>
    <t>Activity 3.4.6</t>
  </si>
  <si>
    <t>Activity 3.4.7</t>
  </si>
  <si>
    <t>Activity 3.4.8</t>
  </si>
  <si>
    <t>Activity 3.5.1</t>
  </si>
  <si>
    <t>Activity 3.5.2</t>
  </si>
  <si>
    <t>Activity 3.5.3</t>
  </si>
  <si>
    <t>Activity 3.5.4</t>
  </si>
  <si>
    <t>Activity 3.5.5</t>
  </si>
  <si>
    <t>Activity 3.5.6</t>
  </si>
  <si>
    <t>Activity 3.5.7</t>
  </si>
  <si>
    <t>Activity 3.5.8</t>
  </si>
  <si>
    <t xml:space="preserve">OUTCOME 4: </t>
  </si>
  <si>
    <t>Output 4.1</t>
  </si>
  <si>
    <t>Activity 4.1.1</t>
  </si>
  <si>
    <t>Activity 4.1.2</t>
  </si>
  <si>
    <t>Activity 4.1.3</t>
  </si>
  <si>
    <t>Activity 4.1.4</t>
  </si>
  <si>
    <t>Activity 4.1.5</t>
  </si>
  <si>
    <t>Activity 4.1.6</t>
  </si>
  <si>
    <t>Activity 4.1.7</t>
  </si>
  <si>
    <t>Activity 4.1.8</t>
  </si>
  <si>
    <t>Produit total</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</si>
  <si>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</si>
  <si>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</si>
  <si>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</si>
  <si>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</si>
  <si>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</si>
  <si>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</si>
  <si>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</si>
  <si>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</si>
  <si>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</si>
  <si>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</si>
  <si>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</si>
  <si>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</si>
  <si>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</si>
  <si>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</si>
  <si>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</si>
  <si>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</si>
  <si>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</si>
  <si>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</si>
  <si>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</si>
  <si>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</si>
  <si>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</si>
  <si>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</si>
  <si>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</si>
  <si>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</si>
  <si>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</si>
  <si>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</si>
  <si>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</si>
  <si>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</si>
  <si>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</si>
  <si>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</si>
  <si>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</si>
  <si>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</si>
  <si>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</si>
  <si>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</si>
  <si>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</si>
  <si>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</si>
  <si>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</si>
  <si>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</si>
  <si>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</si>
  <si>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</si>
  <si>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</si>
  <si>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</si>
  <si>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</si>
  <si>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</si>
  <si>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t>-</t>
  </si>
  <si>
    <t>Annex 1: MPTFO Guidance on UN Cost Categories</t>
  </si>
  <si>
    <r>
      <rPr>
        <b/>
        <sz val="11"/>
        <color indexed="8"/>
        <rFont val="Calibri"/>
        <family val="2"/>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</si>
  <si>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indexed="8"/>
        <rFont val="Calibri"/>
        <family val="2"/>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</si>
  <si>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indexed="8"/>
        <rFont val="Calibri"/>
        <family val="2"/>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</si>
  <si>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indexed="8"/>
        <rFont val="Calibri"/>
        <family val="2"/>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</si>
  <si>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indexed="8"/>
        <rFont val="Calibri"/>
        <family val="2"/>
      </rPr>
      <t>5. Travel:</t>
    </r>
    <r>
      <rPr>
        <sz val="11"/>
        <color theme="1"/>
        <rFont val="Calibri"/>
        <family val="2"/>
        <scheme val="minor"/>
      </rPr>
      <t xml:space="preserve"> Includes staff and non-staff travel paid for by the organization directly related to a project.</t>
    </r>
  </si>
  <si>
    <r>
      <rPr>
        <b/>
        <sz val="11"/>
        <color indexed="8"/>
        <rFont val="Calibri"/>
        <family val="2"/>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</si>
  <si>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indexed="8"/>
        <rFont val="Calibri"/>
        <family val="2"/>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</si>
  <si>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</si>
  <si>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</si>
  <si>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</si>
  <si>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</si>
  <si>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</si>
  <si>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</si>
  <si>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</si>
  <si>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</si>
  <si>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</si>
  <si>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</si>
  <si>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</si>
  <si>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Totals</t>
  </si>
  <si>
    <t xml:space="preserve">Sub-Total </t>
  </si>
  <si>
    <t>Recip Agency 1</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</si>
  <si>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</si>
  <si>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</si>
  <si>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</si>
  <si>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</si>
  <si>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</si>
  <si>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</si>
  <si>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</si>
  <si>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</si>
  <si>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</si>
  <si>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</si>
  <si>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</si>
  <si>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</si>
  <si>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</si>
  <si>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</si>
  <si>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</si>
  <si>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</si>
  <si>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</si>
  <si>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</si>
  <si>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</si>
  <si>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</si>
  <si>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</si>
  <si>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</si>
  <si>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</si>
  <si>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</si>
  <si>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</si>
  <si>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</si>
  <si>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</si>
  <si>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</si>
  <si>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</si>
  <si>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</si>
  <si>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</si>
  <si>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</si>
  <si>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</si>
  <si>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</si>
  <si>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</si>
  <si>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</si>
  <si>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</si>
  <si>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</si>
  <si>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</si>
  <si>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</si>
  <si>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</si>
  <si>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</si>
  <si>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</si>
  <si>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</si>
  <si>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</si>
  <si>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</si>
  <si>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</si>
  <si>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</si>
  <si>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</si>
  <si>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</si>
  <si>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</si>
  <si>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</si>
  <si>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</si>
  <si>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</si>
  <si>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</si>
  <si>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</si>
  <si>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</si>
  <si>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</si>
  <si>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</si>
  <si>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</si>
  <si>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</si>
  <si>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</si>
  <si>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</si>
  <si>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</si>
  <si>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</si>
  <si>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</si>
  <si>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</si>
  <si>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</si>
  <si>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</si>
  <si>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</si>
  <si>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</si>
  <si>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</si>
  <si>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</si>
  <si>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</si>
  <si>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</si>
  <si>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</si>
  <si>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</si>
  <si>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</si>
  <si>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</si>
  <si>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</si>
  <si>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</si>
  <si>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</si>
  <si>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</si>
  <si>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</si>
  <si>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</si>
  <si>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</si>
  <si>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</si>
  <si>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</si>
  <si>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</si>
  <si>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</si>
  <si>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</si>
  <si>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</si>
  <si>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</si>
  <si>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</si>
  <si>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</si>
  <si>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</si>
  <si>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</si>
  <si>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</si>
  <si>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</si>
  <si>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</si>
  <si>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</si>
  <si>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</si>
  <si>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</si>
  <si>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</si>
  <si>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</si>
  <si>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</si>
  <si>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</si>
  <si>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</si>
  <si>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</si>
  <si>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</si>
  <si>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</si>
  <si>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</si>
  <si>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</si>
  <si>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</si>
  <si>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</si>
  <si>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</si>
  <si>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</si>
  <si>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</si>
  <si>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</si>
  <si>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</si>
  <si>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</si>
  <si>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</si>
  <si>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</si>
  <si>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</si>
  <si>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</si>
  <si>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</si>
  <si>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</si>
  <si>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</si>
  <si>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</si>
  <si>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</si>
  <si>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</si>
  <si>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</si>
  <si>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</si>
  <si>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</si>
  <si>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</si>
  <si>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</si>
  <si>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</si>
  <si>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</si>
  <si>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</si>
  <si>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</si>
  <si>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</si>
  <si>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</si>
  <si>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</si>
  <si>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</si>
  <si>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</si>
  <si>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</si>
  <si>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</si>
  <si>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</si>
  <si>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</si>
  <si>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</si>
  <si>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</si>
  <si>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</si>
  <si>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</si>
  <si>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</si>
  <si>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</si>
  <si>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</si>
  <si>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</si>
  <si>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</si>
  <si>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</si>
  <si>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</si>
  <si>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</si>
  <si>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</si>
  <si>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</si>
  <si>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</si>
  <si>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</si>
  <si>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</si>
  <si>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</si>
  <si>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</si>
  <si>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</si>
  <si>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</si>
  <si>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</si>
  <si>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</si>
  <si>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</si>
  <si>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</si>
  <si>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</si>
  <si>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</si>
  <si>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</si>
  <si>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</si>
  <si>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</si>
  <si>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</si>
  <si>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</si>
  <si>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</si>
  <si>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</si>
  <si>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</si>
  <si>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</si>
  <si>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</si>
  <si>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</si>
  <si>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</si>
  <si>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</si>
  <si>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</si>
  <si>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</si>
  <si>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</si>
  <si>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</si>
  <si>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</si>
  <si>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</si>
  <si>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</si>
  <si>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</si>
  <si>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</si>
  <si>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</si>
  <si>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</si>
  <si>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</si>
  <si>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</si>
  <si>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</si>
  <si>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</si>
  <si>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</si>
  <si>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</si>
  <si>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</si>
  <si>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</si>
  <si>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</si>
  <si>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</si>
  <si>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</si>
  <si>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</si>
  <si>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</si>
  <si>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</si>
  <si>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</si>
  <si>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</si>
  <si>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</si>
  <si>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</si>
  <si>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</si>
  <si>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</si>
  <si>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</si>
  <si>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</si>
  <si>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</si>
  <si>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</si>
  <si>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</si>
  <si>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</si>
  <si>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</si>
  <si>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</si>
  <si>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</si>
  <si>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</si>
  <si>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</si>
  <si>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</si>
  <si>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</si>
  <si>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</si>
  <si>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</si>
  <si>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</si>
  <si>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</si>
  <si>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</si>
  <si>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</si>
  <si>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</si>
  <si>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</si>
  <si>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</si>
  <si>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</si>
  <si>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</si>
  <si>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</si>
  <si>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</si>
  <si>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</si>
  <si>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</si>
  <si>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</si>
  <si>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</si>
  <si>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</si>
  <si>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</si>
  <si>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</si>
  <si>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</si>
  <si>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</si>
  <si>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</si>
  <si>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</si>
  <si>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</si>
  <si>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</si>
  <si>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</si>
  <si>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</si>
  <si>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</si>
  <si>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</si>
  <si>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</si>
  <si>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</si>
  <si>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</si>
  <si>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</si>
  <si>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</si>
  <si>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</si>
  <si>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</si>
  <si>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</si>
  <si>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</si>
  <si>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</si>
  <si>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</si>
  <si>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</si>
  <si>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</si>
  <si>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</si>
  <si>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</si>
  <si>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</si>
  <si>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</si>
  <si>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</si>
  <si>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</si>
  <si>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</si>
  <si>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</si>
  <si>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</si>
  <si>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</si>
  <si>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</si>
  <si>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</si>
  <si>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</si>
  <si>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</si>
  <si>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</si>
  <si>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</si>
  <si>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</si>
  <si>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</si>
  <si>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</si>
  <si>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</si>
  <si>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</si>
  <si>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</si>
  <si>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</si>
  <si>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</si>
  <si>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</si>
  <si>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</si>
  <si>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</si>
  <si>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</si>
  <si>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</si>
  <si>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</si>
  <si>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</si>
  <si>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</si>
  <si>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</si>
  <si>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</si>
  <si>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</si>
  <si>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</si>
  <si>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</si>
  <si>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</si>
  <si>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</si>
  <si>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</si>
  <si>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</si>
  <si>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</si>
  <si>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</si>
  <si>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</si>
  <si>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</si>
  <si>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</si>
  <si>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</si>
  <si>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</si>
  <si>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</si>
  <si>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</si>
  <si>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</si>
  <si>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</si>
  <si>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</si>
  <si>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</si>
  <si>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</si>
  <si>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</si>
  <si>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</si>
  <si>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</si>
  <si>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</si>
  <si>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</si>
  <si>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</si>
  <si>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</si>
  <si>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</si>
  <si>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</si>
  <si>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</si>
  <si>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</si>
  <si>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</si>
  <si>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t xml:space="preserve">1. Only fill in white cells. Grey cells are locked and/or contain spreadsheet formulas.
2. Complete both Sheet 1 and Sheet 2. 
     a) </t>
    </r>
    <r>
      <rPr>
        <sz val="12"/>
        <color indexed="8"/>
        <rFont val="Calibri"/>
        <family val="2"/>
      </rPr>
      <t xml:space="preserve">First, prepare a budget organized by </t>
    </r>
    <r>
      <rPr>
        <b/>
        <sz val="12"/>
        <color indexed="8"/>
        <rFont val="Calibri"/>
        <family val="2"/>
      </rPr>
      <t xml:space="preserve">activity/output/outcome in Sheet 1. </t>
    </r>
    <r>
      <rPr>
        <sz val="12"/>
        <color indexed="8"/>
        <rFont val="Calibri"/>
        <family val="2"/>
      </rPr>
      <t xml:space="preserve">(Activity amounts can be indicative estimates.)  </t>
    </r>
    <r>
      <rPr>
        <b/>
        <sz val="12"/>
        <color indexed="8"/>
        <rFont val="Calibri"/>
        <family val="2"/>
      </rPr>
      <t xml:space="preserve">
     b) </t>
    </r>
    <r>
      <rPr>
        <sz val="12"/>
        <color indexed="8"/>
        <rFont val="Calibri"/>
        <family val="2"/>
      </rPr>
      <t>Then, divide each output budget along</t>
    </r>
    <r>
      <rPr>
        <b/>
        <sz val="12"/>
        <color indexed="8"/>
        <rFont val="Calibri"/>
        <family val="2"/>
      </rPr>
      <t xml:space="preserve"> UN Budget Categories in Sheet 2.
3. </t>
    </r>
    <r>
      <rPr>
        <sz val="12"/>
        <color indexed="8"/>
        <rFont val="Calibri"/>
        <family val="2"/>
      </rPr>
      <t>Be sure to</t>
    </r>
    <r>
      <rPr>
        <b/>
        <sz val="12"/>
        <color indexed="8"/>
        <rFont val="Calibri"/>
        <family val="2"/>
      </rPr>
      <t xml:space="preserve"> include % towards Gender Equality and Women's Empowerment
3. Do not use Sheet 4 or 5, </t>
    </r>
    <r>
      <rPr>
        <sz val="12"/>
        <color indexed="8"/>
        <rFont val="Calibri"/>
        <family val="2"/>
      </rPr>
      <t xml:space="preserve">which are for MPTF and PBF use. </t>
    </r>
    <r>
      <rPr>
        <b/>
        <sz val="12"/>
        <color indexed="8"/>
        <rFont val="Calibri"/>
        <family val="2"/>
      </rPr>
      <t xml:space="preserve">
4. Leave blank any Organizations/Outcomes/Outputs/Activities that aren't needed. DO NOT delete cells.
5. Do not adjust tranche amounts </t>
    </r>
    <r>
      <rPr>
        <sz val="12"/>
        <color indexed="8"/>
        <rFont val="Calibri"/>
        <family val="2"/>
      </rPr>
      <t>without consulting PBSO.</t>
    </r>
  </si>
  <si>
    <r>
      <t xml:space="preserve">$ Towards GEWE </t>
    </r>
    <r>
      <rPr>
        <sz val="12"/>
        <color indexed="8"/>
        <rFont val="Calibri"/>
        <family val="2"/>
      </rPr>
      <t>(includes indirect costs)</t>
    </r>
  </si>
  <si>
    <r>
      <t xml:space="preserve">$ Towards M&amp;E </t>
    </r>
    <r>
      <rPr>
        <sz val="12"/>
        <color indexed="8"/>
        <rFont val="Calibri"/>
        <family val="2"/>
      </rPr>
      <t>(includes indirect costs)</t>
    </r>
  </si>
  <si>
    <r>
      <t xml:space="preserve">Note: PBF does not accept projects with less than </t>
    </r>
    <r>
      <rPr>
        <b/>
        <sz val="12"/>
        <color indexed="8"/>
        <rFont val="Calibri"/>
        <family val="2"/>
      </rPr>
      <t>5%</t>
    </r>
    <r>
      <rPr>
        <sz val="12"/>
        <color indexed="8"/>
        <rFont val="Calibri"/>
        <family val="2"/>
      </rPr>
      <t xml:space="preserve"> towards M&amp;E and less than </t>
    </r>
    <r>
      <rPr>
        <b/>
        <sz val="12"/>
        <color indexed="8"/>
        <rFont val="Calibri"/>
        <family val="2"/>
      </rPr>
      <t xml:space="preserve">15% </t>
    </r>
    <r>
      <rPr>
        <sz val="12"/>
        <color indexed="8"/>
        <rFont val="Calibri"/>
        <family val="2"/>
      </rPr>
      <t xml:space="preserve">towards GEWE. These figures will show as </t>
    </r>
    <r>
      <rPr>
        <sz val="12"/>
        <color indexed="10"/>
        <rFont val="Calibri"/>
        <family val="2"/>
      </rPr>
      <t xml:space="preserve">red </t>
    </r>
    <r>
      <rPr>
        <sz val="12"/>
        <color indexed="8"/>
        <rFont val="Calibri"/>
        <family val="2"/>
      </rPr>
      <t xml:space="preserve">if this minimum threshold is not met.  </t>
    </r>
  </si>
  <si>
    <t>Table 1 - PBF Secretariat project budget by outcome, output and activity</t>
  </si>
  <si>
    <t xml:space="preserve">OUTCOME 1: The peace process has delivered a comprehensive peace agreement and peacebuilding strategy in Sudan, supported by the UN system, regional and continental institutions, and the international donor community </t>
  </si>
  <si>
    <t>PBF Support to the Peace Process in Sudan (including support to the Government Secretariat for Juba peace talks) in place</t>
  </si>
  <si>
    <t xml:space="preserve">Organise consultation and coordination meetings between DPPA/IGAD/AU, national and international peace actors on unified vision to support peace process </t>
  </si>
  <si>
    <t xml:space="preserve">Make available, consolidate and share best practices and experiences in peace agreements from other similar contexts </t>
  </si>
  <si>
    <t xml:space="preserve">Recruit technical thematic experts to provide technical support and build capacity of the Secretariat </t>
  </si>
  <si>
    <t xml:space="preserve">Travel expenses </t>
  </si>
  <si>
    <t xml:space="preserve">Peacebuilding strategic priorities for conflict-affected regions of South Kordofan, Blue Nile and East Sudan initiated and supported </t>
  </si>
  <si>
    <t xml:space="preserve">Organise and support an inclusive and participatory inter-communal consultations/ conferences for South Kordofan, Blue Nile and East Sudan on root causes of violence </t>
  </si>
  <si>
    <t>Provide support for specific consultations with women groups, IDPs, and refugees communities</t>
  </si>
  <si>
    <t>Provide support to the Peace Centres at Universities to facilitate the consultation processes and produce strategy framework</t>
  </si>
  <si>
    <t>Organize series of validation workshops to promote ownership, raise awareness and endorse the regional peacebuilding strategy</t>
  </si>
  <si>
    <t xml:space="preserve">National and sub-national infrastructure for peace and mechanisms necessary to the mission’s transition strengthened, and an integrated area-based peacebuilding pilots established for scale up and expansion  </t>
  </si>
  <si>
    <t xml:space="preserve">National and state-level peace architecture functioning effectively </t>
  </si>
  <si>
    <t xml:space="preserve">UN-system conflict sensitivity and peacebuilding capacity strengthened  </t>
  </si>
  <si>
    <t xml:space="preserve">UN-system wide planning, M&amp;E and coordination for peacebuilding in Darfur Strengthened </t>
  </si>
  <si>
    <t>Develop a UN IM system in Darfur</t>
  </si>
  <si>
    <t>Support establishment of a Crisis Risk Dashboard (CRD)</t>
  </si>
  <si>
    <t xml:space="preserve">Gender, peace and security and women’s empowerment dimension ensured </t>
  </si>
  <si>
    <t>Provide training on gender, peace and security to women groups and civil society organisations</t>
  </si>
  <si>
    <t>Build capacity and support inclusion and participation of women in peace talks and negotiation</t>
  </si>
  <si>
    <t>Provide gender, peace and security training to national peacebuilding institutions (including but not inclusive to National and sub-National Peace Commissions)</t>
  </si>
  <si>
    <t>Provide training to women groups and civil society to ensure women’s needs and a gender perspective are integrated into all post-conflict planning and peacebuilding documents from early on</t>
  </si>
  <si>
    <t>Recruit team of international and national experts consultants to assist the Peace Centers and national peace infrastructure to develop a peacebuilding strategy</t>
  </si>
  <si>
    <t>Develop a M&amp;E framework encompassing all UN contributions to Darfur peacebuilding</t>
  </si>
  <si>
    <t xml:space="preserve"> Identify and recruit group of international and national consultants to produce a comprehensive peacebuilding and recovey document as part of the UNAMID Transition</t>
  </si>
  <si>
    <t>Conduct state level stakeholders consultation workshops in each of the 5 Darfur states to identify peacebuilding and recovery priorities</t>
  </si>
  <si>
    <t>Produce a consolidated workshop report and strategy framework to inform the peacebuilding and recovery strategy for Darfur</t>
  </si>
  <si>
    <t xml:space="preserve">Output 1.1: </t>
  </si>
  <si>
    <t xml:space="preserve">State level inclusive and participatory consultations conducted to pave the way for the UNAMID Transition from Peacekeeping to Peacebuilding </t>
  </si>
  <si>
    <t>Recruitment of experts consultants for the National Peace Commission within  identified areas of technical support (incluing capacity assessment, clarification of ToRs, mandate and governance structure of the Commission)</t>
  </si>
  <si>
    <t>Institutional capacity and targeted training to staff working within the Peace Commission and Peace Centers</t>
  </si>
  <si>
    <t>Assisstance to Peace Commission and sub-national bodies to implement a conflict sensitivity in the peacebuilding strategy as well as conflict sensitive policies across relevant government institutions</t>
  </si>
  <si>
    <t>Office  equipment to national and sub-national Peace Commission offices</t>
  </si>
  <si>
    <t>Capacity mapping exercise for Darfur to assess UNCT to help for the UNCT’s reconfiguration to support peacebuilding in Darfur</t>
  </si>
  <si>
    <t>Training on conflict sensitivity programming to all UN entities, local communities and authorities working in Darfur</t>
  </si>
  <si>
    <t>Joint data collection to enhance UN’s joint conflict analysis  capacity</t>
  </si>
  <si>
    <t xml:space="preserve">Provision of eqipment for the Peace Talks Secretariat </t>
  </si>
  <si>
    <t>The Peacebuilding Fund Secretariat and governance structure established to ensure effective coordination, monitoring, reporting, evluation and communicaiton in regard to PBF programming in Sudan</t>
  </si>
  <si>
    <t>The PBF Secretariat effectively coordinates PBF Steering Board (Project Board) meetings and follows up on decisions taken</t>
  </si>
  <si>
    <t>Bi-annual PBF Joint Steering Committees (including prepare agenda, organize minute-taking of meetings, follow-on actions and decisions)</t>
  </si>
  <si>
    <t>Establish, maintain and update risk log for the PBF interventions</t>
  </si>
  <si>
    <t>Deploy consultants to prepare new phases of PBF assistance and guide consultancy missions</t>
  </si>
  <si>
    <t>Develop PBF M&amp;E framework</t>
  </si>
  <si>
    <t>Monitoring visits</t>
  </si>
  <si>
    <t>Provide capacity development support to implementing partners</t>
  </si>
  <si>
    <t>Document and share best practices between the PBF joint programmes</t>
  </si>
  <si>
    <t>Organise final evaluation and audit</t>
  </si>
  <si>
    <t>Conduct capacity assessment/ learning needs of implementing partners</t>
  </si>
  <si>
    <t>Develop a capacity development plan</t>
  </si>
  <si>
    <t>Implementation of the capacity development plan</t>
  </si>
  <si>
    <t>Regular data collection on PBF results in line with the M&amp;E framework</t>
  </si>
  <si>
    <t xml:space="preserve">Regulary montoring of joint programmes in 5 Darfur states condcucted  </t>
  </si>
  <si>
    <t>Capacity of PBF implementing partners on conflict sensitivity, peacebuilding programming, conflict and gender sensitivity and communication of results conducted</t>
  </si>
  <si>
    <t>OUTCOME 1 TOTAL</t>
  </si>
  <si>
    <t>OUTCOME 2 TOTAL:</t>
  </si>
  <si>
    <t>OUTCOME 3 TOTAL:</t>
  </si>
  <si>
    <t>In 2023: Payment of daily subsistance allowance for field monitoring missions to Kassala, West Darfur, Central Darfur, Blue Nile and Port Sudan (NB: some field missions occurred in 2022 but DSA was paid in 2023.)  Also printing of donor briefing packs for field mission to Blue Nile</t>
  </si>
  <si>
    <t xml:space="preserve">In 2023: Payment for arabic translation of UNSSC course documents </t>
  </si>
  <si>
    <r>
      <rPr>
        <sz val="12"/>
        <color theme="1"/>
        <rFont val="Calibri (Body)"/>
      </rPr>
      <t>In 2023: Consultancies to support M&amp;E plan for Strategic Results Framework (SRF), Peer Review of State-Level Peacebuilding Assessments, Graphic Design of PBF Communications Materials, and State and Locality Level Geographic Prioritization Process</t>
    </r>
    <r>
      <rPr>
        <sz val="12"/>
        <color theme="1"/>
        <rFont val="Calibri"/>
        <family val="2"/>
        <scheme val="minor"/>
      </rPr>
      <t xml:space="preserve">
In 2024: Peace Resarch Institute payments (capacity-building and promotional materials)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</si>
</sst>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quot;$&quot;#,##0.00_);[Red]\(&quot;$&quot;#,##0.00\)"/>
    <numFmt numFmtId="166" formatCode="_(&quot;$&quot;* #,##0.00_);_(&quot;$&quot;* \(#,##0.00\);_(&quot;$&quot;* &quot;-&quot;??_);_(@_)"/>
    <numFmt numFmtId="167" formatCode="_(&quot;$&quot;* #,##0_);_(&quot;$&quot;* \(#,##0\);_(&quot;$&quot;* &quot;-&quot;??_);_(@_)"/>
    <numFmt numFmtId="168" formatCode="_(* #,##0_);_(* \(#,##0\);_(* &quot;-&quot;??_);_(@_)"/>
  </numFmts>
  <fonts count="30">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indexed="8"/>
      <name val="Calibri"/>
      <family val="2"/>
    </font>
    <font>
      <b/>
      <sz val="12"/>
      <color indexed="8"/>
      <name val="Calibri"/>
      <family val="2"/>
    </font>
    <font>
      <b/>
      <sz val="11"/>
      <color indexed="8"/>
      <name val="Calibri"/>
      <family val="2"/>
    </font>
    <font>
      <sz val="12"/>
      <color indexed="10"/>
      <name val="Calibri"/>
      <family val="2"/>
    </font>
    <font>
      <sz val="8"/>
      <name val="Calibri"/>
      <family val="2"/>
    </font>
    <font>
      <sz val="11"/>
      <color theme="1"/>
      <name val="Calibri"/>
      <family val="2"/>
      <scheme val="minor"/>
    </font>
    <font>
      <b/>
      <sz val="11"/>
      <color theme="1"/>
      <name val="Calibri"/>
      <family val="2"/>
      <scheme val="minor"/>
    </font>
    <font>
      <b/>
      <sz val="12"/>
      <color theme="1"/>
      <name val="Calibri"/>
      <family val="2"/>
      <scheme val="minor"/>
    </font>
    <font>
      <sz val="12"/>
      <color rgb="FFFF0000"/>
      <name val="Calibri"/>
      <family val="2"/>
      <scheme val="minor"/>
    </font>
    <font>
      <b/>
      <sz val="12"/>
      <color theme="1"/>
      <name val="Calibri"/>
      <family val="2"/>
    </font>
    <font>
      <b/>
      <sz val="12"/>
      <color rgb="FFFF0000"/>
      <name val="Calibri"/>
      <family val="2"/>
      <scheme val="minor"/>
    </font>
    <font>
      <sz val="12"/>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12"/>
      <color rgb="FF000000"/>
      <name val="Calibri"/>
      <family val="2"/>
      <scheme val="minor"/>
    </font>
    <font>
      <sz val="12"/>
      <color rgb="FF000000"/>
      <name val="Calibri"/>
      <family val="2"/>
      <scheme val="minor"/>
    </font>
    <font>
      <sz val="12"/>
      <name val="Calibri"/>
      <family val="2"/>
      <scheme val="minor"/>
    </font>
    <font>
      <b/>
      <sz val="12"/>
      <name val="Calibri"/>
      <family val="2"/>
      <scheme val="minor"/>
    </font>
    <font>
      <sz val="11"/>
      <color theme="1"/>
      <name val="Calibri Regular"/>
      <charset val="1"/>
    </font>
    <font>
      <b/>
      <sz val="12"/>
      <color theme="9" tint="-0.249977111117893"/>
      <name val="Calibri"/>
      <family val="2"/>
      <scheme val="minor"/>
    </font>
    <font>
      <b/>
      <i/>
      <sz val="12"/>
      <name val="Calibri"/>
      <family val="2"/>
      <scheme val="minor"/>
    </font>
    <font>
      <b/>
      <i/>
      <sz val="12"/>
      <color rgb="FFFF0000"/>
      <name val="Calibri"/>
      <family val="2"/>
      <scheme val="minor"/>
    </font>
    <font>
      <i/>
      <sz val="12"/>
      <color rgb="FFFF0000"/>
      <name val="Calibri"/>
      <family val="2"/>
      <scheme val="minor"/>
    </font>
    <font>
      <sz val="12"/>
      <color theme="1"/>
      <name val="Calibri (Body)"/>
    </font>
    <font>
      <sz val="30"/>
      <color rgb="FF1F1F1F"/>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D9D9D9"/>
        <bgColor rgb="FF000000"/>
      </patternFill>
    </fill>
    <fill>
      <patternFill patternType="solid">
        <fgColor rgb="FFD0CECE"/>
        <bgColor rgb="FF000000"/>
      </patternFill>
    </fill>
    <fill>
      <patternFill patternType="solid">
        <fgColor theme="0" tint="-0.249977111117893"/>
        <bgColor indexed="64"/>
      </patternFill>
    </fill>
    <fill>
      <patternFill patternType="solid">
        <fgColor theme="0"/>
        <bgColor rgb="FF000000"/>
      </patternFill>
    </fill>
    <fill>
      <patternFill patternType="solid">
        <fgColor rgb="FFFFFFFF"/>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39997558519241921"/>
        <bgColor indexed="64"/>
      </patternFill>
    </fill>
  </fills>
  <borders count="5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43"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cellStyleXfs>
  <cellXfs count="365">
    <xf numFmtId="0" fontId="0" fillId="0" borderId="0" xfId="0"/>
    <xf numFmtId="0" fontId="11" fillId="0" borderId="0" xfId="0" applyFont="1" applyAlignment="1">
      <alignment vertical="center" wrapText="1"/>
    </xf>
    <xf numFmtId="0" fontId="11" fillId="0" borderId="0" xfId="0" applyFont="1" applyAlignment="1" applyProtection="1">
      <alignment vertical="center" wrapText="1"/>
      <protection locked="0"/>
    </xf>
    <xf numFmtId="0" fontId="11" fillId="2" borderId="0" xfId="0" applyFont="1" applyFill="1" applyAlignment="1">
      <alignment vertical="center" wrapText="1"/>
    </xf>
    <xf numFmtId="166" fontId="11" fillId="0" borderId="0" xfId="0" applyNumberFormat="1" applyFont="1" applyAlignment="1">
      <alignment vertical="center" wrapText="1"/>
    </xf>
    <xf numFmtId="0" fontId="11" fillId="3" borderId="1" xfId="0" applyFont="1" applyFill="1" applyBorder="1" applyAlignment="1">
      <alignment vertical="center" wrapText="1"/>
    </xf>
    <xf numFmtId="0" fontId="11" fillId="2" borderId="0" xfId="0" applyFont="1" applyFill="1" applyAlignment="1" applyProtection="1">
      <alignment vertical="center" wrapText="1"/>
      <protection locked="0"/>
    </xf>
    <xf numFmtId="166" fontId="12" fillId="0" borderId="0" xfId="2" applyFont="1" applyFill="1" applyBorder="1" applyAlignment="1" applyProtection="1">
      <alignment vertical="center" wrapText="1"/>
    </xf>
    <xf numFmtId="166" fontId="11" fillId="3" borderId="2" xfId="2" applyFont="1" applyFill="1" applyBorder="1" applyAlignment="1" applyProtection="1">
      <alignment horizontal="center" vertical="center" wrapText="1"/>
    </xf>
    <xf numFmtId="0" fontId="13" fillId="3" borderId="3" xfId="0" applyFont="1" applyFill="1" applyBorder="1" applyAlignment="1">
      <alignment vertical="center" wrapText="1"/>
    </xf>
    <xf numFmtId="166" fontId="11" fillId="3" borderId="4" xfId="2" applyFont="1" applyFill="1" applyBorder="1" applyAlignment="1" applyProtection="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3" fillId="3" borderId="3" xfId="0" applyFont="1" applyFill="1" applyBorder="1" applyAlignment="1" applyProtection="1">
      <alignment vertical="center" wrapText="1"/>
      <protection locked="0"/>
    </xf>
    <xf numFmtId="166" fontId="11" fillId="2" borderId="0" xfId="0" applyNumberFormat="1" applyFont="1" applyFill="1" applyAlignment="1">
      <alignment vertical="center" wrapText="1"/>
    </xf>
    <xf numFmtId="0" fontId="11" fillId="0" borderId="0" xfId="0" applyFont="1" applyAlignment="1">
      <alignment wrapText="1"/>
    </xf>
    <xf numFmtId="9" fontId="11" fillId="2" borderId="0" xfId="3" applyFont="1" applyFill="1" applyBorder="1" applyAlignment="1">
      <alignment wrapText="1"/>
    </xf>
    <xf numFmtId="166" fontId="11" fillId="2" borderId="0" xfId="3" applyNumberFormat="1" applyFont="1" applyFill="1" applyBorder="1" applyAlignment="1">
      <alignment wrapText="1"/>
    </xf>
    <xf numFmtId="0" fontId="14" fillId="0" borderId="0" xfId="0" applyFont="1" applyAlignment="1">
      <alignment horizontal="center" vertical="center" wrapText="1"/>
    </xf>
    <xf numFmtId="0" fontId="11" fillId="2" borderId="0" xfId="0" applyFont="1" applyFill="1" applyAlignment="1">
      <alignment horizontal="left" wrapText="1"/>
    </xf>
    <xf numFmtId="166" fontId="11" fillId="0" borderId="0" xfId="2" applyFont="1" applyFill="1" applyBorder="1" applyAlignment="1" applyProtection="1">
      <alignment vertical="center" wrapText="1"/>
    </xf>
    <xf numFmtId="166" fontId="11" fillId="0" borderId="0" xfId="2" applyFont="1" applyFill="1" applyBorder="1" applyAlignment="1" applyProtection="1">
      <alignment horizontal="center" vertical="center" wrapText="1"/>
    </xf>
    <xf numFmtId="166" fontId="11" fillId="4" borderId="2" xfId="2" applyFont="1" applyFill="1" applyBorder="1" applyAlignment="1" applyProtection="1">
      <alignment wrapText="1"/>
    </xf>
    <xf numFmtId="166" fontId="11" fillId="0" borderId="0" xfId="0" applyNumberFormat="1" applyFont="1" applyAlignment="1">
      <alignment wrapText="1"/>
    </xf>
    <xf numFmtId="0" fontId="11" fillId="3" borderId="6" xfId="0" applyFont="1" applyFill="1" applyBorder="1" applyAlignment="1">
      <alignment horizontal="center" wrapText="1"/>
    </xf>
    <xf numFmtId="166" fontId="11" fillId="3" borderId="6" xfId="0" applyNumberFormat="1" applyFont="1" applyFill="1" applyBorder="1" applyAlignment="1">
      <alignment wrapText="1"/>
    </xf>
    <xf numFmtId="0" fontId="11" fillId="3" borderId="7" xfId="0" applyFont="1" applyFill="1" applyBorder="1" applyAlignment="1">
      <alignment horizontal="left" wrapText="1"/>
    </xf>
    <xf numFmtId="166" fontId="11" fillId="3" borderId="7" xfId="0" applyNumberFormat="1" applyFont="1" applyFill="1" applyBorder="1" applyAlignment="1">
      <alignment horizontal="center" wrapText="1"/>
    </xf>
    <xf numFmtId="166" fontId="11" fillId="3" borderId="7" xfId="0" applyNumberFormat="1" applyFont="1" applyFill="1" applyBorder="1" applyAlignment="1">
      <alignment wrapText="1"/>
    </xf>
    <xf numFmtId="166" fontId="11" fillId="4" borderId="2" xfId="2" applyFont="1" applyFill="1" applyBorder="1" applyAlignment="1">
      <alignment wrapText="1"/>
    </xf>
    <xf numFmtId="166" fontId="11" fillId="2" borderId="8" xfId="2" applyFont="1" applyFill="1" applyBorder="1" applyAlignment="1" applyProtection="1">
      <alignment wrapText="1"/>
    </xf>
    <xf numFmtId="166" fontId="11" fillId="2" borderId="9" xfId="2" applyFont="1" applyFill="1" applyBorder="1" applyAlignment="1">
      <alignment wrapText="1"/>
    </xf>
    <xf numFmtId="166" fontId="11" fillId="2" borderId="10" xfId="0" applyNumberFormat="1" applyFont="1" applyFill="1" applyBorder="1" applyAlignment="1">
      <alignment wrapText="1"/>
    </xf>
    <xf numFmtId="166" fontId="11" fillId="2" borderId="9" xfId="2" applyFont="1" applyFill="1" applyBorder="1" applyAlignment="1" applyProtection="1">
      <alignment wrapText="1"/>
    </xf>
    <xf numFmtId="166" fontId="11" fillId="3" borderId="11" xfId="0" applyNumberFormat="1" applyFont="1" applyFill="1" applyBorder="1" applyAlignment="1">
      <alignment wrapText="1"/>
    </xf>
    <xf numFmtId="166" fontId="11" fillId="3" borderId="5" xfId="0" applyNumberFormat="1" applyFont="1" applyFill="1" applyBorder="1" applyAlignment="1">
      <alignment wrapText="1"/>
    </xf>
    <xf numFmtId="0" fontId="11" fillId="3" borderId="12" xfId="0" applyFont="1" applyFill="1" applyBorder="1" applyAlignment="1">
      <alignment horizontal="center" wrapText="1"/>
    </xf>
    <xf numFmtId="0" fontId="15"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10" fillId="3" borderId="13" xfId="0" applyFont="1" applyFill="1" applyBorder="1"/>
    <xf numFmtId="0" fontId="10" fillId="3" borderId="3" xfId="0" applyFont="1" applyFill="1" applyBorder="1"/>
    <xf numFmtId="0" fontId="10" fillId="3" borderId="2" xfId="0" applyFont="1" applyFill="1" applyBorder="1"/>
    <xf numFmtId="0" fontId="10" fillId="3" borderId="5" xfId="0" applyFont="1" applyFill="1" applyBorder="1"/>
    <xf numFmtId="0" fontId="0" fillId="3" borderId="3" xfId="0" applyFill="1" applyBorder="1" applyAlignment="1">
      <alignment vertical="center" wrapText="1"/>
    </xf>
    <xf numFmtId="9" fontId="9" fillId="3" borderId="2" xfId="3" applyFont="1" applyFill="1" applyBorder="1" applyAlignment="1">
      <alignment vertical="center"/>
    </xf>
    <xf numFmtId="166" fontId="0" fillId="3" borderId="5" xfId="0" applyNumberFormat="1" applyFill="1" applyBorder="1" applyAlignment="1">
      <alignment vertical="center"/>
    </xf>
    <xf numFmtId="0" fontId="0" fillId="3" borderId="3" xfId="0" applyFill="1" applyBorder="1" applyAlignment="1">
      <alignment wrapText="1"/>
    </xf>
    <xf numFmtId="0" fontId="0" fillId="3" borderId="3" xfId="0" applyFill="1" applyBorder="1"/>
    <xf numFmtId="0" fontId="0" fillId="3" borderId="1" xfId="0" applyFill="1" applyBorder="1"/>
    <xf numFmtId="166" fontId="0" fillId="3" borderId="14" xfId="0" applyNumberFormat="1" applyFill="1" applyBorder="1" applyAlignment="1">
      <alignment vertical="center"/>
    </xf>
    <xf numFmtId="0" fontId="11" fillId="3" borderId="2" xfId="0" applyFont="1" applyFill="1" applyBorder="1" applyAlignment="1">
      <alignment vertical="center" wrapText="1"/>
    </xf>
    <xf numFmtId="166" fontId="11" fillId="3" borderId="2" xfId="2" applyFont="1" applyFill="1" applyBorder="1" applyAlignment="1" applyProtection="1">
      <alignment vertical="center" wrapText="1"/>
    </xf>
    <xf numFmtId="166" fontId="11" fillId="3" borderId="8" xfId="2" applyFont="1" applyFill="1" applyBorder="1" applyAlignment="1" applyProtection="1">
      <alignment vertical="center" wrapText="1"/>
    </xf>
    <xf numFmtId="166" fontId="11" fillId="3" borderId="7" xfId="2" applyFont="1" applyFill="1" applyBorder="1" applyAlignment="1" applyProtection="1">
      <alignment vertical="center" wrapText="1"/>
    </xf>
    <xf numFmtId="9" fontId="11" fillId="3" borderId="14" xfId="3" applyFont="1" applyFill="1" applyBorder="1" applyAlignment="1" applyProtection="1">
      <alignment vertical="center" wrapText="1"/>
    </xf>
    <xf numFmtId="166" fontId="11" fillId="3" borderId="15" xfId="0" applyNumberFormat="1" applyFont="1" applyFill="1" applyBorder="1" applyAlignment="1">
      <alignment vertical="center" wrapText="1"/>
    </xf>
    <xf numFmtId="166" fontId="11" fillId="3" borderId="5" xfId="3" applyNumberFormat="1" applyFont="1" applyFill="1" applyBorder="1" applyAlignment="1" applyProtection="1">
      <alignment wrapText="1"/>
    </xf>
    <xf numFmtId="0" fontId="11" fillId="3" borderId="2" xfId="2" applyNumberFormat="1" applyFont="1" applyFill="1" applyBorder="1" applyAlignment="1" applyProtection="1">
      <alignment horizontal="center" vertical="center" wrapText="1"/>
    </xf>
    <xf numFmtId="0" fontId="0" fillId="3" borderId="3" xfId="0" applyFill="1" applyBorder="1" applyAlignment="1">
      <alignment vertical="top" wrapText="1"/>
    </xf>
    <xf numFmtId="0" fontId="0" fillId="3" borderId="3" xfId="0" applyFill="1" applyBorder="1" applyAlignment="1">
      <alignment vertical="top"/>
    </xf>
    <xf numFmtId="0" fontId="0" fillId="3" borderId="1" xfId="0" applyFill="1" applyBorder="1" applyAlignment="1">
      <alignment vertical="top"/>
    </xf>
    <xf numFmtId="166" fontId="11" fillId="3" borderId="14" xfId="2" applyFont="1" applyFill="1" applyBorder="1" applyAlignment="1" applyProtection="1">
      <alignment vertical="center" wrapText="1"/>
    </xf>
    <xf numFmtId="0" fontId="11" fillId="4" borderId="2" xfId="0" applyFont="1" applyFill="1" applyBorder="1" applyAlignment="1" applyProtection="1">
      <alignment vertical="center" wrapText="1"/>
      <protection locked="0"/>
    </xf>
    <xf numFmtId="166" fontId="11" fillId="3" borderId="16" xfId="2" applyFont="1" applyFill="1" applyBorder="1" applyAlignment="1" applyProtection="1">
      <alignment vertical="center" wrapText="1"/>
    </xf>
    <xf numFmtId="166" fontId="11" fillId="4" borderId="2" xfId="2" applyFont="1" applyFill="1" applyBorder="1" applyAlignment="1" applyProtection="1">
      <alignment vertical="center" wrapText="1"/>
    </xf>
    <xf numFmtId="166" fontId="11" fillId="2" borderId="9" xfId="0" applyNumberFormat="1" applyFont="1" applyFill="1" applyBorder="1" applyAlignment="1">
      <alignment wrapText="1"/>
    </xf>
    <xf numFmtId="0" fontId="11" fillId="3" borderId="17" xfId="0" applyFont="1" applyFill="1" applyBorder="1" applyAlignment="1">
      <alignment wrapText="1"/>
    </xf>
    <xf numFmtId="166" fontId="11" fillId="3" borderId="18" xfId="0" applyNumberFormat="1" applyFont="1" applyFill="1" applyBorder="1" applyAlignment="1">
      <alignment wrapText="1"/>
    </xf>
    <xf numFmtId="9" fontId="11" fillId="2" borderId="5" xfId="3" applyFont="1" applyFill="1" applyBorder="1" applyAlignment="1" applyProtection="1">
      <alignment vertical="center" wrapText="1"/>
      <protection locked="0"/>
    </xf>
    <xf numFmtId="9" fontId="11" fillId="2" borderId="19" xfId="3" applyFont="1" applyFill="1" applyBorder="1" applyAlignment="1" applyProtection="1">
      <alignment vertical="center" wrapText="1"/>
      <protection locked="0"/>
    </xf>
    <xf numFmtId="9" fontId="11" fillId="2" borderId="19" xfId="3" applyFont="1" applyFill="1" applyBorder="1" applyAlignment="1" applyProtection="1">
      <alignment horizontal="right" vertical="center" wrapText="1"/>
      <protection locked="0"/>
    </xf>
    <xf numFmtId="9" fontId="9" fillId="0" borderId="0" xfId="3" applyFont="1"/>
    <xf numFmtId="166" fontId="11" fillId="4" borderId="4" xfId="2" applyFont="1" applyFill="1" applyBorder="1" applyAlignment="1" applyProtection="1">
      <alignment wrapText="1"/>
    </xf>
    <xf numFmtId="166" fontId="11" fillId="4" borderId="4" xfId="2" applyFont="1" applyFill="1" applyBorder="1" applyAlignment="1">
      <alignment wrapText="1"/>
    </xf>
    <xf numFmtId="0" fontId="18" fillId="0" borderId="0" xfId="0" applyFont="1" applyAlignment="1">
      <alignment wrapText="1"/>
    </xf>
    <xf numFmtId="0" fontId="11" fillId="3" borderId="13" xfId="0" applyFont="1" applyFill="1" applyBorder="1" applyAlignment="1">
      <alignment horizontal="center" wrapText="1"/>
    </xf>
    <xf numFmtId="166" fontId="11" fillId="3" borderId="2" xfId="2" applyFont="1" applyFill="1" applyBorder="1" applyAlignment="1">
      <alignment wrapText="1"/>
    </xf>
    <xf numFmtId="166" fontId="11" fillId="3" borderId="1" xfId="2" applyFont="1" applyFill="1" applyBorder="1" applyAlignment="1" applyProtection="1">
      <alignment wrapText="1"/>
    </xf>
    <xf numFmtId="166" fontId="11" fillId="3" borderId="7" xfId="2" applyFont="1" applyFill="1" applyBorder="1" applyAlignment="1">
      <alignment wrapText="1"/>
    </xf>
    <xf numFmtId="0" fontId="13" fillId="3" borderId="20" xfId="0" applyFont="1" applyFill="1" applyBorder="1" applyAlignment="1">
      <alignment vertical="center" wrapText="1"/>
    </xf>
    <xf numFmtId="166" fontId="11" fillId="3" borderId="19" xfId="0" applyNumberFormat="1" applyFont="1" applyFill="1" applyBorder="1" applyAlignment="1">
      <alignment wrapText="1"/>
    </xf>
    <xf numFmtId="166" fontId="11" fillId="3" borderId="5" xfId="2" applyFont="1" applyFill="1" applyBorder="1" applyAlignment="1">
      <alignment wrapText="1"/>
    </xf>
    <xf numFmtId="166" fontId="11" fillId="3" borderId="14" xfId="2" applyFont="1" applyFill="1" applyBorder="1" applyAlignment="1">
      <alignment wrapText="1"/>
    </xf>
    <xf numFmtId="10" fontId="11" fillId="3" borderId="5" xfId="3" applyNumberFormat="1" applyFont="1" applyFill="1" applyBorder="1" applyAlignment="1" applyProtection="1">
      <alignment wrapText="1"/>
    </xf>
    <xf numFmtId="166" fontId="11" fillId="2" borderId="0" xfId="2" applyFont="1" applyFill="1" applyBorder="1" applyAlignment="1" applyProtection="1">
      <alignment vertical="center" wrapText="1"/>
      <protection locked="0"/>
    </xf>
    <xf numFmtId="166" fontId="11" fillId="2" borderId="0" xfId="2" applyFont="1" applyFill="1" applyBorder="1" applyAlignment="1">
      <alignment vertical="center" wrapText="1"/>
    </xf>
    <xf numFmtId="166" fontId="11" fillId="2" borderId="0" xfId="2" applyFont="1" applyFill="1" applyBorder="1" applyAlignment="1" applyProtection="1">
      <alignment horizontal="center" vertical="center" wrapText="1"/>
    </xf>
    <xf numFmtId="166" fontId="11" fillId="2" borderId="0" xfId="2" applyFont="1" applyFill="1" applyBorder="1" applyAlignment="1" applyProtection="1">
      <alignment horizontal="right" vertical="center" wrapText="1"/>
      <protection locked="0"/>
    </xf>
    <xf numFmtId="166" fontId="11" fillId="2" borderId="0" xfId="2" applyFont="1" applyFill="1" applyBorder="1" applyAlignment="1" applyProtection="1">
      <alignment vertical="center" wrapText="1"/>
    </xf>
    <xf numFmtId="166" fontId="11" fillId="0" borderId="0" xfId="2" applyFont="1" applyFill="1" applyBorder="1" applyAlignment="1">
      <alignment vertical="center" wrapText="1"/>
    </xf>
    <xf numFmtId="166" fontId="11" fillId="3" borderId="21" xfId="0" applyNumberFormat="1" applyFont="1" applyFill="1" applyBorder="1" applyAlignment="1">
      <alignment vertical="center" wrapText="1"/>
    </xf>
    <xf numFmtId="0" fontId="11" fillId="3" borderId="2" xfId="0" applyFont="1" applyFill="1" applyBorder="1" applyAlignment="1">
      <alignment horizontal="center" wrapText="1"/>
    </xf>
    <xf numFmtId="0" fontId="11" fillId="3" borderId="22" xfId="0" applyFont="1" applyFill="1" applyBorder="1" applyAlignment="1">
      <alignment horizontal="left" wrapText="1"/>
    </xf>
    <xf numFmtId="0" fontId="11" fillId="3" borderId="23" xfId="0" applyFont="1" applyFill="1" applyBorder="1" applyAlignment="1">
      <alignment horizontal="left" wrapText="1"/>
    </xf>
    <xf numFmtId="0" fontId="11" fillId="3" borderId="24" xfId="0" applyFont="1" applyFill="1" applyBorder="1" applyAlignment="1">
      <alignment horizontal="left" wrapText="1"/>
    </xf>
    <xf numFmtId="0" fontId="11" fillId="3" borderId="6" xfId="0" applyFont="1" applyFill="1" applyBorder="1" applyAlignment="1">
      <alignment vertical="center" wrapText="1"/>
    </xf>
    <xf numFmtId="0" fontId="11" fillId="3" borderId="20" xfId="0" applyFont="1" applyFill="1" applyBorder="1" applyAlignment="1">
      <alignment vertical="center" wrapText="1"/>
    </xf>
    <xf numFmtId="0" fontId="19" fillId="5" borderId="7" xfId="0" applyFont="1" applyFill="1" applyBorder="1" applyAlignment="1">
      <alignment horizontal="left" wrapText="1"/>
    </xf>
    <xf numFmtId="0" fontId="20" fillId="5" borderId="6" xfId="0" applyFont="1" applyFill="1" applyBorder="1" applyAlignment="1">
      <alignment vertical="center" wrapText="1"/>
    </xf>
    <xf numFmtId="0" fontId="20" fillId="5" borderId="6" xfId="0" applyFont="1" applyFill="1" applyBorder="1" applyAlignment="1" applyProtection="1">
      <alignment vertical="center" wrapText="1"/>
      <protection locked="0"/>
    </xf>
    <xf numFmtId="166" fontId="19" fillId="6" borderId="6" xfId="0" applyNumberFormat="1" applyFont="1" applyFill="1" applyBorder="1" applyAlignment="1">
      <alignment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9" fontId="11" fillId="3" borderId="26" xfId="3" applyFont="1" applyFill="1" applyBorder="1" applyAlignment="1">
      <alignment vertical="center" wrapText="1"/>
    </xf>
    <xf numFmtId="9" fontId="11" fillId="3" borderId="27" xfId="3" applyFont="1" applyFill="1" applyBorder="1" applyAlignment="1">
      <alignment vertical="center" wrapText="1"/>
    </xf>
    <xf numFmtId="0" fontId="10" fillId="7" borderId="28" xfId="0" applyFont="1" applyFill="1" applyBorder="1"/>
    <xf numFmtId="0" fontId="0" fillId="7" borderId="29" xfId="0" applyFill="1" applyBorder="1" applyAlignment="1">
      <alignment wrapText="1"/>
    </xf>
    <xf numFmtId="0" fontId="0" fillId="7" borderId="30" xfId="0" applyFill="1" applyBorder="1" applyAlignment="1">
      <alignment wrapText="1"/>
    </xf>
    <xf numFmtId="166" fontId="11" fillId="3" borderId="4" xfId="0" applyNumberFormat="1" applyFont="1" applyFill="1" applyBorder="1" applyAlignment="1">
      <alignment wrapText="1"/>
    </xf>
    <xf numFmtId="166" fontId="19" fillId="8" borderId="0" xfId="0" applyNumberFormat="1" applyFont="1" applyFill="1" applyAlignment="1">
      <alignment wrapText="1"/>
    </xf>
    <xf numFmtId="166" fontId="11" fillId="2" borderId="0" xfId="2" applyFont="1" applyFill="1" applyBorder="1" applyAlignment="1">
      <alignment wrapText="1"/>
    </xf>
    <xf numFmtId="166" fontId="11" fillId="2" borderId="0" xfId="0" applyNumberFormat="1" applyFont="1" applyFill="1" applyAlignment="1">
      <alignment wrapText="1"/>
    </xf>
    <xf numFmtId="166" fontId="11" fillId="2" borderId="24" xfId="0" applyNumberFormat="1" applyFont="1" applyFill="1" applyBorder="1" applyAlignment="1">
      <alignment wrapText="1"/>
    </xf>
    <xf numFmtId="166" fontId="11" fillId="3" borderId="2" xfId="0" applyNumberFormat="1" applyFont="1" applyFill="1" applyBorder="1" applyAlignment="1">
      <alignment wrapText="1"/>
    </xf>
    <xf numFmtId="166" fontId="15" fillId="0" borderId="2" xfId="2" applyFont="1" applyBorder="1" applyAlignment="1" applyProtection="1">
      <alignment horizontal="center" vertical="center" wrapText="1"/>
      <protection locked="0"/>
    </xf>
    <xf numFmtId="0" fontId="15" fillId="3" borderId="2" xfId="0" applyFont="1" applyFill="1" applyBorder="1" applyAlignment="1">
      <alignment horizontal="center" vertical="center" wrapText="1"/>
    </xf>
    <xf numFmtId="0" fontId="15" fillId="3" borderId="2" xfId="0" applyFont="1" applyFill="1" applyBorder="1" applyAlignment="1">
      <alignment vertical="center" wrapText="1"/>
    </xf>
    <xf numFmtId="0" fontId="15" fillId="0" borderId="2" xfId="0" applyFont="1" applyBorder="1" applyAlignment="1" applyProtection="1">
      <alignment horizontal="left" vertical="top" wrapText="1"/>
      <protection locked="0"/>
    </xf>
    <xf numFmtId="166" fontId="15" fillId="3" borderId="2" xfId="2" applyFont="1" applyFill="1" applyBorder="1" applyAlignment="1" applyProtection="1">
      <alignment horizontal="center" vertical="center" wrapText="1"/>
    </xf>
    <xf numFmtId="9" fontId="15" fillId="0" borderId="2" xfId="3" applyFont="1" applyBorder="1" applyAlignment="1" applyProtection="1">
      <alignment horizontal="center" vertical="center" wrapText="1"/>
      <protection locked="0"/>
    </xf>
    <xf numFmtId="49" fontId="15" fillId="0" borderId="2" xfId="2" applyNumberFormat="1" applyFont="1" applyBorder="1" applyAlignment="1" applyProtection="1">
      <alignment horizontal="left" wrapText="1"/>
      <protection locked="0"/>
    </xf>
    <xf numFmtId="166" fontId="15" fillId="0" borderId="0" xfId="2" applyFont="1" applyFill="1" applyBorder="1" applyAlignment="1" applyProtection="1">
      <alignment horizontal="center" vertical="center" wrapText="1"/>
    </xf>
    <xf numFmtId="166" fontId="15" fillId="2" borderId="2" xfId="2" applyFont="1" applyFill="1" applyBorder="1" applyAlignment="1" applyProtection="1">
      <alignment horizontal="center" vertical="center" wrapText="1"/>
      <protection locked="0"/>
    </xf>
    <xf numFmtId="9" fontId="15" fillId="2" borderId="2" xfId="3" applyFont="1" applyFill="1" applyBorder="1" applyAlignment="1" applyProtection="1">
      <alignment horizontal="center" vertical="center" wrapText="1"/>
      <protection locked="0"/>
    </xf>
    <xf numFmtId="49" fontId="15" fillId="2" borderId="2" xfId="2" applyNumberFormat="1" applyFont="1" applyFill="1" applyBorder="1" applyAlignment="1" applyProtection="1">
      <alignment horizontal="left" wrapText="1"/>
      <protection locked="0"/>
    </xf>
    <xf numFmtId="0" fontId="15" fillId="2" borderId="0" xfId="0" applyFont="1" applyFill="1" applyAlignment="1" applyProtection="1">
      <alignment vertical="center" wrapText="1"/>
      <protection locked="0"/>
    </xf>
    <xf numFmtId="166" fontId="15" fillId="2" borderId="0" xfId="2" applyFont="1" applyFill="1" applyBorder="1" applyAlignment="1" applyProtection="1">
      <alignment vertical="center" wrapText="1"/>
      <protection locked="0"/>
    </xf>
    <xf numFmtId="0" fontId="15" fillId="2" borderId="2" xfId="0" applyFont="1" applyFill="1" applyBorder="1" applyAlignment="1" applyProtection="1">
      <alignment vertical="center" wrapText="1"/>
      <protection locked="0"/>
    </xf>
    <xf numFmtId="166" fontId="15" fillId="0" borderId="2" xfId="2" applyFont="1" applyBorder="1" applyAlignment="1" applyProtection="1">
      <alignment vertical="center" wrapText="1"/>
      <protection locked="0"/>
    </xf>
    <xf numFmtId="166" fontId="15" fillId="3" borderId="2" xfId="2" applyFont="1" applyFill="1" applyBorder="1" applyAlignment="1" applyProtection="1">
      <alignment vertical="center" wrapText="1"/>
    </xf>
    <xf numFmtId="9" fontId="15" fillId="0" borderId="2" xfId="3" applyFont="1" applyBorder="1" applyAlignment="1" applyProtection="1">
      <alignment vertical="center" wrapText="1"/>
      <protection locked="0"/>
    </xf>
    <xf numFmtId="49" fontId="15" fillId="0" borderId="2" xfId="0" applyNumberFormat="1" applyFont="1" applyBorder="1" applyAlignment="1" applyProtection="1">
      <alignment horizontal="left" wrapText="1"/>
      <protection locked="0"/>
    </xf>
    <xf numFmtId="0" fontId="15" fillId="2" borderId="10" xfId="0" applyFont="1" applyFill="1" applyBorder="1" applyAlignment="1" applyProtection="1">
      <alignment vertical="center" wrapText="1"/>
      <protection locked="0"/>
    </xf>
    <xf numFmtId="0" fontId="15" fillId="2" borderId="0" xfId="0" applyFont="1" applyFill="1" applyAlignment="1">
      <alignment vertical="center" wrapText="1"/>
    </xf>
    <xf numFmtId="0" fontId="15" fillId="3" borderId="3" xfId="0" applyFont="1" applyFill="1" applyBorder="1" applyAlignment="1">
      <alignment vertical="center" wrapText="1"/>
    </xf>
    <xf numFmtId="166" fontId="15" fillId="3" borderId="2" xfId="0" applyNumberFormat="1" applyFont="1" applyFill="1" applyBorder="1" applyAlignment="1">
      <alignment vertical="center" wrapText="1"/>
    </xf>
    <xf numFmtId="166" fontId="15" fillId="3" borderId="5" xfId="0" applyNumberFormat="1" applyFont="1" applyFill="1" applyBorder="1" applyAlignment="1">
      <alignment vertical="center" wrapText="1"/>
    </xf>
    <xf numFmtId="0" fontId="15" fillId="0" borderId="0" xfId="0" applyFont="1" applyAlignment="1" applyProtection="1">
      <alignment vertical="center" wrapText="1"/>
      <protection locked="0"/>
    </xf>
    <xf numFmtId="166" fontId="15" fillId="0" borderId="0" xfId="2" applyFont="1" applyFill="1" applyBorder="1" applyAlignment="1" applyProtection="1">
      <alignment vertical="center" wrapText="1"/>
      <protection locked="0"/>
    </xf>
    <xf numFmtId="0" fontId="15" fillId="0" borderId="0" xfId="0" applyFont="1" applyAlignment="1">
      <alignment vertical="center" wrapText="1"/>
    </xf>
    <xf numFmtId="0" fontId="15" fillId="0" borderId="0" xfId="0" applyFont="1" applyAlignment="1">
      <alignment wrapText="1"/>
    </xf>
    <xf numFmtId="0" fontId="15" fillId="2" borderId="0" xfId="0" applyFont="1" applyFill="1" applyAlignment="1">
      <alignment wrapText="1"/>
    </xf>
    <xf numFmtId="166" fontId="15" fillId="0" borderId="6" xfId="0" applyNumberFormat="1" applyFont="1" applyBorder="1" applyAlignment="1" applyProtection="1">
      <alignment wrapText="1"/>
      <protection locked="0"/>
    </xf>
    <xf numFmtId="166" fontId="15" fillId="2" borderId="6" xfId="2" applyFont="1" applyFill="1" applyBorder="1" applyAlignment="1" applyProtection="1">
      <alignment horizontal="center" vertical="center" wrapText="1"/>
      <protection locked="0"/>
    </xf>
    <xf numFmtId="166" fontId="15" fillId="0" borderId="2" xfId="0" applyNumberFormat="1" applyFont="1" applyBorder="1" applyAlignment="1" applyProtection="1">
      <alignment wrapText="1"/>
      <protection locked="0"/>
    </xf>
    <xf numFmtId="0" fontId="15" fillId="0" borderId="8" xfId="0" applyFont="1" applyBorder="1" applyAlignment="1">
      <alignment wrapText="1"/>
    </xf>
    <xf numFmtId="0" fontId="15" fillId="2" borderId="9" xfId="0" applyFont="1" applyFill="1" applyBorder="1" applyAlignment="1">
      <alignment wrapText="1"/>
    </xf>
    <xf numFmtId="0" fontId="15" fillId="0" borderId="24" xfId="0" applyFont="1" applyBorder="1" applyAlignment="1">
      <alignment wrapText="1"/>
    </xf>
    <xf numFmtId="166" fontId="15" fillId="3" borderId="6" xfId="0" applyNumberFormat="1" applyFont="1" applyFill="1" applyBorder="1" applyAlignment="1">
      <alignment wrapText="1"/>
    </xf>
    <xf numFmtId="166" fontId="15" fillId="2" borderId="0" xfId="2" applyFont="1" applyFill="1" applyBorder="1" applyAlignment="1" applyProtection="1">
      <alignment vertical="center" wrapText="1"/>
    </xf>
    <xf numFmtId="166" fontId="15" fillId="3" borderId="3" xfId="2" applyFont="1" applyFill="1" applyBorder="1" applyAlignment="1" applyProtection="1">
      <alignment wrapText="1"/>
    </xf>
    <xf numFmtId="166" fontId="15" fillId="3" borderId="2" xfId="2" applyFont="1" applyFill="1" applyBorder="1" applyAlignment="1">
      <alignment wrapText="1"/>
    </xf>
    <xf numFmtId="0" fontId="15" fillId="3" borderId="1" xfId="0" applyFont="1" applyFill="1" applyBorder="1" applyAlignment="1">
      <alignment wrapText="1"/>
    </xf>
    <xf numFmtId="166" fontId="15" fillId="3" borderId="7" xfId="0" applyNumberFormat="1" applyFont="1" applyFill="1" applyBorder="1" applyAlignment="1">
      <alignment wrapText="1"/>
    </xf>
    <xf numFmtId="166" fontId="15" fillId="3" borderId="14" xfId="0" applyNumberFormat="1" applyFont="1" applyFill="1" applyBorder="1" applyAlignment="1">
      <alignment wrapText="1"/>
    </xf>
    <xf numFmtId="166" fontId="15" fillId="2" borderId="0" xfId="0" applyNumberFormat="1" applyFont="1" applyFill="1" applyAlignment="1">
      <alignment vertical="center" wrapText="1"/>
    </xf>
    <xf numFmtId="0" fontId="15" fillId="2" borderId="0" xfId="0" applyFont="1" applyFill="1" applyAlignment="1">
      <alignment horizontal="center" vertical="center" wrapText="1"/>
    </xf>
    <xf numFmtId="166" fontId="15" fillId="3" borderId="4" xfId="0" applyNumberFormat="1" applyFont="1" applyFill="1" applyBorder="1" applyAlignment="1">
      <alignment wrapText="1"/>
    </xf>
    <xf numFmtId="166" fontId="15" fillId="3" borderId="21" xfId="2" applyFont="1" applyFill="1" applyBorder="1" applyAlignment="1" applyProtection="1">
      <alignment wrapText="1"/>
    </xf>
    <xf numFmtId="166" fontId="15" fillId="3" borderId="31" xfId="2" applyFont="1" applyFill="1" applyBorder="1" applyAlignment="1">
      <alignment wrapText="1"/>
    </xf>
    <xf numFmtId="166" fontId="15" fillId="3" borderId="15" xfId="0" applyNumberFormat="1" applyFont="1" applyFill="1" applyBorder="1" applyAlignment="1">
      <alignment wrapText="1"/>
    </xf>
    <xf numFmtId="0" fontId="15" fillId="9" borderId="2" xfId="0" applyFont="1" applyFill="1" applyBorder="1" applyAlignment="1" applyProtection="1">
      <alignment horizontal="left" vertical="center" wrapText="1"/>
      <protection locked="0"/>
    </xf>
    <xf numFmtId="167" fontId="15" fillId="0" borderId="2" xfId="2" applyNumberFormat="1" applyFont="1" applyBorder="1" applyAlignment="1" applyProtection="1">
      <alignment horizontal="center" vertical="center" wrapText="1"/>
      <protection locked="0"/>
    </xf>
    <xf numFmtId="167" fontId="11" fillId="3" borderId="2" xfId="2" applyNumberFormat="1" applyFont="1" applyFill="1" applyBorder="1" applyAlignment="1" applyProtection="1">
      <alignment horizontal="center" vertical="center" wrapText="1"/>
    </xf>
    <xf numFmtId="0" fontId="15" fillId="2" borderId="2" xfId="0" applyFont="1" applyFill="1" applyBorder="1" applyAlignment="1" applyProtection="1">
      <alignment horizontal="left" vertical="top" wrapText="1"/>
      <protection locked="0"/>
    </xf>
    <xf numFmtId="0" fontId="11" fillId="3" borderId="4" xfId="0" applyFont="1" applyFill="1" applyBorder="1" applyAlignment="1">
      <alignment horizontal="center" vertical="center" wrapText="1"/>
    </xf>
    <xf numFmtId="0" fontId="21" fillId="0" borderId="2" xfId="0" applyFont="1" applyBorder="1" applyAlignment="1">
      <alignment vertical="center" wrapText="1"/>
    </xf>
    <xf numFmtId="166" fontId="21" fillId="0" borderId="2" xfId="2" applyFont="1" applyBorder="1" applyAlignment="1" applyProtection="1">
      <alignment horizontal="center" vertical="center" wrapText="1"/>
      <protection locked="0"/>
    </xf>
    <xf numFmtId="167" fontId="21" fillId="0" borderId="2" xfId="2" applyNumberFormat="1" applyFont="1" applyBorder="1" applyAlignment="1" applyProtection="1">
      <alignment horizontal="center" vertical="center" wrapText="1"/>
      <protection locked="0"/>
    </xf>
    <xf numFmtId="9" fontId="21" fillId="0" borderId="2" xfId="0" applyNumberFormat="1" applyFont="1" applyBorder="1" applyAlignment="1">
      <alignment horizontal="center" vertical="center" wrapText="1"/>
    </xf>
    <xf numFmtId="3" fontId="20" fillId="0" borderId="0" xfId="0" applyNumberFormat="1" applyFont="1"/>
    <xf numFmtId="3" fontId="20" fillId="0" borderId="2" xfId="0" applyNumberFormat="1" applyFont="1" applyBorder="1"/>
    <xf numFmtId="0" fontId="21" fillId="9" borderId="2" xfId="0" applyFont="1" applyFill="1" applyBorder="1" applyAlignment="1">
      <alignment vertical="center" wrapText="1"/>
    </xf>
    <xf numFmtId="0" fontId="21" fillId="0" borderId="2" xfId="0" applyFont="1" applyBorder="1" applyAlignment="1" applyProtection="1">
      <alignment horizontal="left" vertical="top" wrapText="1"/>
      <protection locked="0"/>
    </xf>
    <xf numFmtId="0" fontId="22" fillId="3" borderId="2" xfId="0" applyFont="1" applyFill="1" applyBorder="1" applyAlignment="1">
      <alignment vertical="center" wrapText="1"/>
    </xf>
    <xf numFmtId="0" fontId="20" fillId="0" borderId="2" xfId="0" applyFont="1" applyBorder="1" applyAlignment="1" applyProtection="1">
      <alignment wrapText="1"/>
      <protection locked="0"/>
    </xf>
    <xf numFmtId="166" fontId="15" fillId="0" borderId="0" xfId="2" applyFont="1" applyBorder="1" applyAlignment="1">
      <alignment wrapText="1"/>
    </xf>
    <xf numFmtId="0" fontId="11" fillId="10" borderId="32" xfId="0" applyFont="1" applyFill="1" applyBorder="1" applyAlignment="1">
      <alignment wrapText="1"/>
    </xf>
    <xf numFmtId="0" fontId="11" fillId="10" borderId="33" xfId="0" applyFont="1" applyFill="1" applyBorder="1" applyAlignment="1">
      <alignment wrapText="1"/>
    </xf>
    <xf numFmtId="166" fontId="11" fillId="10" borderId="33" xfId="2" applyFont="1" applyFill="1" applyBorder="1" applyAlignment="1">
      <alignment wrapText="1"/>
    </xf>
    <xf numFmtId="166" fontId="11" fillId="2" borderId="0" xfId="2" applyFont="1" applyFill="1" applyBorder="1" applyAlignment="1">
      <alignment horizontal="left" wrapText="1"/>
    </xf>
    <xf numFmtId="0" fontId="15" fillId="0" borderId="0" xfId="0" applyFont="1" applyAlignment="1">
      <alignment horizontal="center" wrapText="1"/>
    </xf>
    <xf numFmtId="166" fontId="15" fillId="0" borderId="0" xfId="2" applyFont="1" applyFill="1" applyBorder="1" applyAlignment="1">
      <alignment wrapText="1"/>
    </xf>
    <xf numFmtId="0" fontId="22" fillId="0" borderId="0" xfId="0" applyFont="1" applyAlignment="1">
      <alignment vertical="center" wrapText="1"/>
    </xf>
    <xf numFmtId="168" fontId="21" fillId="2" borderId="2" xfId="1" applyNumberFormat="1" applyFont="1" applyFill="1" applyBorder="1" applyAlignment="1">
      <alignment vertical="center" wrapText="1"/>
    </xf>
    <xf numFmtId="0" fontId="21" fillId="0" borderId="2" xfId="0" applyFont="1" applyBorder="1" applyAlignment="1">
      <alignment vertical="top" wrapText="1"/>
    </xf>
    <xf numFmtId="0" fontId="11" fillId="3" borderId="21" xfId="0" applyFont="1" applyFill="1" applyBorder="1" applyAlignment="1">
      <alignment horizontal="left" vertical="center" wrapText="1"/>
    </xf>
    <xf numFmtId="166" fontId="15" fillId="3" borderId="15" xfId="2" applyFont="1" applyFill="1" applyBorder="1" applyAlignment="1">
      <alignment vertical="center" wrapText="1"/>
    </xf>
    <xf numFmtId="0" fontId="11" fillId="3" borderId="3" xfId="0" applyFont="1" applyFill="1" applyBorder="1" applyAlignment="1">
      <alignment horizontal="left" vertical="center" wrapText="1"/>
    </xf>
    <xf numFmtId="9" fontId="15" fillId="3" borderId="14" xfId="3" applyFont="1" applyFill="1" applyBorder="1" applyAlignment="1">
      <alignment wrapText="1"/>
    </xf>
    <xf numFmtId="0" fontId="11" fillId="2" borderId="0" xfId="0" applyFont="1" applyFill="1" applyAlignment="1">
      <alignment horizontal="center" vertical="center" wrapText="1"/>
    </xf>
    <xf numFmtId="0" fontId="15" fillId="3" borderId="4" xfId="0" applyFont="1" applyFill="1" applyBorder="1" applyAlignment="1">
      <alignment horizontal="center" vertical="center" wrapText="1"/>
    </xf>
    <xf numFmtId="0" fontId="11" fillId="2" borderId="4" xfId="0" applyFont="1" applyFill="1" applyBorder="1" applyAlignment="1" applyProtection="1">
      <alignment horizontal="center" vertical="center" wrapText="1"/>
      <protection locked="0"/>
    </xf>
    <xf numFmtId="166" fontId="15" fillId="3" borderId="4" xfId="2" applyFont="1" applyFill="1" applyBorder="1" applyAlignment="1" applyProtection="1">
      <alignment horizontal="center" vertical="center" wrapText="1"/>
    </xf>
    <xf numFmtId="166" fontId="22" fillId="0" borderId="2" xfId="2" applyFont="1" applyFill="1" applyBorder="1" applyAlignment="1" applyProtection="1">
      <alignment vertical="center" wrapText="1"/>
    </xf>
    <xf numFmtId="0" fontId="22" fillId="0" borderId="2" xfId="0" applyFont="1" applyBorder="1" applyAlignment="1">
      <alignment vertical="center" wrapText="1"/>
    </xf>
    <xf numFmtId="166" fontId="15" fillId="0" borderId="2" xfId="2" applyFont="1" applyFill="1" applyBorder="1" applyAlignment="1" applyProtection="1">
      <alignment horizontal="center" vertical="center" wrapText="1"/>
    </xf>
    <xf numFmtId="0" fontId="15" fillId="0" borderId="2" xfId="0" applyFont="1" applyBorder="1" applyAlignment="1">
      <alignment wrapText="1"/>
    </xf>
    <xf numFmtId="166" fontId="11" fillId="0" borderId="2" xfId="2" applyFont="1" applyFill="1" applyBorder="1" applyAlignment="1" applyProtection="1">
      <alignment horizontal="center" vertical="center" wrapText="1"/>
    </xf>
    <xf numFmtId="166" fontId="11" fillId="0" borderId="2" xfId="2" applyFont="1" applyFill="1" applyBorder="1" applyAlignment="1" applyProtection="1">
      <alignment vertical="center" wrapText="1"/>
    </xf>
    <xf numFmtId="0" fontId="15" fillId="0" borderId="2" xfId="0" applyFont="1" applyBorder="1" applyAlignment="1">
      <alignment vertical="center" wrapText="1"/>
    </xf>
    <xf numFmtId="0" fontId="20" fillId="0" borderId="2" xfId="0" applyFont="1" applyBorder="1" applyAlignment="1">
      <alignment horizontal="center" vertical="center" wrapText="1"/>
    </xf>
    <xf numFmtId="0" fontId="20" fillId="9" borderId="2" xfId="0" applyFont="1" applyFill="1" applyBorder="1" applyAlignment="1">
      <alignment horizontal="center" vertical="center" wrapText="1"/>
    </xf>
    <xf numFmtId="0" fontId="11" fillId="0" borderId="2" xfId="0" applyFont="1" applyBorder="1" applyAlignment="1">
      <alignment vertical="center" wrapText="1"/>
    </xf>
    <xf numFmtId="0" fontId="15" fillId="2" borderId="2" xfId="0" applyFont="1" applyFill="1" applyBorder="1" applyAlignment="1">
      <alignment wrapText="1"/>
    </xf>
    <xf numFmtId="0" fontId="11" fillId="2" borderId="2" xfId="0" applyFont="1" applyFill="1" applyBorder="1" applyAlignment="1">
      <alignment vertical="center" wrapText="1"/>
    </xf>
    <xf numFmtId="166" fontId="15" fillId="2" borderId="2" xfId="2" applyFont="1" applyFill="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8" fillId="0" borderId="0" xfId="0" applyFont="1" applyAlignment="1">
      <alignment horizontal="left" vertical="top" wrapText="1"/>
    </xf>
    <xf numFmtId="0" fontId="11" fillId="0" borderId="0" xfId="0" applyFont="1" applyAlignment="1">
      <alignment horizontal="center" vertical="center" wrapText="1"/>
    </xf>
    <xf numFmtId="0" fontId="11" fillId="3" borderId="6" xfId="0" applyFont="1" applyFill="1" applyBorder="1" applyAlignment="1">
      <alignment horizontal="center" vertical="center" wrapText="1"/>
    </xf>
    <xf numFmtId="0" fontId="15" fillId="3" borderId="6" xfId="0" applyFont="1" applyFill="1" applyBorder="1" applyAlignment="1">
      <alignment vertical="center" wrapText="1"/>
    </xf>
    <xf numFmtId="0" fontId="15" fillId="3" borderId="2" xfId="0" applyFont="1" applyFill="1" applyBorder="1" applyAlignment="1" applyProtection="1">
      <alignment vertical="center" wrapText="1"/>
      <protection locked="0"/>
    </xf>
    <xf numFmtId="0" fontId="11" fillId="3" borderId="3" xfId="0" applyFont="1" applyFill="1" applyBorder="1" applyAlignment="1" applyProtection="1">
      <alignment vertical="center" wrapText="1"/>
      <protection locked="0"/>
    </xf>
    <xf numFmtId="166" fontId="15" fillId="0" borderId="0" xfId="2" applyFont="1" applyFill="1" applyBorder="1" applyAlignment="1">
      <alignment horizontal="right" vertical="center" wrapText="1"/>
    </xf>
    <xf numFmtId="165" fontId="15" fillId="0" borderId="6" xfId="0" applyNumberFormat="1" applyFont="1" applyBorder="1"/>
    <xf numFmtId="0" fontId="15" fillId="0" borderId="6" xfId="0" applyFont="1" applyBorder="1"/>
    <xf numFmtId="166" fontId="15" fillId="0" borderId="0" xfId="0" applyNumberFormat="1" applyFont="1" applyAlignment="1">
      <alignment wrapText="1"/>
    </xf>
    <xf numFmtId="166" fontId="23" fillId="9" borderId="6" xfId="2" applyFont="1" applyFill="1" applyBorder="1" applyProtection="1">
      <protection locked="0"/>
    </xf>
    <xf numFmtId="166" fontId="23" fillId="0" borderId="6" xfId="2" applyFont="1" applyBorder="1" applyProtection="1">
      <protection locked="0"/>
    </xf>
    <xf numFmtId="43" fontId="15" fillId="2" borderId="10" xfId="1" applyFont="1" applyFill="1" applyBorder="1" applyAlignment="1" applyProtection="1">
      <alignment vertical="center" wrapText="1"/>
      <protection locked="0"/>
    </xf>
    <xf numFmtId="43" fontId="15" fillId="2" borderId="2" xfId="1" applyFont="1" applyFill="1" applyBorder="1" applyAlignment="1" applyProtection="1">
      <alignment vertical="center" wrapText="1"/>
      <protection locked="0"/>
    </xf>
    <xf numFmtId="166" fontId="15" fillId="2" borderId="0" xfId="0" applyNumberFormat="1" applyFont="1" applyFill="1" applyAlignment="1">
      <alignment wrapText="1"/>
    </xf>
    <xf numFmtId="166" fontId="15" fillId="2" borderId="2" xfId="0" applyNumberFormat="1" applyFont="1" applyFill="1" applyBorder="1" applyAlignment="1" applyProtection="1">
      <alignment wrapText="1"/>
      <protection locked="0"/>
    </xf>
    <xf numFmtId="0" fontId="21" fillId="2" borderId="2" xfId="0" applyFont="1" applyFill="1" applyBorder="1" applyAlignment="1">
      <alignment vertical="center" wrapText="1"/>
    </xf>
    <xf numFmtId="166" fontId="15" fillId="2" borderId="0" xfId="0" applyNumberFormat="1" applyFont="1" applyFill="1" applyAlignment="1" applyProtection="1">
      <alignment vertical="center" wrapText="1"/>
      <protection locked="0"/>
    </xf>
    <xf numFmtId="166" fontId="15" fillId="2" borderId="2" xfId="0" applyNumberFormat="1" applyFont="1" applyFill="1" applyBorder="1" applyAlignment="1" applyProtection="1">
      <alignment vertical="center" wrapText="1"/>
      <protection locked="0"/>
    </xf>
    <xf numFmtId="166" fontId="11" fillId="0" borderId="7" xfId="0" applyNumberFormat="1" applyFont="1" applyBorder="1" applyAlignment="1">
      <alignment horizontal="center" wrapText="1"/>
    </xf>
    <xf numFmtId="0" fontId="15" fillId="0" borderId="6" xfId="0" applyFont="1" applyBorder="1" applyProtection="1">
      <protection locked="0"/>
    </xf>
    <xf numFmtId="43" fontId="15" fillId="0" borderId="6" xfId="1" applyFont="1" applyFill="1" applyBorder="1" applyProtection="1">
      <protection locked="0"/>
    </xf>
    <xf numFmtId="166" fontId="11" fillId="0" borderId="2" xfId="2" applyFont="1" applyFill="1" applyBorder="1" applyAlignment="1">
      <alignment wrapText="1"/>
    </xf>
    <xf numFmtId="166" fontId="15" fillId="0" borderId="6" xfId="0" applyNumberFormat="1" applyFont="1" applyBorder="1" applyProtection="1">
      <protection locked="0"/>
    </xf>
    <xf numFmtId="166" fontId="21" fillId="2" borderId="2" xfId="2" applyFont="1" applyFill="1" applyBorder="1" applyAlignment="1">
      <alignment vertical="center" wrapText="1"/>
    </xf>
    <xf numFmtId="165" fontId="11" fillId="4" borderId="2" xfId="2" applyNumberFormat="1" applyFont="1" applyFill="1" applyBorder="1" applyAlignment="1">
      <alignment wrapText="1"/>
    </xf>
    <xf numFmtId="167" fontId="11" fillId="3" borderId="2" xfId="2" applyNumberFormat="1" applyFont="1" applyFill="1" applyBorder="1" applyAlignment="1">
      <alignment vertical="center" wrapText="1"/>
    </xf>
    <xf numFmtId="167" fontId="11" fillId="3" borderId="5" xfId="3" applyNumberFormat="1" applyFont="1" applyFill="1" applyBorder="1" applyAlignment="1">
      <alignment vertical="center" wrapText="1"/>
    </xf>
    <xf numFmtId="167" fontId="10" fillId="3" borderId="7" xfId="0" applyNumberFormat="1" applyFont="1" applyFill="1" applyBorder="1"/>
    <xf numFmtId="167" fontId="11" fillId="3" borderId="7" xfId="2" applyNumberFormat="1" applyFont="1" applyFill="1" applyBorder="1" applyAlignment="1">
      <alignment vertical="center" wrapText="1"/>
    </xf>
    <xf numFmtId="167" fontId="10" fillId="3" borderId="14" xfId="0" applyNumberFormat="1" applyFont="1" applyFill="1" applyBorder="1"/>
    <xf numFmtId="165" fontId="15" fillId="0" borderId="6" xfId="2" applyNumberFormat="1" applyFont="1" applyFill="1" applyBorder="1" applyAlignment="1" applyProtection="1">
      <alignment wrapText="1"/>
      <protection locked="0"/>
    </xf>
    <xf numFmtId="43" fontId="15" fillId="0" borderId="2" xfId="1" applyFont="1" applyFill="1" applyBorder="1" applyAlignment="1">
      <alignment horizontal="left" vertical="center" wrapText="1"/>
    </xf>
    <xf numFmtId="43" fontId="15" fillId="0" borderId="4" xfId="1" applyFont="1" applyFill="1" applyBorder="1" applyAlignment="1">
      <alignment horizontal="left" vertical="center" wrapText="1"/>
    </xf>
    <xf numFmtId="166" fontId="11" fillId="11" borderId="24" xfId="0" applyNumberFormat="1" applyFont="1" applyFill="1" applyBorder="1" applyAlignment="1">
      <alignment wrapText="1"/>
    </xf>
    <xf numFmtId="164" fontId="15" fillId="11" borderId="0" xfId="0" applyNumberFormat="1" applyFont="1" applyFill="1" applyAlignment="1">
      <alignment wrapText="1"/>
    </xf>
    <xf numFmtId="166" fontId="14" fillId="2" borderId="0" xfId="2" applyFont="1" applyFill="1" applyBorder="1" applyAlignment="1" applyProtection="1">
      <alignment vertical="center" wrapText="1"/>
      <protection locked="0"/>
    </xf>
    <xf numFmtId="4" fontId="0" fillId="0" borderId="0" xfId="0" applyNumberFormat="1"/>
    <xf numFmtId="166" fontId="15" fillId="0" borderId="2" xfId="2" applyFont="1" applyFill="1" applyBorder="1" applyAlignment="1" applyProtection="1">
      <alignment horizontal="center" vertical="center" wrapText="1"/>
      <protection locked="0"/>
    </xf>
    <xf numFmtId="0" fontId="15" fillId="11" borderId="0" xfId="0" applyFont="1" applyFill="1" applyAlignment="1">
      <alignment wrapText="1"/>
    </xf>
    <xf numFmtId="166" fontId="24" fillId="3" borderId="2" xfId="2" applyFont="1" applyFill="1" applyBorder="1" applyAlignment="1" applyProtection="1">
      <alignment horizontal="center" vertical="center" wrapText="1"/>
    </xf>
    <xf numFmtId="0" fontId="12" fillId="0" borderId="2" xfId="0" applyFont="1" applyBorder="1" applyAlignment="1" applyProtection="1">
      <alignment vertical="center" wrapText="1"/>
      <protection locked="0"/>
    </xf>
    <xf numFmtId="0" fontId="12" fillId="0" borderId="2" xfId="0" applyFont="1" applyBorder="1" applyAlignment="1" applyProtection="1">
      <alignment horizontal="left" vertical="top" wrapText="1"/>
      <protection locked="0"/>
    </xf>
    <xf numFmtId="166" fontId="12" fillId="0" borderId="2" xfId="2" applyFont="1" applyFill="1" applyBorder="1" applyAlignment="1" applyProtection="1">
      <alignment horizontal="center" vertical="center" wrapText="1"/>
      <protection locked="0"/>
    </xf>
    <xf numFmtId="4" fontId="12" fillId="0" borderId="0" xfId="0" applyNumberFormat="1" applyFont="1" applyAlignment="1">
      <alignment wrapText="1"/>
    </xf>
    <xf numFmtId="49" fontId="15" fillId="0" borderId="0" xfId="0" applyNumberFormat="1" applyFont="1" applyAlignment="1">
      <alignment wrapText="1"/>
    </xf>
    <xf numFmtId="164" fontId="11" fillId="2" borderId="0" xfId="0" applyNumberFormat="1" applyFont="1" applyFill="1" applyAlignment="1">
      <alignment horizontal="center" vertical="center" wrapText="1"/>
    </xf>
    <xf numFmtId="4" fontId="15" fillId="0" borderId="0" xfId="0" applyNumberFormat="1" applyFont="1" applyAlignment="1">
      <alignment wrapText="1"/>
    </xf>
    <xf numFmtId="164" fontId="15" fillId="0" borderId="0" xfId="0" applyNumberFormat="1" applyFont="1" applyAlignment="1">
      <alignment wrapText="1"/>
    </xf>
    <xf numFmtId="166" fontId="21" fillId="0" borderId="2" xfId="2" applyFont="1" applyFill="1" applyBorder="1" applyAlignment="1" applyProtection="1">
      <alignment horizontal="center" vertical="center" wrapText="1"/>
      <protection locked="0"/>
    </xf>
    <xf numFmtId="43" fontId="21" fillId="0" borderId="2" xfId="1" applyFont="1" applyFill="1" applyBorder="1" applyAlignment="1">
      <alignment vertical="center" wrapText="1"/>
    </xf>
    <xf numFmtId="9" fontId="15" fillId="0" borderId="2" xfId="3" applyFont="1" applyFill="1" applyBorder="1" applyAlignment="1" applyProtection="1">
      <alignment horizontal="center" vertical="center" wrapText="1"/>
      <protection locked="0"/>
    </xf>
    <xf numFmtId="43" fontId="15" fillId="0" borderId="2" xfId="1" applyFont="1" applyFill="1" applyBorder="1" applyAlignment="1" applyProtection="1">
      <alignment horizontal="center" vertical="center" wrapText="1"/>
      <protection locked="0"/>
    </xf>
    <xf numFmtId="166" fontId="15" fillId="0" borderId="2" xfId="2" applyFont="1" applyFill="1" applyBorder="1" applyAlignment="1" applyProtection="1">
      <alignment vertical="center" wrapText="1"/>
      <protection locked="0"/>
    </xf>
    <xf numFmtId="49" fontId="3" fillId="0" borderId="2" xfId="2" applyNumberFormat="1" applyFont="1" applyBorder="1" applyAlignment="1" applyProtection="1">
      <alignment horizontal="left" wrapText="1"/>
      <protection locked="0"/>
    </xf>
    <xf numFmtId="166" fontId="11" fillId="0" borderId="0" xfId="2" applyFont="1" applyFill="1" applyBorder="1" applyAlignment="1" applyProtection="1">
      <alignment vertical="center" wrapText="1"/>
      <protection locked="0"/>
    </xf>
    <xf numFmtId="9" fontId="15" fillId="0" borderId="0" xfId="3" applyFont="1" applyFill="1" applyBorder="1" applyAlignment="1" applyProtection="1">
      <alignment horizontal="center" vertical="center" wrapText="1"/>
      <protection locked="0"/>
    </xf>
    <xf numFmtId="49" fontId="15" fillId="0" borderId="2" xfId="2" applyNumberFormat="1" applyFont="1" applyFill="1" applyBorder="1" applyAlignment="1" applyProtection="1">
      <alignment horizontal="left" wrapText="1"/>
      <protection locked="0"/>
    </xf>
    <xf numFmtId="168" fontId="21" fillId="0" borderId="2" xfId="1" applyNumberFormat="1" applyFont="1" applyFill="1" applyBorder="1" applyAlignment="1">
      <alignment vertical="center" wrapText="1"/>
    </xf>
    <xf numFmtId="0" fontId="29" fillId="0" borderId="0" xfId="0" applyFont="1"/>
    <xf numFmtId="166" fontId="2" fillId="0" borderId="2" xfId="2" applyFont="1" applyFill="1" applyBorder="1" applyAlignment="1" applyProtection="1">
      <alignment vertical="center" wrapText="1"/>
      <protection locked="0"/>
    </xf>
    <xf numFmtId="166" fontId="2" fillId="0" borderId="2" xfId="2" applyFont="1" applyFill="1" applyBorder="1" applyAlignment="1" applyProtection="1">
      <alignment horizontal="center" vertical="center" wrapText="1"/>
      <protection locked="0"/>
    </xf>
    <xf numFmtId="43" fontId="2" fillId="2" borderId="2" xfId="1" applyFont="1" applyFill="1" applyBorder="1" applyAlignment="1" applyProtection="1">
      <alignment vertical="center" wrapText="1"/>
      <protection locked="0"/>
    </xf>
    <xf numFmtId="166" fontId="2" fillId="0" borderId="2" xfId="2" applyFont="1" applyBorder="1" applyAlignment="1" applyProtection="1">
      <alignment horizontal="center" vertical="center" wrapText="1"/>
      <protection locked="0"/>
    </xf>
    <xf numFmtId="0" fontId="15" fillId="2" borderId="2" xfId="0" applyFont="1" applyFill="1" applyBorder="1" applyAlignment="1" applyProtection="1">
      <alignment horizontal="left" vertical="top" wrapText="1"/>
      <protection locked="0"/>
    </xf>
    <xf numFmtId="166" fontId="15" fillId="2" borderId="2" xfId="2"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center" wrapText="1"/>
      <protection locked="0"/>
    </xf>
    <xf numFmtId="166" fontId="11" fillId="2" borderId="2" xfId="2" applyFont="1" applyFill="1" applyBorder="1" applyAlignment="1" applyProtection="1">
      <alignment horizontal="left" vertical="center" wrapText="1"/>
      <protection locked="0"/>
    </xf>
    <xf numFmtId="0" fontId="18" fillId="0" borderId="0" xfId="0" applyFont="1" applyAlignment="1">
      <alignment horizontal="left" vertical="top" wrapText="1"/>
    </xf>
    <xf numFmtId="0" fontId="11" fillId="10" borderId="34" xfId="0" applyFont="1" applyFill="1" applyBorder="1" applyAlignment="1">
      <alignment horizontal="left" wrapText="1"/>
    </xf>
    <xf numFmtId="0" fontId="11" fillId="10" borderId="35" xfId="0" applyFont="1" applyFill="1" applyBorder="1" applyAlignment="1">
      <alignment horizontal="left" wrapText="1"/>
    </xf>
    <xf numFmtId="0" fontId="11" fillId="10" borderId="36" xfId="0" applyFont="1" applyFill="1" applyBorder="1" applyAlignment="1">
      <alignment horizontal="left" wrapText="1"/>
    </xf>
    <xf numFmtId="0" fontId="11" fillId="0" borderId="2" xfId="0" applyFont="1" applyBorder="1" applyAlignment="1" applyProtection="1">
      <alignment horizontal="left" vertical="center" wrapText="1"/>
      <protection locked="0"/>
    </xf>
    <xf numFmtId="166" fontId="11" fillId="0" borderId="2" xfId="2" applyFont="1" applyFill="1" applyBorder="1" applyAlignment="1" applyProtection="1">
      <alignment horizontal="left" vertical="center" wrapText="1"/>
      <protection locked="0"/>
    </xf>
    <xf numFmtId="49" fontId="22" fillId="2" borderId="2" xfId="0" applyNumberFormat="1" applyFont="1" applyFill="1" applyBorder="1" applyAlignment="1" applyProtection="1">
      <alignment horizontal="left" vertical="center" wrapText="1"/>
      <protection locked="0"/>
    </xf>
    <xf numFmtId="166" fontId="22" fillId="2" borderId="2" xfId="2" applyFont="1" applyFill="1" applyBorder="1" applyAlignment="1" applyProtection="1">
      <alignment horizontal="left" vertical="center" wrapText="1"/>
      <protection locked="0"/>
    </xf>
    <xf numFmtId="0" fontId="25" fillId="2" borderId="2" xfId="0" applyFont="1" applyFill="1" applyBorder="1" applyAlignment="1">
      <alignment vertical="center" wrapText="1"/>
    </xf>
    <xf numFmtId="0" fontId="22" fillId="2" borderId="2" xfId="0" applyFont="1" applyFill="1" applyBorder="1" applyAlignment="1">
      <alignment vertical="center" wrapText="1"/>
    </xf>
    <xf numFmtId="0" fontId="11" fillId="10" borderId="37" xfId="0" applyFont="1" applyFill="1" applyBorder="1" applyAlignment="1">
      <alignment horizontal="left" wrapText="1"/>
    </xf>
    <xf numFmtId="0" fontId="11" fillId="10" borderId="38" xfId="0" applyFont="1" applyFill="1" applyBorder="1" applyAlignment="1">
      <alignment horizontal="left" wrapText="1"/>
    </xf>
    <xf numFmtId="166" fontId="11" fillId="10" borderId="38" xfId="2" applyFont="1" applyFill="1" applyBorder="1" applyAlignment="1">
      <alignment horizontal="left" wrapText="1"/>
    </xf>
    <xf numFmtId="0" fontId="14" fillId="2" borderId="2" xfId="0" applyFont="1" applyFill="1" applyBorder="1" applyAlignment="1" applyProtection="1">
      <alignment horizontal="left" vertical="center" wrapText="1"/>
      <protection locked="0"/>
    </xf>
    <xf numFmtId="166" fontId="14" fillId="2" borderId="2" xfId="2"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top" wrapText="1"/>
      <protection locked="0"/>
    </xf>
    <xf numFmtId="166" fontId="11" fillId="2" borderId="2" xfId="2" applyFont="1" applyFill="1" applyBorder="1" applyAlignment="1" applyProtection="1">
      <alignment horizontal="left" vertical="top" wrapText="1"/>
      <protection locked="0"/>
    </xf>
    <xf numFmtId="0" fontId="26" fillId="2" borderId="2" xfId="0" applyFont="1" applyFill="1" applyBorder="1" applyAlignment="1">
      <alignment vertical="center" wrapText="1"/>
    </xf>
    <xf numFmtId="0" fontId="27" fillId="2" borderId="2" xfId="0" applyFont="1" applyFill="1" applyBorder="1" applyAlignment="1">
      <alignment vertical="center" wrapText="1"/>
    </xf>
    <xf numFmtId="0" fontId="21" fillId="2" borderId="2" xfId="0" applyFont="1" applyFill="1" applyBorder="1" applyAlignment="1">
      <alignment vertical="center" wrapText="1"/>
    </xf>
    <xf numFmtId="0" fontId="11" fillId="2" borderId="6" xfId="0" applyFont="1" applyFill="1" applyBorder="1" applyAlignment="1" applyProtection="1">
      <alignment horizontal="left" vertical="top" wrapText="1"/>
      <protection locked="0"/>
    </xf>
    <xf numFmtId="0" fontId="11" fillId="0" borderId="0" xfId="0" applyFont="1" applyAlignment="1">
      <alignment horizontal="center" vertical="center" wrapText="1"/>
    </xf>
    <xf numFmtId="0" fontId="11" fillId="3" borderId="21"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13" xfId="0" applyFont="1" applyFill="1" applyBorder="1" applyAlignment="1">
      <alignment horizontal="center" vertical="center" wrapText="1"/>
    </xf>
    <xf numFmtId="166" fontId="11" fillId="3" borderId="19" xfId="2" applyFont="1" applyFill="1" applyBorder="1" applyAlignment="1" applyProtection="1">
      <alignment horizontal="center" vertical="center" wrapText="1"/>
    </xf>
    <xf numFmtId="166" fontId="11" fillId="3" borderId="11" xfId="2" applyFont="1" applyFill="1" applyBorder="1" applyAlignment="1" applyProtection="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3" borderId="8" xfId="0" applyFont="1" applyFill="1" applyBorder="1" applyAlignment="1">
      <alignment horizontal="left" wrapText="1"/>
    </xf>
    <xf numFmtId="0" fontId="11" fillId="3" borderId="9" xfId="0" applyFont="1" applyFill="1" applyBorder="1" applyAlignment="1">
      <alignment horizontal="left" wrapText="1"/>
    </xf>
    <xf numFmtId="0" fontId="11" fillId="3" borderId="10" xfId="0" applyFont="1" applyFill="1" applyBorder="1" applyAlignment="1">
      <alignment horizontal="left" wrapText="1"/>
    </xf>
    <xf numFmtId="0" fontId="11" fillId="10" borderId="32" xfId="0" applyFont="1" applyFill="1" applyBorder="1" applyAlignment="1">
      <alignment horizontal="left" wrapText="1"/>
    </xf>
    <xf numFmtId="0" fontId="11" fillId="10" borderId="33" xfId="0" applyFont="1" applyFill="1" applyBorder="1" applyAlignment="1">
      <alignment horizontal="left" wrapText="1"/>
    </xf>
    <xf numFmtId="0" fontId="11" fillId="10" borderId="45" xfId="0" applyFont="1" applyFill="1" applyBorder="1" applyAlignment="1">
      <alignment horizontal="left" wrapText="1"/>
    </xf>
    <xf numFmtId="0" fontId="11" fillId="10" borderId="12" xfId="0" applyFont="1" applyFill="1" applyBorder="1" applyAlignment="1">
      <alignment horizontal="left" vertical="center" wrapText="1"/>
    </xf>
    <xf numFmtId="0" fontId="11" fillId="10" borderId="0" xfId="0" applyFont="1" applyFill="1" applyAlignment="1">
      <alignment horizontal="left" vertical="center" wrapText="1"/>
    </xf>
    <xf numFmtId="0" fontId="11" fillId="10" borderId="46" xfId="0" applyFont="1" applyFill="1" applyBorder="1" applyAlignment="1">
      <alignment horizontal="left" vertical="center" wrapText="1"/>
    </xf>
    <xf numFmtId="0" fontId="11" fillId="10" borderId="37" xfId="0" applyFont="1" applyFill="1" applyBorder="1" applyAlignment="1">
      <alignment horizontal="left" vertical="center" wrapText="1"/>
    </xf>
    <xf numFmtId="0" fontId="11" fillId="10" borderId="38" xfId="0" applyFont="1" applyFill="1" applyBorder="1" applyAlignment="1">
      <alignment horizontal="left" vertical="center" wrapText="1"/>
    </xf>
    <xf numFmtId="0" fontId="11" fillId="10" borderId="47" xfId="0" applyFont="1" applyFill="1" applyBorder="1" applyAlignment="1">
      <alignment horizontal="left" vertical="center" wrapText="1"/>
    </xf>
    <xf numFmtId="0" fontId="11" fillId="3" borderId="48" xfId="0" applyFont="1" applyFill="1" applyBorder="1" applyAlignment="1">
      <alignment horizontal="center" vertical="center" wrapText="1"/>
    </xf>
    <xf numFmtId="0" fontId="11" fillId="3" borderId="34" xfId="0" applyFont="1" applyFill="1" applyBorder="1" applyAlignment="1">
      <alignment horizontal="center" wrapText="1"/>
    </xf>
    <xf numFmtId="0" fontId="11" fillId="3" borderId="35" xfId="0" applyFont="1" applyFill="1" applyBorder="1" applyAlignment="1">
      <alignment horizontal="center" wrapText="1"/>
    </xf>
    <xf numFmtId="0" fontId="11" fillId="3" borderId="36" xfId="0" applyFont="1" applyFill="1" applyBorder="1" applyAlignment="1">
      <alignment horizontal="center" wrapText="1"/>
    </xf>
    <xf numFmtId="166" fontId="10" fillId="3" borderId="8" xfId="0" applyNumberFormat="1" applyFont="1" applyFill="1" applyBorder="1" applyAlignment="1">
      <alignment horizontal="center"/>
    </xf>
    <xf numFmtId="166" fontId="10" fillId="3" borderId="41" xfId="0" applyNumberFormat="1" applyFont="1" applyFill="1" applyBorder="1" applyAlignment="1">
      <alignment horizontal="center"/>
    </xf>
    <xf numFmtId="166" fontId="10" fillId="3" borderId="22" xfId="0" applyNumberFormat="1" applyFont="1" applyFill="1" applyBorder="1" applyAlignment="1">
      <alignment horizontal="center"/>
    </xf>
    <xf numFmtId="166" fontId="10" fillId="3" borderId="49" xfId="0" applyNumberFormat="1" applyFont="1" applyFill="1" applyBorder="1" applyAlignment="1">
      <alignment horizontal="center"/>
    </xf>
    <xf numFmtId="0" fontId="10" fillId="3" borderId="42" xfId="0" applyFont="1" applyFill="1" applyBorder="1" applyAlignment="1">
      <alignment horizontal="left"/>
    </xf>
    <xf numFmtId="0" fontId="10" fillId="3" borderId="43" xfId="0" applyFont="1" applyFill="1" applyBorder="1" applyAlignment="1">
      <alignment horizontal="left"/>
    </xf>
    <xf numFmtId="0" fontId="10" fillId="3" borderId="44" xfId="0" applyFont="1" applyFill="1" applyBorder="1" applyAlignment="1">
      <alignment horizontal="left"/>
    </xf>
    <xf numFmtId="49" fontId="0" fillId="3" borderId="50" xfId="0" applyNumberFormat="1" applyFill="1" applyBorder="1" applyAlignment="1">
      <alignment horizontal="center" wrapText="1"/>
    </xf>
    <xf numFmtId="49" fontId="0" fillId="3" borderId="51" xfId="0" applyNumberFormat="1" applyFill="1" applyBorder="1" applyAlignment="1">
      <alignment horizontal="center" wrapText="1"/>
    </xf>
    <xf numFmtId="49" fontId="0" fillId="3" borderId="52" xfId="0" applyNumberFormat="1" applyFill="1" applyBorder="1" applyAlignment="1">
      <alignment horizontal="center" wrapText="1"/>
    </xf>
    <xf numFmtId="0" fontId="0" fillId="3" borderId="50" xfId="0" applyFill="1" applyBorder="1" applyAlignment="1">
      <alignment horizontal="center" wrapText="1"/>
    </xf>
    <xf numFmtId="0" fontId="0" fillId="3" borderId="51" xfId="0" applyFill="1" applyBorder="1" applyAlignment="1">
      <alignment horizontal="center" wrapText="1"/>
    </xf>
    <xf numFmtId="0" fontId="0" fillId="3" borderId="52" xfId="0" applyFill="1" applyBorder="1" applyAlignment="1">
      <alignment horizontal="center" wrapText="1"/>
    </xf>
    <xf numFmtId="0" fontId="10" fillId="10" borderId="32" xfId="0" applyFont="1" applyFill="1" applyBorder="1" applyAlignment="1">
      <alignment horizontal="center" vertical="center"/>
    </xf>
    <xf numFmtId="0" fontId="10" fillId="10" borderId="33" xfId="0" applyFont="1" applyFill="1" applyBorder="1" applyAlignment="1">
      <alignment horizontal="center" vertical="center"/>
    </xf>
    <xf numFmtId="0" fontId="10" fillId="10" borderId="53" xfId="0" applyFont="1" applyFill="1" applyBorder="1" applyAlignment="1">
      <alignment horizontal="center" vertical="center"/>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54" xfId="0" applyFont="1" applyFill="1" applyBorder="1" applyAlignment="1">
      <alignment horizontal="center" vertical="center"/>
    </xf>
    <xf numFmtId="0" fontId="11" fillId="10" borderId="32" xfId="0" applyFont="1" applyFill="1" applyBorder="1" applyAlignment="1">
      <alignment horizontal="center" vertical="center"/>
    </xf>
    <xf numFmtId="0" fontId="11" fillId="10" borderId="33" xfId="0" applyFont="1" applyFill="1" applyBorder="1" applyAlignment="1">
      <alignment horizontal="center" vertical="center"/>
    </xf>
    <xf numFmtId="0" fontId="11" fillId="10" borderId="53" xfId="0" applyFont="1" applyFill="1" applyBorder="1" applyAlignment="1">
      <alignment horizontal="center" vertical="center"/>
    </xf>
    <xf numFmtId="0" fontId="11" fillId="10" borderId="37" xfId="0" applyFont="1" applyFill="1" applyBorder="1" applyAlignment="1">
      <alignment horizontal="center" vertical="center"/>
    </xf>
    <xf numFmtId="0" fontId="11" fillId="10" borderId="38" xfId="0" applyFont="1" applyFill="1" applyBorder="1" applyAlignment="1">
      <alignment horizontal="center" vertical="center"/>
    </xf>
    <xf numFmtId="0" fontId="11" fillId="10" borderId="54" xfId="0" applyFont="1" applyFill="1" applyBorder="1" applyAlignment="1">
      <alignment horizontal="center" vertical="center"/>
    </xf>
    <xf numFmtId="49" fontId="1" fillId="0" borderId="2" xfId="2" applyNumberFormat="1" applyFont="1" applyBorder="1" applyAlignment="1" applyProtection="1">
      <alignment horizontal="left" vertical="center" wrapText="1"/>
      <protection locked="0"/>
    </xf>
  </cellXfs>
  <cellStyles count="4">
    <cellStyle name="Comma" xfId="1" builtinId="3"/>
    <cellStyle name="Currency" xfId="2" builtinId="4"/>
    <cellStyle name="Normal" xfId="0" builtinId="0"/>
    <cellStyle name="Per cent" xfId="3" builtinId="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2:BB313"/>
  <sheetViews>
    <sheetView showGridLines="0" showZeros="0" tabSelected="1" topLeftCell="A215" zoomScale="61" zoomScaleNormal="40" workbookViewId="0">
      <selection activeCell="P134" sqref="P134"/>
    </sheetView>
  </sheetViews>
  <sheetFormatPr baseColWidth="10" defaultColWidth="9.1640625" defaultRowHeight="16"/>
  <cols>
    <col min="1" max="1" width="9.1640625" style="146"/>
    <col min="2" max="2" width="30.83203125" style="146" customWidth="1"/>
    <col min="3" max="3" width="41.1640625" style="146" customWidth="1"/>
    <col min="4" max="8" width="23.1640625" style="146" customWidth="1"/>
    <col min="9" max="9" width="22.5" style="146" customWidth="1"/>
    <col min="10" max="10" width="22.5" style="182" customWidth="1"/>
    <col min="11" max="11" width="30.1640625" style="146" customWidth="1"/>
    <col min="12" max="12" width="18.83203125" style="146" customWidth="1"/>
    <col min="13" max="13" width="9.1640625" style="146"/>
    <col min="14" max="14" width="22.5" style="146" customWidth="1"/>
    <col min="15" max="15" width="29.83203125" style="146" customWidth="1"/>
    <col min="16" max="16" width="23.5" style="146" customWidth="1"/>
    <col min="17" max="17" width="18.5" style="146" customWidth="1"/>
    <col min="18" max="18" width="17.5" style="146" customWidth="1"/>
    <col min="19" max="19" width="25.1640625" style="146" customWidth="1"/>
    <col min="20" max="16384" width="9.1640625" style="146"/>
  </cols>
  <sheetData>
    <row r="2" spans="2:13" ht="47.25" customHeight="1">
      <c r="B2" s="282" t="s">
        <v>0</v>
      </c>
      <c r="C2" s="282"/>
      <c r="D2" s="282"/>
      <c r="E2" s="282"/>
      <c r="F2" s="17"/>
      <c r="G2" s="17"/>
      <c r="H2" s="17"/>
    </row>
    <row r="3" spans="2:13">
      <c r="B3" s="80"/>
    </row>
    <row r="4" spans="2:13" ht="17" thickBot="1">
      <c r="B4" s="17"/>
    </row>
    <row r="5" spans="2:13" ht="36.75" customHeight="1">
      <c r="B5" s="183" t="s">
        <v>1</v>
      </c>
      <c r="C5" s="184"/>
      <c r="D5" s="184"/>
      <c r="E5" s="184"/>
      <c r="F5" s="184"/>
      <c r="G5" s="184"/>
      <c r="H5" s="184"/>
      <c r="I5" s="184"/>
      <c r="J5" s="185"/>
      <c r="K5" s="184"/>
      <c r="L5" s="184"/>
      <c r="M5" s="184"/>
    </row>
    <row r="6" spans="2:13" ht="174" customHeight="1" thickBot="1">
      <c r="B6" s="292" t="s">
        <v>611</v>
      </c>
      <c r="C6" s="293"/>
      <c r="D6" s="293"/>
      <c r="E6" s="293"/>
      <c r="F6" s="293"/>
      <c r="G6" s="293"/>
      <c r="H6" s="293"/>
      <c r="I6" s="293"/>
      <c r="J6" s="294"/>
      <c r="K6" s="293"/>
      <c r="L6" s="293"/>
      <c r="M6" s="293"/>
    </row>
    <row r="7" spans="2:13">
      <c r="B7" s="17"/>
    </row>
    <row r="8" spans="2:13" ht="17" thickBot="1"/>
    <row r="9" spans="2:13" ht="27" customHeight="1" thickBot="1">
      <c r="B9" s="283" t="s">
        <v>615</v>
      </c>
      <c r="C9" s="284"/>
      <c r="D9" s="284"/>
      <c r="E9" s="284"/>
      <c r="F9" s="284"/>
      <c r="G9" s="284"/>
      <c r="H9" s="284"/>
      <c r="I9" s="285"/>
      <c r="J9" s="186"/>
    </row>
    <row r="11" spans="2:13" ht="25.5" customHeight="1">
      <c r="D11" s="187"/>
      <c r="E11" s="187"/>
      <c r="F11" s="187"/>
      <c r="G11" s="187"/>
      <c r="H11" s="187"/>
      <c r="J11" s="188"/>
      <c r="K11" s="147"/>
      <c r="L11" s="147"/>
    </row>
    <row r="12" spans="2:13" ht="213.75" customHeight="1">
      <c r="B12" s="121" t="s">
        <v>62</v>
      </c>
      <c r="C12" s="121" t="s">
        <v>63</v>
      </c>
      <c r="D12" s="121" t="s">
        <v>64</v>
      </c>
      <c r="E12" s="121" t="s">
        <v>65</v>
      </c>
      <c r="F12" s="121" t="s">
        <v>66</v>
      </c>
      <c r="G12" s="121" t="s">
        <v>67</v>
      </c>
      <c r="H12" s="11" t="s">
        <v>8</v>
      </c>
      <c r="I12" s="121" t="s">
        <v>68</v>
      </c>
      <c r="J12" s="121" t="s">
        <v>69</v>
      </c>
      <c r="K12" s="121" t="s">
        <v>70</v>
      </c>
      <c r="L12" s="20"/>
    </row>
    <row r="13" spans="2:13" ht="18.75" customHeight="1">
      <c r="B13" s="197"/>
      <c r="C13" s="197"/>
      <c r="D13" s="198" t="s">
        <v>71</v>
      </c>
      <c r="E13" s="198"/>
      <c r="F13" s="198"/>
      <c r="G13" s="198"/>
      <c r="H13" s="171"/>
      <c r="I13" s="197"/>
      <c r="J13" s="199"/>
      <c r="K13" s="197"/>
      <c r="L13" s="20"/>
    </row>
    <row r="14" spans="2:13" s="189" customFormat="1" ht="51" customHeight="1">
      <c r="B14" s="180" t="s">
        <v>72</v>
      </c>
      <c r="C14" s="290" t="s">
        <v>616</v>
      </c>
      <c r="D14" s="290"/>
      <c r="E14" s="290"/>
      <c r="F14" s="290"/>
      <c r="G14" s="290"/>
      <c r="H14" s="290"/>
      <c r="I14" s="291"/>
      <c r="J14" s="291"/>
      <c r="K14" s="291"/>
      <c r="L14" s="291"/>
      <c r="M14" s="291"/>
    </row>
    <row r="15" spans="2:13" s="189" customFormat="1" ht="51" customHeight="1">
      <c r="B15" s="180" t="s">
        <v>73</v>
      </c>
      <c r="C15" s="288" t="s">
        <v>617</v>
      </c>
      <c r="D15" s="288"/>
      <c r="E15" s="288"/>
      <c r="F15" s="288"/>
      <c r="G15" s="288"/>
      <c r="H15" s="288"/>
      <c r="I15" s="288"/>
      <c r="J15" s="289"/>
      <c r="K15" s="288"/>
      <c r="L15" s="200"/>
      <c r="M15" s="201"/>
    </row>
    <row r="16" spans="2:13" ht="68">
      <c r="B16" s="122" t="s">
        <v>74</v>
      </c>
      <c r="C16" s="172" t="s">
        <v>618</v>
      </c>
      <c r="D16" s="173">
        <v>50000</v>
      </c>
      <c r="E16" s="120"/>
      <c r="F16" s="120"/>
      <c r="G16" s="120"/>
      <c r="H16" s="124">
        <f t="shared" ref="H16:H23" si="0">SUM(D16:G16)</f>
        <v>50000</v>
      </c>
      <c r="I16" s="125">
        <v>0.35</v>
      </c>
      <c r="J16" s="120">
        <v>66659</v>
      </c>
      <c r="K16" s="126"/>
      <c r="L16" s="202"/>
      <c r="M16" s="203"/>
    </row>
    <row r="17" spans="1:19" ht="67.5" customHeight="1">
      <c r="B17" s="122" t="s">
        <v>75</v>
      </c>
      <c r="C17" s="172" t="s">
        <v>619</v>
      </c>
      <c r="D17" s="173">
        <v>30000</v>
      </c>
      <c r="E17" s="120"/>
      <c r="F17" s="120"/>
      <c r="G17" s="120"/>
      <c r="H17" s="124">
        <f t="shared" si="0"/>
        <v>30000</v>
      </c>
      <c r="I17" s="125">
        <v>0.3</v>
      </c>
      <c r="J17" s="120">
        <v>73005.600000000006</v>
      </c>
      <c r="K17" s="126"/>
      <c r="L17" s="202"/>
      <c r="M17" s="203"/>
    </row>
    <row r="18" spans="1:19" ht="98.5" customHeight="1">
      <c r="B18" s="122" t="s">
        <v>76</v>
      </c>
      <c r="C18" s="172" t="s">
        <v>620</v>
      </c>
      <c r="D18" s="173">
        <v>100000</v>
      </c>
      <c r="E18" s="120"/>
      <c r="F18" s="120"/>
      <c r="G18" s="120"/>
      <c r="H18" s="124">
        <v>100000</v>
      </c>
      <c r="I18" s="125">
        <v>0.3</v>
      </c>
      <c r="J18" s="120">
        <v>136747.6</v>
      </c>
      <c r="K18" s="120"/>
      <c r="L18" s="202"/>
      <c r="M18" s="203"/>
    </row>
    <row r="19" spans="1:19" ht="34">
      <c r="B19" s="122" t="s">
        <v>77</v>
      </c>
      <c r="C19" s="172" t="s">
        <v>652</v>
      </c>
      <c r="D19" s="120">
        <v>60000</v>
      </c>
      <c r="E19" s="120"/>
      <c r="F19" s="120"/>
      <c r="G19" s="120"/>
      <c r="H19" s="124">
        <v>60000</v>
      </c>
      <c r="I19" s="125">
        <v>0.2</v>
      </c>
      <c r="K19" s="126"/>
      <c r="L19" s="202"/>
      <c r="M19" s="203"/>
    </row>
    <row r="20" spans="1:19" ht="17">
      <c r="B20" s="122" t="s">
        <v>78</v>
      </c>
      <c r="C20" s="172" t="s">
        <v>621</v>
      </c>
      <c r="D20" s="120">
        <v>60000</v>
      </c>
      <c r="E20" s="120"/>
      <c r="F20" s="120"/>
      <c r="G20" s="120"/>
      <c r="H20" s="124">
        <v>60000</v>
      </c>
      <c r="I20" s="125">
        <v>0.2</v>
      </c>
      <c r="J20" s="120">
        <v>9776.64</v>
      </c>
      <c r="K20" s="126"/>
      <c r="L20" s="202"/>
      <c r="M20" s="203"/>
    </row>
    <row r="21" spans="1:19" ht="17">
      <c r="B21" s="122" t="s">
        <v>79</v>
      </c>
      <c r="C21" s="123"/>
      <c r="D21" s="120"/>
      <c r="E21" s="120"/>
      <c r="F21" s="120"/>
      <c r="G21" s="120"/>
      <c r="H21" s="124">
        <f t="shared" si="0"/>
        <v>0</v>
      </c>
      <c r="I21" s="125"/>
      <c r="J21" s="120"/>
      <c r="K21" s="126"/>
      <c r="L21" s="202"/>
      <c r="M21" s="203"/>
    </row>
    <row r="22" spans="1:19" ht="17">
      <c r="B22" s="122" t="s">
        <v>80</v>
      </c>
      <c r="C22" s="170"/>
      <c r="D22" s="128"/>
      <c r="E22" s="128"/>
      <c r="F22" s="128"/>
      <c r="G22" s="128"/>
      <c r="H22" s="124">
        <f t="shared" si="0"/>
        <v>0</v>
      </c>
      <c r="I22" s="129"/>
      <c r="J22" s="128"/>
      <c r="K22" s="130"/>
      <c r="L22" s="202"/>
      <c r="M22" s="203"/>
    </row>
    <row r="23" spans="1:19" ht="17">
      <c r="A23" s="147"/>
      <c r="B23" s="122" t="s">
        <v>81</v>
      </c>
      <c r="C23" s="170"/>
      <c r="D23" s="128"/>
      <c r="E23" s="128"/>
      <c r="F23" s="128"/>
      <c r="G23" s="128"/>
      <c r="H23" s="124">
        <f t="shared" si="0"/>
        <v>0</v>
      </c>
      <c r="I23" s="129"/>
      <c r="J23" s="128"/>
      <c r="K23" s="130"/>
      <c r="L23" s="203"/>
      <c r="M23" s="203"/>
    </row>
    <row r="24" spans="1:19" ht="17">
      <c r="A24" s="147"/>
      <c r="B24" s="203"/>
      <c r="C24" s="209" t="s">
        <v>82</v>
      </c>
      <c r="D24" s="204">
        <f>SUM(D16:D23)</f>
        <v>300000</v>
      </c>
      <c r="E24" s="204"/>
      <c r="F24" s="204">
        <f>SUM(F16:F23)</f>
        <v>0</v>
      </c>
      <c r="G24" s="204">
        <f>SUM(G16:G23)</f>
        <v>0</v>
      </c>
      <c r="H24" s="204">
        <f>SUM(H16:H23)</f>
        <v>300000</v>
      </c>
      <c r="I24" s="204"/>
      <c r="J24" s="204">
        <f>SUM(J16:J23)</f>
        <v>286188.84000000003</v>
      </c>
      <c r="K24" s="130"/>
      <c r="L24" s="204"/>
      <c r="M24" s="203"/>
    </row>
    <row r="25" spans="1:19" s="145" customFormat="1" ht="51" customHeight="1">
      <c r="B25" s="122" t="s">
        <v>83</v>
      </c>
      <c r="C25" s="286" t="s">
        <v>622</v>
      </c>
      <c r="D25" s="286"/>
      <c r="E25" s="286"/>
      <c r="F25" s="286"/>
      <c r="G25" s="286"/>
      <c r="H25" s="286"/>
      <c r="I25" s="286"/>
      <c r="J25" s="287"/>
      <c r="K25" s="286"/>
      <c r="L25" s="205"/>
      <c r="M25" s="206"/>
      <c r="N25" s="146"/>
      <c r="O25" s="146"/>
    </row>
    <row r="26" spans="1:19" ht="68">
      <c r="A26" s="145"/>
      <c r="B26" s="122" t="s">
        <v>84</v>
      </c>
      <c r="C26" s="172" t="s">
        <v>623</v>
      </c>
      <c r="D26" s="264">
        <v>20000</v>
      </c>
      <c r="E26" s="172"/>
      <c r="F26" s="172"/>
      <c r="G26" s="172"/>
      <c r="H26" s="202">
        <f t="shared" ref="H26:H34" si="1">SUM(D26:G26)</f>
        <v>20000</v>
      </c>
      <c r="I26" s="265">
        <v>0.3</v>
      </c>
      <c r="J26" s="266">
        <v>20000</v>
      </c>
      <c r="K26" s="265"/>
      <c r="L26" s="265"/>
      <c r="M26" s="265"/>
      <c r="P26" s="270"/>
      <c r="Q26" s="270"/>
      <c r="R26" s="270"/>
      <c r="S26" s="270"/>
    </row>
    <row r="27" spans="1:19" ht="51">
      <c r="A27" s="145"/>
      <c r="B27" s="122" t="s">
        <v>85</v>
      </c>
      <c r="C27" s="172" t="s">
        <v>624</v>
      </c>
      <c r="D27" s="264">
        <v>10000</v>
      </c>
      <c r="E27" s="172"/>
      <c r="F27" s="172"/>
      <c r="G27" s="172"/>
      <c r="H27" s="202">
        <f t="shared" si="1"/>
        <v>10000</v>
      </c>
      <c r="I27" s="265">
        <v>1</v>
      </c>
      <c r="J27" s="266">
        <v>10000</v>
      </c>
      <c r="K27" s="265"/>
      <c r="L27" s="265"/>
      <c r="M27" s="265"/>
      <c r="P27" s="270"/>
      <c r="Q27" s="270"/>
      <c r="R27" s="270"/>
      <c r="S27" s="270"/>
    </row>
    <row r="28" spans="1:19" ht="51">
      <c r="A28" s="145"/>
      <c r="B28" s="122" t="s">
        <v>86</v>
      </c>
      <c r="C28" s="172" t="s">
        <v>625</v>
      </c>
      <c r="D28" s="264">
        <v>20000</v>
      </c>
      <c r="E28" s="172"/>
      <c r="F28" s="172"/>
      <c r="G28" s="172"/>
      <c r="H28" s="202">
        <v>20000</v>
      </c>
      <c r="I28" s="265">
        <v>0.3</v>
      </c>
      <c r="J28" s="266">
        <f>15000</f>
        <v>15000</v>
      </c>
      <c r="K28" s="265"/>
      <c r="L28" s="265"/>
      <c r="M28" s="265"/>
      <c r="P28" s="270"/>
      <c r="Q28" s="270"/>
      <c r="R28" s="270"/>
      <c r="S28" s="270"/>
    </row>
    <row r="29" spans="1:19" ht="68">
      <c r="A29" s="145"/>
      <c r="B29" s="122" t="s">
        <v>87</v>
      </c>
      <c r="C29" s="172" t="s">
        <v>638</v>
      </c>
      <c r="D29" s="264">
        <v>35000</v>
      </c>
      <c r="E29" s="172"/>
      <c r="F29" s="172"/>
      <c r="G29" s="172"/>
      <c r="H29" s="202">
        <v>35000</v>
      </c>
      <c r="I29" s="265">
        <v>0.3</v>
      </c>
      <c r="J29" s="266">
        <v>45000</v>
      </c>
      <c r="K29" s="265"/>
      <c r="L29" s="265"/>
      <c r="M29" s="265"/>
      <c r="P29" s="270"/>
      <c r="Q29" s="270"/>
      <c r="R29" s="270"/>
      <c r="S29" s="270"/>
    </row>
    <row r="30" spans="1:19" ht="51">
      <c r="A30" s="145"/>
      <c r="B30" s="122" t="s">
        <v>88</v>
      </c>
      <c r="C30" s="172" t="s">
        <v>626</v>
      </c>
      <c r="D30" s="264">
        <v>15000</v>
      </c>
      <c r="E30" s="172"/>
      <c r="F30" s="172"/>
      <c r="G30" s="172"/>
      <c r="H30" s="202">
        <v>15000</v>
      </c>
      <c r="I30" s="265">
        <v>0.3</v>
      </c>
      <c r="J30" s="266">
        <v>10000</v>
      </c>
      <c r="K30" s="265"/>
      <c r="L30" s="265"/>
      <c r="M30" s="265"/>
      <c r="P30" s="270"/>
      <c r="Q30" s="270"/>
      <c r="R30" s="270"/>
      <c r="S30" s="270"/>
    </row>
    <row r="31" spans="1:19" ht="79.5" customHeight="1">
      <c r="A31" s="147"/>
      <c r="B31" s="122"/>
      <c r="C31" s="230"/>
      <c r="D31" s="190"/>
      <c r="E31" s="120"/>
      <c r="F31" s="120"/>
      <c r="G31" s="120"/>
      <c r="H31" s="124">
        <f t="shared" si="1"/>
        <v>0</v>
      </c>
      <c r="I31" s="125"/>
      <c r="J31" s="120"/>
      <c r="K31" s="126"/>
      <c r="L31" s="202"/>
      <c r="M31" s="203"/>
    </row>
    <row r="32" spans="1:19">
      <c r="A32" s="147"/>
      <c r="B32" s="122"/>
      <c r="C32" s="172"/>
      <c r="D32" s="128"/>
      <c r="E32" s="128"/>
      <c r="F32" s="207"/>
      <c r="G32" s="128"/>
      <c r="H32" s="124">
        <f t="shared" si="1"/>
        <v>0</v>
      </c>
      <c r="I32" s="129"/>
      <c r="J32" s="128"/>
      <c r="K32" s="130"/>
      <c r="L32" s="202"/>
      <c r="M32" s="203"/>
    </row>
    <row r="33" spans="1:15">
      <c r="A33" s="147"/>
      <c r="B33" s="122"/>
      <c r="C33" s="178"/>
      <c r="D33" s="128"/>
      <c r="E33" s="128"/>
      <c r="F33" s="208"/>
      <c r="G33" s="128"/>
      <c r="H33" s="124">
        <f t="shared" si="1"/>
        <v>0</v>
      </c>
      <c r="I33" s="129"/>
      <c r="J33" s="128"/>
      <c r="K33" s="130"/>
      <c r="L33" s="202"/>
      <c r="M33" s="203"/>
    </row>
    <row r="34" spans="1:15">
      <c r="A34" s="147"/>
      <c r="B34" s="122"/>
      <c r="C34" s="178"/>
      <c r="D34" s="128"/>
      <c r="E34" s="128"/>
      <c r="F34" s="208"/>
      <c r="G34" s="128"/>
      <c r="H34" s="124">
        <f t="shared" si="1"/>
        <v>0</v>
      </c>
      <c r="I34" s="129"/>
      <c r="J34" s="128"/>
      <c r="K34" s="130"/>
      <c r="L34" s="202"/>
      <c r="M34" s="203"/>
    </row>
    <row r="35" spans="1:15">
      <c r="A35" s="147"/>
      <c r="B35" s="122"/>
      <c r="C35" s="203"/>
      <c r="D35" s="128"/>
      <c r="E35" s="128"/>
      <c r="F35" s="128"/>
      <c r="G35" s="128"/>
      <c r="H35" s="124"/>
      <c r="I35" s="129"/>
      <c r="J35" s="128"/>
      <c r="K35" s="130"/>
      <c r="L35" s="202"/>
      <c r="M35" s="203"/>
    </row>
    <row r="36" spans="1:15" ht="17">
      <c r="A36" s="147"/>
      <c r="B36" s="203"/>
      <c r="C36" s="56" t="s">
        <v>82</v>
      </c>
      <c r="D36" s="8">
        <f>SUM(D26:D33)</f>
        <v>100000</v>
      </c>
      <c r="E36" s="8"/>
      <c r="F36" s="8">
        <f>SUM(F26:F33)</f>
        <v>0</v>
      </c>
      <c r="G36" s="8">
        <f>SUM(G26:G33)</f>
        <v>0</v>
      </c>
      <c r="H36" s="8">
        <f>SUM(H26:H34)</f>
        <v>100000</v>
      </c>
      <c r="I36" s="8">
        <f>(I26*H26)+(I27*H27)+(I28*H28)+(I29*H29)+(I30*H30)+(I31*H31)+(I32*H32)+(I33*H33)</f>
        <v>37000</v>
      </c>
      <c r="J36" s="8">
        <f>SUM(J26:J33)</f>
        <v>100000</v>
      </c>
      <c r="K36" s="130"/>
      <c r="L36" s="204"/>
      <c r="M36" s="203"/>
    </row>
    <row r="37" spans="1:15" s="1" customFormat="1" ht="51" customHeight="1">
      <c r="A37" s="3"/>
      <c r="B37" s="56" t="s">
        <v>89</v>
      </c>
      <c r="C37" s="280"/>
      <c r="D37" s="280"/>
      <c r="E37" s="280"/>
      <c r="F37" s="280"/>
      <c r="G37" s="280"/>
      <c r="H37" s="280"/>
      <c r="I37" s="280"/>
      <c r="J37" s="281"/>
      <c r="K37" s="280"/>
      <c r="L37" s="205"/>
      <c r="M37" s="209"/>
      <c r="N37" s="146"/>
      <c r="O37" s="146"/>
    </row>
    <row r="38" spans="1:15" ht="131.5" customHeight="1">
      <c r="A38" s="147"/>
      <c r="B38" s="122" t="s">
        <v>90</v>
      </c>
      <c r="C38" s="179"/>
      <c r="D38" s="173"/>
      <c r="E38" s="120"/>
      <c r="F38" s="120"/>
      <c r="G38" s="120"/>
      <c r="H38" s="124">
        <f t="shared" ref="H38:H45" si="2">SUM(D38:G38)</f>
        <v>0</v>
      </c>
      <c r="I38" s="125"/>
      <c r="J38" s="120"/>
      <c r="K38" s="126"/>
      <c r="L38" s="202"/>
      <c r="M38" s="203"/>
    </row>
    <row r="39" spans="1:15" ht="17">
      <c r="A39" s="147"/>
      <c r="B39" s="122" t="s">
        <v>91</v>
      </c>
      <c r="C39" s="179"/>
      <c r="D39" s="173"/>
      <c r="E39" s="120"/>
      <c r="F39" s="120"/>
      <c r="G39" s="120"/>
      <c r="H39" s="124">
        <f t="shared" si="2"/>
        <v>0</v>
      </c>
      <c r="I39" s="125"/>
      <c r="J39" s="120"/>
      <c r="K39" s="126"/>
      <c r="L39" s="202"/>
      <c r="M39" s="203"/>
    </row>
    <row r="40" spans="1:15" ht="146.25" customHeight="1">
      <c r="A40" s="147"/>
      <c r="B40" s="122" t="s">
        <v>92</v>
      </c>
      <c r="C40" s="179"/>
      <c r="D40" s="173"/>
      <c r="E40" s="120"/>
      <c r="F40" s="120"/>
      <c r="G40" s="120"/>
      <c r="H40" s="124">
        <f t="shared" si="2"/>
        <v>0</v>
      </c>
      <c r="I40" s="125"/>
      <c r="J40" s="120"/>
      <c r="K40" s="126"/>
      <c r="L40" s="202"/>
      <c r="M40" s="203"/>
    </row>
    <row r="41" spans="1:15" ht="17">
      <c r="A41" s="147"/>
      <c r="B41" s="122" t="s">
        <v>93</v>
      </c>
      <c r="C41" s="167"/>
      <c r="D41" s="120"/>
      <c r="E41" s="120"/>
      <c r="F41" s="120"/>
      <c r="G41" s="120"/>
      <c r="H41" s="124">
        <f t="shared" si="2"/>
        <v>0</v>
      </c>
      <c r="I41" s="125"/>
      <c r="J41" s="120"/>
      <c r="K41" s="126"/>
      <c r="L41" s="202"/>
      <c r="M41" s="203"/>
    </row>
    <row r="42" spans="1:15" s="147" customFormat="1" ht="92.5" customHeight="1">
      <c r="B42" s="122" t="s">
        <v>94</v>
      </c>
      <c r="C42" s="167"/>
      <c r="D42" s="120"/>
      <c r="E42" s="120"/>
      <c r="F42" s="120"/>
      <c r="G42" s="120"/>
      <c r="H42" s="124">
        <f t="shared" si="2"/>
        <v>0</v>
      </c>
      <c r="I42" s="125"/>
      <c r="J42" s="120"/>
      <c r="K42" s="126"/>
      <c r="L42" s="202"/>
      <c r="M42" s="210"/>
      <c r="N42" s="146"/>
      <c r="O42" s="146"/>
    </row>
    <row r="43" spans="1:15" s="147" customFormat="1" ht="51" customHeight="1">
      <c r="B43" s="122" t="s">
        <v>95</v>
      </c>
      <c r="C43" s="123"/>
      <c r="D43" s="120"/>
      <c r="E43" s="120"/>
      <c r="F43" s="120"/>
      <c r="G43" s="120"/>
      <c r="H43" s="124">
        <f t="shared" si="2"/>
        <v>0</v>
      </c>
      <c r="I43" s="125"/>
      <c r="J43" s="120"/>
      <c r="K43" s="126"/>
      <c r="L43" s="202"/>
      <c r="M43" s="210"/>
      <c r="N43" s="146"/>
      <c r="O43" s="146"/>
    </row>
    <row r="44" spans="1:15" s="147" customFormat="1" ht="52" customHeight="1">
      <c r="A44" s="146"/>
      <c r="B44" s="122" t="s">
        <v>96</v>
      </c>
      <c r="C44" s="170"/>
      <c r="D44" s="128"/>
      <c r="E44" s="128"/>
      <c r="F44" s="128"/>
      <c r="G44" s="128"/>
      <c r="H44" s="124">
        <f t="shared" si="2"/>
        <v>0</v>
      </c>
      <c r="I44" s="129"/>
      <c r="J44" s="128"/>
      <c r="K44" s="130"/>
      <c r="L44" s="202"/>
      <c r="M44" s="210"/>
      <c r="N44" s="146"/>
      <c r="O44" s="146"/>
    </row>
    <row r="45" spans="1:15" ht="31" customHeight="1">
      <c r="B45" s="122" t="s">
        <v>97</v>
      </c>
      <c r="C45" s="170"/>
      <c r="D45" s="128"/>
      <c r="E45" s="128"/>
      <c r="F45" s="128"/>
      <c r="G45" s="128">
        <v>0</v>
      </c>
      <c r="H45" s="124">
        <f t="shared" si="2"/>
        <v>0</v>
      </c>
      <c r="I45" s="129"/>
      <c r="J45" s="128"/>
      <c r="K45" s="130"/>
      <c r="L45" s="202"/>
      <c r="M45" s="203"/>
    </row>
    <row r="46" spans="1:15" ht="17">
      <c r="B46" s="203"/>
      <c r="C46" s="56" t="s">
        <v>82</v>
      </c>
      <c r="D46" s="8">
        <f>SUM(D38:D45)</f>
        <v>0</v>
      </c>
      <c r="E46" s="8">
        <f>SUM(E38:E45)</f>
        <v>0</v>
      </c>
      <c r="F46" s="8">
        <f>SUM(F38:F45)</f>
        <v>0</v>
      </c>
      <c r="G46" s="8">
        <f>SUM(G38:G45)</f>
        <v>0</v>
      </c>
      <c r="H46" s="8">
        <f>SUM(H38:H45)</f>
        <v>0</v>
      </c>
      <c r="I46" s="8">
        <f>(I38*H38)+(I39*H39)+(I40*H40)+(I41*H41)+(I42*H42)+(I43*H43)+(I44*H44)+(I45*H45)</f>
        <v>0</v>
      </c>
      <c r="J46" s="8">
        <f>SUM(J38:J45)</f>
        <v>0</v>
      </c>
      <c r="K46" s="130"/>
      <c r="L46" s="204"/>
      <c r="M46" s="203"/>
    </row>
    <row r="47" spans="1:15" ht="51" customHeight="1">
      <c r="B47" s="56" t="s">
        <v>98</v>
      </c>
      <c r="C47" s="278"/>
      <c r="D47" s="278"/>
      <c r="E47" s="278"/>
      <c r="F47" s="278"/>
      <c r="G47" s="278"/>
      <c r="H47" s="278"/>
      <c r="I47" s="278"/>
      <c r="J47" s="279"/>
      <c r="K47" s="278"/>
      <c r="L47" s="205"/>
      <c r="M47" s="203"/>
    </row>
    <row r="48" spans="1:15" ht="17">
      <c r="B48" s="122" t="s">
        <v>99</v>
      </c>
      <c r="C48" s="123"/>
      <c r="D48" s="120"/>
      <c r="E48" s="120"/>
      <c r="F48" s="120"/>
      <c r="G48" s="120"/>
      <c r="H48" s="124">
        <f t="shared" ref="H48:H55" si="3">SUM(D48:G48)</f>
        <v>0</v>
      </c>
      <c r="I48" s="125"/>
      <c r="J48" s="120"/>
      <c r="K48" s="126"/>
      <c r="L48" s="202"/>
      <c r="M48" s="203"/>
    </row>
    <row r="49" spans="1:15" ht="17">
      <c r="B49" s="122" t="s">
        <v>100</v>
      </c>
      <c r="C49" s="123"/>
      <c r="D49" s="120"/>
      <c r="E49" s="120"/>
      <c r="F49" s="120"/>
      <c r="G49" s="120"/>
      <c r="H49" s="124">
        <f t="shared" si="3"/>
        <v>0</v>
      </c>
      <c r="I49" s="125"/>
      <c r="J49" s="120"/>
      <c r="K49" s="126"/>
      <c r="L49" s="202"/>
      <c r="M49" s="203"/>
    </row>
    <row r="50" spans="1:15" ht="17">
      <c r="B50" s="122" t="s">
        <v>101</v>
      </c>
      <c r="C50" s="123"/>
      <c r="D50" s="120"/>
      <c r="E50" s="120"/>
      <c r="F50" s="120"/>
      <c r="G50" s="120"/>
      <c r="H50" s="124">
        <f t="shared" si="3"/>
        <v>0</v>
      </c>
      <c r="I50" s="125"/>
      <c r="J50" s="120"/>
      <c r="K50" s="126"/>
      <c r="L50" s="202"/>
      <c r="M50" s="203"/>
    </row>
    <row r="51" spans="1:15" ht="17">
      <c r="B51" s="122" t="s">
        <v>102</v>
      </c>
      <c r="C51" s="123"/>
      <c r="D51" s="120"/>
      <c r="E51" s="120"/>
      <c r="F51" s="120"/>
      <c r="G51" s="120"/>
      <c r="H51" s="124">
        <f t="shared" si="3"/>
        <v>0</v>
      </c>
      <c r="I51" s="125"/>
      <c r="J51" s="120"/>
      <c r="K51" s="126"/>
      <c r="L51" s="202"/>
      <c r="M51" s="203"/>
    </row>
    <row r="52" spans="1:15" ht="17">
      <c r="B52" s="122" t="s">
        <v>103</v>
      </c>
      <c r="C52" s="123"/>
      <c r="D52" s="120"/>
      <c r="E52" s="120"/>
      <c r="F52" s="120"/>
      <c r="G52" s="120"/>
      <c r="H52" s="124">
        <f t="shared" si="3"/>
        <v>0</v>
      </c>
      <c r="I52" s="125"/>
      <c r="J52" s="120"/>
      <c r="K52" s="126"/>
      <c r="L52" s="202"/>
      <c r="M52" s="203"/>
    </row>
    <row r="53" spans="1:15" ht="17">
      <c r="A53" s="147"/>
      <c r="B53" s="122" t="s">
        <v>104</v>
      </c>
      <c r="C53" s="123"/>
      <c r="D53" s="120"/>
      <c r="E53" s="120"/>
      <c r="F53" s="120"/>
      <c r="G53" s="120"/>
      <c r="H53" s="124">
        <f t="shared" si="3"/>
        <v>0</v>
      </c>
      <c r="I53" s="125"/>
      <c r="J53" s="120"/>
      <c r="K53" s="126"/>
      <c r="L53" s="202"/>
      <c r="M53" s="203"/>
    </row>
    <row r="54" spans="1:15" s="147" customFormat="1" ht="17">
      <c r="A54" s="146"/>
      <c r="B54" s="122" t="s">
        <v>105</v>
      </c>
      <c r="C54" s="170"/>
      <c r="D54" s="128"/>
      <c r="E54" s="128"/>
      <c r="F54" s="128"/>
      <c r="G54" s="128"/>
      <c r="H54" s="124">
        <f t="shared" si="3"/>
        <v>0</v>
      </c>
      <c r="I54" s="129"/>
      <c r="J54" s="128"/>
      <c r="K54" s="130"/>
      <c r="L54" s="202"/>
      <c r="M54" s="210"/>
      <c r="N54" s="146"/>
      <c r="O54" s="146"/>
    </row>
    <row r="55" spans="1:15" ht="17">
      <c r="B55" s="122" t="s">
        <v>106</v>
      </c>
      <c r="C55" s="170"/>
      <c r="D55" s="128"/>
      <c r="E55" s="128"/>
      <c r="F55" s="128"/>
      <c r="G55" s="128"/>
      <c r="H55" s="124">
        <f t="shared" si="3"/>
        <v>0</v>
      </c>
      <c r="I55" s="129"/>
      <c r="J55" s="128"/>
      <c r="K55" s="130"/>
      <c r="L55" s="202"/>
      <c r="M55" s="203"/>
    </row>
    <row r="56" spans="1:15" ht="17">
      <c r="B56" s="203"/>
      <c r="C56" s="56" t="s">
        <v>82</v>
      </c>
      <c r="D56" s="8">
        <f>SUM(D48:D55)</f>
        <v>0</v>
      </c>
      <c r="E56" s="8">
        <f>SUM(E48:E55)</f>
        <v>0</v>
      </c>
      <c r="F56" s="8">
        <f>SUM(F48:F55)</f>
        <v>0</v>
      </c>
      <c r="G56" s="8">
        <f>SUM(G48:G55)</f>
        <v>0</v>
      </c>
      <c r="H56" s="8">
        <f>SUM(H48:H55)</f>
        <v>0</v>
      </c>
      <c r="I56" s="8">
        <f>(I48*H48)+(I49*H49)+(I50*H50)+(I51*H51)+(I52*H52)+(I53*H53)+(I54*H54)+(I55*H55)</f>
        <v>0</v>
      </c>
      <c r="J56" s="8">
        <f>SUM(J48:J55)</f>
        <v>0</v>
      </c>
      <c r="K56" s="130"/>
      <c r="L56" s="204"/>
      <c r="M56" s="203"/>
    </row>
    <row r="57" spans="1:15" ht="17">
      <c r="B57" s="56" t="s">
        <v>107</v>
      </c>
      <c r="C57" s="278"/>
      <c r="D57" s="278"/>
      <c r="E57" s="278"/>
      <c r="F57" s="278"/>
      <c r="G57" s="278"/>
      <c r="H57" s="278"/>
      <c r="I57" s="278"/>
      <c r="J57" s="279"/>
      <c r="K57" s="278"/>
      <c r="L57" s="204"/>
      <c r="M57" s="203"/>
    </row>
    <row r="58" spans="1:15" ht="17">
      <c r="B58" s="122" t="s">
        <v>108</v>
      </c>
      <c r="C58" s="123"/>
      <c r="D58" s="120"/>
      <c r="E58" s="120"/>
      <c r="F58" s="120"/>
      <c r="G58" s="120"/>
      <c r="H58" s="124">
        <f t="shared" ref="H58:H65" si="4">SUM(D58:G58)</f>
        <v>0</v>
      </c>
      <c r="I58" s="125"/>
      <c r="J58" s="120"/>
      <c r="K58" s="126"/>
      <c r="L58" s="204"/>
      <c r="M58" s="203"/>
    </row>
    <row r="59" spans="1:15" ht="17">
      <c r="B59" s="122" t="s">
        <v>109</v>
      </c>
      <c r="C59" s="123"/>
      <c r="D59" s="120"/>
      <c r="E59" s="120"/>
      <c r="F59" s="120"/>
      <c r="G59" s="120"/>
      <c r="H59" s="124">
        <f t="shared" si="4"/>
        <v>0</v>
      </c>
      <c r="I59" s="125"/>
      <c r="J59" s="120"/>
      <c r="K59" s="126"/>
      <c r="L59" s="204"/>
      <c r="M59" s="203"/>
    </row>
    <row r="60" spans="1:15" ht="17">
      <c r="B60" s="122" t="s">
        <v>110</v>
      </c>
      <c r="C60" s="123"/>
      <c r="D60" s="120"/>
      <c r="E60" s="120"/>
      <c r="F60" s="120"/>
      <c r="G60" s="120"/>
      <c r="H60" s="124">
        <f t="shared" si="4"/>
        <v>0</v>
      </c>
      <c r="I60" s="125"/>
      <c r="J60" s="120"/>
      <c r="K60" s="126"/>
      <c r="L60" s="204"/>
      <c r="M60" s="203"/>
    </row>
    <row r="61" spans="1:15" ht="17">
      <c r="B61" s="122" t="s">
        <v>111</v>
      </c>
      <c r="C61" s="123"/>
      <c r="D61" s="120"/>
      <c r="E61" s="120"/>
      <c r="F61" s="120"/>
      <c r="G61" s="120"/>
      <c r="H61" s="124">
        <f t="shared" si="4"/>
        <v>0</v>
      </c>
      <c r="I61" s="125"/>
      <c r="J61" s="120"/>
      <c r="K61" s="126"/>
      <c r="L61" s="204"/>
      <c r="M61" s="203"/>
    </row>
    <row r="62" spans="1:15" ht="17">
      <c r="B62" s="122" t="s">
        <v>112</v>
      </c>
      <c r="C62" s="123"/>
      <c r="D62" s="120"/>
      <c r="E62" s="120"/>
      <c r="F62" s="120"/>
      <c r="G62" s="120"/>
      <c r="H62" s="124">
        <f t="shared" si="4"/>
        <v>0</v>
      </c>
      <c r="I62" s="125"/>
      <c r="J62" s="120"/>
      <c r="K62" s="126"/>
      <c r="L62" s="204"/>
      <c r="M62" s="203"/>
    </row>
    <row r="63" spans="1:15" ht="17">
      <c r="B63" s="122" t="s">
        <v>113</v>
      </c>
      <c r="C63" s="123"/>
      <c r="D63" s="120"/>
      <c r="E63" s="120"/>
      <c r="F63" s="120"/>
      <c r="G63" s="120"/>
      <c r="H63" s="124">
        <f t="shared" si="4"/>
        <v>0</v>
      </c>
      <c r="I63" s="125"/>
      <c r="J63" s="120"/>
      <c r="K63" s="126"/>
      <c r="L63" s="204"/>
      <c r="M63" s="203"/>
    </row>
    <row r="64" spans="1:15" ht="17">
      <c r="B64" s="122" t="s">
        <v>114</v>
      </c>
      <c r="C64" s="170"/>
      <c r="D64" s="128"/>
      <c r="E64" s="128"/>
      <c r="F64" s="128"/>
      <c r="G64" s="128"/>
      <c r="H64" s="124">
        <f t="shared" si="4"/>
        <v>0</v>
      </c>
      <c r="I64" s="129"/>
      <c r="J64" s="128"/>
      <c r="K64" s="130"/>
      <c r="L64" s="204"/>
      <c r="M64" s="203"/>
    </row>
    <row r="65" spans="1:18" ht="17">
      <c r="B65" s="122" t="s">
        <v>115</v>
      </c>
      <c r="C65" s="170"/>
      <c r="D65" s="128"/>
      <c r="E65" s="128"/>
      <c r="F65" s="128"/>
      <c r="G65" s="128"/>
      <c r="H65" s="124">
        <f t="shared" si="4"/>
        <v>0</v>
      </c>
      <c r="I65" s="129"/>
      <c r="J65" s="128"/>
      <c r="K65" s="130"/>
      <c r="L65" s="204"/>
      <c r="M65" s="203"/>
    </row>
    <row r="66" spans="1:18" ht="17">
      <c r="B66" s="203"/>
      <c r="C66" s="56" t="s">
        <v>82</v>
      </c>
      <c r="D66" s="8">
        <f>SUM(D58:D65)</f>
        <v>0</v>
      </c>
      <c r="E66" s="8">
        <f>SUM(E58:E65)</f>
        <v>0</v>
      </c>
      <c r="F66" s="8">
        <f>SUM(F58:F65)</f>
        <v>0</v>
      </c>
      <c r="G66" s="8">
        <f>SUM(G58:G65)</f>
        <v>0</v>
      </c>
      <c r="H66" s="8">
        <f>SUM(H58:H65)</f>
        <v>0</v>
      </c>
      <c r="I66" s="8">
        <f>(I58*H58)+(I59*H59)+(I60*H60)+(I61*H61)+(I62*H62)+(I63*H63)+(I64*H64)+(I65*H65)</f>
        <v>0</v>
      </c>
      <c r="J66" s="8">
        <f>SUM(J58:J65)</f>
        <v>0</v>
      </c>
      <c r="K66" s="130"/>
      <c r="L66" s="204"/>
      <c r="M66" s="203"/>
    </row>
    <row r="67" spans="1:18" ht="17">
      <c r="B67" s="255" t="s">
        <v>669</v>
      </c>
      <c r="C67" s="256"/>
      <c r="D67" s="257"/>
      <c r="E67" s="257"/>
      <c r="F67" s="257"/>
      <c r="G67" s="257"/>
      <c r="H67" s="204">
        <f>H24+H36</f>
        <v>400000</v>
      </c>
      <c r="I67" s="275">
        <f>I36</f>
        <v>37000</v>
      </c>
      <c r="J67" s="275">
        <f>J36+J24</f>
        <v>386188.84</v>
      </c>
      <c r="K67" s="128"/>
      <c r="L67" s="202"/>
      <c r="M67" s="203"/>
    </row>
    <row r="68" spans="1:18" ht="51" customHeight="1">
      <c r="B68" s="56" t="s">
        <v>116</v>
      </c>
      <c r="C68" s="290" t="s">
        <v>627</v>
      </c>
      <c r="D68" s="290"/>
      <c r="E68" s="290"/>
      <c r="F68" s="290"/>
      <c r="G68" s="290"/>
      <c r="H68" s="290"/>
      <c r="I68" s="301"/>
      <c r="J68" s="301"/>
      <c r="K68" s="301"/>
      <c r="L68" s="301"/>
      <c r="M68" s="301"/>
    </row>
    <row r="69" spans="1:18" s="1" customFormat="1" ht="51" customHeight="1">
      <c r="B69" s="56" t="s">
        <v>24</v>
      </c>
      <c r="C69" s="280" t="s">
        <v>628</v>
      </c>
      <c r="D69" s="280"/>
      <c r="E69" s="280"/>
      <c r="F69" s="280"/>
      <c r="G69" s="280"/>
      <c r="H69" s="280"/>
      <c r="I69" s="280"/>
      <c r="J69" s="281"/>
      <c r="K69" s="280"/>
      <c r="L69" s="205"/>
      <c r="M69" s="209"/>
      <c r="N69" s="146"/>
      <c r="O69" s="146"/>
    </row>
    <row r="70" spans="1:18" ht="85">
      <c r="B70" s="122" t="s">
        <v>117</v>
      </c>
      <c r="C70" s="191" t="s">
        <v>645</v>
      </c>
      <c r="D70" s="173">
        <v>40000</v>
      </c>
      <c r="E70" s="190"/>
      <c r="F70" s="120"/>
      <c r="G70" s="120"/>
      <c r="H70" s="124">
        <f t="shared" ref="H70:H77" si="5">SUM(D70:G70)</f>
        <v>40000</v>
      </c>
      <c r="I70" s="125">
        <v>0.3</v>
      </c>
      <c r="J70" s="173">
        <v>40000</v>
      </c>
      <c r="K70" s="126"/>
      <c r="L70" s="202"/>
      <c r="M70" s="203"/>
    </row>
    <row r="71" spans="1:18" ht="51">
      <c r="B71" s="122" t="s">
        <v>118</v>
      </c>
      <c r="C71" s="191" t="s">
        <v>646</v>
      </c>
      <c r="D71" s="173">
        <v>10000</v>
      </c>
      <c r="E71" s="173"/>
      <c r="F71" s="173"/>
      <c r="G71" s="173"/>
      <c r="H71" s="124">
        <f t="shared" si="5"/>
        <v>10000</v>
      </c>
      <c r="I71" s="125">
        <v>0.3</v>
      </c>
      <c r="J71" s="173">
        <v>10000</v>
      </c>
    </row>
    <row r="72" spans="1:18" ht="91.5" customHeight="1">
      <c r="B72" s="122" t="s">
        <v>119</v>
      </c>
      <c r="C72" s="191" t="s">
        <v>647</v>
      </c>
      <c r="D72" s="173">
        <v>20000</v>
      </c>
      <c r="E72" s="190"/>
      <c r="F72" s="120"/>
      <c r="G72" s="120"/>
      <c r="H72" s="124">
        <f>SUM(D72:G72)</f>
        <v>20000</v>
      </c>
      <c r="I72" s="125">
        <v>0.3</v>
      </c>
      <c r="J72" s="173">
        <v>23084.799999999999</v>
      </c>
      <c r="K72" s="126"/>
      <c r="L72" s="202"/>
      <c r="M72" s="203"/>
    </row>
    <row r="73" spans="1:18" ht="34">
      <c r="B73" s="122" t="s">
        <v>120</v>
      </c>
      <c r="C73" s="191" t="s">
        <v>648</v>
      </c>
      <c r="D73" s="173">
        <v>30000</v>
      </c>
      <c r="E73" s="190"/>
      <c r="F73" s="120"/>
      <c r="G73" s="120"/>
      <c r="H73" s="124">
        <f t="shared" si="5"/>
        <v>30000</v>
      </c>
      <c r="I73" s="125">
        <v>0.35</v>
      </c>
      <c r="J73" s="173">
        <v>26202</v>
      </c>
      <c r="K73" s="251"/>
      <c r="L73" s="202"/>
      <c r="M73" s="203"/>
    </row>
    <row r="74" spans="1:18">
      <c r="B74" s="122"/>
      <c r="C74" s="191"/>
      <c r="D74" s="173"/>
      <c r="E74" s="120"/>
      <c r="F74" s="120"/>
      <c r="G74" s="120"/>
      <c r="H74" s="124">
        <f t="shared" si="5"/>
        <v>0</v>
      </c>
      <c r="I74" s="125"/>
      <c r="J74" s="120"/>
      <c r="K74" s="126"/>
      <c r="L74" s="202"/>
      <c r="M74" s="203"/>
    </row>
    <row r="75" spans="1:18">
      <c r="B75" s="122"/>
      <c r="C75" s="191"/>
      <c r="D75" s="173"/>
      <c r="E75" s="120"/>
      <c r="F75" s="120"/>
      <c r="G75" s="120"/>
      <c r="H75" s="124">
        <f t="shared" si="5"/>
        <v>0</v>
      </c>
      <c r="I75" s="125"/>
      <c r="J75" s="120"/>
      <c r="K75" s="126"/>
      <c r="L75" s="202"/>
      <c r="M75" s="203"/>
    </row>
    <row r="76" spans="1:18">
      <c r="A76" s="147"/>
      <c r="B76" s="122"/>
      <c r="C76" s="170"/>
      <c r="D76" s="173"/>
      <c r="E76" s="128"/>
      <c r="F76" s="128"/>
      <c r="G76" s="128"/>
      <c r="H76" s="124">
        <f t="shared" si="5"/>
        <v>0</v>
      </c>
      <c r="I76" s="129"/>
      <c r="J76" s="128"/>
      <c r="K76" s="130"/>
      <c r="L76" s="202"/>
      <c r="M76" s="203"/>
    </row>
    <row r="77" spans="1:18" s="147" customFormat="1">
      <c r="B77" s="122"/>
      <c r="C77" s="170"/>
      <c r="D77" s="173"/>
      <c r="E77" s="128"/>
      <c r="F77" s="128"/>
      <c r="G77" s="128"/>
      <c r="H77" s="124">
        <f t="shared" si="5"/>
        <v>0</v>
      </c>
      <c r="I77" s="129"/>
      <c r="J77" s="128"/>
      <c r="K77" s="130"/>
      <c r="L77" s="202"/>
      <c r="M77" s="210"/>
      <c r="N77" s="146"/>
      <c r="O77" s="146"/>
    </row>
    <row r="78" spans="1:18" s="147" customFormat="1" ht="17">
      <c r="A78" s="146"/>
      <c r="B78" s="203"/>
      <c r="C78" s="56" t="s">
        <v>82</v>
      </c>
      <c r="D78" s="173">
        <f>SUM(D70:D77)</f>
        <v>100000</v>
      </c>
      <c r="E78" s="8">
        <f>SUM(E70:E77)</f>
        <v>0</v>
      </c>
      <c r="F78" s="8">
        <f>SUM(F70:F77)</f>
        <v>0</v>
      </c>
      <c r="G78" s="8">
        <f>SUM(G70:G77)</f>
        <v>0</v>
      </c>
      <c r="H78" s="8">
        <f>SUM(H70:H77)</f>
        <v>100000</v>
      </c>
      <c r="I78" s="8">
        <f>(I70*H70)+(I71*H71)+(I72*H72)+(I73*H73)+(I74*H74)+(I75*H75)+(I76*H76)+(I77*H77)</f>
        <v>31500</v>
      </c>
      <c r="J78" s="8">
        <f>SUM(J70:J77)</f>
        <v>99286.8</v>
      </c>
      <c r="K78" s="130"/>
      <c r="L78" s="204"/>
      <c r="M78" s="210"/>
      <c r="N78" s="146"/>
      <c r="O78" s="146"/>
    </row>
    <row r="79" spans="1:18" s="1" customFormat="1" ht="51" customHeight="1">
      <c r="B79" s="122" t="s">
        <v>25</v>
      </c>
      <c r="C79" s="286" t="s">
        <v>644</v>
      </c>
      <c r="D79" s="286"/>
      <c r="E79" s="286"/>
      <c r="F79" s="286"/>
      <c r="G79" s="286"/>
      <c r="H79" s="286"/>
      <c r="I79" s="286"/>
      <c r="J79" s="287"/>
      <c r="K79" s="286"/>
      <c r="L79" s="205"/>
      <c r="M79" s="209"/>
      <c r="N79" s="146"/>
      <c r="O79" s="146"/>
    </row>
    <row r="80" spans="1:18" ht="82.5" customHeight="1">
      <c r="A80" s="1"/>
      <c r="B80" s="122" t="s">
        <v>121</v>
      </c>
      <c r="C80" s="191" t="s">
        <v>640</v>
      </c>
      <c r="D80" s="191">
        <v>30000</v>
      </c>
      <c r="E80" s="191"/>
      <c r="F80" s="191"/>
      <c r="G80" s="191"/>
      <c r="H80" s="202">
        <f t="shared" ref="H80:H87" si="6">SUM(D80:G80)</f>
        <v>30000</v>
      </c>
      <c r="I80" s="265">
        <v>0.35</v>
      </c>
      <c r="J80" s="263">
        <v>30000</v>
      </c>
      <c r="K80" s="265"/>
      <c r="L80" s="265"/>
      <c r="M80" s="265"/>
      <c r="P80" s="1"/>
      <c r="Q80" s="1"/>
      <c r="R80" s="1"/>
    </row>
    <row r="81" spans="1:18" ht="51">
      <c r="A81" s="1"/>
      <c r="B81" s="122" t="s">
        <v>122</v>
      </c>
      <c r="C81" s="191" t="s">
        <v>641</v>
      </c>
      <c r="D81" s="191">
        <v>50000</v>
      </c>
      <c r="E81" s="191"/>
      <c r="F81" s="191"/>
      <c r="G81" s="191"/>
      <c r="H81" s="202">
        <f t="shared" si="6"/>
        <v>50000</v>
      </c>
      <c r="I81" s="265">
        <v>0.35</v>
      </c>
      <c r="J81" s="263">
        <v>50000</v>
      </c>
      <c r="K81" s="265"/>
      <c r="L81" s="265"/>
      <c r="M81" s="265"/>
      <c r="P81" s="1"/>
      <c r="Q81" s="1"/>
      <c r="R81" s="1"/>
    </row>
    <row r="82" spans="1:18" ht="51">
      <c r="A82" s="1"/>
      <c r="B82" s="122" t="s">
        <v>123</v>
      </c>
      <c r="C82" s="191" t="s">
        <v>642</v>
      </c>
      <c r="D82" s="191">
        <v>10000</v>
      </c>
      <c r="E82" s="191"/>
      <c r="F82" s="191"/>
      <c r="G82" s="191"/>
      <c r="H82" s="202">
        <f t="shared" si="6"/>
        <v>10000</v>
      </c>
      <c r="I82" s="265">
        <v>0.4</v>
      </c>
      <c r="J82" s="263">
        <v>10000</v>
      </c>
      <c r="K82" s="265"/>
      <c r="L82" s="265"/>
      <c r="M82" s="265"/>
      <c r="P82" s="1"/>
      <c r="Q82" s="1"/>
      <c r="R82" s="1"/>
    </row>
    <row r="83" spans="1:18">
      <c r="A83" s="1"/>
      <c r="B83" s="122"/>
      <c r="C83" s="191"/>
      <c r="D83" s="263"/>
      <c r="E83" s="252"/>
      <c r="F83" s="252"/>
      <c r="G83" s="252"/>
      <c r="H83" s="202">
        <f t="shared" si="6"/>
        <v>0</v>
      </c>
      <c r="I83" s="265"/>
      <c r="J83" s="252"/>
      <c r="K83" s="271"/>
      <c r="L83" s="202"/>
      <c r="M83" s="203"/>
      <c r="P83" s="1"/>
      <c r="Q83" s="1"/>
      <c r="R83" s="1"/>
    </row>
    <row r="84" spans="1:18">
      <c r="A84" s="1"/>
      <c r="B84" s="122"/>
      <c r="C84" s="172"/>
      <c r="D84" s="272"/>
      <c r="E84" s="252"/>
      <c r="F84" s="252"/>
      <c r="G84" s="252"/>
      <c r="H84" s="202">
        <f t="shared" si="6"/>
        <v>0</v>
      </c>
      <c r="I84" s="265"/>
      <c r="J84" s="252"/>
      <c r="K84" s="271"/>
      <c r="L84" s="202"/>
      <c r="M84" s="203"/>
      <c r="P84" s="1"/>
      <c r="Q84" s="1"/>
      <c r="R84" s="1"/>
    </row>
    <row r="85" spans="1:18">
      <c r="A85" s="1"/>
      <c r="B85" s="122"/>
      <c r="C85" s="123"/>
      <c r="D85" s="252"/>
      <c r="E85" s="252"/>
      <c r="F85" s="252"/>
      <c r="G85" s="252"/>
      <c r="H85" s="202">
        <f t="shared" si="6"/>
        <v>0</v>
      </c>
      <c r="I85" s="265"/>
      <c r="J85" s="252"/>
      <c r="K85" s="271"/>
      <c r="L85" s="202"/>
      <c r="M85" s="203"/>
      <c r="P85" s="1"/>
      <c r="Q85" s="1"/>
      <c r="R85" s="1"/>
    </row>
    <row r="86" spans="1:18">
      <c r="A86" s="1"/>
      <c r="B86" s="122"/>
      <c r="C86" s="123"/>
      <c r="D86" s="252"/>
      <c r="E86" s="252"/>
      <c r="F86" s="252"/>
      <c r="G86" s="252"/>
      <c r="H86" s="202">
        <f t="shared" si="6"/>
        <v>0</v>
      </c>
      <c r="I86" s="265"/>
      <c r="J86" s="252"/>
      <c r="K86" s="271"/>
      <c r="L86" s="202"/>
      <c r="M86" s="203"/>
      <c r="P86" s="1"/>
      <c r="Q86" s="1"/>
      <c r="R86" s="1"/>
    </row>
    <row r="87" spans="1:18">
      <c r="A87" s="1"/>
      <c r="B87" s="122"/>
      <c r="C87" s="170"/>
      <c r="D87" s="128"/>
      <c r="E87" s="128"/>
      <c r="F87" s="128"/>
      <c r="G87" s="128"/>
      <c r="H87" s="124">
        <f t="shared" si="6"/>
        <v>0</v>
      </c>
      <c r="I87" s="129"/>
      <c r="J87" s="128"/>
      <c r="K87" s="130"/>
      <c r="L87" s="202"/>
      <c r="M87" s="203"/>
      <c r="P87" s="1"/>
      <c r="Q87" s="1"/>
      <c r="R87" s="1"/>
    </row>
    <row r="88" spans="1:18" ht="17">
      <c r="A88" s="1"/>
      <c r="B88" s="203"/>
      <c r="C88" s="56" t="s">
        <v>82</v>
      </c>
      <c r="D88" s="8">
        <f>SUM(D80:D87)</f>
        <v>90000</v>
      </c>
      <c r="E88" s="8">
        <f>SUM(E80:E87)</f>
        <v>0</v>
      </c>
      <c r="F88" s="8">
        <f>SUM(F80:F87)</f>
        <v>0</v>
      </c>
      <c r="G88" s="8">
        <f>SUM(G80:G87)</f>
        <v>0</v>
      </c>
      <c r="H88" s="8">
        <f>SUM(H80:H87)</f>
        <v>90000</v>
      </c>
      <c r="I88" s="8">
        <f>(I80*H80)+(I81*H81)+(I82*H82)+(I83*H83)+(I84*H84)+(I85*H85)+(I86*H86)+(I87*H87)</f>
        <v>32000</v>
      </c>
      <c r="J88" s="8">
        <f>SUM(J80:J87)</f>
        <v>90000</v>
      </c>
      <c r="K88" s="130"/>
      <c r="L88" s="204"/>
      <c r="M88" s="203"/>
      <c r="P88" s="1"/>
      <c r="Q88" s="1"/>
      <c r="R88" s="1"/>
    </row>
    <row r="89" spans="1:18" s="1" customFormat="1" ht="51" customHeight="1">
      <c r="B89" s="56" t="s">
        <v>26</v>
      </c>
      <c r="C89" s="280" t="s">
        <v>629</v>
      </c>
      <c r="D89" s="280"/>
      <c r="E89" s="280"/>
      <c r="F89" s="280"/>
      <c r="G89" s="280"/>
      <c r="H89" s="280"/>
      <c r="I89" s="280"/>
      <c r="J89" s="281"/>
      <c r="K89" s="280"/>
      <c r="L89" s="205"/>
      <c r="M89" s="209"/>
      <c r="N89" s="146"/>
      <c r="O89" s="146"/>
    </row>
    <row r="90" spans="1:18" ht="51">
      <c r="A90" s="1"/>
      <c r="B90" s="56" t="s">
        <v>124</v>
      </c>
      <c r="C90" s="172" t="s">
        <v>649</v>
      </c>
      <c r="D90" s="172">
        <v>20000</v>
      </c>
      <c r="E90" s="172"/>
      <c r="F90" s="172"/>
      <c r="G90" s="172"/>
      <c r="H90" s="202">
        <f t="shared" ref="H90:H97" si="7">SUM(D90:G90)</f>
        <v>20000</v>
      </c>
      <c r="I90" s="175">
        <v>0.3</v>
      </c>
      <c r="J90" s="263">
        <v>20000</v>
      </c>
      <c r="K90" s="202"/>
      <c r="L90" s="202"/>
      <c r="M90" s="202"/>
      <c r="P90" s="1"/>
      <c r="Q90" s="1"/>
      <c r="R90" s="1"/>
    </row>
    <row r="91" spans="1:18" ht="46.5" customHeight="1">
      <c r="A91" s="1"/>
      <c r="B91" s="122" t="s">
        <v>125</v>
      </c>
      <c r="C91" s="172" t="s">
        <v>650</v>
      </c>
      <c r="D91" s="172">
        <v>50000</v>
      </c>
      <c r="E91" s="172"/>
      <c r="F91" s="172"/>
      <c r="G91" s="172"/>
      <c r="H91" s="124">
        <f t="shared" si="7"/>
        <v>50000</v>
      </c>
      <c r="I91" s="175">
        <v>0.35</v>
      </c>
      <c r="J91" s="173">
        <v>56819.13</v>
      </c>
      <c r="K91" s="202"/>
      <c r="L91" s="202"/>
      <c r="M91" s="203"/>
      <c r="P91" s="1"/>
      <c r="Q91" s="1"/>
      <c r="R91" s="1"/>
    </row>
    <row r="92" spans="1:18" ht="17">
      <c r="B92" s="122" t="s">
        <v>126</v>
      </c>
      <c r="C92" s="172"/>
      <c r="D92" s="173"/>
      <c r="E92" s="174"/>
      <c r="F92" s="174"/>
      <c r="G92" s="120"/>
      <c r="H92" s="124">
        <f t="shared" si="7"/>
        <v>0</v>
      </c>
      <c r="I92" s="175"/>
      <c r="J92" s="120"/>
      <c r="K92" s="126"/>
      <c r="L92" s="202"/>
      <c r="M92" s="203"/>
    </row>
    <row r="93" spans="1:18" ht="17">
      <c r="A93" s="147"/>
      <c r="B93" s="122" t="s">
        <v>127</v>
      </c>
      <c r="C93" s="123"/>
      <c r="D93" s="120"/>
      <c r="E93" s="120"/>
      <c r="F93" s="120"/>
      <c r="G93" s="120"/>
      <c r="H93" s="124">
        <f t="shared" si="7"/>
        <v>0</v>
      </c>
      <c r="I93" s="125"/>
      <c r="J93" s="120"/>
      <c r="K93" s="126"/>
      <c r="L93" s="202"/>
      <c r="M93" s="203"/>
    </row>
    <row r="94" spans="1:18" s="147" customFormat="1" ht="17">
      <c r="A94" s="146"/>
      <c r="B94" s="122" t="s">
        <v>128</v>
      </c>
      <c r="C94" s="123"/>
      <c r="D94" s="120"/>
      <c r="E94" s="120"/>
      <c r="F94" s="120"/>
      <c r="G94" s="120"/>
      <c r="H94" s="124">
        <f t="shared" si="7"/>
        <v>0</v>
      </c>
      <c r="I94" s="125"/>
      <c r="J94" s="120"/>
      <c r="K94" s="126"/>
      <c r="L94" s="202"/>
      <c r="M94" s="210"/>
      <c r="N94" s="146"/>
      <c r="O94" s="146"/>
    </row>
    <row r="95" spans="1:18" ht="17">
      <c r="B95" s="122" t="s">
        <v>129</v>
      </c>
      <c r="C95" s="123"/>
      <c r="D95" s="120"/>
      <c r="E95" s="120"/>
      <c r="F95" s="120"/>
      <c r="G95" s="120"/>
      <c r="H95" s="124">
        <f t="shared" si="7"/>
        <v>0</v>
      </c>
      <c r="I95" s="125"/>
      <c r="J95" s="120"/>
      <c r="K95" s="126"/>
      <c r="L95" s="202"/>
      <c r="M95" s="203"/>
    </row>
    <row r="96" spans="1:18" ht="17">
      <c r="B96" s="122" t="s">
        <v>130</v>
      </c>
      <c r="C96" s="170"/>
      <c r="D96" s="128"/>
      <c r="E96" s="128"/>
      <c r="F96" s="128"/>
      <c r="G96" s="128"/>
      <c r="H96" s="124">
        <f t="shared" si="7"/>
        <v>0</v>
      </c>
      <c r="I96" s="129"/>
      <c r="J96" s="128"/>
      <c r="K96" s="130"/>
      <c r="L96" s="202"/>
      <c r="M96" s="203"/>
    </row>
    <row r="97" spans="1:54" ht="17">
      <c r="B97" s="122" t="s">
        <v>131</v>
      </c>
      <c r="C97" s="170"/>
      <c r="D97" s="128"/>
      <c r="E97" s="128"/>
      <c r="F97" s="128"/>
      <c r="G97" s="128"/>
      <c r="H97" s="124">
        <f t="shared" si="7"/>
        <v>0</v>
      </c>
      <c r="I97" s="129"/>
      <c r="J97" s="128"/>
      <c r="K97" s="130"/>
      <c r="L97" s="202"/>
      <c r="M97" s="203"/>
    </row>
    <row r="98" spans="1:54" ht="17">
      <c r="B98" s="203"/>
      <c r="C98" s="56" t="s">
        <v>82</v>
      </c>
      <c r="D98" s="8">
        <f>SUM(D90:D97)</f>
        <v>70000</v>
      </c>
      <c r="E98" s="8">
        <f>SUM(E90:E97)</f>
        <v>0</v>
      </c>
      <c r="F98" s="8">
        <f>SUM(F90:F97)</f>
        <v>0</v>
      </c>
      <c r="G98" s="8">
        <f>SUM(G90:G97)</f>
        <v>0</v>
      </c>
      <c r="H98" s="8">
        <f>SUM(H90:H97)</f>
        <v>70000</v>
      </c>
      <c r="I98" s="8">
        <f>(I90*H90)+(I91*H91)+(I92*H92)+(I93*H93)+(I94*H94)+(I95*H95)+(I96*H96)+(I97*H97)</f>
        <v>23500</v>
      </c>
      <c r="J98" s="8">
        <f>SUM(J90:J97)</f>
        <v>76819.13</v>
      </c>
      <c r="K98" s="130"/>
      <c r="L98" s="204"/>
      <c r="M98" s="203"/>
    </row>
    <row r="99" spans="1:54" s="1" customFormat="1" ht="51" customHeight="1">
      <c r="A99" s="146"/>
      <c r="B99" s="56" t="s">
        <v>28</v>
      </c>
      <c r="C99" s="280" t="s">
        <v>630</v>
      </c>
      <c r="D99" s="280"/>
      <c r="E99" s="280"/>
      <c r="F99" s="280"/>
      <c r="G99" s="280"/>
      <c r="H99" s="280"/>
      <c r="I99" s="280"/>
      <c r="J99" s="281"/>
      <c r="K99" s="280"/>
      <c r="L99" s="205"/>
      <c r="M99" s="209"/>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row>
    <row r="100" spans="1:54" s="253" customFormat="1" ht="34">
      <c r="A100" s="146"/>
      <c r="B100" s="56" t="s">
        <v>132</v>
      </c>
      <c r="C100" s="172" t="s">
        <v>651</v>
      </c>
      <c r="D100" s="172">
        <v>10000</v>
      </c>
      <c r="E100" s="172"/>
      <c r="F100" s="172"/>
      <c r="G100" s="172"/>
      <c r="H100" s="124">
        <f t="shared" ref="H100:H107" si="8">SUM(D100:G100)</f>
        <v>10000</v>
      </c>
      <c r="I100" s="175">
        <v>0.35</v>
      </c>
      <c r="J100" s="263">
        <v>10000</v>
      </c>
      <c r="K100" s="252"/>
      <c r="L100" s="252"/>
      <c r="M100" s="252"/>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row>
    <row r="101" spans="1:54" s="253" customFormat="1" ht="34">
      <c r="A101" s="146"/>
      <c r="B101" s="56" t="s">
        <v>133</v>
      </c>
      <c r="C101" s="172" t="s">
        <v>639</v>
      </c>
      <c r="D101" s="172">
        <v>20000</v>
      </c>
      <c r="E101" s="172"/>
      <c r="F101" s="172"/>
      <c r="G101" s="172"/>
      <c r="H101" s="124">
        <f t="shared" si="8"/>
        <v>20000</v>
      </c>
      <c r="I101" s="175">
        <v>0.25</v>
      </c>
      <c r="J101" s="263">
        <v>22000</v>
      </c>
      <c r="K101" s="252"/>
      <c r="L101" s="252"/>
      <c r="M101" s="252"/>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row>
    <row r="102" spans="1:54" s="253" customFormat="1" ht="17">
      <c r="A102" s="146"/>
      <c r="B102" s="56" t="s">
        <v>134</v>
      </c>
      <c r="C102" s="172" t="s">
        <v>631</v>
      </c>
      <c r="D102" s="172">
        <v>20000</v>
      </c>
      <c r="E102" s="172"/>
      <c r="F102" s="172"/>
      <c r="G102" s="172"/>
      <c r="H102" s="124">
        <f t="shared" si="8"/>
        <v>20000</v>
      </c>
      <c r="I102" s="175">
        <v>0.3</v>
      </c>
      <c r="J102" s="263">
        <v>13007.87</v>
      </c>
      <c r="K102" s="252"/>
      <c r="L102" s="252"/>
      <c r="M102" s="252"/>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row>
    <row r="103" spans="1:54" ht="34">
      <c r="B103" s="122" t="s">
        <v>135</v>
      </c>
      <c r="C103" s="172" t="s">
        <v>632</v>
      </c>
      <c r="D103" s="172">
        <v>50000</v>
      </c>
      <c r="E103" s="172"/>
      <c r="F103" s="172"/>
      <c r="G103" s="172"/>
      <c r="H103" s="124">
        <f t="shared" si="8"/>
        <v>50000</v>
      </c>
      <c r="I103" s="175"/>
      <c r="J103" s="263">
        <v>55000</v>
      </c>
      <c r="K103" s="252"/>
      <c r="L103" s="252"/>
      <c r="M103" s="252"/>
    </row>
    <row r="104" spans="1:54" ht="17">
      <c r="B104" s="122" t="s">
        <v>136</v>
      </c>
      <c r="C104" s="123"/>
      <c r="D104" s="120"/>
      <c r="E104" s="120"/>
      <c r="F104" s="120"/>
      <c r="G104" s="120"/>
      <c r="H104" s="124">
        <f t="shared" si="8"/>
        <v>0</v>
      </c>
      <c r="I104" s="252"/>
      <c r="J104" s="252"/>
      <c r="K104" s="252"/>
      <c r="L104" s="252"/>
      <c r="M104" s="252"/>
    </row>
    <row r="105" spans="1:54" ht="17">
      <c r="B105" s="122" t="s">
        <v>137</v>
      </c>
      <c r="C105" s="123"/>
      <c r="D105" s="120"/>
      <c r="E105" s="120"/>
      <c r="F105" s="120"/>
      <c r="G105" s="120"/>
      <c r="H105" s="124">
        <f t="shared" si="8"/>
        <v>0</v>
      </c>
      <c r="I105" s="252"/>
      <c r="J105" s="252"/>
      <c r="K105" s="252"/>
      <c r="L105" s="252"/>
      <c r="M105" s="252"/>
    </row>
    <row r="106" spans="1:54" ht="17">
      <c r="B106" s="122" t="s">
        <v>138</v>
      </c>
      <c r="C106" s="170"/>
      <c r="D106" s="128"/>
      <c r="E106" s="128"/>
      <c r="F106" s="128"/>
      <c r="G106" s="128"/>
      <c r="H106" s="124">
        <f t="shared" si="8"/>
        <v>0</v>
      </c>
      <c r="I106" s="252"/>
      <c r="J106" s="252"/>
      <c r="K106" s="252"/>
      <c r="L106" s="252"/>
      <c r="M106" s="252"/>
    </row>
    <row r="107" spans="1:54" ht="17">
      <c r="B107" s="122" t="s">
        <v>139</v>
      </c>
      <c r="C107" s="170"/>
      <c r="D107" s="128"/>
      <c r="E107" s="128"/>
      <c r="F107" s="128"/>
      <c r="G107" s="128"/>
      <c r="H107" s="124">
        <f t="shared" si="8"/>
        <v>0</v>
      </c>
      <c r="I107" s="129"/>
      <c r="J107" s="128"/>
      <c r="K107" s="130"/>
      <c r="L107" s="202"/>
      <c r="M107" s="203"/>
    </row>
    <row r="108" spans="1:54" ht="18" customHeight="1">
      <c r="B108" s="203"/>
      <c r="C108" s="56" t="s">
        <v>82</v>
      </c>
      <c r="D108" s="8">
        <f>SUM(D100:D107)</f>
        <v>100000</v>
      </c>
      <c r="E108" s="8">
        <f>SUM(E100:E107)</f>
        <v>0</v>
      </c>
      <c r="F108" s="8">
        <f>SUM(F100:F107)</f>
        <v>0</v>
      </c>
      <c r="G108" s="8">
        <f>SUM(G100:G107)</f>
        <v>0</v>
      </c>
      <c r="H108" s="8">
        <f>SUM(H100:H107)</f>
        <v>100000</v>
      </c>
      <c r="I108" s="8">
        <f>(I100*H100)+(I101*H101)+(I102*H102)+(I103*H103)+(I104*H104)+(I105*H105)+(I106*H106)+(I107*H107)</f>
        <v>14500</v>
      </c>
      <c r="J108" s="8">
        <f>SUM(J100:J107)</f>
        <v>100007.87</v>
      </c>
      <c r="K108" s="130"/>
      <c r="L108" s="204"/>
      <c r="M108" s="203"/>
    </row>
    <row r="109" spans="1:54" ht="18" customHeight="1">
      <c r="B109" s="56" t="s">
        <v>29</v>
      </c>
      <c r="C109" s="297" t="s">
        <v>633</v>
      </c>
      <c r="D109" s="297"/>
      <c r="E109" s="297"/>
      <c r="F109" s="297"/>
      <c r="G109" s="297"/>
      <c r="H109" s="297"/>
      <c r="I109" s="297"/>
      <c r="J109" s="298"/>
      <c r="K109" s="297"/>
      <c r="L109" s="204"/>
      <c r="M109" s="203"/>
      <c r="N109" s="259"/>
    </row>
    <row r="110" spans="1:54" ht="49.5" customHeight="1">
      <c r="B110" s="122" t="s">
        <v>140</v>
      </c>
      <c r="C110" s="172" t="s">
        <v>634</v>
      </c>
      <c r="D110" s="120">
        <v>50000</v>
      </c>
      <c r="E110" s="120"/>
      <c r="F110" s="181"/>
      <c r="G110" s="120"/>
      <c r="H110" s="124">
        <f t="shared" ref="H110:H117" si="9">SUM(D110:G110)</f>
        <v>50000</v>
      </c>
      <c r="I110" s="125">
        <v>1</v>
      </c>
      <c r="J110" s="173">
        <v>49627.99</v>
      </c>
      <c r="K110" s="126"/>
      <c r="L110" s="204"/>
      <c r="M110" s="203"/>
      <c r="N110" s="259"/>
    </row>
    <row r="111" spans="1:54" s="253" customFormat="1" ht="43.5" customHeight="1">
      <c r="A111" s="146"/>
      <c r="B111" s="56" t="s">
        <v>141</v>
      </c>
      <c r="C111" s="172" t="s">
        <v>635</v>
      </c>
      <c r="D111" s="172">
        <v>30000</v>
      </c>
      <c r="E111" s="172"/>
      <c r="F111" s="172"/>
      <c r="G111" s="172"/>
      <c r="H111" s="124">
        <f t="shared" si="9"/>
        <v>30000</v>
      </c>
      <c r="I111" s="125">
        <v>0.5</v>
      </c>
      <c r="J111" s="263">
        <v>30000</v>
      </c>
      <c r="K111" s="252"/>
      <c r="L111" s="252"/>
      <c r="M111" s="252"/>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row>
    <row r="112" spans="1:54" s="253" customFormat="1" ht="66" customHeight="1">
      <c r="A112" s="146"/>
      <c r="B112" s="56" t="s">
        <v>142</v>
      </c>
      <c r="C112" s="172" t="s">
        <v>636</v>
      </c>
      <c r="D112" s="172">
        <v>40000</v>
      </c>
      <c r="E112" s="172"/>
      <c r="F112" s="172"/>
      <c r="G112" s="172"/>
      <c r="H112" s="124">
        <f t="shared" si="9"/>
        <v>40000</v>
      </c>
      <c r="I112" s="125">
        <v>1</v>
      </c>
      <c r="J112" s="263">
        <v>40000</v>
      </c>
      <c r="K112" s="252"/>
      <c r="L112" s="252"/>
      <c r="M112" s="252"/>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row>
    <row r="113" spans="2:54" ht="79.5" customHeight="1">
      <c r="B113" s="122" t="s">
        <v>143</v>
      </c>
      <c r="C113" s="172" t="s">
        <v>637</v>
      </c>
      <c r="D113" s="172">
        <v>40000</v>
      </c>
      <c r="E113" s="172"/>
      <c r="F113" s="172"/>
      <c r="G113" s="172"/>
      <c r="H113" s="124">
        <f t="shared" si="9"/>
        <v>40000</v>
      </c>
      <c r="I113" s="125"/>
      <c r="J113" s="173">
        <v>40000</v>
      </c>
      <c r="K113" s="126"/>
      <c r="L113" s="204"/>
      <c r="M113" s="203"/>
    </row>
    <row r="114" spans="2:54" ht="18" customHeight="1">
      <c r="B114" s="122" t="s">
        <v>144</v>
      </c>
      <c r="C114" s="123"/>
      <c r="D114" s="120"/>
      <c r="E114" s="120"/>
      <c r="F114" s="120"/>
      <c r="G114" s="120"/>
      <c r="H114" s="124">
        <f t="shared" si="9"/>
        <v>0</v>
      </c>
      <c r="I114" s="125"/>
      <c r="J114" s="120"/>
      <c r="K114" s="126"/>
      <c r="L114" s="204"/>
      <c r="M114" s="203"/>
    </row>
    <row r="115" spans="2:54" ht="18" customHeight="1">
      <c r="B115" s="122" t="s">
        <v>145</v>
      </c>
      <c r="C115" s="123"/>
      <c r="D115" s="120"/>
      <c r="E115" s="120"/>
      <c r="F115" s="120"/>
      <c r="G115" s="120"/>
      <c r="H115" s="124">
        <f t="shared" si="9"/>
        <v>0</v>
      </c>
      <c r="I115" s="125"/>
      <c r="J115" s="120"/>
      <c r="K115" s="126"/>
      <c r="L115" s="204"/>
      <c r="M115" s="203"/>
    </row>
    <row r="116" spans="2:54" ht="18" customHeight="1">
      <c r="B116" s="122" t="s">
        <v>146</v>
      </c>
      <c r="C116" s="170"/>
      <c r="D116" s="128"/>
      <c r="E116" s="128"/>
      <c r="F116" s="128"/>
      <c r="G116" s="128"/>
      <c r="H116" s="124">
        <f t="shared" si="9"/>
        <v>0</v>
      </c>
      <c r="I116" s="129"/>
      <c r="J116" s="128"/>
      <c r="K116" s="130"/>
      <c r="L116" s="204"/>
      <c r="M116" s="203"/>
    </row>
    <row r="117" spans="2:54" ht="18" customHeight="1">
      <c r="B117" s="122" t="s">
        <v>147</v>
      </c>
      <c r="C117" s="170"/>
      <c r="D117" s="128"/>
      <c r="E117" s="128"/>
      <c r="F117" s="128"/>
      <c r="G117" s="128"/>
      <c r="H117" s="124">
        <f t="shared" si="9"/>
        <v>0</v>
      </c>
      <c r="I117" s="129"/>
      <c r="J117" s="128"/>
      <c r="K117" s="130"/>
      <c r="L117" s="204"/>
      <c r="M117" s="203"/>
    </row>
    <row r="118" spans="2:54" ht="31" customHeight="1">
      <c r="B118" s="203"/>
      <c r="C118" s="56" t="s">
        <v>82</v>
      </c>
      <c r="D118" s="8">
        <f>SUM(D110:D117)</f>
        <v>160000</v>
      </c>
      <c r="E118" s="8">
        <f>SUM(E110:E117)</f>
        <v>0</v>
      </c>
      <c r="F118" s="8">
        <f>SUM(F110:F117)</f>
        <v>0</v>
      </c>
      <c r="G118" s="8">
        <f>SUM(G110:G117)</f>
        <v>0</v>
      </c>
      <c r="H118" s="8">
        <f>SUM(H110:H117)</f>
        <v>160000</v>
      </c>
      <c r="I118" s="8">
        <v>50183</v>
      </c>
      <c r="J118" s="254">
        <f>SUM(J110:J117)</f>
        <v>159627.99</v>
      </c>
      <c r="K118" s="130"/>
      <c r="L118" s="204"/>
      <c r="M118" s="203"/>
    </row>
    <row r="119" spans="2:54" ht="28" customHeight="1">
      <c r="B119" s="211" t="s">
        <v>670</v>
      </c>
      <c r="C119" s="133"/>
      <c r="D119" s="212"/>
      <c r="E119" s="212"/>
      <c r="F119" s="212"/>
      <c r="G119" s="212"/>
      <c r="H119" s="267">
        <f>H118+H108++H98+H88+H78</f>
        <v>520000</v>
      </c>
      <c r="I119" s="267">
        <f>I118+I108+I98+I88+I78</f>
        <v>151683</v>
      </c>
      <c r="J119" s="274">
        <f>J118+J108+J98+J88+J78</f>
        <v>525741.79</v>
      </c>
      <c r="K119" s="276"/>
      <c r="L119" s="213"/>
      <c r="M119" s="203"/>
    </row>
    <row r="120" spans="2:54" ht="51" customHeight="1">
      <c r="B120" s="56" t="s">
        <v>148</v>
      </c>
      <c r="C120" s="299" t="s">
        <v>653</v>
      </c>
      <c r="D120" s="299"/>
      <c r="E120" s="299"/>
      <c r="F120" s="299"/>
      <c r="G120" s="299"/>
      <c r="H120" s="299"/>
      <c r="I120" s="300"/>
      <c r="J120" s="300"/>
      <c r="K120" s="300"/>
      <c r="L120" s="300"/>
      <c r="M120" s="300"/>
    </row>
    <row r="121" spans="2:54" s="1" customFormat="1" ht="51" customHeight="1">
      <c r="B121" s="56" t="s">
        <v>31</v>
      </c>
      <c r="C121" s="295" t="s">
        <v>654</v>
      </c>
      <c r="D121" s="295"/>
      <c r="E121" s="295"/>
      <c r="F121" s="295"/>
      <c r="G121" s="295"/>
      <c r="H121" s="295"/>
      <c r="I121" s="295"/>
      <c r="J121" s="296"/>
      <c r="K121" s="295"/>
      <c r="L121" s="205"/>
      <c r="M121" s="209"/>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row>
    <row r="122" spans="2:54" ht="68">
      <c r="B122" s="122" t="s">
        <v>149</v>
      </c>
      <c r="C122" s="172" t="s">
        <v>655</v>
      </c>
      <c r="D122" s="238">
        <v>22000</v>
      </c>
      <c r="E122" s="120"/>
      <c r="F122" s="120"/>
      <c r="G122" s="120"/>
      <c r="H122" s="124">
        <f t="shared" ref="H122:H129" si="10">SUM(D122:G122)</f>
        <v>22000</v>
      </c>
      <c r="I122" s="125">
        <v>0.3</v>
      </c>
      <c r="J122" s="277">
        <v>6819</v>
      </c>
      <c r="K122" s="126"/>
      <c r="L122" s="202"/>
      <c r="M122" s="203"/>
    </row>
    <row r="123" spans="2:54" ht="34">
      <c r="B123" s="122" t="s">
        <v>150</v>
      </c>
      <c r="C123" s="172" t="s">
        <v>656</v>
      </c>
      <c r="D123" s="238">
        <v>1000</v>
      </c>
      <c r="E123" s="120"/>
      <c r="F123" s="120"/>
      <c r="G123" s="120"/>
      <c r="H123" s="124">
        <f t="shared" si="10"/>
        <v>1000</v>
      </c>
      <c r="I123" s="125">
        <v>0.3</v>
      </c>
      <c r="J123" s="277"/>
      <c r="K123" s="126"/>
      <c r="L123" s="202"/>
      <c r="M123" s="203"/>
    </row>
    <row r="124" spans="2:54" ht="204">
      <c r="B124" s="122" t="s">
        <v>151</v>
      </c>
      <c r="C124" s="172" t="s">
        <v>657</v>
      </c>
      <c r="D124" s="238">
        <v>200000</v>
      </c>
      <c r="E124" s="120"/>
      <c r="F124" s="120"/>
      <c r="G124" s="120"/>
      <c r="H124" s="124">
        <f t="shared" si="10"/>
        <v>200000</v>
      </c>
      <c r="I124" s="125">
        <v>0.4</v>
      </c>
      <c r="J124" s="275">
        <v>65788.12</v>
      </c>
      <c r="K124" s="364" t="s">
        <v>674</v>
      </c>
      <c r="L124" s="202"/>
      <c r="M124" s="203"/>
    </row>
    <row r="125" spans="2:54" ht="17">
      <c r="B125" s="122" t="s">
        <v>152</v>
      </c>
      <c r="C125" s="172"/>
      <c r="D125" s="190"/>
      <c r="E125" s="120"/>
      <c r="F125" s="168"/>
      <c r="G125" s="120"/>
      <c r="H125" s="124">
        <f t="shared" si="10"/>
        <v>0</v>
      </c>
      <c r="I125" s="125"/>
      <c r="J125" s="120"/>
      <c r="K125" s="126"/>
      <c r="L125" s="202"/>
      <c r="M125" s="203"/>
    </row>
    <row r="126" spans="2:54" ht="17">
      <c r="B126" s="122" t="s">
        <v>153</v>
      </c>
      <c r="C126" s="172"/>
      <c r="D126" s="190"/>
      <c r="E126" s="120"/>
      <c r="F126" s="120"/>
      <c r="G126" s="120"/>
      <c r="H126" s="124">
        <f t="shared" si="10"/>
        <v>0</v>
      </c>
      <c r="I126" s="125"/>
      <c r="J126" s="120"/>
      <c r="K126" s="126"/>
      <c r="L126" s="202"/>
      <c r="M126" s="203"/>
    </row>
    <row r="127" spans="2:54" ht="17">
      <c r="B127" s="122" t="s">
        <v>154</v>
      </c>
      <c r="C127" s="172"/>
      <c r="D127" s="190"/>
      <c r="E127" s="120"/>
      <c r="F127" s="120"/>
      <c r="G127" s="120"/>
      <c r="H127" s="124">
        <f t="shared" si="10"/>
        <v>0</v>
      </c>
      <c r="I127" s="125"/>
      <c r="J127" s="120"/>
      <c r="K127" s="126"/>
      <c r="L127" s="202"/>
      <c r="M127" s="203"/>
    </row>
    <row r="128" spans="2:54" ht="17">
      <c r="B128" s="122" t="s">
        <v>155</v>
      </c>
      <c r="C128" s="172"/>
      <c r="D128" s="190"/>
      <c r="E128" s="128"/>
      <c r="F128" s="128"/>
      <c r="G128" s="128"/>
      <c r="H128" s="124">
        <f t="shared" si="10"/>
        <v>0</v>
      </c>
      <c r="I128" s="129"/>
      <c r="J128" s="128"/>
      <c r="K128" s="130"/>
      <c r="L128" s="202"/>
      <c r="M128" s="203"/>
    </row>
    <row r="129" spans="2:54" ht="17">
      <c r="B129" s="122" t="s">
        <v>156</v>
      </c>
      <c r="C129" s="123"/>
      <c r="D129" s="128"/>
      <c r="E129" s="128"/>
      <c r="F129" s="128"/>
      <c r="G129" s="128"/>
      <c r="H129" s="124">
        <f t="shared" si="10"/>
        <v>0</v>
      </c>
      <c r="I129" s="129"/>
      <c r="J129" s="128"/>
      <c r="K129" s="130"/>
      <c r="L129" s="202"/>
      <c r="M129" s="203"/>
    </row>
    <row r="130" spans="2:54" ht="17">
      <c r="B130" s="203"/>
      <c r="C130" s="56" t="s">
        <v>82</v>
      </c>
      <c r="D130" s="8">
        <f>SUM(D122:D129)</f>
        <v>223000</v>
      </c>
      <c r="E130" s="8">
        <f>SUM(E122:E129)</f>
        <v>0</v>
      </c>
      <c r="F130" s="169">
        <f>SUM(F122:F129)</f>
        <v>0</v>
      </c>
      <c r="G130" s="8">
        <f>SUM(G122:G129)</f>
        <v>0</v>
      </c>
      <c r="H130" s="8">
        <f>SUM(H122:H129)</f>
        <v>223000</v>
      </c>
      <c r="I130" s="8">
        <f>(I122*H122)+(I123*H123)+(I124*H124)+(I125*H125)+(I126*H126)+(I127*H127)+(I128*H128)+(I129*H129)</f>
        <v>86900</v>
      </c>
      <c r="J130" s="8">
        <f>SUM(J122:J129)</f>
        <v>72607.12</v>
      </c>
      <c r="K130" s="130"/>
      <c r="L130" s="204"/>
      <c r="M130" s="203"/>
    </row>
    <row r="131" spans="2:54" s="1" customFormat="1" ht="51" customHeight="1">
      <c r="B131" s="56" t="s">
        <v>157</v>
      </c>
      <c r="C131" s="280" t="s">
        <v>667</v>
      </c>
      <c r="D131" s="280"/>
      <c r="E131" s="280"/>
      <c r="F131" s="280"/>
      <c r="G131" s="280"/>
      <c r="H131" s="280"/>
      <c r="I131" s="280"/>
      <c r="J131" s="281"/>
      <c r="K131" s="280"/>
      <c r="L131" s="205"/>
      <c r="M131" s="209"/>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row>
    <row r="132" spans="2:54" ht="17">
      <c r="B132" s="122" t="s">
        <v>158</v>
      </c>
      <c r="C132" s="179" t="s">
        <v>658</v>
      </c>
      <c r="D132" s="238">
        <v>1000</v>
      </c>
      <c r="E132" s="120"/>
      <c r="F132" s="120"/>
      <c r="G132" s="120"/>
      <c r="H132" s="124">
        <f t="shared" ref="H132:H139" si="11">SUM(D132:G132)</f>
        <v>1000</v>
      </c>
      <c r="I132" s="125">
        <v>0.4</v>
      </c>
      <c r="J132" s="120"/>
      <c r="K132" s="126"/>
      <c r="L132" s="202"/>
      <c r="M132" s="203"/>
    </row>
    <row r="133" spans="2:54" ht="67.5" customHeight="1">
      <c r="B133" s="122" t="s">
        <v>159</v>
      </c>
      <c r="C133" s="179" t="s">
        <v>666</v>
      </c>
      <c r="D133" s="238">
        <v>55000</v>
      </c>
      <c r="E133" s="120"/>
      <c r="F133" s="120"/>
      <c r="G133" s="120"/>
      <c r="H133" s="124">
        <f t="shared" si="11"/>
        <v>55000</v>
      </c>
      <c r="I133" s="125">
        <v>0.4</v>
      </c>
      <c r="J133" s="120"/>
      <c r="K133" s="126"/>
      <c r="L133" s="202"/>
      <c r="M133" s="203"/>
    </row>
    <row r="134" spans="2:54" ht="90" customHeight="1">
      <c r="B134" s="122" t="s">
        <v>160</v>
      </c>
      <c r="C134" s="179" t="s">
        <v>659</v>
      </c>
      <c r="D134" s="238">
        <v>190000</v>
      </c>
      <c r="E134" s="120"/>
      <c r="F134" s="120"/>
      <c r="G134" s="120"/>
      <c r="H134" s="124">
        <f t="shared" si="11"/>
        <v>190000</v>
      </c>
      <c r="I134" s="125">
        <v>0.4</v>
      </c>
      <c r="J134" s="277">
        <v>37131</v>
      </c>
      <c r="K134" s="268" t="s">
        <v>672</v>
      </c>
      <c r="L134" s="202"/>
      <c r="M134" s="203"/>
    </row>
    <row r="135" spans="2:54" ht="34">
      <c r="B135" s="122" t="s">
        <v>161</v>
      </c>
      <c r="C135" s="123" t="s">
        <v>660</v>
      </c>
      <c r="D135" s="120">
        <v>15000</v>
      </c>
      <c r="E135" s="120"/>
      <c r="F135" s="120"/>
      <c r="G135" s="120"/>
      <c r="H135" s="124">
        <f t="shared" si="11"/>
        <v>15000</v>
      </c>
      <c r="I135" s="125">
        <v>0.4</v>
      </c>
      <c r="J135" s="277">
        <v>8000</v>
      </c>
      <c r="K135" s="126"/>
      <c r="L135" s="202"/>
      <c r="M135" s="203"/>
    </row>
    <row r="136" spans="2:54" ht="96" customHeight="1">
      <c r="B136" s="122" t="s">
        <v>162</v>
      </c>
      <c r="C136" s="123" t="s">
        <v>661</v>
      </c>
      <c r="D136" s="120">
        <v>69158.880000000005</v>
      </c>
      <c r="E136" s="120"/>
      <c r="F136" s="120"/>
      <c r="G136" s="120"/>
      <c r="H136" s="124">
        <f t="shared" si="11"/>
        <v>69158.880000000005</v>
      </c>
      <c r="I136" s="125">
        <v>0.4</v>
      </c>
      <c r="J136" s="277">
        <v>4800</v>
      </c>
      <c r="K136" s="126"/>
      <c r="L136" s="202"/>
      <c r="M136" s="203"/>
    </row>
    <row r="137" spans="2:54" ht="17">
      <c r="B137" s="122" t="s">
        <v>163</v>
      </c>
      <c r="C137" s="123" t="s">
        <v>662</v>
      </c>
      <c r="D137" s="120">
        <v>0</v>
      </c>
      <c r="E137" s="120"/>
      <c r="F137" s="120"/>
      <c r="G137" s="120"/>
      <c r="H137" s="124">
        <f t="shared" si="11"/>
        <v>0</v>
      </c>
      <c r="I137" s="125">
        <v>0.3</v>
      </c>
      <c r="J137" s="120"/>
      <c r="K137" s="126"/>
      <c r="L137" s="202"/>
      <c r="M137" s="203"/>
    </row>
    <row r="138" spans="2:54" ht="17">
      <c r="B138" s="122" t="s">
        <v>164</v>
      </c>
      <c r="C138" s="170"/>
      <c r="D138" s="128"/>
      <c r="E138" s="128"/>
      <c r="F138" s="128"/>
      <c r="G138" s="128"/>
      <c r="H138" s="124">
        <f t="shared" si="11"/>
        <v>0</v>
      </c>
      <c r="I138" s="129"/>
      <c r="J138" s="128"/>
      <c r="K138" s="130"/>
      <c r="L138" s="202"/>
      <c r="M138" s="203"/>
    </row>
    <row r="139" spans="2:54" ht="17">
      <c r="B139" s="122" t="s">
        <v>165</v>
      </c>
      <c r="C139" s="170"/>
      <c r="D139" s="128"/>
      <c r="E139" s="128"/>
      <c r="F139" s="128"/>
      <c r="G139" s="128"/>
      <c r="H139" s="124">
        <f t="shared" si="11"/>
        <v>0</v>
      </c>
      <c r="I139" s="129"/>
      <c r="J139" s="128"/>
      <c r="K139" s="130"/>
      <c r="L139" s="202"/>
      <c r="M139" s="203"/>
    </row>
    <row r="140" spans="2:54" ht="17">
      <c r="B140" s="203"/>
      <c r="C140" s="56" t="s">
        <v>82</v>
      </c>
      <c r="D140" s="8">
        <f>SUM(D132:D139)</f>
        <v>330158.88</v>
      </c>
      <c r="E140" s="8">
        <f>SUM(E132:E139)</f>
        <v>0</v>
      </c>
      <c r="F140" s="8">
        <f>SUM(F132:F139)</f>
        <v>0</v>
      </c>
      <c r="G140" s="8">
        <f>SUM(G132:G139)</f>
        <v>0</v>
      </c>
      <c r="H140" s="8">
        <f>SUM(H132:H139)</f>
        <v>330158.88</v>
      </c>
      <c r="I140" s="8">
        <f>(I132*H132)+(I133*H133)+(I134*H134)+(I135*H135)+(I136*H136)+(I137*H137)+(I138*H138)+(I139*H139)</f>
        <v>132063.552</v>
      </c>
      <c r="J140" s="8">
        <f>SUM(J132:J139)</f>
        <v>49931</v>
      </c>
      <c r="K140" s="130"/>
      <c r="L140" s="204"/>
      <c r="M140" s="203"/>
    </row>
    <row r="141" spans="2:54" s="1" customFormat="1" ht="51" customHeight="1">
      <c r="B141" s="56" t="s">
        <v>33</v>
      </c>
      <c r="C141" s="280" t="s">
        <v>668</v>
      </c>
      <c r="D141" s="280"/>
      <c r="E141" s="280"/>
      <c r="F141" s="280"/>
      <c r="G141" s="280"/>
      <c r="H141" s="280"/>
      <c r="I141" s="280"/>
      <c r="J141" s="281"/>
      <c r="K141" s="280"/>
      <c r="L141" s="205"/>
      <c r="M141" s="209"/>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row>
    <row r="142" spans="2:54" ht="34">
      <c r="B142" s="122" t="s">
        <v>166</v>
      </c>
      <c r="C142" s="172" t="s">
        <v>663</v>
      </c>
      <c r="D142" s="173">
        <v>50000</v>
      </c>
      <c r="E142" s="174"/>
      <c r="F142" s="173"/>
      <c r="G142" s="120"/>
      <c r="H142" s="124">
        <f t="shared" ref="H142:H149" si="12">SUM(D142:G142)</f>
        <v>50000</v>
      </c>
      <c r="I142" s="175">
        <v>0.4</v>
      </c>
      <c r="J142" s="120">
        <v>45000</v>
      </c>
      <c r="K142" s="126"/>
      <c r="L142" s="202"/>
      <c r="M142" s="203"/>
    </row>
    <row r="143" spans="2:54" ht="17">
      <c r="B143" s="122" t="s">
        <v>167</v>
      </c>
      <c r="C143" s="172" t="s">
        <v>664</v>
      </c>
      <c r="D143" s="173">
        <v>5000</v>
      </c>
      <c r="E143" s="174"/>
      <c r="F143" s="173"/>
      <c r="G143" s="120"/>
      <c r="H143" s="124">
        <f t="shared" si="12"/>
        <v>5000</v>
      </c>
      <c r="I143" s="175">
        <v>0.4</v>
      </c>
      <c r="J143" s="120"/>
      <c r="K143" s="126"/>
      <c r="L143" s="202"/>
      <c r="M143" s="203"/>
    </row>
    <row r="144" spans="2:54" ht="51">
      <c r="B144" s="122" t="s">
        <v>168</v>
      </c>
      <c r="C144" s="172" t="s">
        <v>665</v>
      </c>
      <c r="D144" s="173">
        <v>145000</v>
      </c>
      <c r="E144" s="174"/>
      <c r="F144" s="173"/>
      <c r="G144" s="120"/>
      <c r="H144" s="124">
        <f t="shared" si="12"/>
        <v>145000</v>
      </c>
      <c r="I144" s="175">
        <v>0.4</v>
      </c>
      <c r="J144" s="120">
        <v>43420</v>
      </c>
      <c r="K144" s="268" t="s">
        <v>673</v>
      </c>
      <c r="L144" s="202"/>
      <c r="M144" s="203"/>
    </row>
    <row r="145" spans="2:15" ht="17">
      <c r="B145" s="122" t="s">
        <v>169</v>
      </c>
      <c r="C145" s="172"/>
      <c r="D145" s="173"/>
      <c r="E145" s="174"/>
      <c r="F145" s="173"/>
      <c r="G145" s="120"/>
      <c r="H145" s="124">
        <f t="shared" si="12"/>
        <v>0</v>
      </c>
      <c r="I145" s="175"/>
      <c r="J145" s="120"/>
      <c r="K145" s="126"/>
      <c r="L145" s="202"/>
      <c r="M145" s="203"/>
    </row>
    <row r="146" spans="2:15" ht="17">
      <c r="B146" s="122" t="s">
        <v>170</v>
      </c>
      <c r="C146" s="123"/>
      <c r="D146" s="120"/>
      <c r="E146" s="120"/>
      <c r="F146" s="120"/>
      <c r="G146" s="120"/>
      <c r="H146" s="124">
        <f t="shared" si="12"/>
        <v>0</v>
      </c>
      <c r="I146" s="125"/>
      <c r="J146" s="120"/>
      <c r="K146" s="126"/>
      <c r="L146" s="202"/>
      <c r="M146" s="203"/>
    </row>
    <row r="147" spans="2:15" ht="17">
      <c r="B147" s="122" t="s">
        <v>171</v>
      </c>
      <c r="C147" s="123"/>
      <c r="D147" s="120"/>
      <c r="E147" s="120"/>
      <c r="F147" s="120"/>
      <c r="G147" s="120"/>
      <c r="H147" s="124">
        <f t="shared" si="12"/>
        <v>0</v>
      </c>
      <c r="I147" s="125"/>
      <c r="J147" s="120"/>
      <c r="K147" s="126"/>
      <c r="L147" s="202"/>
      <c r="M147" s="203"/>
    </row>
    <row r="148" spans="2:15" ht="17">
      <c r="B148" s="122" t="s">
        <v>172</v>
      </c>
      <c r="C148" s="170"/>
      <c r="D148" s="128"/>
      <c r="E148" s="128"/>
      <c r="F148" s="128"/>
      <c r="G148" s="128"/>
      <c r="H148" s="124">
        <f t="shared" si="12"/>
        <v>0</v>
      </c>
      <c r="I148" s="129"/>
      <c r="J148" s="128"/>
      <c r="K148" s="130"/>
      <c r="L148" s="202"/>
      <c r="M148" s="203"/>
    </row>
    <row r="149" spans="2:15" ht="17">
      <c r="B149" s="122" t="s">
        <v>173</v>
      </c>
      <c r="C149" s="170"/>
      <c r="D149" s="128"/>
      <c r="E149" s="128"/>
      <c r="F149" s="128"/>
      <c r="G149" s="128"/>
      <c r="H149" s="124">
        <f t="shared" si="12"/>
        <v>0</v>
      </c>
      <c r="I149" s="129"/>
      <c r="J149" s="128"/>
      <c r="K149" s="130"/>
      <c r="L149" s="202"/>
      <c r="M149" s="203"/>
    </row>
    <row r="150" spans="2:15" ht="17">
      <c r="B150" s="203"/>
      <c r="C150" s="56" t="s">
        <v>82</v>
      </c>
      <c r="D150" s="8">
        <f>SUM(D142:D149)</f>
        <v>200000</v>
      </c>
      <c r="E150" s="8">
        <f>SUM(E142:E149)</f>
        <v>0</v>
      </c>
      <c r="F150" s="8">
        <f>SUM(F142:F149)</f>
        <v>0</v>
      </c>
      <c r="G150" s="8">
        <f>SUM(G142:G149)</f>
        <v>0</v>
      </c>
      <c r="H150" s="8">
        <f>SUM(H142:H149)</f>
        <v>200000</v>
      </c>
      <c r="I150" s="8">
        <f>(I142*H142)+(I143*H143)+(I144*H144)+(I145*H145)+(I146*H146)+(I147*H147)+(I148*H148)+(I149*H149)</f>
        <v>80000</v>
      </c>
      <c r="J150" s="8">
        <f>SUM(J142:J149)</f>
        <v>88420</v>
      </c>
      <c r="K150" s="130"/>
      <c r="L150" s="204"/>
      <c r="M150" s="203"/>
    </row>
    <row r="151" spans="2:15" s="145" customFormat="1" ht="51" customHeight="1">
      <c r="B151" s="56" t="s">
        <v>34</v>
      </c>
      <c r="C151" s="280"/>
      <c r="D151" s="280"/>
      <c r="E151" s="280"/>
      <c r="F151" s="280"/>
      <c r="G151" s="280"/>
      <c r="H151" s="280"/>
      <c r="I151" s="280"/>
      <c r="J151" s="281"/>
      <c r="K151" s="280"/>
      <c r="L151" s="205"/>
      <c r="M151" s="206"/>
      <c r="N151" s="146"/>
      <c r="O151" s="146"/>
    </row>
    <row r="152" spans="2:15" ht="17">
      <c r="B152" s="122" t="s">
        <v>174</v>
      </c>
      <c r="C152" s="179"/>
      <c r="D152" s="120"/>
      <c r="E152" s="120"/>
      <c r="F152" s="207"/>
      <c r="G152" s="120"/>
      <c r="H152" s="124">
        <f t="shared" ref="H152:H159" si="13">SUM(D152:G152)</f>
        <v>0</v>
      </c>
      <c r="I152" s="125"/>
      <c r="J152" s="120"/>
      <c r="K152" s="126"/>
      <c r="L152" s="202"/>
      <c r="M152" s="203"/>
    </row>
    <row r="153" spans="2:15" ht="17">
      <c r="B153" s="122" t="s">
        <v>175</v>
      </c>
      <c r="C153" s="179"/>
      <c r="D153" s="120"/>
      <c r="E153" s="120"/>
      <c r="F153" s="207"/>
      <c r="G153" s="120"/>
      <c r="H153" s="124">
        <f t="shared" si="13"/>
        <v>0</v>
      </c>
      <c r="I153" s="125"/>
      <c r="J153" s="120"/>
      <c r="K153" s="126"/>
      <c r="L153" s="202"/>
      <c r="M153" s="203"/>
    </row>
    <row r="154" spans="2:15" ht="17">
      <c r="B154" s="122" t="s">
        <v>176</v>
      </c>
      <c r="C154" s="179"/>
      <c r="D154" s="120"/>
      <c r="E154" s="120"/>
      <c r="F154" s="207"/>
      <c r="G154" s="120"/>
      <c r="H154" s="124">
        <f t="shared" si="13"/>
        <v>0</v>
      </c>
      <c r="I154" s="125"/>
      <c r="J154" s="120"/>
      <c r="K154" s="126"/>
      <c r="L154" s="202"/>
      <c r="M154" s="203"/>
    </row>
    <row r="155" spans="2:15" ht="17">
      <c r="B155" s="122" t="s">
        <v>177</v>
      </c>
      <c r="C155" s="123"/>
      <c r="D155" s="120"/>
      <c r="E155" s="120"/>
      <c r="F155" s="120"/>
      <c r="G155" s="120"/>
      <c r="H155" s="124">
        <f t="shared" si="13"/>
        <v>0</v>
      </c>
      <c r="I155" s="125"/>
      <c r="J155" s="120"/>
      <c r="K155" s="126"/>
      <c r="L155" s="202"/>
      <c r="M155" s="203"/>
    </row>
    <row r="156" spans="2:15" ht="17">
      <c r="B156" s="122" t="s">
        <v>178</v>
      </c>
      <c r="C156" s="123"/>
      <c r="D156" s="120"/>
      <c r="E156" s="120"/>
      <c r="F156" s="120"/>
      <c r="G156" s="120"/>
      <c r="H156" s="124">
        <f t="shared" si="13"/>
        <v>0</v>
      </c>
      <c r="I156" s="125"/>
      <c r="J156" s="120"/>
      <c r="K156" s="126"/>
      <c r="L156" s="202"/>
      <c r="M156" s="203"/>
    </row>
    <row r="157" spans="2:15" ht="17">
      <c r="B157" s="122" t="s">
        <v>179</v>
      </c>
      <c r="C157" s="123"/>
      <c r="D157" s="120"/>
      <c r="E157" s="120"/>
      <c r="F157" s="120"/>
      <c r="G157" s="120"/>
      <c r="H157" s="124">
        <f t="shared" si="13"/>
        <v>0</v>
      </c>
      <c r="I157" s="125"/>
      <c r="J157" s="120"/>
      <c r="K157" s="126"/>
      <c r="L157" s="202"/>
      <c r="M157" s="203"/>
    </row>
    <row r="158" spans="2:15" ht="17">
      <c r="B158" s="122" t="s">
        <v>180</v>
      </c>
      <c r="C158" s="170"/>
      <c r="D158" s="128"/>
      <c r="E158" s="128"/>
      <c r="F158" s="128"/>
      <c r="G158" s="128"/>
      <c r="H158" s="124">
        <f t="shared" si="13"/>
        <v>0</v>
      </c>
      <c r="I158" s="129"/>
      <c r="J158" s="128"/>
      <c r="K158" s="130"/>
      <c r="L158" s="202"/>
      <c r="M158" s="203"/>
    </row>
    <row r="159" spans="2:15" ht="17">
      <c r="B159" s="122" t="s">
        <v>181</v>
      </c>
      <c r="C159" s="170"/>
      <c r="D159" s="128"/>
      <c r="E159" s="128"/>
      <c r="F159" s="128"/>
      <c r="G159" s="128"/>
      <c r="H159" s="124">
        <f t="shared" si="13"/>
        <v>0</v>
      </c>
      <c r="I159" s="129"/>
      <c r="J159" s="128"/>
      <c r="K159" s="130"/>
      <c r="L159" s="202"/>
      <c r="M159" s="203"/>
    </row>
    <row r="160" spans="2:15" ht="17">
      <c r="B160" s="203"/>
      <c r="C160" s="56" t="s">
        <v>82</v>
      </c>
      <c r="D160" s="8">
        <f>SUM(D152:D159)</f>
        <v>0</v>
      </c>
      <c r="E160" s="8">
        <f>SUM(E152:E159)</f>
        <v>0</v>
      </c>
      <c r="F160" s="8">
        <f>SUM(F152:F159)</f>
        <v>0</v>
      </c>
      <c r="G160" s="8">
        <f>SUM(G152:G159)</f>
        <v>0</v>
      </c>
      <c r="H160" s="8">
        <f>SUM(H152:H159)</f>
        <v>0</v>
      </c>
      <c r="I160" s="8">
        <f>(I152*H152)+(I153*H153)+(I154*H154)+(I155*H155)+(I156*H156)+(I157*H157)+(I158*H158)+(I159*H159)</f>
        <v>0</v>
      </c>
      <c r="J160" s="8">
        <f>SUM(J152:J159)</f>
        <v>0</v>
      </c>
      <c r="K160" s="130"/>
      <c r="L160" s="204"/>
      <c r="M160" s="203"/>
    </row>
    <row r="161" spans="2:15" s="1" customFormat="1" ht="32.25" customHeight="1">
      <c r="B161" s="56" t="s">
        <v>35</v>
      </c>
      <c r="C161" s="280"/>
      <c r="D161" s="280"/>
      <c r="E161" s="280"/>
      <c r="F161" s="280"/>
      <c r="G161" s="280"/>
      <c r="H161" s="280"/>
      <c r="I161" s="280"/>
      <c r="J161" s="281"/>
      <c r="K161" s="280"/>
      <c r="L161" s="204"/>
      <c r="M161" s="209"/>
      <c r="N161" s="146"/>
      <c r="O161" s="146"/>
    </row>
    <row r="162" spans="2:15" ht="17">
      <c r="B162" s="122" t="s">
        <v>182</v>
      </c>
      <c r="C162" s="123"/>
      <c r="D162" s="120"/>
      <c r="E162" s="120"/>
      <c r="F162" s="120"/>
      <c r="G162" s="120"/>
      <c r="H162" s="124">
        <f t="shared" ref="H162:H169" si="14">SUM(D162:G162)</f>
        <v>0</v>
      </c>
      <c r="I162" s="125"/>
      <c r="J162" s="120"/>
      <c r="K162" s="126"/>
      <c r="L162" s="204"/>
      <c r="M162" s="203"/>
    </row>
    <row r="163" spans="2:15" ht="17">
      <c r="B163" s="122" t="s">
        <v>183</v>
      </c>
      <c r="C163" s="123"/>
      <c r="D163" s="120"/>
      <c r="E163" s="120"/>
      <c r="F163" s="120"/>
      <c r="G163" s="120"/>
      <c r="H163" s="124">
        <f t="shared" si="14"/>
        <v>0</v>
      </c>
      <c r="I163" s="125"/>
      <c r="J163" s="120"/>
      <c r="K163" s="126"/>
      <c r="L163" s="204"/>
      <c r="M163" s="203"/>
    </row>
    <row r="164" spans="2:15" ht="17">
      <c r="B164" s="122" t="s">
        <v>184</v>
      </c>
      <c r="C164" s="123"/>
      <c r="D164" s="120"/>
      <c r="E164" s="120"/>
      <c r="F164" s="120"/>
      <c r="G164" s="120"/>
      <c r="H164" s="124">
        <f t="shared" si="14"/>
        <v>0</v>
      </c>
      <c r="I164" s="125"/>
      <c r="J164" s="120"/>
      <c r="K164" s="126"/>
      <c r="L164" s="204"/>
      <c r="M164" s="203"/>
    </row>
    <row r="165" spans="2:15" ht="17">
      <c r="B165" s="122" t="s">
        <v>185</v>
      </c>
      <c r="C165" s="123"/>
      <c r="D165" s="120"/>
      <c r="E165" s="120"/>
      <c r="F165" s="120"/>
      <c r="G165" s="120"/>
      <c r="H165" s="124">
        <f t="shared" si="14"/>
        <v>0</v>
      </c>
      <c r="I165" s="125"/>
      <c r="J165" s="120"/>
      <c r="K165" s="126"/>
      <c r="L165" s="204"/>
      <c r="M165" s="203"/>
    </row>
    <row r="166" spans="2:15" ht="17">
      <c r="B166" s="122" t="s">
        <v>186</v>
      </c>
      <c r="C166" s="123"/>
      <c r="D166" s="120"/>
      <c r="E166" s="120"/>
      <c r="F166" s="120"/>
      <c r="G166" s="120"/>
      <c r="H166" s="124">
        <f t="shared" si="14"/>
        <v>0</v>
      </c>
      <c r="I166" s="125"/>
      <c r="J166" s="120"/>
      <c r="K166" s="126"/>
      <c r="L166" s="204"/>
      <c r="M166" s="203"/>
    </row>
    <row r="167" spans="2:15" ht="17">
      <c r="B167" s="122" t="s">
        <v>187</v>
      </c>
      <c r="C167" s="123"/>
      <c r="D167" s="120"/>
      <c r="E167" s="120"/>
      <c r="F167" s="120"/>
      <c r="G167" s="120"/>
      <c r="H167" s="124">
        <f t="shared" si="14"/>
        <v>0</v>
      </c>
      <c r="I167" s="125"/>
      <c r="J167" s="120"/>
      <c r="K167" s="126"/>
      <c r="L167" s="204"/>
      <c r="M167" s="203"/>
    </row>
    <row r="168" spans="2:15" ht="17">
      <c r="B168" s="122" t="s">
        <v>188</v>
      </c>
      <c r="C168" s="170"/>
      <c r="D168" s="128"/>
      <c r="E168" s="128"/>
      <c r="F168" s="128"/>
      <c r="G168" s="128"/>
      <c r="H168" s="124">
        <f t="shared" si="14"/>
        <v>0</v>
      </c>
      <c r="I168" s="129"/>
      <c r="J168" s="128"/>
      <c r="K168" s="130"/>
      <c r="L168" s="204"/>
      <c r="M168" s="203"/>
    </row>
    <row r="169" spans="2:15" ht="17">
      <c r="B169" s="122" t="s">
        <v>189</v>
      </c>
      <c r="C169" s="170"/>
      <c r="D169" s="128"/>
      <c r="E169" s="128"/>
      <c r="F169" s="128"/>
      <c r="G169" s="128"/>
      <c r="H169" s="124">
        <f t="shared" si="14"/>
        <v>0</v>
      </c>
      <c r="I169" s="129"/>
      <c r="J169" s="128"/>
      <c r="K169" s="130"/>
      <c r="L169" s="204"/>
      <c r="M169" s="203"/>
    </row>
    <row r="170" spans="2:15" ht="17">
      <c r="B170" s="203"/>
      <c r="C170" s="56" t="s">
        <v>82</v>
      </c>
      <c r="D170" s="8">
        <f>SUM(D162:D169)</f>
        <v>0</v>
      </c>
      <c r="E170" s="8">
        <f>SUM(E162:E169)</f>
        <v>0</v>
      </c>
      <c r="F170" s="8">
        <f>SUM(F162:F169)</f>
        <v>0</v>
      </c>
      <c r="G170" s="8">
        <f>SUM(G162:G169)</f>
        <v>0</v>
      </c>
      <c r="H170" s="8"/>
      <c r="I170" s="8">
        <f>(I162*H162)+(I163*H163)+(I164*H164)+(I165*H165)+(I166*H166)+(I167*H167)+(I168*H168)+(I169*H169)</f>
        <v>0</v>
      </c>
      <c r="J170" s="8">
        <f>SUM(J162:J169)</f>
        <v>0</v>
      </c>
      <c r="K170" s="130"/>
      <c r="L170" s="204"/>
      <c r="M170" s="203"/>
    </row>
    <row r="171" spans="2:15" ht="30" customHeight="1">
      <c r="B171" s="1" t="s">
        <v>671</v>
      </c>
      <c r="C171" s="143"/>
      <c r="D171" s="144"/>
      <c r="E171" s="144"/>
      <c r="F171" s="144"/>
      <c r="G171" s="144"/>
      <c r="H171" s="269">
        <f>H130+H140+H150</f>
        <v>753158.88</v>
      </c>
      <c r="I171" s="132">
        <f>I150+I140+I130</f>
        <v>298963.55200000003</v>
      </c>
      <c r="J171" s="132">
        <f>J150+J140+J130</f>
        <v>210958.12</v>
      </c>
      <c r="K171" s="131"/>
      <c r="L171" s="2"/>
    </row>
    <row r="172" spans="2:15" ht="51" hidden="1" customHeight="1">
      <c r="B172" s="56" t="s">
        <v>190</v>
      </c>
      <c r="C172" s="297"/>
      <c r="D172" s="297"/>
      <c r="E172" s="297"/>
      <c r="F172" s="297"/>
      <c r="G172" s="297"/>
      <c r="H172" s="297"/>
      <c r="I172" s="297"/>
      <c r="J172" s="298"/>
      <c r="K172" s="302"/>
      <c r="L172" s="7"/>
    </row>
    <row r="173" spans="2:15" ht="51" hidden="1" customHeight="1">
      <c r="B173" s="56" t="s">
        <v>191</v>
      </c>
      <c r="C173" s="278"/>
      <c r="D173" s="278"/>
      <c r="E173" s="278"/>
      <c r="F173" s="278"/>
      <c r="G173" s="278"/>
      <c r="H173" s="278"/>
      <c r="I173" s="278"/>
      <c r="J173" s="279"/>
      <c r="K173" s="278"/>
      <c r="L173" s="22"/>
    </row>
    <row r="174" spans="2:15" ht="17" hidden="1">
      <c r="B174" s="122" t="s">
        <v>192</v>
      </c>
      <c r="C174" s="123"/>
      <c r="D174" s="120"/>
      <c r="E174" s="120"/>
      <c r="F174" s="120"/>
      <c r="G174" s="120"/>
      <c r="H174" s="124">
        <f t="shared" ref="H174:H181" si="15">SUM(D174:G174)</f>
        <v>0</v>
      </c>
      <c r="I174" s="125"/>
      <c r="J174" s="120"/>
      <c r="K174" s="126"/>
      <c r="L174" s="127"/>
    </row>
    <row r="175" spans="2:15" ht="17" hidden="1">
      <c r="B175" s="122" t="s">
        <v>193</v>
      </c>
      <c r="C175" s="123"/>
      <c r="D175" s="120"/>
      <c r="E175" s="120"/>
      <c r="F175" s="120"/>
      <c r="G175" s="120"/>
      <c r="H175" s="124">
        <f t="shared" si="15"/>
        <v>0</v>
      </c>
      <c r="I175" s="125"/>
      <c r="J175" s="120"/>
      <c r="K175" s="126"/>
      <c r="L175" s="127"/>
    </row>
    <row r="176" spans="2:15" ht="17" hidden="1">
      <c r="B176" s="122" t="s">
        <v>194</v>
      </c>
      <c r="C176" s="123"/>
      <c r="D176" s="120"/>
      <c r="E176" s="120"/>
      <c r="F176" s="120"/>
      <c r="G176" s="120"/>
      <c r="H176" s="124">
        <f t="shared" si="15"/>
        <v>0</v>
      </c>
      <c r="I176" s="125"/>
      <c r="J176" s="120"/>
      <c r="K176" s="126"/>
      <c r="L176" s="127"/>
    </row>
    <row r="177" spans="2:12" ht="17" hidden="1">
      <c r="B177" s="122" t="s">
        <v>195</v>
      </c>
      <c r="C177" s="123"/>
      <c r="D177" s="120"/>
      <c r="E177" s="120"/>
      <c r="F177" s="120"/>
      <c r="G177" s="120"/>
      <c r="H177" s="124">
        <f t="shared" si="15"/>
        <v>0</v>
      </c>
      <c r="I177" s="125"/>
      <c r="J177" s="120"/>
      <c r="K177" s="126"/>
      <c r="L177" s="127"/>
    </row>
    <row r="178" spans="2:12" ht="17" hidden="1">
      <c r="B178" s="122" t="s">
        <v>196</v>
      </c>
      <c r="C178" s="123"/>
      <c r="D178" s="120"/>
      <c r="E178" s="120"/>
      <c r="F178" s="120"/>
      <c r="G178" s="120"/>
      <c r="H178" s="124">
        <f t="shared" si="15"/>
        <v>0</v>
      </c>
      <c r="I178" s="125"/>
      <c r="J178" s="120"/>
      <c r="K178" s="126"/>
      <c r="L178" s="127"/>
    </row>
    <row r="179" spans="2:12" ht="17" hidden="1">
      <c r="B179" s="122" t="s">
        <v>197</v>
      </c>
      <c r="C179" s="123"/>
      <c r="D179" s="120"/>
      <c r="E179" s="120"/>
      <c r="F179" s="120"/>
      <c r="G179" s="120"/>
      <c r="H179" s="124">
        <f t="shared" si="15"/>
        <v>0</v>
      </c>
      <c r="I179" s="125"/>
      <c r="J179" s="120"/>
      <c r="K179" s="126"/>
      <c r="L179" s="127"/>
    </row>
    <row r="180" spans="2:12" ht="17" hidden="1">
      <c r="B180" s="122" t="s">
        <v>198</v>
      </c>
      <c r="C180" s="170"/>
      <c r="D180" s="128"/>
      <c r="E180" s="128"/>
      <c r="F180" s="128"/>
      <c r="G180" s="128"/>
      <c r="H180" s="124">
        <f t="shared" si="15"/>
        <v>0</v>
      </c>
      <c r="I180" s="129"/>
      <c r="J180" s="128"/>
      <c r="K180" s="130"/>
      <c r="L180" s="127"/>
    </row>
    <row r="181" spans="2:12" ht="17" hidden="1">
      <c r="B181" s="122" t="s">
        <v>199</v>
      </c>
      <c r="C181" s="170"/>
      <c r="D181" s="128"/>
      <c r="E181" s="128"/>
      <c r="F181" s="128"/>
      <c r="G181" s="128"/>
      <c r="H181" s="124">
        <f t="shared" si="15"/>
        <v>0</v>
      </c>
      <c r="I181" s="129"/>
      <c r="J181" s="128"/>
      <c r="K181" s="130"/>
      <c r="L181" s="127"/>
    </row>
    <row r="182" spans="2:12" ht="17" hidden="1">
      <c r="C182" s="56" t="s">
        <v>200</v>
      </c>
      <c r="D182" s="8">
        <f>SUM(D174:D181)</f>
        <v>0</v>
      </c>
      <c r="E182" s="8">
        <f>SUM(E174:E181)</f>
        <v>0</v>
      </c>
      <c r="F182" s="8">
        <f>SUM(F174:F181)</f>
        <v>0</v>
      </c>
      <c r="G182" s="8">
        <f>SUM(G174:G181)</f>
        <v>0</v>
      </c>
      <c r="H182" s="10">
        <f>SUM(H174:H181)</f>
        <v>0</v>
      </c>
      <c r="I182" s="8">
        <f>(I174*H174)+(I175*H175)+(I176*H176)+(I177*H177)+(I178*H178)+(I179*H179)+(I180*H180)+(I181*H181)</f>
        <v>0</v>
      </c>
      <c r="J182" s="8">
        <f>SUM(J174:J181)</f>
        <v>0</v>
      </c>
      <c r="K182" s="130"/>
      <c r="L182" s="23"/>
    </row>
    <row r="183" spans="2:12" ht="51" hidden="1" customHeight="1">
      <c r="B183" s="56" t="s">
        <v>201</v>
      </c>
      <c r="C183" s="278"/>
      <c r="D183" s="278"/>
      <c r="E183" s="278"/>
      <c r="F183" s="278"/>
      <c r="G183" s="278"/>
      <c r="H183" s="278"/>
      <c r="I183" s="278"/>
      <c r="J183" s="279"/>
      <c r="K183" s="278"/>
      <c r="L183" s="22"/>
    </row>
    <row r="184" spans="2:12" ht="17" hidden="1">
      <c r="B184" s="122" t="s">
        <v>202</v>
      </c>
      <c r="C184" s="123"/>
      <c r="D184" s="120"/>
      <c r="E184" s="120"/>
      <c r="F184" s="120"/>
      <c r="G184" s="120"/>
      <c r="H184" s="124">
        <f t="shared" ref="H184:H191" si="16">SUM(D184:G184)</f>
        <v>0</v>
      </c>
      <c r="I184" s="125"/>
      <c r="J184" s="120"/>
      <c r="K184" s="126"/>
      <c r="L184" s="127"/>
    </row>
    <row r="185" spans="2:12" ht="17" hidden="1">
      <c r="B185" s="122" t="s">
        <v>203</v>
      </c>
      <c r="C185" s="123"/>
      <c r="D185" s="120"/>
      <c r="E185" s="120"/>
      <c r="F185" s="120"/>
      <c r="G185" s="120"/>
      <c r="H185" s="124">
        <f t="shared" si="16"/>
        <v>0</v>
      </c>
      <c r="I185" s="125"/>
      <c r="J185" s="120"/>
      <c r="K185" s="126"/>
      <c r="L185" s="127"/>
    </row>
    <row r="186" spans="2:12" ht="17" hidden="1">
      <c r="B186" s="122" t="s">
        <v>204</v>
      </c>
      <c r="C186" s="123"/>
      <c r="D186" s="120"/>
      <c r="E186" s="120"/>
      <c r="F186" s="120"/>
      <c r="G186" s="120"/>
      <c r="H186" s="124">
        <f t="shared" si="16"/>
        <v>0</v>
      </c>
      <c r="I186" s="125"/>
      <c r="J186" s="120"/>
      <c r="K186" s="126"/>
      <c r="L186" s="127"/>
    </row>
    <row r="187" spans="2:12" ht="17" hidden="1">
      <c r="B187" s="122" t="s">
        <v>205</v>
      </c>
      <c r="C187" s="123"/>
      <c r="D187" s="120"/>
      <c r="E187" s="120"/>
      <c r="F187" s="120"/>
      <c r="G187" s="120"/>
      <c r="H187" s="124">
        <f t="shared" si="16"/>
        <v>0</v>
      </c>
      <c r="I187" s="125"/>
      <c r="J187" s="120"/>
      <c r="K187" s="126"/>
      <c r="L187" s="127"/>
    </row>
    <row r="188" spans="2:12" ht="17" hidden="1">
      <c r="B188" s="122" t="s">
        <v>206</v>
      </c>
      <c r="C188" s="123"/>
      <c r="D188" s="120"/>
      <c r="E188" s="120"/>
      <c r="F188" s="120"/>
      <c r="G188" s="120"/>
      <c r="H188" s="124">
        <f t="shared" si="16"/>
        <v>0</v>
      </c>
      <c r="I188" s="125"/>
      <c r="J188" s="120"/>
      <c r="K188" s="126"/>
      <c r="L188" s="127"/>
    </row>
    <row r="189" spans="2:12" ht="17" hidden="1">
      <c r="B189" s="122" t="s">
        <v>207</v>
      </c>
      <c r="C189" s="123"/>
      <c r="D189" s="120"/>
      <c r="E189" s="120"/>
      <c r="F189" s="120"/>
      <c r="G189" s="120"/>
      <c r="H189" s="124">
        <f t="shared" si="16"/>
        <v>0</v>
      </c>
      <c r="I189" s="125"/>
      <c r="J189" s="120"/>
      <c r="K189" s="126"/>
      <c r="L189" s="127"/>
    </row>
    <row r="190" spans="2:12" ht="17" hidden="1">
      <c r="B190" s="122" t="s">
        <v>208</v>
      </c>
      <c r="C190" s="170"/>
      <c r="D190" s="128"/>
      <c r="E190" s="128"/>
      <c r="F190" s="128"/>
      <c r="G190" s="128"/>
      <c r="H190" s="124">
        <f t="shared" si="16"/>
        <v>0</v>
      </c>
      <c r="I190" s="129"/>
      <c r="J190" s="128"/>
      <c r="K190" s="130"/>
      <c r="L190" s="127"/>
    </row>
    <row r="191" spans="2:12" ht="17" hidden="1">
      <c r="B191" s="122" t="s">
        <v>209</v>
      </c>
      <c r="C191" s="170"/>
      <c r="D191" s="128"/>
      <c r="E191" s="128"/>
      <c r="F191" s="128"/>
      <c r="G191" s="128"/>
      <c r="H191" s="124">
        <f t="shared" si="16"/>
        <v>0</v>
      </c>
      <c r="I191" s="129"/>
      <c r="J191" s="128"/>
      <c r="K191" s="130"/>
      <c r="L191" s="127"/>
    </row>
    <row r="192" spans="2:12" ht="17" hidden="1">
      <c r="C192" s="56" t="s">
        <v>200</v>
      </c>
      <c r="D192" s="10">
        <f>SUM(D184:D191)</f>
        <v>0</v>
      </c>
      <c r="E192" s="10">
        <f>SUM(E184:E191)</f>
        <v>0</v>
      </c>
      <c r="F192" s="10">
        <f>SUM(F184:F191)</f>
        <v>0</v>
      </c>
      <c r="G192" s="10">
        <f>SUM(G184:G191)</f>
        <v>0</v>
      </c>
      <c r="H192" s="10">
        <f>SUM(H184:H191)</f>
        <v>0</v>
      </c>
      <c r="I192" s="8">
        <f>(I184*H184)+(I185*H185)+(I186*H186)+(I187*H187)+(I188*H188)+(I189*H189)+(I190*H190)+(I191*H191)</f>
        <v>0</v>
      </c>
      <c r="J192" s="8">
        <f>SUM(J184:J191)</f>
        <v>0</v>
      </c>
      <c r="K192" s="130"/>
      <c r="L192" s="23"/>
    </row>
    <row r="193" spans="2:12" ht="51" hidden="1" customHeight="1">
      <c r="B193" s="56" t="s">
        <v>210</v>
      </c>
      <c r="C193" s="278"/>
      <c r="D193" s="278"/>
      <c r="E193" s="278"/>
      <c r="F193" s="278"/>
      <c r="G193" s="278"/>
      <c r="H193" s="278"/>
      <c r="I193" s="278"/>
      <c r="J193" s="279"/>
      <c r="K193" s="278"/>
      <c r="L193" s="22"/>
    </row>
    <row r="194" spans="2:12" ht="17" hidden="1">
      <c r="B194" s="122" t="s">
        <v>211</v>
      </c>
      <c r="C194" s="123"/>
      <c r="D194" s="120"/>
      <c r="E194" s="120"/>
      <c r="F194" s="120"/>
      <c r="G194" s="120"/>
      <c r="H194" s="124">
        <f t="shared" ref="H194:H201" si="17">SUM(D194:G194)</f>
        <v>0</v>
      </c>
      <c r="I194" s="125"/>
      <c r="J194" s="120"/>
      <c r="K194" s="126"/>
      <c r="L194" s="127"/>
    </row>
    <row r="195" spans="2:12" ht="17" hidden="1">
      <c r="B195" s="122" t="s">
        <v>212</v>
      </c>
      <c r="C195" s="123"/>
      <c r="D195" s="120"/>
      <c r="E195" s="120"/>
      <c r="F195" s="120"/>
      <c r="G195" s="120"/>
      <c r="H195" s="124">
        <f t="shared" si="17"/>
        <v>0</v>
      </c>
      <c r="I195" s="125"/>
      <c r="J195" s="120"/>
      <c r="K195" s="126"/>
      <c r="L195" s="127"/>
    </row>
    <row r="196" spans="2:12" ht="17" hidden="1">
      <c r="B196" s="122" t="s">
        <v>213</v>
      </c>
      <c r="C196" s="123"/>
      <c r="D196" s="120"/>
      <c r="E196" s="120"/>
      <c r="F196" s="120"/>
      <c r="G196" s="120"/>
      <c r="H196" s="124">
        <f t="shared" si="17"/>
        <v>0</v>
      </c>
      <c r="I196" s="125"/>
      <c r="J196" s="120"/>
      <c r="K196" s="126"/>
      <c r="L196" s="127"/>
    </row>
    <row r="197" spans="2:12" ht="17" hidden="1">
      <c r="B197" s="122" t="s">
        <v>214</v>
      </c>
      <c r="C197" s="123"/>
      <c r="D197" s="120"/>
      <c r="E197" s="120"/>
      <c r="F197" s="120"/>
      <c r="G197" s="120"/>
      <c r="H197" s="124">
        <f t="shared" si="17"/>
        <v>0</v>
      </c>
      <c r="I197" s="125"/>
      <c r="J197" s="120"/>
      <c r="K197" s="126"/>
      <c r="L197" s="127"/>
    </row>
    <row r="198" spans="2:12" ht="17" hidden="1">
      <c r="B198" s="122" t="s">
        <v>215</v>
      </c>
      <c r="C198" s="123"/>
      <c r="D198" s="120"/>
      <c r="E198" s="120"/>
      <c r="F198" s="120"/>
      <c r="G198" s="120"/>
      <c r="H198" s="124">
        <f t="shared" si="17"/>
        <v>0</v>
      </c>
      <c r="I198" s="125"/>
      <c r="J198" s="120"/>
      <c r="K198" s="126"/>
      <c r="L198" s="127"/>
    </row>
    <row r="199" spans="2:12" ht="17" hidden="1">
      <c r="B199" s="122" t="s">
        <v>216</v>
      </c>
      <c r="C199" s="123"/>
      <c r="D199" s="120"/>
      <c r="E199" s="120"/>
      <c r="F199" s="120"/>
      <c r="G199" s="120"/>
      <c r="H199" s="124">
        <f t="shared" si="17"/>
        <v>0</v>
      </c>
      <c r="I199" s="125"/>
      <c r="J199" s="120"/>
      <c r="K199" s="126"/>
      <c r="L199" s="127"/>
    </row>
    <row r="200" spans="2:12" ht="17" hidden="1">
      <c r="B200" s="122" t="s">
        <v>217</v>
      </c>
      <c r="C200" s="170"/>
      <c r="D200" s="128"/>
      <c r="E200" s="128"/>
      <c r="F200" s="128"/>
      <c r="G200" s="128"/>
      <c r="H200" s="124">
        <f t="shared" si="17"/>
        <v>0</v>
      </c>
      <c r="I200" s="129"/>
      <c r="J200" s="128"/>
      <c r="K200" s="130"/>
      <c r="L200" s="127"/>
    </row>
    <row r="201" spans="2:12" ht="17" hidden="1">
      <c r="B201" s="122" t="s">
        <v>218</v>
      </c>
      <c r="C201" s="170"/>
      <c r="D201" s="128"/>
      <c r="E201" s="128"/>
      <c r="F201" s="128"/>
      <c r="G201" s="128"/>
      <c r="H201" s="124">
        <f t="shared" si="17"/>
        <v>0</v>
      </c>
      <c r="I201" s="129"/>
      <c r="J201" s="128"/>
      <c r="K201" s="130"/>
      <c r="L201" s="127"/>
    </row>
    <row r="202" spans="2:12" ht="17" hidden="1">
      <c r="C202" s="56" t="s">
        <v>200</v>
      </c>
      <c r="D202" s="10">
        <f>SUM(D194:D201)</f>
        <v>0</v>
      </c>
      <c r="E202" s="10">
        <f>SUM(E194:E201)</f>
        <v>0</v>
      </c>
      <c r="F202" s="10">
        <f>SUM(F194:F201)</f>
        <v>0</v>
      </c>
      <c r="G202" s="10">
        <f>SUM(G194:G201)</f>
        <v>0</v>
      </c>
      <c r="H202" s="10">
        <f>SUM(H194:H201)</f>
        <v>0</v>
      </c>
      <c r="I202" s="8">
        <f>(I194*H194)+(I195*H195)+(I196*H196)+(I197*H197)+(I198*H198)+(I199*H199)+(I200*H200)+(I201*H201)</f>
        <v>0</v>
      </c>
      <c r="J202" s="8">
        <f>SUM(J194:J201)</f>
        <v>0</v>
      </c>
      <c r="K202" s="130"/>
      <c r="L202" s="23"/>
    </row>
    <row r="203" spans="2:12" ht="51" hidden="1" customHeight="1">
      <c r="B203" s="56" t="s">
        <v>219</v>
      </c>
      <c r="C203" s="278"/>
      <c r="D203" s="278"/>
      <c r="E203" s="278"/>
      <c r="F203" s="278"/>
      <c r="G203" s="278"/>
      <c r="H203" s="278"/>
      <c r="I203" s="278"/>
      <c r="J203" s="279"/>
      <c r="K203" s="278"/>
      <c r="L203" s="22"/>
    </row>
    <row r="204" spans="2:12" ht="17" hidden="1">
      <c r="B204" s="122" t="s">
        <v>220</v>
      </c>
      <c r="C204" s="123"/>
      <c r="D204" s="120"/>
      <c r="E204" s="120"/>
      <c r="F204" s="120"/>
      <c r="G204" s="120"/>
      <c r="H204" s="124">
        <f t="shared" ref="H204:H211" si="18">SUM(D204:G204)</f>
        <v>0</v>
      </c>
      <c r="I204" s="125"/>
      <c r="J204" s="120"/>
      <c r="K204" s="126"/>
      <c r="L204" s="127"/>
    </row>
    <row r="205" spans="2:12" ht="17" hidden="1">
      <c r="B205" s="122" t="s">
        <v>221</v>
      </c>
      <c r="C205" s="123"/>
      <c r="D205" s="120"/>
      <c r="E205" s="120"/>
      <c r="F205" s="120"/>
      <c r="G205" s="120"/>
      <c r="H205" s="124">
        <f t="shared" si="18"/>
        <v>0</v>
      </c>
      <c r="I205" s="125"/>
      <c r="J205" s="120"/>
      <c r="K205" s="126"/>
      <c r="L205" s="127"/>
    </row>
    <row r="206" spans="2:12" ht="17" hidden="1">
      <c r="B206" s="122" t="s">
        <v>222</v>
      </c>
      <c r="C206" s="123"/>
      <c r="D206" s="120"/>
      <c r="E206" s="120"/>
      <c r="F206" s="120"/>
      <c r="G206" s="120"/>
      <c r="H206" s="124">
        <f t="shared" si="18"/>
        <v>0</v>
      </c>
      <c r="I206" s="125"/>
      <c r="J206" s="120"/>
      <c r="K206" s="126"/>
      <c r="L206" s="127"/>
    </row>
    <row r="207" spans="2:12" ht="17" hidden="1">
      <c r="B207" s="122" t="s">
        <v>223</v>
      </c>
      <c r="C207" s="123"/>
      <c r="D207" s="120"/>
      <c r="E207" s="120"/>
      <c r="F207" s="120"/>
      <c r="G207" s="120"/>
      <c r="H207" s="124">
        <f t="shared" si="18"/>
        <v>0</v>
      </c>
      <c r="I207" s="125"/>
      <c r="J207" s="120"/>
      <c r="K207" s="126"/>
      <c r="L207" s="127"/>
    </row>
    <row r="208" spans="2:12" ht="17" hidden="1">
      <c r="B208" s="122" t="s">
        <v>224</v>
      </c>
      <c r="C208" s="123"/>
      <c r="D208" s="120"/>
      <c r="E208" s="120"/>
      <c r="F208" s="120"/>
      <c r="G208" s="120"/>
      <c r="H208" s="124">
        <f t="shared" si="18"/>
        <v>0</v>
      </c>
      <c r="I208" s="125"/>
      <c r="J208" s="120"/>
      <c r="K208" s="126"/>
      <c r="L208" s="127"/>
    </row>
    <row r="209" spans="2:12" ht="17" hidden="1">
      <c r="B209" s="122" t="s">
        <v>225</v>
      </c>
      <c r="C209" s="123"/>
      <c r="D209" s="120"/>
      <c r="E209" s="120"/>
      <c r="F209" s="120"/>
      <c r="G209" s="120"/>
      <c r="H209" s="124">
        <f t="shared" si="18"/>
        <v>0</v>
      </c>
      <c r="I209" s="125"/>
      <c r="J209" s="120"/>
      <c r="K209" s="126"/>
      <c r="L209" s="127"/>
    </row>
    <row r="210" spans="2:12" ht="17" hidden="1">
      <c r="B210" s="122" t="s">
        <v>226</v>
      </c>
      <c r="C210" s="170"/>
      <c r="D210" s="128"/>
      <c r="E210" s="128"/>
      <c r="F210" s="128"/>
      <c r="G210" s="128"/>
      <c r="H210" s="124">
        <f t="shared" si="18"/>
        <v>0</v>
      </c>
      <c r="I210" s="129"/>
      <c r="J210" s="128"/>
      <c r="K210" s="130"/>
      <c r="L210" s="127"/>
    </row>
    <row r="211" spans="2:12" ht="17" hidden="1">
      <c r="B211" s="122" t="s">
        <v>227</v>
      </c>
      <c r="C211" s="170"/>
      <c r="D211" s="128"/>
      <c r="E211" s="128"/>
      <c r="F211" s="128"/>
      <c r="G211" s="128"/>
      <c r="H211" s="124">
        <f t="shared" si="18"/>
        <v>0</v>
      </c>
      <c r="I211" s="129"/>
      <c r="J211" s="128"/>
      <c r="K211" s="130"/>
      <c r="L211" s="127"/>
    </row>
    <row r="212" spans="2:12" ht="17" hidden="1">
      <c r="C212" s="56" t="s">
        <v>200</v>
      </c>
      <c r="D212" s="8">
        <f>SUM(D204:D211)</f>
        <v>0</v>
      </c>
      <c r="E212" s="8">
        <f>SUM(E204:E211)</f>
        <v>0</v>
      </c>
      <c r="F212" s="8">
        <f>SUM(F204:F211)</f>
        <v>0</v>
      </c>
      <c r="G212" s="8">
        <f>SUM(G204:G211)</f>
        <v>0</v>
      </c>
      <c r="H212" s="8">
        <f>SUM(H204:H211)</f>
        <v>0</v>
      </c>
      <c r="I212" s="8">
        <f>(I204*H204)+(I205*H205)+(I206*H206)+(I207*H207)+(I208*H208)+(I209*H209)+(I210*H210)+(I211*H211)</f>
        <v>0</v>
      </c>
      <c r="J212" s="8">
        <f>SUM(J204:J211)</f>
        <v>0</v>
      </c>
      <c r="K212" s="130"/>
      <c r="L212" s="23"/>
    </row>
    <row r="213" spans="2:12" ht="15.75" hidden="1" customHeight="1">
      <c r="B213" s="3"/>
      <c r="C213" s="131"/>
      <c r="D213" s="132"/>
      <c r="E213" s="132"/>
      <c r="F213" s="132"/>
      <c r="G213" s="132"/>
      <c r="H213" s="132"/>
      <c r="I213" s="132"/>
      <c r="J213" s="132"/>
      <c r="K213" s="131"/>
      <c r="L213" s="2"/>
    </row>
    <row r="214" spans="2:12" ht="43.5" customHeight="1">
      <c r="B214" s="3"/>
      <c r="C214" s="131"/>
      <c r="D214" s="132"/>
      <c r="E214" s="132"/>
      <c r="F214" s="132"/>
      <c r="G214" s="132"/>
      <c r="H214" s="132"/>
      <c r="I214" s="132"/>
      <c r="J214" s="132"/>
      <c r="K214" s="131"/>
      <c r="L214" s="2"/>
    </row>
    <row r="215" spans="2:12" ht="138.75" customHeight="1">
      <c r="B215" s="56" t="s">
        <v>228</v>
      </c>
      <c r="C215" s="133"/>
      <c r="D215" s="134">
        <v>2270938</v>
      </c>
      <c r="E215" s="134"/>
      <c r="F215" s="134"/>
      <c r="G215" s="134"/>
      <c r="H215" s="135">
        <f>SUM(D215:G215)</f>
        <v>2270938</v>
      </c>
      <c r="I215" s="136">
        <v>0.35</v>
      </c>
      <c r="J215" s="274">
        <v>1937867.07</v>
      </c>
      <c r="K215" s="273"/>
      <c r="L215" s="23"/>
    </row>
    <row r="216" spans="2:12" ht="69.75" customHeight="1">
      <c r="B216" s="56" t="s">
        <v>229</v>
      </c>
      <c r="C216" s="133"/>
      <c r="D216" s="134">
        <v>308000</v>
      </c>
      <c r="E216" s="134"/>
      <c r="F216" s="176"/>
      <c r="G216" s="134"/>
      <c r="H216" s="135">
        <f>SUM(D216:G216)</f>
        <v>308000</v>
      </c>
      <c r="I216" s="136">
        <v>0.2</v>
      </c>
      <c r="J216" s="274">
        <f>148237.43+186313</f>
        <v>334550.43</v>
      </c>
      <c r="K216" s="137"/>
      <c r="L216" s="23"/>
    </row>
    <row r="217" spans="2:12" ht="57" customHeight="1">
      <c r="B217" s="56" t="s">
        <v>230</v>
      </c>
      <c r="C217" s="138"/>
      <c r="D217" s="134">
        <v>33885</v>
      </c>
      <c r="E217" s="134"/>
      <c r="F217" s="177"/>
      <c r="G217" s="134"/>
      <c r="H217" s="135">
        <f>SUM(D217:G217)</f>
        <v>33885</v>
      </c>
      <c r="I217" s="136">
        <v>0.3</v>
      </c>
      <c r="J217" s="267">
        <v>28726</v>
      </c>
      <c r="K217" s="137"/>
      <c r="L217" s="23"/>
    </row>
    <row r="218" spans="2:12" ht="65.25" customHeight="1">
      <c r="B218" s="101" t="s">
        <v>231</v>
      </c>
      <c r="C218" s="232"/>
      <c r="D218" s="134">
        <v>200000</v>
      </c>
      <c r="E218" s="134"/>
      <c r="F218" s="134"/>
      <c r="G218" s="134"/>
      <c r="H218" s="135">
        <f>SUM(D218:G218)</f>
        <v>200000</v>
      </c>
      <c r="I218" s="136">
        <v>0.3</v>
      </c>
      <c r="J218" s="134"/>
      <c r="K218" s="137"/>
      <c r="L218" s="23"/>
    </row>
    <row r="219" spans="2:12" ht="38.25" customHeight="1">
      <c r="B219" s="3"/>
      <c r="C219" s="68" t="s">
        <v>232</v>
      </c>
      <c r="D219" s="70">
        <f>SUM(D215:D218)</f>
        <v>2812823</v>
      </c>
      <c r="E219" s="70">
        <f>SUM(E215:E218)</f>
        <v>0</v>
      </c>
      <c r="F219" s="70">
        <f>SUM(F215:F218)</f>
        <v>0</v>
      </c>
      <c r="G219" s="70">
        <f>SUM(G215:G218)</f>
        <v>0</v>
      </c>
      <c r="H219" s="70">
        <f>SUM(H215:H218)</f>
        <v>2812823</v>
      </c>
      <c r="I219" s="8">
        <f>(I215*H215)+(I216*H216)+(I217*H217)+(I218*H218)</f>
        <v>926593.79999999993</v>
      </c>
      <c r="J219" s="8">
        <f>SUM(J215:J218)</f>
        <v>2301143.5</v>
      </c>
      <c r="K219" s="133"/>
      <c r="L219" s="6"/>
    </row>
    <row r="220" spans="2:12" ht="15.75" customHeight="1">
      <c r="B220" s="3"/>
      <c r="C220" s="131"/>
      <c r="D220" s="132"/>
      <c r="E220" s="132"/>
      <c r="F220" s="132"/>
      <c r="G220" s="132"/>
      <c r="H220" s="132"/>
      <c r="I220" s="132"/>
      <c r="J220" s="250"/>
      <c r="K220" s="131"/>
      <c r="L220" s="6"/>
    </row>
    <row r="221" spans="2:12" ht="15.75" customHeight="1">
      <c r="B221" s="3"/>
      <c r="C221" s="131"/>
      <c r="D221" s="132"/>
      <c r="E221" s="132"/>
      <c r="F221" s="132"/>
      <c r="G221" s="132"/>
      <c r="H221" s="132"/>
      <c r="I221" s="132"/>
      <c r="J221" s="132"/>
      <c r="K221" s="131"/>
      <c r="L221" s="6"/>
    </row>
    <row r="222" spans="2:12" ht="15.75" customHeight="1">
      <c r="B222" s="3"/>
      <c r="C222" s="231"/>
      <c r="D222" s="132"/>
      <c r="E222" s="132"/>
      <c r="F222" s="132"/>
      <c r="G222" s="132"/>
      <c r="H222" s="132"/>
      <c r="I222" s="132"/>
      <c r="J222" s="132"/>
      <c r="K222" s="131"/>
      <c r="L222" s="6"/>
    </row>
    <row r="223" spans="2:12" ht="15.75" customHeight="1">
      <c r="B223" s="3"/>
      <c r="C223" s="131"/>
      <c r="D223" s="132"/>
      <c r="E223" s="132"/>
      <c r="F223" s="132"/>
      <c r="G223" s="132"/>
      <c r="H223" s="132"/>
      <c r="I223" s="132"/>
      <c r="J223" s="132"/>
      <c r="K223" s="131"/>
      <c r="L223" s="6"/>
    </row>
    <row r="224" spans="2:12" ht="15.75" customHeight="1">
      <c r="B224" s="3"/>
      <c r="C224" s="231"/>
      <c r="D224" s="132"/>
      <c r="E224" s="132"/>
      <c r="F224" s="132"/>
      <c r="G224" s="132"/>
      <c r="H224" s="132"/>
      <c r="I224" s="132"/>
      <c r="J224" s="132"/>
      <c r="K224" s="131"/>
      <c r="L224" s="6"/>
    </row>
    <row r="225" spans="2:15" ht="15.75" customHeight="1">
      <c r="B225" s="3"/>
      <c r="C225" s="131"/>
      <c r="D225" s="132"/>
      <c r="E225" s="132"/>
      <c r="F225" s="132"/>
      <c r="G225" s="132"/>
      <c r="H225" s="132"/>
      <c r="I225" s="132"/>
      <c r="J225" s="132"/>
      <c r="K225" s="131"/>
      <c r="L225" s="6"/>
    </row>
    <row r="226" spans="2:15" ht="15.75" customHeight="1" thickBot="1">
      <c r="B226" s="3"/>
      <c r="C226" s="131"/>
      <c r="D226" s="132"/>
      <c r="E226" s="132"/>
      <c r="F226" s="132"/>
      <c r="G226" s="132"/>
      <c r="H226" s="132"/>
      <c r="I226" s="132"/>
      <c r="J226" s="132"/>
      <c r="K226" s="131"/>
      <c r="L226" s="6"/>
    </row>
    <row r="227" spans="2:15">
      <c r="B227" s="3"/>
      <c r="C227" s="320" t="s">
        <v>54</v>
      </c>
      <c r="D227" s="321"/>
      <c r="E227" s="321"/>
      <c r="F227" s="321"/>
      <c r="G227" s="321"/>
      <c r="H227" s="322"/>
      <c r="I227" s="6"/>
      <c r="J227" s="90"/>
      <c r="K227" s="6"/>
    </row>
    <row r="228" spans="2:15" ht="40.5" customHeight="1">
      <c r="B228" s="3"/>
      <c r="C228" s="310"/>
      <c r="D228" s="8" t="s">
        <v>55</v>
      </c>
      <c r="E228" s="8" t="s">
        <v>56</v>
      </c>
      <c r="F228" s="8" t="s">
        <v>57</v>
      </c>
      <c r="G228" s="8" t="s">
        <v>58</v>
      </c>
      <c r="H228" s="312" t="s">
        <v>8</v>
      </c>
      <c r="I228" s="131"/>
      <c r="J228" s="132"/>
      <c r="K228" s="6"/>
    </row>
    <row r="229" spans="2:15" ht="24.75" customHeight="1">
      <c r="B229" s="3"/>
      <c r="C229" s="311"/>
      <c r="D229" s="63" t="str">
        <f>D13</f>
        <v>UNDP</v>
      </c>
      <c r="E229" s="63"/>
      <c r="F229" s="63"/>
      <c r="G229" s="63"/>
      <c r="H229" s="313"/>
      <c r="I229" s="131"/>
      <c r="J229" s="132"/>
      <c r="K229" s="6"/>
    </row>
    <row r="230" spans="2:15" ht="41.25" customHeight="1">
      <c r="B230" s="139"/>
      <c r="C230" s="140" t="s">
        <v>233</v>
      </c>
      <c r="D230" s="141">
        <f>H219+H171+H119+H67</f>
        <v>4485981.88</v>
      </c>
      <c r="E230" s="141">
        <f>SUM(E24,E36,E46,E56, E66, E78,E88,E98, E108, E118, E130,E140,E150,E160, E170, E182,E192,E202,E212,E215,E216,E217,E218)</f>
        <v>0</v>
      </c>
      <c r="F230" s="141"/>
      <c r="G230" s="141"/>
      <c r="H230" s="142">
        <f>SUM(D230:G230)</f>
        <v>4485981.88</v>
      </c>
      <c r="I230" s="131"/>
      <c r="J230" s="132"/>
      <c r="K230" s="139"/>
    </row>
    <row r="231" spans="2:15" ht="51.75" customHeight="1">
      <c r="B231" s="143"/>
      <c r="C231" s="140" t="s">
        <v>234</v>
      </c>
      <c r="D231" s="141">
        <f>D230*0.07</f>
        <v>314018.7316</v>
      </c>
      <c r="E231" s="141">
        <f>E230*0.07</f>
        <v>0</v>
      </c>
      <c r="F231" s="141">
        <f>F230*0.07</f>
        <v>0</v>
      </c>
      <c r="G231" s="141">
        <f>G230*0.07</f>
        <v>0</v>
      </c>
      <c r="H231" s="142">
        <f>H230*0.07</f>
        <v>314018.7316</v>
      </c>
      <c r="I231" s="143"/>
      <c r="J231" s="144"/>
      <c r="K231" s="145"/>
    </row>
    <row r="232" spans="2:15" ht="51.75" customHeight="1" thickBot="1">
      <c r="B232" s="143"/>
      <c r="C232" s="5" t="s">
        <v>8</v>
      </c>
      <c r="D232" s="59">
        <f>SUM(D230:D231)</f>
        <v>4800000.6115999995</v>
      </c>
      <c r="E232" s="59">
        <f>SUM(E230:E231)</f>
        <v>0</v>
      </c>
      <c r="F232" s="59">
        <f>SUM(F230:F231)</f>
        <v>0</v>
      </c>
      <c r="G232" s="59">
        <f>SUM(G230:G231)</f>
        <v>0</v>
      </c>
      <c r="H232" s="67">
        <f>SUM(H230:H231)</f>
        <v>4800000.6115999995</v>
      </c>
      <c r="I232" s="143"/>
      <c r="J232" s="144"/>
      <c r="K232" s="145"/>
    </row>
    <row r="233" spans="2:15" ht="42" customHeight="1">
      <c r="B233" s="143"/>
      <c r="K233" s="2"/>
      <c r="L233" s="145"/>
    </row>
    <row r="234" spans="2:15" s="147" customFormat="1" ht="29.25" customHeight="1" thickBot="1">
      <c r="B234" s="131"/>
      <c r="C234" s="3"/>
      <c r="D234" s="16"/>
      <c r="E234" s="16"/>
      <c r="F234" s="16"/>
      <c r="G234" s="16"/>
      <c r="H234" s="16"/>
      <c r="I234" s="16"/>
      <c r="J234" s="91"/>
      <c r="K234" s="6"/>
      <c r="L234" s="139"/>
      <c r="N234" s="146"/>
      <c r="O234" s="146"/>
    </row>
    <row r="235" spans="2:15" ht="23.25" customHeight="1">
      <c r="B235" s="145"/>
      <c r="C235" s="304" t="s">
        <v>235</v>
      </c>
      <c r="D235" s="305"/>
      <c r="E235" s="306"/>
      <c r="F235" s="306"/>
      <c r="G235" s="306"/>
      <c r="H235" s="306"/>
      <c r="I235" s="307"/>
      <c r="J235" s="92"/>
      <c r="K235" s="145"/>
    </row>
    <row r="236" spans="2:15" ht="41.25" customHeight="1">
      <c r="B236" s="145"/>
      <c r="C236" s="13"/>
      <c r="D236" s="11" t="s">
        <v>55</v>
      </c>
      <c r="E236" s="11" t="s">
        <v>56</v>
      </c>
      <c r="F236" s="11" t="s">
        <v>57</v>
      </c>
      <c r="G236" s="11" t="s">
        <v>58</v>
      </c>
      <c r="H236" s="314" t="s">
        <v>8</v>
      </c>
      <c r="I236" s="316" t="s">
        <v>236</v>
      </c>
      <c r="J236" s="92"/>
      <c r="K236" s="145"/>
    </row>
    <row r="237" spans="2:15" ht="27.75" customHeight="1">
      <c r="B237" s="145"/>
      <c r="C237" s="13"/>
      <c r="D237" s="11" t="str">
        <f>D13</f>
        <v>UNDP</v>
      </c>
      <c r="E237" s="11"/>
      <c r="F237" s="11"/>
      <c r="G237" s="11"/>
      <c r="H237" s="315"/>
      <c r="I237" s="317"/>
      <c r="J237" s="92"/>
      <c r="K237" s="145"/>
    </row>
    <row r="238" spans="2:15" ht="55.5" customHeight="1">
      <c r="B238" s="145"/>
      <c r="C238" s="12" t="s">
        <v>237</v>
      </c>
      <c r="D238" s="57">
        <f>$D$232*I238</f>
        <v>3360000.4281199994</v>
      </c>
      <c r="E238" s="58">
        <f>$E$232*I238</f>
        <v>0</v>
      </c>
      <c r="F238" s="58">
        <f>$F$232*I238</f>
        <v>0</v>
      </c>
      <c r="G238" s="58">
        <f>$G$232*I238</f>
        <v>0</v>
      </c>
      <c r="H238" s="58">
        <f>SUM(D238:G238)</f>
        <v>3360000.4281199994</v>
      </c>
      <c r="I238" s="74">
        <v>0.7</v>
      </c>
      <c r="J238" s="90"/>
      <c r="K238" s="145"/>
    </row>
    <row r="239" spans="2:15" ht="57.75" customHeight="1">
      <c r="B239" s="303"/>
      <c r="C239" s="102" t="s">
        <v>238</v>
      </c>
      <c r="D239" s="57">
        <f>$D$232*I239</f>
        <v>1440000.1834799999</v>
      </c>
      <c r="E239" s="58">
        <f>$E$232*I239</f>
        <v>0</v>
      </c>
      <c r="F239" s="58">
        <f>$F$232*I239</f>
        <v>0</v>
      </c>
      <c r="G239" s="58">
        <f>$G$232*I239</f>
        <v>0</v>
      </c>
      <c r="H239" s="69">
        <f>SUM(D239:G239)</f>
        <v>1440000.1834799999</v>
      </c>
      <c r="I239" s="75">
        <v>0.3</v>
      </c>
      <c r="J239" s="90"/>
    </row>
    <row r="240" spans="2:15" ht="57.75" customHeight="1">
      <c r="B240" s="303"/>
      <c r="C240" s="102" t="s">
        <v>239</v>
      </c>
      <c r="D240" s="57">
        <f>$D$232*I240</f>
        <v>0</v>
      </c>
      <c r="E240" s="58">
        <f>$E$232*I240</f>
        <v>0</v>
      </c>
      <c r="F240" s="58">
        <f>$F$232*I240</f>
        <v>0</v>
      </c>
      <c r="G240" s="58">
        <f>$G$232*I240</f>
        <v>0</v>
      </c>
      <c r="H240" s="69">
        <f>SUM(D240:G240)</f>
        <v>0</v>
      </c>
      <c r="I240" s="76">
        <v>0</v>
      </c>
      <c r="J240" s="93"/>
      <c r="K240" s="262"/>
    </row>
    <row r="241" spans="2:12" ht="38.25" customHeight="1" thickBot="1">
      <c r="B241" s="303"/>
      <c r="C241" s="5" t="s">
        <v>240</v>
      </c>
      <c r="D241" s="59">
        <f t="shared" ref="D241:I241" si="19">SUM(D238:D240)</f>
        <v>4800000.6115999995</v>
      </c>
      <c r="E241" s="59">
        <f t="shared" si="19"/>
        <v>0</v>
      </c>
      <c r="F241" s="59">
        <f t="shared" si="19"/>
        <v>0</v>
      </c>
      <c r="G241" s="59">
        <f t="shared" si="19"/>
        <v>0</v>
      </c>
      <c r="H241" s="59">
        <f t="shared" si="19"/>
        <v>4800000.6115999995</v>
      </c>
      <c r="I241" s="60">
        <f t="shared" si="19"/>
        <v>1</v>
      </c>
      <c r="J241" s="94"/>
      <c r="K241" s="261"/>
    </row>
    <row r="242" spans="2:12" ht="21.75" customHeight="1" thickBot="1">
      <c r="B242" s="303"/>
      <c r="C242" s="1"/>
      <c r="D242" s="4"/>
      <c r="E242" s="4"/>
      <c r="F242" s="4"/>
      <c r="G242" s="4"/>
      <c r="H242" s="4"/>
      <c r="I242" s="4"/>
      <c r="J242" s="95"/>
    </row>
    <row r="243" spans="2:12" ht="49.5" customHeight="1">
      <c r="B243" s="303"/>
      <c r="C243" s="192" t="s">
        <v>612</v>
      </c>
      <c r="D243" s="61">
        <f>SUM(I24,I36,I46,I56, I66, I78,I88,I98,I108, I118, I130,I140,I150,I160,I182, I170, I192,I202,I212,I219)*1.07</f>
        <v>1513237.17664</v>
      </c>
      <c r="E243" s="16"/>
      <c r="F243" s="16"/>
      <c r="G243" s="16"/>
      <c r="H243" s="16"/>
      <c r="I243" s="96" t="s">
        <v>241</v>
      </c>
      <c r="J243" s="193">
        <f>SUM(J219,J212,J202,J192,J182, J170, J160,J150,J140,J130, J118, J108,J98,J88,J78, J66, J56,J46,J36,J24)</f>
        <v>3424032.25</v>
      </c>
      <c r="K243" s="258"/>
    </row>
    <row r="244" spans="2:12" ht="28.5" customHeight="1" thickBot="1">
      <c r="B244" s="303"/>
      <c r="C244" s="194" t="s">
        <v>242</v>
      </c>
      <c r="D244" s="89">
        <f>D243/H232</f>
        <v>0.31525770496424743</v>
      </c>
      <c r="E244" s="18"/>
      <c r="F244" s="18"/>
      <c r="G244" s="19"/>
      <c r="H244" s="18"/>
      <c r="I244" s="158" t="s">
        <v>243</v>
      </c>
      <c r="J244" s="195">
        <f>J243/H230</f>
        <v>0.7632737584753686</v>
      </c>
    </row>
    <row r="245" spans="2:12" ht="28.5" customHeight="1">
      <c r="B245" s="303"/>
      <c r="C245" s="318"/>
      <c r="D245" s="319"/>
      <c r="E245" s="196"/>
      <c r="F245" s="260"/>
      <c r="G245" s="196"/>
      <c r="H245" s="196"/>
    </row>
    <row r="246" spans="2:12" ht="28.5" customHeight="1">
      <c r="B246" s="303"/>
      <c r="C246" s="194" t="s">
        <v>613</v>
      </c>
      <c r="D246" s="62">
        <f>SUM(D217:G218)*1.07</f>
        <v>250256.95</v>
      </c>
      <c r="E246" s="19"/>
      <c r="F246" s="19"/>
      <c r="G246" s="19"/>
      <c r="H246" s="19"/>
    </row>
    <row r="247" spans="2:12" ht="23.25" customHeight="1">
      <c r="B247" s="303"/>
      <c r="C247" s="194" t="s">
        <v>244</v>
      </c>
      <c r="D247" s="89">
        <f>D246/H232</f>
        <v>5.2136857940228695E-2</v>
      </c>
      <c r="E247" s="19"/>
      <c r="F247" s="19"/>
      <c r="G247" s="19"/>
      <c r="H247" s="19"/>
    </row>
    <row r="248" spans="2:12" ht="66.75" customHeight="1" thickBot="1">
      <c r="B248" s="303"/>
      <c r="C248" s="308" t="s">
        <v>614</v>
      </c>
      <c r="D248" s="309"/>
      <c r="E248" s="162"/>
      <c r="F248" s="162"/>
      <c r="G248" s="162"/>
      <c r="H248" s="162"/>
      <c r="J248" s="188"/>
    </row>
    <row r="249" spans="2:12" ht="55.5" customHeight="1">
      <c r="B249" s="303"/>
      <c r="L249" s="147"/>
    </row>
    <row r="250" spans="2:12" ht="42.75" customHeight="1">
      <c r="B250" s="303"/>
    </row>
    <row r="251" spans="2:12" ht="21.75" customHeight="1">
      <c r="B251" s="303"/>
      <c r="D251" s="223"/>
      <c r="E251" s="223"/>
      <c r="F251" s="223"/>
      <c r="G251" s="223"/>
      <c r="H251" s="223"/>
    </row>
    <row r="252" spans="2:12" ht="21.75" customHeight="1">
      <c r="B252" s="303"/>
    </row>
    <row r="253" spans="2:12" ht="23.25" customHeight="1">
      <c r="B253" s="303"/>
    </row>
    <row r="254" spans="2:12" ht="23.25" customHeight="1"/>
    <row r="255" spans="2:12" ht="21.75" customHeight="1"/>
    <row r="256" spans="2:12" ht="16.5" customHeight="1"/>
    <row r="257" ht="29.25" customHeight="1"/>
    <row r="258" ht="24.75" customHeight="1"/>
    <row r="259" ht="33" customHeight="1"/>
    <row r="261" ht="15" customHeight="1"/>
    <row r="262" ht="25.5" customHeight="1"/>
    <row r="313" spans="1:1" ht="17">
      <c r="A313" s="146" t="s">
        <v>245</v>
      </c>
    </row>
  </sheetData>
  <sheetProtection formatCells="0" formatColumns="0" formatRows="0"/>
  <mergeCells count="35">
    <mergeCell ref="C203:K203"/>
    <mergeCell ref="B239:B253"/>
    <mergeCell ref="C235:I235"/>
    <mergeCell ref="C248:D248"/>
    <mergeCell ref="C228:C229"/>
    <mergeCell ref="H228:H229"/>
    <mergeCell ref="H236:H237"/>
    <mergeCell ref="I236:I237"/>
    <mergeCell ref="C245:D245"/>
    <mergeCell ref="C227:H227"/>
    <mergeCell ref="C193:K193"/>
    <mergeCell ref="C47:K47"/>
    <mergeCell ref="C69:K69"/>
    <mergeCell ref="B6:M6"/>
    <mergeCell ref="C57:K57"/>
    <mergeCell ref="C121:K121"/>
    <mergeCell ref="C109:K109"/>
    <mergeCell ref="C120:M120"/>
    <mergeCell ref="C68:M68"/>
    <mergeCell ref="C79:K79"/>
    <mergeCell ref="C89:K89"/>
    <mergeCell ref="C99:K99"/>
    <mergeCell ref="C131:K131"/>
    <mergeCell ref="C141:K141"/>
    <mergeCell ref="C172:K172"/>
    <mergeCell ref="C151:K151"/>
    <mergeCell ref="C183:K183"/>
    <mergeCell ref="C173:K173"/>
    <mergeCell ref="C161:K161"/>
    <mergeCell ref="B2:E2"/>
    <mergeCell ref="B9:I9"/>
    <mergeCell ref="C25:K25"/>
    <mergeCell ref="C15:K15"/>
    <mergeCell ref="C37:K37"/>
    <mergeCell ref="C14:M14"/>
  </mergeCells>
  <phoneticPr fontId="8" type="noConversion"/>
  <conditionalFormatting sqref="D244">
    <cfRule type="cellIs" dxfId="22" priority="46" operator="lessThan">
      <formula>0.15</formula>
    </cfRule>
  </conditionalFormatting>
  <conditionalFormatting sqref="D247">
    <cfRule type="cellIs" dxfId="21" priority="44" operator="lessThan">
      <formula>0.05</formula>
    </cfRule>
  </conditionalFormatting>
  <conditionalFormatting sqref="I241:J241">
    <cfRule type="cellIs" dxfId="20" priority="1" operator="greaterThan">
      <formula>1</formula>
    </cfRule>
  </conditionalFormatting>
  <dataValidations xWindow="431" yWindow="475" count="7">
    <dataValidation allowBlank="1" showInputMessage="1" showErrorMessage="1" prompt="% Towards Gender Equality and Women's Empowerment Must be Higher than 15%_x000a_" sqref="D244:H244" xr:uid="{00000000-0002-0000-0000-000000000000}"/>
    <dataValidation allowBlank="1" showInputMessage="1" showErrorMessage="1" prompt="M&amp;E Budget Cannot be Less than 5%_x000a_" sqref="D247:H247" xr:uid="{00000000-0002-0000-0000-000001000000}"/>
    <dataValidation allowBlank="1" showInputMessage="1" showErrorMessage="1" prompt="Insert *text* description of Outcome here" sqref="C172:K172" xr:uid="{00000000-0002-0000-0000-000002000000}"/>
    <dataValidation allowBlank="1" showInputMessage="1" showErrorMessage="1" prompt="Insert *text* description of Output here" sqref="C15 C25 C37 C47 C69 C79 C89 C99 C121 C131 C141 C151 C173 C183 C193 C203 C57 C109 C161" xr:uid="{00000000-0002-0000-0000-000003000000}"/>
    <dataValidation allowBlank="1" showInputMessage="1" showErrorMessage="1" prompt="Insert *text* description of Activity here" sqref="C152 C174 C38 C48 C162 C204 C194 C184 C58" xr:uid="{00000000-0002-0000-0000-000004000000}"/>
    <dataValidation allowBlank="1" showErrorMessage="1" prompt="% Towards Gender Equality and Women's Empowerment Must be Higher than 15%_x000a_" sqref="D246:H246" xr:uid="{00000000-0002-0000-0000-000005000000}"/>
    <dataValidation allowBlank="1" showInputMessage="1" showErrorMessage="1" prompt="Insert name of recipient agency here _x000a_" sqref="D13:H13" xr:uid="{00000000-0002-0000-0000-000006000000}"/>
  </dataValidations>
  <pageMargins left="0.7" right="0.7" top="0.75" bottom="0.75" header="0.3" footer="0.3"/>
  <pageSetup scale="38" fitToHeight="0" orientation="landscape" r:id="rId1"/>
  <rowBreaks count="1" manualBreakCount="1">
    <brk id="7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B1:O287"/>
  <sheetViews>
    <sheetView showGridLines="0" showZeros="0" topLeftCell="B1" zoomScale="65" zoomScaleNormal="70" workbookViewId="0">
      <selection activeCell="F253" sqref="F253"/>
    </sheetView>
  </sheetViews>
  <sheetFormatPr baseColWidth="10" defaultColWidth="9.1640625" defaultRowHeight="16"/>
  <cols>
    <col min="1" max="1" width="4.5" style="146" customWidth="1"/>
    <col min="2" max="2" width="3.1640625" style="146" customWidth="1"/>
    <col min="3" max="3" width="51.5" style="146" customWidth="1"/>
    <col min="4" max="4" width="34.1640625" style="147" customWidth="1"/>
    <col min="5" max="5" width="35" style="147" customWidth="1"/>
    <col min="6" max="7" width="34" style="147" customWidth="1"/>
    <col min="8" max="8" width="25.83203125" style="146" customWidth="1"/>
    <col min="9" max="9" width="21.5" style="146" customWidth="1"/>
    <col min="10" max="10" width="16.83203125" style="146" customWidth="1"/>
    <col min="11" max="11" width="19.5" style="146" customWidth="1"/>
    <col min="12" max="12" width="19" style="146" customWidth="1"/>
    <col min="13" max="13" width="26" style="146" customWidth="1"/>
    <col min="14" max="14" width="21.1640625" style="146" customWidth="1"/>
    <col min="15" max="15" width="7" style="146" customWidth="1"/>
    <col min="16" max="16" width="24.1640625" style="146" customWidth="1"/>
    <col min="17" max="17" width="26.5" style="146" customWidth="1"/>
    <col min="18" max="18" width="30.1640625" style="146" customWidth="1"/>
    <col min="19" max="19" width="33" style="146" customWidth="1"/>
    <col min="20" max="21" width="22.83203125" style="146" customWidth="1"/>
    <col min="22" max="22" width="23.5" style="146" customWidth="1"/>
    <col min="23" max="23" width="32.1640625" style="146" customWidth="1"/>
    <col min="24" max="24" width="9.1640625" style="146"/>
    <col min="25" max="25" width="17.83203125" style="146" customWidth="1"/>
    <col min="26" max="26" width="26.5" style="146" customWidth="1"/>
    <col min="27" max="27" width="22.5" style="146" customWidth="1"/>
    <col min="28" max="28" width="29.83203125" style="146" customWidth="1"/>
    <col min="29" max="29" width="23.5" style="146" customWidth="1"/>
    <col min="30" max="30" width="18.5" style="146" customWidth="1"/>
    <col min="31" max="31" width="17.5" style="146" customWidth="1"/>
    <col min="32" max="32" width="25.1640625" style="146" customWidth="1"/>
    <col min="33" max="16384" width="9.1640625" style="146"/>
  </cols>
  <sheetData>
    <row r="1" spans="2:14" ht="24" customHeight="1">
      <c r="M1" s="94"/>
      <c r="N1" s="145"/>
    </row>
    <row r="2" spans="2:14" ht="46.5" customHeight="1">
      <c r="C2" s="282" t="s">
        <v>0</v>
      </c>
      <c r="D2" s="282"/>
      <c r="E2" s="282"/>
      <c r="F2" s="282"/>
      <c r="G2" s="214"/>
      <c r="H2" s="17"/>
      <c r="M2" s="94"/>
      <c r="N2" s="145"/>
    </row>
    <row r="3" spans="2:14" ht="24" customHeight="1">
      <c r="C3" s="17"/>
      <c r="D3" s="146"/>
      <c r="E3" s="146"/>
      <c r="F3" s="146"/>
      <c r="G3" s="146"/>
      <c r="M3" s="94"/>
      <c r="N3" s="145"/>
    </row>
    <row r="4" spans="2:14" ht="24" customHeight="1" thickBot="1">
      <c r="C4" s="17"/>
      <c r="D4" s="146"/>
      <c r="E4" s="146"/>
      <c r="F4" s="146"/>
      <c r="G4" s="146"/>
      <c r="M4" s="94"/>
      <c r="N4" s="145"/>
    </row>
    <row r="5" spans="2:14" ht="30" customHeight="1">
      <c r="C5" s="326" t="s">
        <v>1</v>
      </c>
      <c r="D5" s="327"/>
      <c r="E5" s="327"/>
      <c r="F5" s="327"/>
      <c r="G5" s="327"/>
      <c r="H5" s="328"/>
      <c r="K5" s="94"/>
      <c r="L5" s="145"/>
    </row>
    <row r="6" spans="2:14" ht="24" customHeight="1">
      <c r="C6" s="329" t="s">
        <v>2</v>
      </c>
      <c r="D6" s="330"/>
      <c r="E6" s="330"/>
      <c r="F6" s="330"/>
      <c r="G6" s="330"/>
      <c r="H6" s="331"/>
      <c r="K6" s="94"/>
      <c r="L6" s="145"/>
    </row>
    <row r="7" spans="2:14" ht="41.25" customHeight="1">
      <c r="C7" s="329"/>
      <c r="D7" s="330"/>
      <c r="E7" s="330"/>
      <c r="F7" s="330"/>
      <c r="G7" s="330"/>
      <c r="H7" s="331"/>
      <c r="K7" s="94"/>
      <c r="L7" s="145"/>
    </row>
    <row r="8" spans="2:14" ht="24" customHeight="1" thickBot="1">
      <c r="C8" s="332"/>
      <c r="D8" s="333"/>
      <c r="E8" s="333"/>
      <c r="F8" s="333"/>
      <c r="G8" s="333"/>
      <c r="H8" s="334"/>
      <c r="K8" s="94"/>
      <c r="L8" s="145"/>
    </row>
    <row r="9" spans="2:14" ht="24" customHeight="1" thickBot="1">
      <c r="C9" s="21"/>
      <c r="D9" s="21"/>
      <c r="E9" s="21"/>
      <c r="F9" s="21"/>
      <c r="G9" s="21"/>
      <c r="M9" s="94"/>
      <c r="N9" s="145"/>
    </row>
    <row r="10" spans="2:14" ht="25.5" customHeight="1" thickBot="1">
      <c r="C10" s="283" t="s">
        <v>3</v>
      </c>
      <c r="D10" s="284"/>
      <c r="E10" s="284"/>
      <c r="F10" s="285"/>
      <c r="G10" s="21"/>
      <c r="M10" s="94"/>
      <c r="N10" s="145"/>
    </row>
    <row r="11" spans="2:14" ht="24" customHeight="1">
      <c r="C11" s="21"/>
      <c r="D11" s="21"/>
      <c r="E11" s="21"/>
      <c r="F11" s="21"/>
      <c r="G11" s="21"/>
      <c r="M11" s="94"/>
      <c r="N11" s="145"/>
    </row>
    <row r="12" spans="2:14" ht="40.5" customHeight="1">
      <c r="C12" s="21"/>
      <c r="D12" s="10" t="s">
        <v>4</v>
      </c>
      <c r="E12" s="10" t="s">
        <v>5</v>
      </c>
      <c r="F12" s="10" t="s">
        <v>6</v>
      </c>
      <c r="G12" s="10" t="s">
        <v>7</v>
      </c>
      <c r="H12" s="314" t="s">
        <v>8</v>
      </c>
      <c r="M12" s="94"/>
      <c r="N12" s="145"/>
    </row>
    <row r="13" spans="2:14" ht="24" customHeight="1">
      <c r="C13" s="21"/>
      <c r="D13" s="63" t="s">
        <v>71</v>
      </c>
      <c r="E13" s="63"/>
      <c r="F13" s="63"/>
      <c r="G13" s="63"/>
      <c r="H13" s="315"/>
      <c r="M13" s="94"/>
      <c r="N13" s="145"/>
    </row>
    <row r="14" spans="2:14" ht="24" customHeight="1">
      <c r="B14" s="323" t="s">
        <v>9</v>
      </c>
      <c r="C14" s="324"/>
      <c r="D14" s="324"/>
      <c r="E14" s="324"/>
      <c r="F14" s="324"/>
      <c r="G14" s="324"/>
      <c r="H14" s="325"/>
      <c r="M14" s="94"/>
      <c r="N14" s="145"/>
    </row>
    <row r="15" spans="2:14" ht="22.5" customHeight="1">
      <c r="C15" s="323" t="s">
        <v>643</v>
      </c>
      <c r="D15" s="324"/>
      <c r="E15" s="324"/>
      <c r="F15" s="324"/>
      <c r="G15" s="324"/>
      <c r="H15" s="325"/>
      <c r="M15" s="94"/>
      <c r="N15" s="145"/>
    </row>
    <row r="16" spans="2:14" ht="24.75" customHeight="1" thickBot="1">
      <c r="C16" s="28" t="s">
        <v>10</v>
      </c>
      <c r="D16" s="29">
        <v>300000</v>
      </c>
      <c r="E16" s="29">
        <v>0</v>
      </c>
      <c r="F16" s="29">
        <v>0</v>
      </c>
      <c r="G16" s="29">
        <v>0</v>
      </c>
      <c r="H16" s="30">
        <f t="shared" ref="H16:H24" si="0">SUM(D16:G16)</f>
        <v>300000</v>
      </c>
      <c r="M16" s="94"/>
      <c r="N16" s="145"/>
    </row>
    <row r="17" spans="3:8" ht="21.75" customHeight="1">
      <c r="C17" s="217" t="s">
        <v>11</v>
      </c>
      <c r="D17" s="148"/>
      <c r="E17" s="149"/>
      <c r="F17" s="149"/>
      <c r="G17" s="149"/>
      <c r="H17" s="27">
        <f t="shared" si="0"/>
        <v>0</v>
      </c>
    </row>
    <row r="18" spans="3:8" ht="17">
      <c r="C18" s="122" t="s">
        <v>12</v>
      </c>
      <c r="D18" s="150">
        <v>60000</v>
      </c>
      <c r="E18" s="128"/>
      <c r="F18" s="128"/>
      <c r="G18" s="128"/>
      <c r="H18" s="27">
        <f>SUM(D18:G18)</f>
        <v>60000</v>
      </c>
    </row>
    <row r="19" spans="3:8" ht="15.75" customHeight="1">
      <c r="C19" s="122" t="s">
        <v>13</v>
      </c>
      <c r="D19" s="150"/>
      <c r="E19" s="150"/>
      <c r="F19" s="150"/>
      <c r="G19" s="150"/>
      <c r="H19" s="27">
        <f t="shared" si="0"/>
        <v>0</v>
      </c>
    </row>
    <row r="20" spans="3:8" ht="17">
      <c r="C20" s="218" t="s">
        <v>14</v>
      </c>
      <c r="D20" s="150">
        <v>100000</v>
      </c>
      <c r="E20" s="150"/>
      <c r="F20" s="150"/>
      <c r="G20" s="150"/>
      <c r="H20" s="27">
        <f t="shared" si="0"/>
        <v>100000</v>
      </c>
    </row>
    <row r="21" spans="3:8" ht="17">
      <c r="C21" s="122" t="s">
        <v>15</v>
      </c>
      <c r="D21" s="150">
        <v>70000</v>
      </c>
      <c r="E21" s="150"/>
      <c r="F21" s="150"/>
      <c r="G21" s="150"/>
      <c r="H21" s="27">
        <f t="shared" si="0"/>
        <v>70000</v>
      </c>
    </row>
    <row r="22" spans="3:8" ht="21.75" customHeight="1">
      <c r="C22" s="122" t="s">
        <v>16</v>
      </c>
      <c r="D22" s="150">
        <v>40000</v>
      </c>
      <c r="E22" s="150"/>
      <c r="F22" s="150"/>
      <c r="G22" s="150"/>
      <c r="H22" s="27">
        <f t="shared" si="0"/>
        <v>40000</v>
      </c>
    </row>
    <row r="23" spans="3:8" ht="20.5" customHeight="1">
      <c r="C23" s="122" t="s">
        <v>17</v>
      </c>
      <c r="D23" s="150">
        <v>30000</v>
      </c>
      <c r="E23" s="150"/>
      <c r="F23" s="150"/>
      <c r="G23" s="150"/>
      <c r="H23" s="27">
        <f t="shared" si="0"/>
        <v>30000</v>
      </c>
    </row>
    <row r="24" spans="3:8" ht="15.75" customHeight="1">
      <c r="C24" s="24" t="s">
        <v>18</v>
      </c>
      <c r="D24" s="31">
        <f>SUM(D17:D23)</f>
        <v>300000</v>
      </c>
      <c r="E24" s="31">
        <f>SUM(E17:E23)</f>
        <v>0</v>
      </c>
      <c r="F24" s="31">
        <f>SUM(F17:F23)</f>
        <v>0</v>
      </c>
      <c r="G24" s="31">
        <f>SUM(G17:G23)</f>
        <v>0</v>
      </c>
      <c r="H24" s="27">
        <f t="shared" si="0"/>
        <v>300000</v>
      </c>
    </row>
    <row r="25" spans="3:8" s="147" customFormat="1">
      <c r="C25" s="32"/>
      <c r="D25" s="33"/>
      <c r="E25" s="33"/>
      <c r="F25" s="33"/>
      <c r="G25" s="33"/>
      <c r="H25" s="71"/>
    </row>
    <row r="26" spans="3:8">
      <c r="C26" s="323" t="s">
        <v>19</v>
      </c>
      <c r="D26" s="324"/>
      <c r="E26" s="324"/>
      <c r="F26" s="324"/>
      <c r="G26" s="324"/>
      <c r="H26" s="325"/>
    </row>
    <row r="27" spans="3:8" ht="27" customHeight="1" thickBot="1">
      <c r="C27" s="28" t="s">
        <v>10</v>
      </c>
      <c r="D27" s="29">
        <v>100000</v>
      </c>
      <c r="E27" s="29">
        <v>0</v>
      </c>
      <c r="F27" s="29">
        <v>0</v>
      </c>
      <c r="G27" s="29">
        <v>0</v>
      </c>
      <c r="H27" s="114">
        <f t="shared" ref="H27:H34" si="1">SUM(D27:G27)</f>
        <v>100000</v>
      </c>
    </row>
    <row r="28" spans="3:8" ht="17">
      <c r="C28" s="217" t="s">
        <v>11</v>
      </c>
      <c r="D28" s="148"/>
      <c r="E28" s="149"/>
      <c r="F28" s="149"/>
      <c r="G28" s="149"/>
      <c r="H28" s="119">
        <f t="shared" si="1"/>
        <v>0</v>
      </c>
    </row>
    <row r="29" spans="3:8" ht="17">
      <c r="C29" s="122" t="s">
        <v>12</v>
      </c>
      <c r="D29" s="150"/>
      <c r="E29" s="128"/>
      <c r="F29" s="128"/>
      <c r="G29" s="128"/>
      <c r="H29" s="119">
        <f t="shared" si="1"/>
        <v>0</v>
      </c>
    </row>
    <row r="30" spans="3:8" ht="34">
      <c r="C30" s="122" t="s">
        <v>13</v>
      </c>
      <c r="D30" s="150"/>
      <c r="E30" s="150"/>
      <c r="F30" s="150"/>
      <c r="G30" s="150"/>
      <c r="H30" s="119">
        <f t="shared" si="1"/>
        <v>0</v>
      </c>
    </row>
    <row r="31" spans="3:8" ht="17">
      <c r="C31" s="218" t="s">
        <v>14</v>
      </c>
      <c r="D31" s="150">
        <v>75000</v>
      </c>
      <c r="E31" s="150"/>
      <c r="F31" s="150"/>
      <c r="G31" s="150"/>
      <c r="H31" s="119">
        <f t="shared" si="1"/>
        <v>75000</v>
      </c>
    </row>
    <row r="32" spans="3:8" ht="17">
      <c r="C32" s="122" t="s">
        <v>15</v>
      </c>
      <c r="D32" s="150">
        <v>18000</v>
      </c>
      <c r="E32" s="150"/>
      <c r="F32" s="150"/>
      <c r="G32" s="150"/>
      <c r="H32" s="119">
        <f t="shared" si="1"/>
        <v>18000</v>
      </c>
    </row>
    <row r="33" spans="3:9" ht="17">
      <c r="C33" s="122" t="s">
        <v>16</v>
      </c>
      <c r="D33" s="150"/>
      <c r="E33" s="150"/>
      <c r="F33" s="150"/>
      <c r="G33" s="150"/>
      <c r="H33" s="119">
        <f t="shared" si="1"/>
        <v>0</v>
      </c>
    </row>
    <row r="34" spans="3:9" ht="17">
      <c r="C34" s="122" t="s">
        <v>17</v>
      </c>
      <c r="D34" s="150">
        <f>100000*7%</f>
        <v>7000.0000000000009</v>
      </c>
      <c r="E34" s="150"/>
      <c r="F34" s="150"/>
      <c r="G34" s="150"/>
      <c r="H34" s="119">
        <f t="shared" si="1"/>
        <v>7000.0000000000009</v>
      </c>
    </row>
    <row r="35" spans="3:9" ht="17">
      <c r="C35" s="24" t="s">
        <v>18</v>
      </c>
      <c r="D35" s="31">
        <f>SUM(D28:D34)</f>
        <v>100000</v>
      </c>
      <c r="E35" s="31">
        <f>SUM(E28:E34)</f>
        <v>0</v>
      </c>
      <c r="F35" s="31">
        <f>SUM(F28:F34)</f>
        <v>0</v>
      </c>
      <c r="G35" s="31">
        <f>SUM(G28:G34)</f>
        <v>0</v>
      </c>
      <c r="H35" s="119">
        <f>SUM(D35:G35)</f>
        <v>100000</v>
      </c>
    </row>
    <row r="36" spans="3:9" s="147" customFormat="1">
      <c r="C36" s="32"/>
      <c r="D36" s="33"/>
      <c r="E36" s="33"/>
      <c r="F36" s="33"/>
      <c r="G36" s="33"/>
      <c r="H36" s="118"/>
    </row>
    <row r="37" spans="3:9">
      <c r="C37" s="323" t="s">
        <v>20</v>
      </c>
      <c r="D37" s="324"/>
      <c r="E37" s="324"/>
      <c r="F37" s="324"/>
      <c r="G37" s="324"/>
      <c r="H37" s="325"/>
    </row>
    <row r="38" spans="3:9" ht="21.75" customHeight="1" thickBot="1">
      <c r="C38" s="28" t="s">
        <v>10</v>
      </c>
      <c r="D38" s="29">
        <v>0</v>
      </c>
      <c r="E38" s="29">
        <v>0</v>
      </c>
      <c r="F38" s="29">
        <v>0</v>
      </c>
      <c r="G38" s="29">
        <v>0</v>
      </c>
      <c r="H38" s="114">
        <f t="shared" ref="H38:H46" si="2">SUM(D38:G38)</f>
        <v>0</v>
      </c>
    </row>
    <row r="39" spans="3:9" ht="17">
      <c r="C39" s="217" t="s">
        <v>11</v>
      </c>
      <c r="D39" s="148"/>
      <c r="E39" s="149"/>
      <c r="F39" s="149"/>
      <c r="G39" s="149"/>
      <c r="H39" s="119">
        <f t="shared" si="2"/>
        <v>0</v>
      </c>
    </row>
    <row r="40" spans="3:9" s="147" customFormat="1" ht="15.75" customHeight="1">
      <c r="C40" s="122" t="s">
        <v>12</v>
      </c>
      <c r="D40" s="150"/>
      <c r="E40" s="128"/>
      <c r="F40" s="128"/>
      <c r="G40" s="128"/>
      <c r="H40" s="119">
        <f t="shared" si="2"/>
        <v>0</v>
      </c>
    </row>
    <row r="41" spans="3:9" s="147" customFormat="1" ht="34">
      <c r="C41" s="122" t="s">
        <v>13</v>
      </c>
      <c r="D41" s="150"/>
      <c r="E41" s="150"/>
      <c r="F41" s="150"/>
      <c r="G41" s="229"/>
      <c r="H41" s="119">
        <f t="shared" si="2"/>
        <v>0</v>
      </c>
    </row>
    <row r="42" spans="3:9" s="147" customFormat="1" ht="17">
      <c r="C42" s="218" t="s">
        <v>14</v>
      </c>
      <c r="D42" s="150"/>
      <c r="E42" s="150"/>
      <c r="F42" s="150"/>
      <c r="G42" s="229"/>
      <c r="H42" s="119">
        <f t="shared" si="2"/>
        <v>0</v>
      </c>
      <c r="I42" s="228"/>
    </row>
    <row r="43" spans="3:9" ht="17">
      <c r="C43" s="122" t="s">
        <v>15</v>
      </c>
      <c r="D43" s="150"/>
      <c r="E43" s="150"/>
      <c r="F43" s="150"/>
      <c r="G43" s="229"/>
      <c r="H43" s="119">
        <f t="shared" si="2"/>
        <v>0</v>
      </c>
    </row>
    <row r="44" spans="3:9" ht="17">
      <c r="C44" s="122" t="s">
        <v>16</v>
      </c>
      <c r="D44" s="150"/>
      <c r="E44" s="150"/>
      <c r="F44" s="150"/>
      <c r="G44" s="229"/>
      <c r="H44" s="119">
        <f t="shared" si="2"/>
        <v>0</v>
      </c>
    </row>
    <row r="45" spans="3:9" ht="17">
      <c r="C45" s="122" t="s">
        <v>17</v>
      </c>
      <c r="D45" s="150"/>
      <c r="E45" s="150"/>
      <c r="F45" s="150"/>
      <c r="G45" s="229"/>
      <c r="H45" s="119">
        <f t="shared" si="2"/>
        <v>0</v>
      </c>
    </row>
    <row r="46" spans="3:9" ht="17">
      <c r="C46" s="78" t="s">
        <v>18</v>
      </c>
      <c r="D46" s="79"/>
      <c r="E46" s="79">
        <f>SUM(E39:E45)</f>
        <v>0</v>
      </c>
      <c r="F46" s="79">
        <f>SUM(F39:F45)</f>
        <v>0</v>
      </c>
      <c r="G46" s="79"/>
      <c r="H46" s="119">
        <f t="shared" si="2"/>
        <v>0</v>
      </c>
    </row>
    <row r="47" spans="3:9">
      <c r="C47" s="151"/>
      <c r="D47" s="152"/>
      <c r="E47" s="152"/>
      <c r="F47" s="152"/>
      <c r="G47" s="152"/>
      <c r="H47" s="153"/>
    </row>
    <row r="48" spans="3:9" s="147" customFormat="1" ht="16" customHeight="1">
      <c r="C48" s="98" t="s">
        <v>21</v>
      </c>
      <c r="D48" s="99"/>
      <c r="E48" s="99"/>
      <c r="F48" s="99"/>
      <c r="G48" s="99"/>
      <c r="H48" s="100"/>
    </row>
    <row r="49" spans="3:8" ht="20.25" customHeight="1" thickBot="1">
      <c r="C49" s="28" t="s">
        <v>10</v>
      </c>
      <c r="D49" s="29">
        <v>0</v>
      </c>
      <c r="E49" s="29">
        <v>0</v>
      </c>
      <c r="F49" s="29">
        <v>0</v>
      </c>
      <c r="G49" s="29">
        <v>0</v>
      </c>
      <c r="H49" s="114">
        <f>SUM(D49:G49)</f>
        <v>0</v>
      </c>
    </row>
    <row r="50" spans="3:8" ht="17">
      <c r="C50" s="217" t="s">
        <v>11</v>
      </c>
      <c r="D50" s="148"/>
      <c r="E50" s="149"/>
      <c r="F50" s="149"/>
      <c r="G50" s="149"/>
      <c r="H50" s="119">
        <f t="shared" ref="H50:H57" si="3">SUM(D50:G50)</f>
        <v>0</v>
      </c>
    </row>
    <row r="51" spans="3:8" ht="15.75" customHeight="1">
      <c r="C51" s="122" t="s">
        <v>12</v>
      </c>
      <c r="D51" s="150"/>
      <c r="E51" s="128"/>
      <c r="F51" s="128"/>
      <c r="G51" s="128"/>
      <c r="H51" s="119">
        <f t="shared" si="3"/>
        <v>0</v>
      </c>
    </row>
    <row r="52" spans="3:8" ht="32.25" customHeight="1">
      <c r="C52" s="122" t="s">
        <v>13</v>
      </c>
      <c r="D52" s="150"/>
      <c r="E52" s="150"/>
      <c r="F52" s="150"/>
      <c r="G52" s="150"/>
      <c r="H52" s="119">
        <f t="shared" si="3"/>
        <v>0</v>
      </c>
    </row>
    <row r="53" spans="3:8" s="147" customFormat="1" ht="17">
      <c r="C53" s="218" t="s">
        <v>14</v>
      </c>
      <c r="D53" s="150"/>
      <c r="E53" s="150"/>
      <c r="F53" s="150"/>
      <c r="G53" s="150"/>
      <c r="H53" s="119">
        <f t="shared" si="3"/>
        <v>0</v>
      </c>
    </row>
    <row r="54" spans="3:8" ht="17">
      <c r="C54" s="122" t="s">
        <v>15</v>
      </c>
      <c r="D54" s="150"/>
      <c r="E54" s="150"/>
      <c r="F54" s="150"/>
      <c r="G54" s="150"/>
      <c r="H54" s="119">
        <f t="shared" si="3"/>
        <v>0</v>
      </c>
    </row>
    <row r="55" spans="3:8" ht="17">
      <c r="C55" s="122" t="s">
        <v>16</v>
      </c>
      <c r="D55" s="150"/>
      <c r="E55" s="150"/>
      <c r="F55" s="150"/>
      <c r="G55" s="150"/>
      <c r="H55" s="119">
        <f t="shared" si="3"/>
        <v>0</v>
      </c>
    </row>
    <row r="56" spans="3:8" ht="17">
      <c r="C56" s="122" t="s">
        <v>17</v>
      </c>
      <c r="D56" s="150"/>
      <c r="E56" s="150"/>
      <c r="F56" s="150"/>
      <c r="G56" s="150"/>
      <c r="H56" s="119">
        <f t="shared" si="3"/>
        <v>0</v>
      </c>
    </row>
    <row r="57" spans="3:8" ht="21" customHeight="1">
      <c r="C57" s="78" t="s">
        <v>18</v>
      </c>
      <c r="D57" s="79">
        <f>SUM(D50:D56)</f>
        <v>0</v>
      </c>
      <c r="E57" s="79">
        <f>SUM(E50:E56)</f>
        <v>0</v>
      </c>
      <c r="F57" s="79">
        <f>SUM(F50:F56)</f>
        <v>0</v>
      </c>
      <c r="G57" s="79">
        <f>SUM(G50:G56)</f>
        <v>0</v>
      </c>
      <c r="H57" s="119">
        <f t="shared" si="3"/>
        <v>0</v>
      </c>
    </row>
    <row r="58" spans="3:8" ht="21" customHeight="1">
      <c r="C58" s="32"/>
      <c r="D58" s="33"/>
      <c r="E58" s="33"/>
      <c r="F58" s="33"/>
      <c r="G58" s="33"/>
      <c r="H58" s="34"/>
    </row>
    <row r="59" spans="3:8" ht="21" customHeight="1">
      <c r="C59" s="98" t="s">
        <v>22</v>
      </c>
      <c r="D59" s="99"/>
      <c r="E59" s="99"/>
      <c r="F59" s="99"/>
      <c r="G59" s="99"/>
      <c r="H59" s="100"/>
    </row>
    <row r="60" spans="3:8" ht="21" customHeight="1" thickBot="1">
      <c r="C60" s="28" t="s">
        <v>10</v>
      </c>
      <c r="D60" s="29">
        <v>0</v>
      </c>
      <c r="E60" s="29">
        <v>0</v>
      </c>
      <c r="F60" s="29">
        <v>0</v>
      </c>
      <c r="G60" s="29">
        <v>0</v>
      </c>
      <c r="H60" s="114">
        <f>SUM(D60:G60)</f>
        <v>0</v>
      </c>
    </row>
    <row r="61" spans="3:8" ht="21" customHeight="1">
      <c r="C61" s="217" t="s">
        <v>11</v>
      </c>
      <c r="D61" s="148"/>
      <c r="E61" s="149"/>
      <c r="F61" s="149"/>
      <c r="G61" s="149"/>
      <c r="H61" s="119">
        <f t="shared" ref="H61:H68" si="4">SUM(D61:G61)</f>
        <v>0</v>
      </c>
    </row>
    <row r="62" spans="3:8" ht="21" customHeight="1">
      <c r="C62" s="122" t="s">
        <v>12</v>
      </c>
      <c r="D62" s="150"/>
      <c r="E62" s="128"/>
      <c r="F62" s="128"/>
      <c r="G62" s="128"/>
      <c r="H62" s="119">
        <f t="shared" si="4"/>
        <v>0</v>
      </c>
    </row>
    <row r="63" spans="3:8" ht="33" customHeight="1">
      <c r="C63" s="122" t="s">
        <v>13</v>
      </c>
      <c r="D63" s="150"/>
      <c r="E63" s="150"/>
      <c r="F63" s="150"/>
      <c r="G63" s="150"/>
      <c r="H63" s="119">
        <f t="shared" si="4"/>
        <v>0</v>
      </c>
    </row>
    <row r="64" spans="3:8" ht="21" customHeight="1">
      <c r="C64" s="218" t="s">
        <v>14</v>
      </c>
      <c r="D64" s="150"/>
      <c r="E64" s="150"/>
      <c r="F64" s="150"/>
      <c r="G64" s="150"/>
      <c r="H64" s="119">
        <f t="shared" si="4"/>
        <v>0</v>
      </c>
    </row>
    <row r="65" spans="2:8" ht="21" customHeight="1">
      <c r="C65" s="122" t="s">
        <v>15</v>
      </c>
      <c r="D65" s="150"/>
      <c r="E65" s="150"/>
      <c r="F65" s="150"/>
      <c r="G65" s="150"/>
      <c r="H65" s="119">
        <f t="shared" si="4"/>
        <v>0</v>
      </c>
    </row>
    <row r="66" spans="2:8" ht="21" customHeight="1">
      <c r="C66" s="122" t="s">
        <v>16</v>
      </c>
      <c r="D66" s="150"/>
      <c r="E66" s="150"/>
      <c r="F66" s="150"/>
      <c r="G66" s="150"/>
      <c r="H66" s="119">
        <f t="shared" si="4"/>
        <v>0</v>
      </c>
    </row>
    <row r="67" spans="2:8" ht="21" customHeight="1">
      <c r="C67" s="122" t="s">
        <v>17</v>
      </c>
      <c r="D67" s="150"/>
      <c r="E67" s="150"/>
      <c r="F67" s="150"/>
      <c r="G67" s="150"/>
      <c r="H67" s="119">
        <f t="shared" si="4"/>
        <v>0</v>
      </c>
    </row>
    <row r="68" spans="2:8" ht="21" customHeight="1">
      <c r="C68" s="24" t="s">
        <v>18</v>
      </c>
      <c r="D68" s="31">
        <f>SUM(D61:D67)</f>
        <v>0</v>
      </c>
      <c r="E68" s="31">
        <f>SUM(E61:E67)</f>
        <v>0</v>
      </c>
      <c r="F68" s="31">
        <f>SUM(F61:F67)</f>
        <v>0</v>
      </c>
      <c r="G68" s="31">
        <f>SUM(G61:G67)</f>
        <v>0</v>
      </c>
      <c r="H68" s="119">
        <f t="shared" si="4"/>
        <v>0</v>
      </c>
    </row>
    <row r="69" spans="2:8" s="147" customFormat="1" ht="22.5" customHeight="1">
      <c r="C69" s="35"/>
      <c r="D69" s="33"/>
      <c r="E69" s="33"/>
      <c r="F69" s="33"/>
      <c r="G69" s="33"/>
      <c r="H69" s="248">
        <f>H35+H24</f>
        <v>400000</v>
      </c>
    </row>
    <row r="70" spans="2:8">
      <c r="B70" s="323" t="s">
        <v>23</v>
      </c>
      <c r="C70" s="324"/>
      <c r="D70" s="324"/>
      <c r="E70" s="324"/>
      <c r="F70" s="324"/>
      <c r="G70" s="324"/>
      <c r="H70" s="325"/>
    </row>
    <row r="71" spans="2:8">
      <c r="C71" s="323" t="s">
        <v>24</v>
      </c>
      <c r="D71" s="324"/>
      <c r="E71" s="324"/>
      <c r="F71" s="324"/>
      <c r="G71" s="324"/>
      <c r="H71" s="325"/>
    </row>
    <row r="72" spans="2:8" ht="24" customHeight="1" thickBot="1">
      <c r="C72" s="28" t="s">
        <v>10</v>
      </c>
      <c r="D72" s="29">
        <v>100000</v>
      </c>
      <c r="E72" s="29">
        <v>0</v>
      </c>
      <c r="F72" s="29">
        <v>0</v>
      </c>
      <c r="G72" s="29">
        <v>0</v>
      </c>
      <c r="H72" s="119">
        <f t="shared" ref="H72:H79" si="5">SUM(D72:G72)</f>
        <v>100000</v>
      </c>
    </row>
    <row r="73" spans="2:8" ht="15.75" customHeight="1">
      <c r="C73" s="217" t="s">
        <v>11</v>
      </c>
      <c r="D73" s="150">
        <v>46570</v>
      </c>
      <c r="E73" s="188"/>
      <c r="F73" s="149"/>
      <c r="G73" s="149"/>
      <c r="H73" s="119">
        <f t="shared" si="5"/>
        <v>46570</v>
      </c>
    </row>
    <row r="74" spans="2:8" ht="15.75" customHeight="1">
      <c r="C74" s="122" t="s">
        <v>12</v>
      </c>
      <c r="D74" s="150"/>
      <c r="E74" s="150"/>
      <c r="F74" s="149"/>
      <c r="G74" s="128"/>
      <c r="H74" s="119">
        <f t="shared" si="5"/>
        <v>0</v>
      </c>
    </row>
    <row r="75" spans="2:8" ht="15.75" customHeight="1">
      <c r="C75" s="122" t="s">
        <v>13</v>
      </c>
      <c r="D75" s="150">
        <v>10000</v>
      </c>
      <c r="E75" s="150"/>
      <c r="F75" s="149"/>
      <c r="G75" s="150"/>
      <c r="H75" s="119">
        <f t="shared" si="5"/>
        <v>10000</v>
      </c>
    </row>
    <row r="76" spans="2:8" ht="18.75" customHeight="1">
      <c r="C76" s="218" t="s">
        <v>14</v>
      </c>
      <c r="D76" s="150">
        <v>13330</v>
      </c>
      <c r="E76" s="150"/>
      <c r="F76" s="149"/>
      <c r="G76" s="150"/>
      <c r="H76" s="119">
        <f t="shared" si="5"/>
        <v>13330</v>
      </c>
    </row>
    <row r="77" spans="2:8" ht="17">
      <c r="C77" s="122" t="s">
        <v>15</v>
      </c>
      <c r="D77" s="150"/>
      <c r="E77" s="150"/>
      <c r="F77" s="149"/>
      <c r="G77" s="150"/>
      <c r="H77" s="119">
        <f t="shared" si="5"/>
        <v>0</v>
      </c>
    </row>
    <row r="78" spans="2:8" s="147" customFormat="1" ht="21.75" customHeight="1">
      <c r="B78" s="146"/>
      <c r="C78" s="122" t="s">
        <v>16</v>
      </c>
      <c r="D78" s="150">
        <v>7670</v>
      </c>
      <c r="E78" s="150"/>
      <c r="F78" s="149"/>
      <c r="G78" s="150"/>
      <c r="H78" s="119">
        <f t="shared" si="5"/>
        <v>7670</v>
      </c>
    </row>
    <row r="79" spans="2:8" s="147" customFormat="1" ht="17">
      <c r="B79" s="146"/>
      <c r="C79" s="122" t="s">
        <v>17</v>
      </c>
      <c r="D79" s="150">
        <v>22430</v>
      </c>
      <c r="E79" s="150"/>
      <c r="F79" s="149"/>
      <c r="G79" s="150"/>
      <c r="H79" s="119">
        <f t="shared" si="5"/>
        <v>22430</v>
      </c>
    </row>
    <row r="80" spans="2:8" ht="17">
      <c r="C80" s="24" t="s">
        <v>18</v>
      </c>
      <c r="D80" s="31">
        <f>SUM(D73:D79)</f>
        <v>100000</v>
      </c>
      <c r="E80" s="31">
        <f>SUM(F73:F79)</f>
        <v>0</v>
      </c>
      <c r="F80" s="31">
        <f>SUM(F73:F79)</f>
        <v>0</v>
      </c>
      <c r="G80" s="31">
        <f>SUM(G73:G79)</f>
        <v>0</v>
      </c>
      <c r="H80" s="119">
        <f>SUM(D80:G80)</f>
        <v>100000</v>
      </c>
    </row>
    <row r="81" spans="2:8" s="147" customFormat="1">
      <c r="C81" s="32"/>
      <c r="D81" s="33"/>
      <c r="E81" s="33"/>
      <c r="F81" s="33"/>
      <c r="G81" s="33"/>
      <c r="H81" s="118"/>
    </row>
    <row r="82" spans="2:8">
      <c r="B82" s="147"/>
      <c r="C82" s="323" t="s">
        <v>25</v>
      </c>
      <c r="D82" s="324"/>
      <c r="E82" s="324"/>
      <c r="F82" s="324"/>
      <c r="G82" s="324"/>
      <c r="H82" s="325"/>
    </row>
    <row r="83" spans="2:8" ht="21.75" customHeight="1" thickBot="1">
      <c r="C83" s="28" t="s">
        <v>10</v>
      </c>
      <c r="D83" s="29">
        <v>90000</v>
      </c>
      <c r="E83" s="29">
        <v>0</v>
      </c>
      <c r="F83" s="29">
        <v>0</v>
      </c>
      <c r="G83" s="29">
        <v>0</v>
      </c>
      <c r="H83" s="119">
        <f t="shared" ref="H83:H90" si="6">SUM(D83:G83)</f>
        <v>90000</v>
      </c>
    </row>
    <row r="84" spans="2:8" ht="15.75" customHeight="1">
      <c r="C84" s="217" t="s">
        <v>11</v>
      </c>
      <c r="D84" s="149">
        <v>51925</v>
      </c>
      <c r="E84" s="149"/>
      <c r="F84" s="149"/>
      <c r="G84" s="149"/>
      <c r="H84" s="119">
        <f t="shared" si="6"/>
        <v>51925</v>
      </c>
    </row>
    <row r="85" spans="2:8" ht="15.75" customHeight="1">
      <c r="C85" s="122" t="s">
        <v>12</v>
      </c>
      <c r="D85" s="128">
        <v>0</v>
      </c>
      <c r="E85" s="149"/>
      <c r="F85" s="149"/>
      <c r="G85" s="128"/>
      <c r="H85" s="119">
        <f t="shared" si="6"/>
        <v>0</v>
      </c>
    </row>
    <row r="86" spans="2:8" ht="15.75" customHeight="1">
      <c r="C86" s="122" t="s">
        <v>13</v>
      </c>
      <c r="D86" s="150">
        <v>3461</v>
      </c>
      <c r="E86" s="149"/>
      <c r="F86" s="149"/>
      <c r="G86" s="150"/>
      <c r="H86" s="119">
        <f t="shared" si="6"/>
        <v>3461</v>
      </c>
    </row>
    <row r="87" spans="2:8" ht="17">
      <c r="C87" s="218" t="s">
        <v>14</v>
      </c>
      <c r="D87" s="150">
        <v>20596</v>
      </c>
      <c r="E87" s="149"/>
      <c r="F87" s="149"/>
      <c r="G87" s="150"/>
      <c r="H87" s="119">
        <f t="shared" si="6"/>
        <v>20596</v>
      </c>
    </row>
    <row r="88" spans="2:8" ht="17">
      <c r="C88" s="122" t="s">
        <v>15</v>
      </c>
      <c r="D88" s="150">
        <v>10384</v>
      </c>
      <c r="E88" s="149"/>
      <c r="F88" s="149"/>
      <c r="G88" s="150"/>
      <c r="H88" s="119">
        <f t="shared" si="6"/>
        <v>10384</v>
      </c>
    </row>
    <row r="89" spans="2:8" ht="17">
      <c r="C89" s="122" t="s">
        <v>16</v>
      </c>
      <c r="D89" s="150">
        <v>0</v>
      </c>
      <c r="E89" s="149"/>
      <c r="F89" s="149"/>
      <c r="G89" s="150"/>
      <c r="H89" s="119">
        <f t="shared" si="6"/>
        <v>0</v>
      </c>
    </row>
    <row r="90" spans="2:8" ht="17">
      <c r="C90" s="122" t="s">
        <v>17</v>
      </c>
      <c r="D90" s="150">
        <v>3634</v>
      </c>
      <c r="E90" s="149"/>
      <c r="F90" s="149"/>
      <c r="G90" s="150"/>
      <c r="H90" s="119">
        <f t="shared" si="6"/>
        <v>3634</v>
      </c>
    </row>
    <row r="91" spans="2:8" ht="17">
      <c r="C91" s="24" t="s">
        <v>18</v>
      </c>
      <c r="D91" s="31">
        <f>SUM(D84:D90)</f>
        <v>90000</v>
      </c>
      <c r="E91" s="31">
        <f>SUM(E84:E90)</f>
        <v>0</v>
      </c>
      <c r="F91" s="31">
        <f>SUM(F84:F90)</f>
        <v>0</v>
      </c>
      <c r="G91" s="31">
        <f>SUM(G84:G90)</f>
        <v>0</v>
      </c>
      <c r="H91" s="119">
        <f>SUM(D91:G91)</f>
        <v>90000</v>
      </c>
    </row>
    <row r="92" spans="2:8" s="147" customFormat="1">
      <c r="C92" s="32"/>
      <c r="D92" s="33"/>
      <c r="E92" s="33"/>
      <c r="F92" s="33"/>
      <c r="G92" s="33"/>
      <c r="H92" s="118"/>
    </row>
    <row r="93" spans="2:8">
      <c r="C93" s="323" t="s">
        <v>26</v>
      </c>
      <c r="D93" s="324"/>
      <c r="E93" s="324"/>
      <c r="F93" s="324"/>
      <c r="G93" s="324"/>
      <c r="H93" s="325"/>
    </row>
    <row r="94" spans="2:8" ht="21.75" customHeight="1" thickBot="1">
      <c r="B94" s="147"/>
      <c r="C94" s="103" t="s">
        <v>10</v>
      </c>
      <c r="D94" s="29">
        <v>70000</v>
      </c>
      <c r="E94" s="29">
        <v>0</v>
      </c>
      <c r="F94" s="29">
        <v>0</v>
      </c>
      <c r="G94" s="29">
        <v>0</v>
      </c>
      <c r="H94" s="114">
        <f>SUM(D94:G94)</f>
        <v>70000</v>
      </c>
    </row>
    <row r="95" spans="2:8" ht="18" customHeight="1">
      <c r="C95" s="104" t="s">
        <v>11</v>
      </c>
      <c r="D95" s="148"/>
      <c r="E95" s="149"/>
      <c r="F95" s="224"/>
      <c r="G95" s="149"/>
      <c r="H95" s="114">
        <f t="shared" ref="H95:H101" si="7">SUM(D95:G95)</f>
        <v>0</v>
      </c>
    </row>
    <row r="96" spans="2:8" ht="15.75" customHeight="1">
      <c r="C96" s="104" t="s">
        <v>12</v>
      </c>
      <c r="D96" s="150"/>
      <c r="E96" s="128"/>
      <c r="F96" s="224"/>
      <c r="G96" s="128"/>
      <c r="H96" s="114">
        <f t="shared" si="7"/>
        <v>0</v>
      </c>
    </row>
    <row r="97" spans="2:8" s="147" customFormat="1" ht="15.75" customHeight="1">
      <c r="B97" s="146"/>
      <c r="C97" s="104" t="s">
        <v>13</v>
      </c>
      <c r="D97" s="150"/>
      <c r="E97" s="150"/>
      <c r="F97" s="225"/>
      <c r="G97" s="150"/>
      <c r="H97" s="114">
        <f t="shared" si="7"/>
        <v>0</v>
      </c>
    </row>
    <row r="98" spans="2:8" ht="17">
      <c r="B98" s="147"/>
      <c r="C98" s="105" t="s">
        <v>14</v>
      </c>
      <c r="D98" s="150">
        <f>70000-19900</f>
        <v>50100</v>
      </c>
      <c r="E98" s="150"/>
      <c r="F98" s="225"/>
      <c r="G98" s="150"/>
      <c r="H98" s="114">
        <f t="shared" si="7"/>
        <v>50100</v>
      </c>
    </row>
    <row r="99" spans="2:8" ht="17">
      <c r="B99" s="147"/>
      <c r="C99" s="104" t="s">
        <v>15</v>
      </c>
      <c r="D99" s="150">
        <v>15000</v>
      </c>
      <c r="E99" s="150"/>
      <c r="F99" s="225"/>
      <c r="G99" s="150"/>
      <c r="H99" s="114">
        <f t="shared" si="7"/>
        <v>15000</v>
      </c>
    </row>
    <row r="100" spans="2:8" ht="17">
      <c r="B100" s="147"/>
      <c r="C100" s="104" t="s">
        <v>16</v>
      </c>
      <c r="D100" s="150"/>
      <c r="E100" s="150"/>
      <c r="F100" s="225"/>
      <c r="G100" s="150"/>
      <c r="H100" s="114">
        <f t="shared" si="7"/>
        <v>0</v>
      </c>
    </row>
    <row r="101" spans="2:8" ht="35.25" customHeight="1">
      <c r="C101" s="104" t="s">
        <v>17</v>
      </c>
      <c r="D101" s="150">
        <f>70000*7%</f>
        <v>4900.0000000000009</v>
      </c>
      <c r="E101" s="150"/>
      <c r="F101" s="150"/>
      <c r="G101" s="150"/>
      <c r="H101" s="114">
        <f t="shared" si="7"/>
        <v>4900.0000000000009</v>
      </c>
    </row>
    <row r="102" spans="2:8" ht="17">
      <c r="C102" s="106" t="s">
        <v>27</v>
      </c>
      <c r="D102" s="31">
        <f>SUM(D95:D101)</f>
        <v>70000</v>
      </c>
      <c r="E102" s="31">
        <f>SUM(E95:E101)</f>
        <v>0</v>
      </c>
      <c r="F102" s="31">
        <f>SUM(F95:F101)</f>
        <v>0</v>
      </c>
      <c r="G102" s="31">
        <f>SUM(G95:G101)</f>
        <v>0</v>
      </c>
      <c r="H102" s="119">
        <f>SUM(H95:H101)</f>
        <v>70000</v>
      </c>
    </row>
    <row r="103" spans="2:8" s="147" customFormat="1">
      <c r="C103" s="32"/>
      <c r="D103" s="33"/>
      <c r="E103" s="33"/>
      <c r="F103" s="33"/>
      <c r="G103" s="33"/>
      <c r="H103" s="118"/>
    </row>
    <row r="104" spans="2:8">
      <c r="C104" s="323" t="s">
        <v>28</v>
      </c>
      <c r="D104" s="324"/>
      <c r="E104" s="324"/>
      <c r="F104" s="324"/>
      <c r="G104" s="324"/>
      <c r="H104" s="325"/>
    </row>
    <row r="105" spans="2:8" ht="21.75" customHeight="1" thickBot="1">
      <c r="C105" s="103" t="s">
        <v>10</v>
      </c>
      <c r="D105" s="233">
        <v>100000</v>
      </c>
      <c r="E105" s="29">
        <v>0</v>
      </c>
      <c r="F105" s="29">
        <v>0</v>
      </c>
      <c r="G105" s="29">
        <v>0</v>
      </c>
      <c r="H105" s="114">
        <f t="shared" ref="H105:H112" si="8">SUM(D105:G105)</f>
        <v>100000</v>
      </c>
    </row>
    <row r="106" spans="2:8" ht="15.75" customHeight="1">
      <c r="C106" s="104" t="s">
        <v>11</v>
      </c>
      <c r="D106" s="234">
        <v>0</v>
      </c>
      <c r="E106" s="149"/>
      <c r="F106" s="225"/>
      <c r="G106" s="149"/>
      <c r="H106" s="114">
        <f t="shared" si="8"/>
        <v>0</v>
      </c>
    </row>
    <row r="107" spans="2:8" ht="15.75" customHeight="1">
      <c r="B107" s="147"/>
      <c r="C107" s="104" t="s">
        <v>12</v>
      </c>
      <c r="D107" s="237">
        <v>40000</v>
      </c>
      <c r="E107" s="128"/>
      <c r="F107" s="128"/>
      <c r="G107" s="128"/>
      <c r="H107" s="114">
        <f t="shared" si="8"/>
        <v>40000</v>
      </c>
    </row>
    <row r="108" spans="2:8" ht="15.75" customHeight="1">
      <c r="C108" s="104" t="s">
        <v>13</v>
      </c>
      <c r="D108" s="234">
        <v>0</v>
      </c>
      <c r="E108" s="150"/>
      <c r="F108" s="150"/>
      <c r="G108" s="150"/>
      <c r="H108" s="114">
        <f t="shared" si="8"/>
        <v>0</v>
      </c>
    </row>
    <row r="109" spans="2:8" ht="17">
      <c r="C109" s="105" t="s">
        <v>14</v>
      </c>
      <c r="D109" s="235"/>
      <c r="E109" s="150"/>
      <c r="F109" s="150"/>
      <c r="G109" s="150"/>
      <c r="H109" s="114">
        <f t="shared" si="8"/>
        <v>0</v>
      </c>
    </row>
    <row r="110" spans="2:8" ht="17">
      <c r="C110" s="104" t="s">
        <v>15</v>
      </c>
      <c r="D110" s="235">
        <v>40000</v>
      </c>
      <c r="E110" s="150"/>
      <c r="F110" s="150"/>
      <c r="G110" s="150"/>
      <c r="H110" s="114">
        <f t="shared" si="8"/>
        <v>40000</v>
      </c>
    </row>
    <row r="111" spans="2:8" ht="25.5" customHeight="1">
      <c r="C111" s="104" t="s">
        <v>16</v>
      </c>
      <c r="D111" s="234">
        <v>0</v>
      </c>
      <c r="E111" s="150"/>
      <c r="F111" s="150"/>
      <c r="G111" s="150"/>
      <c r="H111" s="114">
        <f t="shared" si="8"/>
        <v>0</v>
      </c>
    </row>
    <row r="112" spans="2:8" ht="35.25" customHeight="1">
      <c r="B112" s="147"/>
      <c r="C112" s="104" t="s">
        <v>17</v>
      </c>
      <c r="D112" s="150">
        <v>20000</v>
      </c>
      <c r="E112" s="150"/>
      <c r="F112" s="150"/>
      <c r="G112" s="150"/>
      <c r="H112" s="114">
        <f t="shared" si="8"/>
        <v>20000</v>
      </c>
    </row>
    <row r="113" spans="2:8" ht="15.75" customHeight="1">
      <c r="C113" s="106" t="s">
        <v>27</v>
      </c>
      <c r="D113" s="236">
        <f>SUM(D106:D112)</f>
        <v>100000</v>
      </c>
      <c r="E113" s="31">
        <f>SUM(E106:E112)</f>
        <v>0</v>
      </c>
      <c r="F113" s="31">
        <f>SUM(F106:F112)</f>
        <v>0</v>
      </c>
      <c r="G113" s="31">
        <f>SUM(G106:G112)</f>
        <v>0</v>
      </c>
      <c r="H113" s="114">
        <f>SUM(D113:G113)</f>
        <v>100000</v>
      </c>
    </row>
    <row r="114" spans="2:8" ht="15.75" customHeight="1">
      <c r="C114" s="115"/>
      <c r="D114" s="116"/>
      <c r="E114" s="116"/>
      <c r="F114" s="116"/>
      <c r="G114" s="116"/>
      <c r="H114" s="117"/>
    </row>
    <row r="115" spans="2:8" ht="15.75" customHeight="1">
      <c r="C115" s="323" t="s">
        <v>29</v>
      </c>
      <c r="D115" s="324"/>
      <c r="E115" s="324"/>
      <c r="F115" s="324"/>
      <c r="G115" s="324"/>
      <c r="H115" s="325"/>
    </row>
    <row r="116" spans="2:8" ht="15.75" customHeight="1" thickBot="1">
      <c r="C116" s="103" t="s">
        <v>10</v>
      </c>
      <c r="D116" s="29">
        <v>160000</v>
      </c>
      <c r="E116" s="29">
        <v>0</v>
      </c>
      <c r="F116" s="29">
        <v>0</v>
      </c>
      <c r="G116" s="29">
        <v>0</v>
      </c>
      <c r="H116" s="114">
        <f>SUM(D116:G116)</f>
        <v>160000</v>
      </c>
    </row>
    <row r="117" spans="2:8" ht="15.75" customHeight="1">
      <c r="C117" s="104" t="s">
        <v>11</v>
      </c>
      <c r="D117" s="148">
        <v>0</v>
      </c>
      <c r="E117" s="149"/>
      <c r="F117" s="221"/>
      <c r="G117" s="149"/>
      <c r="H117" s="119">
        <f t="shared" ref="H117:H124" si="9">SUM(D117:G117)</f>
        <v>0</v>
      </c>
    </row>
    <row r="118" spans="2:8" ht="15.75" customHeight="1">
      <c r="C118" s="104" t="s">
        <v>12</v>
      </c>
      <c r="D118" s="150">
        <v>0</v>
      </c>
      <c r="E118" s="128"/>
      <c r="F118" s="221"/>
      <c r="G118" s="128"/>
      <c r="H118" s="119">
        <f t="shared" si="9"/>
        <v>0</v>
      </c>
    </row>
    <row r="119" spans="2:8" ht="15.75" customHeight="1">
      <c r="C119" s="104" t="s">
        <v>13</v>
      </c>
      <c r="D119" s="150">
        <v>0</v>
      </c>
      <c r="E119" s="150"/>
      <c r="F119" s="222"/>
      <c r="G119" s="150"/>
      <c r="H119" s="119">
        <f t="shared" si="9"/>
        <v>0</v>
      </c>
    </row>
    <row r="120" spans="2:8" ht="15.75" customHeight="1">
      <c r="C120" s="105" t="s">
        <v>14</v>
      </c>
      <c r="D120" s="150">
        <v>49524</v>
      </c>
      <c r="E120" s="150"/>
      <c r="F120" s="221"/>
      <c r="G120" s="150"/>
      <c r="H120" s="119">
        <f t="shared" si="9"/>
        <v>49524</v>
      </c>
    </row>
    <row r="121" spans="2:8" ht="15.75" customHeight="1">
      <c r="C121" s="104" t="s">
        <v>15</v>
      </c>
      <c r="D121" s="150">
        <v>24381</v>
      </c>
      <c r="E121" s="150"/>
      <c r="F121" s="221"/>
      <c r="G121" s="150"/>
      <c r="H121" s="119">
        <f t="shared" si="9"/>
        <v>24381</v>
      </c>
    </row>
    <row r="122" spans="2:8" ht="15.75" customHeight="1">
      <c r="C122" s="104" t="s">
        <v>16</v>
      </c>
      <c r="D122" s="150">
        <v>0</v>
      </c>
      <c r="E122" s="150"/>
      <c r="F122" s="221"/>
      <c r="G122" s="150"/>
      <c r="H122" s="119">
        <f t="shared" si="9"/>
        <v>0</v>
      </c>
    </row>
    <row r="123" spans="2:8" ht="15.75" customHeight="1">
      <c r="C123" s="104" t="s">
        <v>17</v>
      </c>
      <c r="D123" s="150">
        <v>86095</v>
      </c>
      <c r="E123" s="150"/>
      <c r="F123" s="221"/>
      <c r="G123" s="150"/>
      <c r="H123" s="119">
        <f t="shared" si="9"/>
        <v>86095</v>
      </c>
    </row>
    <row r="124" spans="2:8" ht="15.75" customHeight="1">
      <c r="C124" s="106" t="s">
        <v>27</v>
      </c>
      <c r="D124" s="31">
        <f>SUM(D117:D123)</f>
        <v>160000</v>
      </c>
      <c r="E124" s="31">
        <f>SUM(E117:E123)</f>
        <v>0</v>
      </c>
      <c r="F124" s="31">
        <f>SUM(F117:F123)</f>
        <v>0</v>
      </c>
      <c r="G124" s="31">
        <f>SUM(G117:G123)</f>
        <v>0</v>
      </c>
      <c r="H124" s="119">
        <f t="shared" si="9"/>
        <v>160000</v>
      </c>
    </row>
    <row r="125" spans="2:8" ht="25.5" customHeight="1">
      <c r="D125" s="146"/>
      <c r="E125" s="146"/>
      <c r="F125" s="146"/>
      <c r="G125" s="146"/>
      <c r="H125" s="249">
        <f>H124+H102+H91+H80+H113</f>
        <v>520000</v>
      </c>
    </row>
    <row r="126" spans="2:8">
      <c r="B126" s="323" t="s">
        <v>30</v>
      </c>
      <c r="C126" s="324"/>
      <c r="D126" s="324"/>
      <c r="E126" s="324"/>
      <c r="F126" s="324"/>
      <c r="G126" s="324"/>
      <c r="H126" s="325"/>
    </row>
    <row r="127" spans="2:8">
      <c r="C127" s="323" t="s">
        <v>31</v>
      </c>
      <c r="D127" s="324"/>
      <c r="E127" s="324"/>
      <c r="F127" s="324"/>
      <c r="G127" s="324"/>
      <c r="H127" s="325"/>
    </row>
    <row r="128" spans="2:8" ht="22.5" customHeight="1" thickBot="1">
      <c r="C128" s="103" t="s">
        <v>10</v>
      </c>
      <c r="D128" s="239">
        <v>103000</v>
      </c>
      <c r="E128" s="29">
        <v>0</v>
      </c>
      <c r="F128" s="29">
        <v>0</v>
      </c>
      <c r="G128" s="29">
        <v>0</v>
      </c>
      <c r="H128" s="114">
        <f t="shared" ref="H128:H134" si="10">SUM(D128:G128)</f>
        <v>103000</v>
      </c>
    </row>
    <row r="129" spans="3:8" ht="17">
      <c r="C129" s="104" t="s">
        <v>11</v>
      </c>
      <c r="D129" s="245">
        <v>78524</v>
      </c>
      <c r="E129" s="149"/>
      <c r="F129" s="149"/>
      <c r="G129" s="149"/>
      <c r="H129" s="119">
        <f t="shared" si="10"/>
        <v>78524</v>
      </c>
    </row>
    <row r="130" spans="3:8" ht="17">
      <c r="C130" s="104" t="s">
        <v>12</v>
      </c>
      <c r="D130" s="246">
        <v>8158</v>
      </c>
      <c r="E130" s="149"/>
      <c r="F130" s="149"/>
      <c r="G130" s="128"/>
      <c r="H130" s="119">
        <f t="shared" si="10"/>
        <v>8158</v>
      </c>
    </row>
    <row r="131" spans="3:8" ht="15.75" customHeight="1">
      <c r="C131" s="104" t="s">
        <v>13</v>
      </c>
      <c r="D131" s="246">
        <v>1632</v>
      </c>
      <c r="E131" s="149"/>
      <c r="F131" s="149"/>
      <c r="G131" s="150"/>
      <c r="H131" s="119">
        <f t="shared" si="10"/>
        <v>1632</v>
      </c>
    </row>
    <row r="132" spans="3:8" ht="17">
      <c r="C132" s="105" t="s">
        <v>14</v>
      </c>
      <c r="D132" s="246">
        <v>13054</v>
      </c>
      <c r="E132" s="149"/>
      <c r="F132" s="149"/>
      <c r="G132" s="150"/>
      <c r="H132" s="119">
        <f t="shared" si="10"/>
        <v>13054</v>
      </c>
    </row>
    <row r="133" spans="3:8" ht="17">
      <c r="C133" s="104" t="s">
        <v>15</v>
      </c>
      <c r="D133" s="246">
        <v>1632</v>
      </c>
      <c r="E133" s="149"/>
      <c r="F133" s="149"/>
      <c r="G133" s="150"/>
      <c r="H133" s="119">
        <f t="shared" si="10"/>
        <v>1632</v>
      </c>
    </row>
    <row r="134" spans="3:8" ht="17">
      <c r="C134" s="104" t="s">
        <v>16</v>
      </c>
      <c r="D134" s="246"/>
      <c r="E134" s="149"/>
      <c r="F134" s="149"/>
      <c r="G134" s="150"/>
      <c r="H134" s="119">
        <f t="shared" si="10"/>
        <v>0</v>
      </c>
    </row>
    <row r="135" spans="3:8" ht="35.25" customHeight="1">
      <c r="C135" s="104" t="s">
        <v>17</v>
      </c>
      <c r="D135" s="247"/>
      <c r="E135" s="149"/>
      <c r="F135" s="149"/>
      <c r="G135" s="150"/>
      <c r="H135" s="119"/>
    </row>
    <row r="136" spans="3:8" ht="17">
      <c r="C136" s="106" t="s">
        <v>27</v>
      </c>
      <c r="D136" s="239">
        <f>SUM(D129:D135)</f>
        <v>103000</v>
      </c>
      <c r="E136" s="31"/>
      <c r="F136" s="31"/>
      <c r="G136" s="31"/>
      <c r="H136" s="119">
        <f>SUM(H129:H135)</f>
        <v>103000</v>
      </c>
    </row>
    <row r="137" spans="3:8" s="147" customFormat="1">
      <c r="C137" s="32"/>
      <c r="D137" s="33"/>
      <c r="E137" s="33"/>
      <c r="F137" s="33"/>
      <c r="G137" s="33"/>
      <c r="H137" s="118"/>
    </row>
    <row r="138" spans="3:8" ht="15.75" customHeight="1">
      <c r="C138" s="323" t="s">
        <v>32</v>
      </c>
      <c r="D138" s="324"/>
      <c r="E138" s="324"/>
      <c r="F138" s="324"/>
      <c r="G138" s="324"/>
      <c r="H138" s="325"/>
    </row>
    <row r="139" spans="3:8" ht="21.75" customHeight="1" thickBot="1">
      <c r="C139" s="103" t="s">
        <v>10</v>
      </c>
      <c r="D139" s="29">
        <v>71000</v>
      </c>
      <c r="E139" s="29">
        <v>0</v>
      </c>
      <c r="F139" s="29">
        <v>0</v>
      </c>
      <c r="G139" s="29">
        <v>0</v>
      </c>
      <c r="H139" s="114">
        <f>SUM(D139:G139)</f>
        <v>71000</v>
      </c>
    </row>
    <row r="140" spans="3:8" ht="17">
      <c r="C140" s="104" t="s">
        <v>11</v>
      </c>
      <c r="D140" s="148">
        <v>30428</v>
      </c>
      <c r="E140" s="149"/>
      <c r="F140" s="149"/>
      <c r="G140" s="149"/>
      <c r="H140" s="119">
        <f t="shared" ref="H140:H146" si="11">SUM(D140:G140)</f>
        <v>30428</v>
      </c>
    </row>
    <row r="141" spans="3:8" ht="17">
      <c r="C141" s="104" t="s">
        <v>12</v>
      </c>
      <c r="D141" s="150">
        <v>1560</v>
      </c>
      <c r="E141" s="149"/>
      <c r="F141" s="149"/>
      <c r="G141" s="128"/>
      <c r="H141" s="119">
        <f t="shared" si="11"/>
        <v>1560</v>
      </c>
    </row>
    <row r="142" spans="3:8" ht="34">
      <c r="C142" s="104" t="s">
        <v>13</v>
      </c>
      <c r="D142" s="150">
        <v>0</v>
      </c>
      <c r="E142" s="149"/>
      <c r="F142" s="149"/>
      <c r="G142" s="150"/>
      <c r="H142" s="119">
        <f t="shared" si="11"/>
        <v>0</v>
      </c>
    </row>
    <row r="143" spans="3:8" ht="17">
      <c r="C143" s="105" t="s">
        <v>14</v>
      </c>
      <c r="D143" s="150">
        <v>0</v>
      </c>
      <c r="E143" s="149"/>
      <c r="F143" s="149"/>
      <c r="G143" s="150"/>
      <c r="H143" s="119">
        <f t="shared" si="11"/>
        <v>0</v>
      </c>
    </row>
    <row r="144" spans="3:8" ht="17">
      <c r="C144" s="104" t="s">
        <v>15</v>
      </c>
      <c r="D144" s="150">
        <v>7802</v>
      </c>
      <c r="E144" s="149"/>
      <c r="F144" s="149"/>
      <c r="G144" s="150"/>
      <c r="H144" s="119">
        <f t="shared" si="11"/>
        <v>7802</v>
      </c>
    </row>
    <row r="145" spans="3:8" ht="17">
      <c r="C145" s="104" t="s">
        <v>16</v>
      </c>
      <c r="D145" s="150">
        <v>23406</v>
      </c>
      <c r="E145" s="149"/>
      <c r="F145" s="149"/>
      <c r="G145" s="150"/>
      <c r="H145" s="119">
        <f t="shared" si="11"/>
        <v>23406</v>
      </c>
    </row>
    <row r="146" spans="3:8" ht="35.25" customHeight="1">
      <c r="C146" s="104" t="s">
        <v>17</v>
      </c>
      <c r="D146" s="150">
        <v>7804</v>
      </c>
      <c r="E146" s="149"/>
      <c r="F146" s="149"/>
      <c r="G146" s="150"/>
      <c r="H146" s="119">
        <f t="shared" si="11"/>
        <v>7804</v>
      </c>
    </row>
    <row r="147" spans="3:8" ht="17">
      <c r="C147" s="106" t="s">
        <v>27</v>
      </c>
      <c r="D147" s="31">
        <f>SUM(D140:D146)</f>
        <v>71000</v>
      </c>
      <c r="E147" s="31"/>
      <c r="F147" s="31"/>
      <c r="G147" s="31"/>
      <c r="H147" s="119">
        <f>SUM(H140:H146)</f>
        <v>71000</v>
      </c>
    </row>
    <row r="148" spans="3:8" s="147" customFormat="1">
      <c r="C148" s="32"/>
      <c r="D148" s="33"/>
      <c r="E148" s="33"/>
      <c r="F148" s="33"/>
      <c r="G148" s="33"/>
      <c r="H148" s="118"/>
    </row>
    <row r="149" spans="3:8">
      <c r="C149" s="323" t="s">
        <v>33</v>
      </c>
      <c r="D149" s="324"/>
      <c r="E149" s="324"/>
      <c r="F149" s="324"/>
      <c r="G149" s="324"/>
      <c r="H149" s="325"/>
    </row>
    <row r="150" spans="3:8" ht="21" customHeight="1" thickBot="1">
      <c r="C150" s="103" t="s">
        <v>10</v>
      </c>
      <c r="D150" s="29">
        <v>60000</v>
      </c>
      <c r="E150" s="29">
        <v>0</v>
      </c>
      <c r="F150" s="29">
        <v>0</v>
      </c>
      <c r="G150" s="29">
        <v>0</v>
      </c>
      <c r="H150" s="114">
        <f>SUM(D150:G150)</f>
        <v>60000</v>
      </c>
    </row>
    <row r="151" spans="3:8" ht="17">
      <c r="C151" s="104" t="s">
        <v>11</v>
      </c>
      <c r="D151" s="148">
        <v>31120</v>
      </c>
      <c r="E151" s="149"/>
      <c r="F151" s="148"/>
      <c r="G151" s="149"/>
      <c r="H151" s="119">
        <f t="shared" ref="H151:H157" si="12">SUM(D151:G151)</f>
        <v>31120</v>
      </c>
    </row>
    <row r="152" spans="3:8" ht="17">
      <c r="C152" s="104" t="s">
        <v>12</v>
      </c>
      <c r="D152" s="150">
        <v>1556</v>
      </c>
      <c r="E152" s="149"/>
      <c r="F152" s="148"/>
      <c r="G152" s="128"/>
      <c r="H152" s="119">
        <f t="shared" si="12"/>
        <v>1556</v>
      </c>
    </row>
    <row r="153" spans="3:8" ht="34">
      <c r="C153" s="104" t="s">
        <v>13</v>
      </c>
      <c r="D153" s="150">
        <v>4668</v>
      </c>
      <c r="E153" s="149"/>
      <c r="F153" s="148"/>
      <c r="G153" s="150"/>
      <c r="H153" s="119">
        <f t="shared" si="12"/>
        <v>4668</v>
      </c>
    </row>
    <row r="154" spans="3:8" ht="17">
      <c r="C154" s="105" t="s">
        <v>14</v>
      </c>
      <c r="D154" s="150">
        <v>4668</v>
      </c>
      <c r="E154" s="149"/>
      <c r="F154" s="148"/>
      <c r="G154" s="150"/>
      <c r="H154" s="119">
        <f t="shared" si="12"/>
        <v>4668</v>
      </c>
    </row>
    <row r="155" spans="3:8" ht="17">
      <c r="C155" s="104" t="s">
        <v>15</v>
      </c>
      <c r="D155" s="150">
        <v>1556</v>
      </c>
      <c r="E155" s="149"/>
      <c r="F155" s="148"/>
      <c r="G155" s="150"/>
      <c r="H155" s="119">
        <f t="shared" si="12"/>
        <v>1556</v>
      </c>
    </row>
    <row r="156" spans="3:8" ht="17">
      <c r="C156" s="104" t="s">
        <v>16</v>
      </c>
      <c r="D156" s="150">
        <v>747</v>
      </c>
      <c r="E156" s="149"/>
      <c r="F156" s="148"/>
      <c r="G156" s="150"/>
      <c r="H156" s="119">
        <f t="shared" si="12"/>
        <v>747</v>
      </c>
    </row>
    <row r="157" spans="3:8" ht="35.25" customHeight="1">
      <c r="C157" s="104" t="s">
        <v>17</v>
      </c>
      <c r="D157" s="150">
        <v>15685</v>
      </c>
      <c r="E157" s="149"/>
      <c r="F157" s="148"/>
      <c r="G157" s="150"/>
      <c r="H157" s="119">
        <f t="shared" si="12"/>
        <v>15685</v>
      </c>
    </row>
    <row r="158" spans="3:8" ht="17">
      <c r="C158" s="106" t="s">
        <v>27</v>
      </c>
      <c r="D158" s="31">
        <f>SUM(D151:D157)</f>
        <v>60000</v>
      </c>
      <c r="E158" s="31">
        <f>SUM(E151:E157)</f>
        <v>0</v>
      </c>
      <c r="F158" s="31"/>
      <c r="G158" s="31"/>
      <c r="H158" s="119">
        <f>SUM(H151:H157)</f>
        <v>60000</v>
      </c>
    </row>
    <row r="159" spans="3:8" s="147" customFormat="1">
      <c r="C159" s="32"/>
      <c r="D159" s="33"/>
      <c r="E159" s="33"/>
      <c r="F159" s="33"/>
      <c r="G159" s="33"/>
      <c r="H159" s="248">
        <f>H158+H147+H136</f>
        <v>234000</v>
      </c>
    </row>
    <row r="160" spans="3:8">
      <c r="C160" s="323" t="s">
        <v>34</v>
      </c>
      <c r="D160" s="324"/>
      <c r="E160" s="324"/>
      <c r="F160" s="324"/>
      <c r="G160" s="324"/>
      <c r="H160" s="325"/>
    </row>
    <row r="161" spans="3:8" ht="24" customHeight="1" thickBot="1">
      <c r="C161" s="103" t="s">
        <v>10</v>
      </c>
      <c r="D161" s="29">
        <v>0</v>
      </c>
      <c r="E161" s="29">
        <v>0</v>
      </c>
      <c r="F161" s="29">
        <v>0</v>
      </c>
      <c r="G161" s="29">
        <v>0</v>
      </c>
      <c r="H161" s="114">
        <f>SUM(D161:G161)</f>
        <v>0</v>
      </c>
    </row>
    <row r="162" spans="3:8" ht="15.75" customHeight="1">
      <c r="C162" s="104" t="s">
        <v>11</v>
      </c>
      <c r="D162" s="148"/>
      <c r="E162" s="149"/>
      <c r="F162" s="149"/>
      <c r="G162" s="149"/>
      <c r="H162" s="119"/>
    </row>
    <row r="163" spans="3:8" ht="17">
      <c r="C163" s="104" t="s">
        <v>12</v>
      </c>
      <c r="D163" s="150"/>
      <c r="E163" s="128"/>
      <c r="F163" s="128"/>
      <c r="G163" s="128"/>
      <c r="H163" s="119"/>
    </row>
    <row r="164" spans="3:8" ht="15.75" customHeight="1">
      <c r="C164" s="104" t="s">
        <v>13</v>
      </c>
      <c r="D164" s="150"/>
      <c r="E164" s="150"/>
      <c r="F164" s="150"/>
      <c r="G164" s="150"/>
      <c r="H164" s="119"/>
    </row>
    <row r="165" spans="3:8" ht="17">
      <c r="C165" s="105" t="s">
        <v>14</v>
      </c>
      <c r="D165" s="150"/>
      <c r="E165" s="150"/>
      <c r="F165" s="150"/>
      <c r="G165" s="150"/>
      <c r="H165" s="119"/>
    </row>
    <row r="166" spans="3:8" ht="17">
      <c r="C166" s="104" t="s">
        <v>15</v>
      </c>
      <c r="D166" s="150"/>
      <c r="E166" s="150"/>
      <c r="F166" s="150"/>
      <c r="G166" s="150"/>
      <c r="H166" s="119"/>
    </row>
    <row r="167" spans="3:8" ht="15.75" customHeight="1">
      <c r="C167" s="104" t="s">
        <v>16</v>
      </c>
      <c r="D167" s="150"/>
      <c r="E167" s="150"/>
      <c r="F167" s="150"/>
      <c r="G167" s="150"/>
      <c r="H167" s="119"/>
    </row>
    <row r="168" spans="3:8" ht="35.25" customHeight="1">
      <c r="C168" s="104" t="s">
        <v>17</v>
      </c>
      <c r="D168" s="150"/>
      <c r="E168" s="150"/>
      <c r="F168" s="150"/>
      <c r="G168" s="150"/>
      <c r="H168" s="119"/>
    </row>
    <row r="169" spans="3:8" ht="17">
      <c r="C169" s="106" t="s">
        <v>27</v>
      </c>
      <c r="D169" s="31">
        <f>SUM(D162:D168)</f>
        <v>0</v>
      </c>
      <c r="E169" s="31"/>
      <c r="F169" s="31"/>
      <c r="G169" s="31"/>
      <c r="H169" s="119"/>
    </row>
    <row r="170" spans="3:8">
      <c r="C170" s="115"/>
      <c r="D170" s="116"/>
      <c r="E170" s="116"/>
      <c r="F170" s="116"/>
      <c r="G170" s="116"/>
      <c r="H170" s="117"/>
    </row>
    <row r="171" spans="3:8">
      <c r="C171" s="323" t="s">
        <v>35</v>
      </c>
      <c r="D171" s="324"/>
      <c r="E171" s="324"/>
      <c r="F171" s="324"/>
      <c r="G171" s="324"/>
      <c r="H171" s="325"/>
    </row>
    <row r="172" spans="3:8" ht="18" thickBot="1">
      <c r="C172" s="103" t="s">
        <v>10</v>
      </c>
      <c r="D172" s="29">
        <v>0</v>
      </c>
      <c r="E172" s="29">
        <v>0</v>
      </c>
      <c r="F172" s="29">
        <v>0</v>
      </c>
      <c r="G172" s="29">
        <v>0</v>
      </c>
      <c r="H172" s="114">
        <f>SUM(D172:G172)</f>
        <v>0</v>
      </c>
    </row>
    <row r="173" spans="3:8" ht="17">
      <c r="C173" s="104" t="s">
        <v>11</v>
      </c>
      <c r="D173" s="148"/>
      <c r="E173" s="149"/>
      <c r="F173" s="149"/>
      <c r="G173" s="149"/>
      <c r="H173" s="119"/>
    </row>
    <row r="174" spans="3:8" ht="17">
      <c r="C174" s="104" t="s">
        <v>12</v>
      </c>
      <c r="D174" s="150"/>
      <c r="E174" s="128"/>
      <c r="F174" s="128"/>
      <c r="G174" s="128"/>
      <c r="H174" s="119"/>
    </row>
    <row r="175" spans="3:8" ht="34">
      <c r="C175" s="104" t="s">
        <v>13</v>
      </c>
      <c r="D175" s="150"/>
      <c r="E175" s="150"/>
      <c r="F175" s="150"/>
      <c r="G175" s="150"/>
      <c r="H175" s="119"/>
    </row>
    <row r="176" spans="3:8" ht="17">
      <c r="C176" s="105" t="s">
        <v>14</v>
      </c>
      <c r="D176" s="150"/>
      <c r="E176" s="150"/>
      <c r="F176" s="150"/>
      <c r="G176" s="150"/>
      <c r="H176" s="119"/>
    </row>
    <row r="177" spans="2:8" ht="17">
      <c r="C177" s="104" t="s">
        <v>15</v>
      </c>
      <c r="D177" s="150"/>
      <c r="E177" s="150"/>
      <c r="F177" s="150"/>
      <c r="G177" s="150"/>
      <c r="H177" s="119"/>
    </row>
    <row r="178" spans="2:8" ht="17">
      <c r="C178" s="104" t="s">
        <v>16</v>
      </c>
      <c r="D178" s="150"/>
      <c r="E178" s="150"/>
      <c r="F178" s="150"/>
      <c r="G178" s="150"/>
      <c r="H178" s="119"/>
    </row>
    <row r="179" spans="2:8" ht="17">
      <c r="C179" s="104" t="s">
        <v>17</v>
      </c>
      <c r="D179" s="150"/>
      <c r="E179" s="150"/>
      <c r="F179" s="150"/>
      <c r="G179" s="150"/>
      <c r="H179" s="119"/>
    </row>
    <row r="180" spans="2:8" ht="17">
      <c r="C180" s="106" t="s">
        <v>27</v>
      </c>
      <c r="D180" s="31"/>
      <c r="E180" s="31"/>
      <c r="F180" s="31"/>
      <c r="G180" s="31"/>
      <c r="H180" s="119"/>
    </row>
    <row r="182" spans="2:8" hidden="1">
      <c r="B182" s="323" t="s">
        <v>36</v>
      </c>
      <c r="C182" s="324"/>
      <c r="D182" s="324"/>
      <c r="E182" s="324"/>
      <c r="F182" s="324"/>
      <c r="G182" s="324"/>
      <c r="H182" s="325"/>
    </row>
    <row r="183" spans="2:8" hidden="1">
      <c r="C183" s="323" t="s">
        <v>37</v>
      </c>
      <c r="D183" s="324"/>
      <c r="E183" s="324"/>
      <c r="F183" s="324"/>
      <c r="G183" s="324"/>
      <c r="H183" s="325"/>
    </row>
    <row r="184" spans="2:8" ht="24" hidden="1" customHeight="1" thickBot="1">
      <c r="C184" s="28" t="s">
        <v>38</v>
      </c>
      <c r="D184" s="29">
        <v>0</v>
      </c>
      <c r="E184" s="29">
        <v>0</v>
      </c>
      <c r="F184" s="29">
        <v>0</v>
      </c>
      <c r="G184" s="29">
        <v>0</v>
      </c>
      <c r="H184" s="30">
        <f>SUM(D184:G184)</f>
        <v>0</v>
      </c>
    </row>
    <row r="185" spans="2:8" ht="24.75" hidden="1" customHeight="1" thickBot="1">
      <c r="C185" s="217" t="s">
        <v>39</v>
      </c>
      <c r="D185" s="148"/>
      <c r="E185" s="149"/>
      <c r="F185" s="149"/>
      <c r="G185" s="149"/>
      <c r="H185" s="30">
        <f t="shared" ref="H185:H192" si="13">SUM(D185:G185)</f>
        <v>0</v>
      </c>
    </row>
    <row r="186" spans="2:8" ht="15.75" hidden="1" customHeight="1" thickBot="1">
      <c r="C186" s="122" t="s">
        <v>40</v>
      </c>
      <c r="D186" s="150"/>
      <c r="E186" s="128"/>
      <c r="F186" s="128"/>
      <c r="G186" s="128"/>
      <c r="H186" s="30">
        <f t="shared" si="13"/>
        <v>0</v>
      </c>
    </row>
    <row r="187" spans="2:8" ht="15.75" hidden="1" customHeight="1" thickBot="1">
      <c r="C187" s="122" t="s">
        <v>41</v>
      </c>
      <c r="D187" s="150"/>
      <c r="E187" s="150"/>
      <c r="F187" s="150"/>
      <c r="G187" s="150"/>
      <c r="H187" s="30">
        <f t="shared" si="13"/>
        <v>0</v>
      </c>
    </row>
    <row r="188" spans="2:8" ht="15.75" hidden="1" customHeight="1" thickBot="1">
      <c r="C188" s="218" t="s">
        <v>42</v>
      </c>
      <c r="D188" s="150"/>
      <c r="E188" s="150"/>
      <c r="F188" s="150"/>
      <c r="G188" s="150"/>
      <c r="H188" s="30">
        <f t="shared" si="13"/>
        <v>0</v>
      </c>
    </row>
    <row r="189" spans="2:8" ht="15.75" hidden="1" customHeight="1" thickBot="1">
      <c r="C189" s="122" t="s">
        <v>43</v>
      </c>
      <c r="D189" s="150"/>
      <c r="E189" s="150"/>
      <c r="F189" s="150"/>
      <c r="G189" s="150"/>
      <c r="H189" s="30">
        <f>SUM(D189:G189)</f>
        <v>0</v>
      </c>
    </row>
    <row r="190" spans="2:8" ht="15.75" hidden="1" customHeight="1" thickBot="1">
      <c r="C190" s="122" t="s">
        <v>44</v>
      </c>
      <c r="D190" s="150"/>
      <c r="E190" s="150"/>
      <c r="F190" s="150"/>
      <c r="G190" s="150"/>
      <c r="H190" s="30">
        <f t="shared" si="13"/>
        <v>0</v>
      </c>
    </row>
    <row r="191" spans="2:8" ht="15.75" hidden="1" customHeight="1" thickBot="1">
      <c r="C191" s="122" t="s">
        <v>45</v>
      </c>
      <c r="D191" s="150"/>
      <c r="E191" s="150"/>
      <c r="F191" s="150"/>
      <c r="G191" s="150"/>
      <c r="H191" s="30">
        <f t="shared" si="13"/>
        <v>0</v>
      </c>
    </row>
    <row r="192" spans="2:8" ht="15.75" hidden="1" customHeight="1" thickBot="1">
      <c r="C192" s="24" t="s">
        <v>18</v>
      </c>
      <c r="D192" s="31">
        <f>SUM(D185:D191)</f>
        <v>0</v>
      </c>
      <c r="E192" s="31">
        <f>SUM(E185:E191)</f>
        <v>0</v>
      </c>
      <c r="F192" s="31">
        <f>SUM(F185:F191)</f>
        <v>0</v>
      </c>
      <c r="G192" s="31">
        <f>SUM(G185:G191)</f>
        <v>0</v>
      </c>
      <c r="H192" s="30">
        <f t="shared" si="13"/>
        <v>0</v>
      </c>
    </row>
    <row r="193" spans="3:8" s="147" customFormat="1" ht="15.75" hidden="1" customHeight="1">
      <c r="C193" s="32"/>
      <c r="D193" s="33"/>
      <c r="E193" s="33"/>
      <c r="F193" s="33"/>
      <c r="G193" s="33"/>
      <c r="H193" s="34"/>
    </row>
    <row r="194" spans="3:8" ht="15.75" hidden="1" customHeight="1">
      <c r="C194" s="323" t="s">
        <v>46</v>
      </c>
      <c r="D194" s="324"/>
      <c r="E194" s="324"/>
      <c r="F194" s="324"/>
      <c r="G194" s="324"/>
      <c r="H194" s="325"/>
    </row>
    <row r="195" spans="3:8" ht="21" hidden="1" customHeight="1" thickBot="1">
      <c r="C195" s="28" t="s">
        <v>47</v>
      </c>
      <c r="D195" s="29">
        <v>0</v>
      </c>
      <c r="E195" s="29">
        <v>0</v>
      </c>
      <c r="F195" s="29">
        <v>0</v>
      </c>
      <c r="G195" s="29">
        <v>0</v>
      </c>
      <c r="H195" s="30">
        <f>SUM(D195:G195)</f>
        <v>0</v>
      </c>
    </row>
    <row r="196" spans="3:8" ht="15.75" hidden="1" customHeight="1" thickBot="1">
      <c r="C196" s="217" t="s">
        <v>39</v>
      </c>
      <c r="D196" s="148"/>
      <c r="E196" s="149"/>
      <c r="F196" s="149"/>
      <c r="G196" s="149"/>
      <c r="H196" s="30">
        <f t="shared" ref="H196:H203" si="14">SUM(D196:G196)</f>
        <v>0</v>
      </c>
    </row>
    <row r="197" spans="3:8" ht="15.75" hidden="1" customHeight="1" thickBot="1">
      <c r="C197" s="122" t="s">
        <v>40</v>
      </c>
      <c r="D197" s="150"/>
      <c r="E197" s="128"/>
      <c r="F197" s="128"/>
      <c r="G197" s="128"/>
      <c r="H197" s="30">
        <f t="shared" si="14"/>
        <v>0</v>
      </c>
    </row>
    <row r="198" spans="3:8" ht="15.75" hidden="1" customHeight="1" thickBot="1">
      <c r="C198" s="122" t="s">
        <v>41</v>
      </c>
      <c r="D198" s="150"/>
      <c r="E198" s="150"/>
      <c r="F198" s="150"/>
      <c r="G198" s="150"/>
      <c r="H198" s="30">
        <f t="shared" si="14"/>
        <v>0</v>
      </c>
    </row>
    <row r="199" spans="3:8" ht="15.75" hidden="1" customHeight="1" thickBot="1">
      <c r="C199" s="218" t="s">
        <v>42</v>
      </c>
      <c r="D199" s="150"/>
      <c r="E199" s="150"/>
      <c r="F199" s="150"/>
      <c r="G199" s="150"/>
      <c r="H199" s="30">
        <f t="shared" si="14"/>
        <v>0</v>
      </c>
    </row>
    <row r="200" spans="3:8" ht="15.75" hidden="1" customHeight="1" thickBot="1">
      <c r="C200" s="122" t="s">
        <v>43</v>
      </c>
      <c r="D200" s="150"/>
      <c r="E200" s="150"/>
      <c r="F200" s="150"/>
      <c r="G200" s="150"/>
      <c r="H200" s="30">
        <f t="shared" si="14"/>
        <v>0</v>
      </c>
    </row>
    <row r="201" spans="3:8" ht="15.75" hidden="1" customHeight="1" thickBot="1">
      <c r="C201" s="122" t="s">
        <v>44</v>
      </c>
      <c r="D201" s="150"/>
      <c r="E201" s="150"/>
      <c r="F201" s="150"/>
      <c r="G201" s="150"/>
      <c r="H201" s="30">
        <f t="shared" si="14"/>
        <v>0</v>
      </c>
    </row>
    <row r="202" spans="3:8" ht="15.75" hidden="1" customHeight="1" thickBot="1">
      <c r="C202" s="122" t="s">
        <v>45</v>
      </c>
      <c r="D202" s="150"/>
      <c r="E202" s="150"/>
      <c r="F202" s="150"/>
      <c r="G202" s="150"/>
      <c r="H202" s="30">
        <f t="shared" si="14"/>
        <v>0</v>
      </c>
    </row>
    <row r="203" spans="3:8" ht="15.75" hidden="1" customHeight="1" thickBot="1">
      <c r="C203" s="24" t="s">
        <v>18</v>
      </c>
      <c r="D203" s="31">
        <f>SUM(D196:D202)</f>
        <v>0</v>
      </c>
      <c r="E203" s="31">
        <f>SUM(E196:E202)</f>
        <v>0</v>
      </c>
      <c r="F203" s="31">
        <f>SUM(F196:F202)</f>
        <v>0</v>
      </c>
      <c r="G203" s="31">
        <f>SUM(G196:G202)</f>
        <v>0</v>
      </c>
      <c r="H203" s="30">
        <f t="shared" si="14"/>
        <v>0</v>
      </c>
    </row>
    <row r="204" spans="3:8" s="147" customFormat="1" ht="15.75" hidden="1" customHeight="1">
      <c r="C204" s="32"/>
      <c r="D204" s="33"/>
      <c r="E204" s="33"/>
      <c r="F204" s="33"/>
      <c r="G204" s="33"/>
      <c r="H204" s="34"/>
    </row>
    <row r="205" spans="3:8" ht="15.75" hidden="1" customHeight="1">
      <c r="C205" s="323" t="s">
        <v>48</v>
      </c>
      <c r="D205" s="324"/>
      <c r="E205" s="324"/>
      <c r="F205" s="324"/>
      <c r="G205" s="324"/>
      <c r="H205" s="325"/>
    </row>
    <row r="206" spans="3:8" ht="19.5" hidden="1" customHeight="1" thickBot="1">
      <c r="C206" s="28" t="s">
        <v>49</v>
      </c>
      <c r="D206" s="29">
        <v>0</v>
      </c>
      <c r="E206" s="29">
        <v>0</v>
      </c>
      <c r="F206" s="29">
        <v>0</v>
      </c>
      <c r="G206" s="29">
        <v>0</v>
      </c>
      <c r="H206" s="30">
        <f>SUM(D206:G206)</f>
        <v>0</v>
      </c>
    </row>
    <row r="207" spans="3:8" ht="15.75" hidden="1" customHeight="1" thickBot="1">
      <c r="C207" s="217" t="s">
        <v>39</v>
      </c>
      <c r="D207" s="148"/>
      <c r="E207" s="149"/>
      <c r="F207" s="149"/>
      <c r="G207" s="149"/>
      <c r="H207" s="30">
        <f t="shared" ref="H207:H214" si="15">SUM(D207:G207)</f>
        <v>0</v>
      </c>
    </row>
    <row r="208" spans="3:8" ht="15.75" hidden="1" customHeight="1" thickBot="1">
      <c r="C208" s="122" t="s">
        <v>40</v>
      </c>
      <c r="D208" s="150"/>
      <c r="E208" s="128"/>
      <c r="F208" s="128"/>
      <c r="G208" s="128"/>
      <c r="H208" s="30">
        <f>SUM(D208:G208)</f>
        <v>0</v>
      </c>
    </row>
    <row r="209" spans="3:8" ht="15.75" hidden="1" customHeight="1" thickBot="1">
      <c r="C209" s="122" t="s">
        <v>41</v>
      </c>
      <c r="D209" s="150"/>
      <c r="E209" s="150"/>
      <c r="F209" s="150"/>
      <c r="G209" s="150"/>
      <c r="H209" s="30">
        <f t="shared" si="15"/>
        <v>0</v>
      </c>
    </row>
    <row r="210" spans="3:8" ht="15.75" hidden="1" customHeight="1" thickBot="1">
      <c r="C210" s="218" t="s">
        <v>42</v>
      </c>
      <c r="D210" s="150"/>
      <c r="E210" s="150"/>
      <c r="F210" s="150"/>
      <c r="G210" s="150"/>
      <c r="H210" s="30">
        <f t="shared" si="15"/>
        <v>0</v>
      </c>
    </row>
    <row r="211" spans="3:8" ht="15.75" hidden="1" customHeight="1" thickBot="1">
      <c r="C211" s="122" t="s">
        <v>43</v>
      </c>
      <c r="D211" s="150"/>
      <c r="E211" s="150"/>
      <c r="F211" s="150"/>
      <c r="G211" s="150"/>
      <c r="H211" s="30">
        <f t="shared" si="15"/>
        <v>0</v>
      </c>
    </row>
    <row r="212" spans="3:8" ht="15.75" hidden="1" customHeight="1" thickBot="1">
      <c r="C212" s="122" t="s">
        <v>44</v>
      </c>
      <c r="D212" s="150"/>
      <c r="E212" s="150"/>
      <c r="F212" s="150"/>
      <c r="G212" s="150"/>
      <c r="H212" s="30">
        <f t="shared" si="15"/>
        <v>0</v>
      </c>
    </row>
    <row r="213" spans="3:8" ht="15.75" hidden="1" customHeight="1" thickBot="1">
      <c r="C213" s="122" t="s">
        <v>45</v>
      </c>
      <c r="D213" s="150"/>
      <c r="E213" s="150"/>
      <c r="F213" s="150"/>
      <c r="G213" s="150"/>
      <c r="H213" s="30">
        <f t="shared" si="15"/>
        <v>0</v>
      </c>
    </row>
    <row r="214" spans="3:8" ht="15.75" hidden="1" customHeight="1" thickBot="1">
      <c r="C214" s="24" t="s">
        <v>18</v>
      </c>
      <c r="D214" s="31">
        <f>SUM(D207:D213)</f>
        <v>0</v>
      </c>
      <c r="E214" s="31">
        <f>SUM(E207:E213)</f>
        <v>0</v>
      </c>
      <c r="F214" s="31">
        <f>SUM(F207:F213)</f>
        <v>0</v>
      </c>
      <c r="G214" s="31">
        <f>SUM(G207:G213)</f>
        <v>0</v>
      </c>
      <c r="H214" s="30">
        <f t="shared" si="15"/>
        <v>0</v>
      </c>
    </row>
    <row r="215" spans="3:8" s="147" customFormat="1" ht="15.75" hidden="1" customHeight="1">
      <c r="C215" s="32"/>
      <c r="D215" s="33"/>
      <c r="E215" s="33"/>
      <c r="F215" s="33"/>
      <c r="G215" s="33"/>
      <c r="H215" s="34"/>
    </row>
    <row r="216" spans="3:8" ht="15.75" hidden="1" customHeight="1">
      <c r="C216" s="323" t="s">
        <v>50</v>
      </c>
      <c r="D216" s="324"/>
      <c r="E216" s="324"/>
      <c r="F216" s="324"/>
      <c r="G216" s="324"/>
      <c r="H216" s="325"/>
    </row>
    <row r="217" spans="3:8" ht="22.5" hidden="1" customHeight="1" thickBot="1">
      <c r="C217" s="28" t="s">
        <v>51</v>
      </c>
      <c r="D217" s="29">
        <v>0</v>
      </c>
      <c r="E217" s="29">
        <v>0</v>
      </c>
      <c r="F217" s="29">
        <v>0</v>
      </c>
      <c r="G217" s="29">
        <v>0</v>
      </c>
      <c r="H217" s="30">
        <f>SUM(D217:G217)</f>
        <v>0</v>
      </c>
    </row>
    <row r="218" spans="3:8" ht="15.75" hidden="1" customHeight="1" thickBot="1">
      <c r="C218" s="217" t="s">
        <v>39</v>
      </c>
      <c r="D218" s="148"/>
      <c r="E218" s="149"/>
      <c r="F218" s="149"/>
      <c r="G218" s="149"/>
      <c r="H218" s="30">
        <f t="shared" ref="H218:H225" si="16">SUM(D218:G218)</f>
        <v>0</v>
      </c>
    </row>
    <row r="219" spans="3:8" ht="15.75" hidden="1" customHeight="1" thickBot="1">
      <c r="C219" s="122" t="s">
        <v>40</v>
      </c>
      <c r="D219" s="150"/>
      <c r="E219" s="128"/>
      <c r="F219" s="128"/>
      <c r="G219" s="128"/>
      <c r="H219" s="30">
        <f t="shared" si="16"/>
        <v>0</v>
      </c>
    </row>
    <row r="220" spans="3:8" ht="15.75" hidden="1" customHeight="1" thickBot="1">
      <c r="C220" s="122" t="s">
        <v>41</v>
      </c>
      <c r="D220" s="150"/>
      <c r="E220" s="150"/>
      <c r="F220" s="150"/>
      <c r="G220" s="150"/>
      <c r="H220" s="30">
        <f t="shared" si="16"/>
        <v>0</v>
      </c>
    </row>
    <row r="221" spans="3:8" ht="15.75" hidden="1" customHeight="1" thickBot="1">
      <c r="C221" s="218" t="s">
        <v>42</v>
      </c>
      <c r="D221" s="150"/>
      <c r="E221" s="150"/>
      <c r="F221" s="150"/>
      <c r="G221" s="150"/>
      <c r="H221" s="30">
        <f t="shared" si="16"/>
        <v>0</v>
      </c>
    </row>
    <row r="222" spans="3:8" ht="15.75" hidden="1" customHeight="1" thickBot="1">
      <c r="C222" s="122" t="s">
        <v>43</v>
      </c>
      <c r="D222" s="150"/>
      <c r="E222" s="150"/>
      <c r="F222" s="150"/>
      <c r="G222" s="150"/>
      <c r="H222" s="30">
        <f t="shared" si="16"/>
        <v>0</v>
      </c>
    </row>
    <row r="223" spans="3:8" ht="15.75" hidden="1" customHeight="1" thickBot="1">
      <c r="C223" s="122" t="s">
        <v>44</v>
      </c>
      <c r="D223" s="150"/>
      <c r="E223" s="150"/>
      <c r="F223" s="150"/>
      <c r="G223" s="150"/>
      <c r="H223" s="30">
        <f t="shared" si="16"/>
        <v>0</v>
      </c>
    </row>
    <row r="224" spans="3:8" ht="15.75" hidden="1" customHeight="1" thickBot="1">
      <c r="C224" s="122" t="s">
        <v>45</v>
      </c>
      <c r="D224" s="150"/>
      <c r="E224" s="150"/>
      <c r="F224" s="150"/>
      <c r="G224" s="150"/>
      <c r="H224" s="30">
        <f>SUM(D224:G224)</f>
        <v>0</v>
      </c>
    </row>
    <row r="225" spans="3:8" ht="15.75" hidden="1" customHeight="1" thickBot="1">
      <c r="C225" s="24" t="s">
        <v>18</v>
      </c>
      <c r="D225" s="31">
        <f>SUM(D218:D224)</f>
        <v>0</v>
      </c>
      <c r="E225" s="31">
        <f>SUM(E218:E224)</f>
        <v>0</v>
      </c>
      <c r="F225" s="31">
        <f>SUM(F218:F224)</f>
        <v>0</v>
      </c>
      <c r="G225" s="31">
        <f>SUM(G218:G224)</f>
        <v>0</v>
      </c>
      <c r="H225" s="30">
        <f t="shared" si="16"/>
        <v>0</v>
      </c>
    </row>
    <row r="226" spans="3:8" ht="15.75" hidden="1" customHeight="1"/>
    <row r="227" spans="3:8" ht="15.75" customHeight="1">
      <c r="C227" s="323" t="s">
        <v>52</v>
      </c>
      <c r="D227" s="324"/>
      <c r="E227" s="324"/>
      <c r="F227" s="324"/>
      <c r="G227" s="324"/>
      <c r="H227" s="325"/>
    </row>
    <row r="228" spans="3:8" ht="36" customHeight="1" thickBot="1">
      <c r="C228" s="28" t="s">
        <v>53</v>
      </c>
      <c r="D228" s="29">
        <v>1464938</v>
      </c>
      <c r="E228" s="29"/>
      <c r="F228" s="29"/>
      <c r="G228" s="29"/>
      <c r="H228" s="114">
        <f>SUM(D228:G228)</f>
        <v>1464938</v>
      </c>
    </row>
    <row r="229" spans="3:8" ht="15.75" customHeight="1">
      <c r="C229" s="217" t="s">
        <v>11</v>
      </c>
      <c r="D229" s="148">
        <v>878941</v>
      </c>
      <c r="E229" s="149"/>
      <c r="F229" s="149"/>
      <c r="G229" s="149"/>
      <c r="H229" s="114">
        <f t="shared" ref="H229:H236" si="17">SUM(D229:G229)</f>
        <v>878941</v>
      </c>
    </row>
    <row r="230" spans="3:8" ht="15.75" customHeight="1">
      <c r="C230" s="122" t="s">
        <v>12</v>
      </c>
      <c r="D230" s="150">
        <v>40000</v>
      </c>
      <c r="E230" s="128"/>
      <c r="F230" s="128"/>
      <c r="G230" s="128"/>
      <c r="H230" s="114">
        <f t="shared" si="17"/>
        <v>40000</v>
      </c>
    </row>
    <row r="231" spans="3:8" ht="15.75" customHeight="1">
      <c r="C231" s="122" t="s">
        <v>13</v>
      </c>
      <c r="D231" s="150">
        <v>30000</v>
      </c>
      <c r="E231" s="150"/>
      <c r="F231" s="150"/>
      <c r="G231" s="150"/>
      <c r="H231" s="114">
        <f t="shared" si="17"/>
        <v>30000</v>
      </c>
    </row>
    <row r="232" spans="3:8" ht="15.75" customHeight="1">
      <c r="C232" s="218" t="s">
        <v>14</v>
      </c>
      <c r="D232" s="150">
        <v>150000</v>
      </c>
      <c r="E232" s="150"/>
      <c r="F232" s="226"/>
      <c r="G232" s="146"/>
      <c r="H232" s="114">
        <f t="shared" si="17"/>
        <v>150000</v>
      </c>
    </row>
    <row r="233" spans="3:8" ht="15.75" customHeight="1">
      <c r="C233" s="122" t="s">
        <v>15</v>
      </c>
      <c r="D233" s="150">
        <v>33885</v>
      </c>
      <c r="E233" s="150"/>
      <c r="F233" s="150"/>
      <c r="G233" s="150"/>
      <c r="H233" s="114">
        <f t="shared" si="17"/>
        <v>33885</v>
      </c>
    </row>
    <row r="234" spans="3:8" ht="15.75" customHeight="1">
      <c r="C234" s="122" t="s">
        <v>16</v>
      </c>
      <c r="D234" s="150">
        <v>45000</v>
      </c>
      <c r="E234" s="150"/>
      <c r="F234" s="150"/>
      <c r="G234" s="150"/>
      <c r="H234" s="114">
        <f t="shared" si="17"/>
        <v>45000</v>
      </c>
    </row>
    <row r="235" spans="3:8" ht="15.75" customHeight="1">
      <c r="C235" s="122" t="s">
        <v>17</v>
      </c>
      <c r="D235" s="150">
        <v>284997</v>
      </c>
      <c r="E235" s="150"/>
      <c r="F235" s="227"/>
      <c r="G235" s="150"/>
      <c r="H235" s="114">
        <f t="shared" si="17"/>
        <v>284997</v>
      </c>
    </row>
    <row r="236" spans="3:8" ht="15.75" customHeight="1">
      <c r="C236" s="24" t="s">
        <v>18</v>
      </c>
      <c r="D236" s="31">
        <f>SUM(D229:D235)</f>
        <v>1462823</v>
      </c>
      <c r="E236" s="31"/>
      <c r="F236" s="31"/>
      <c r="G236" s="31"/>
      <c r="H236" s="114">
        <f t="shared" si="17"/>
        <v>1462823</v>
      </c>
    </row>
    <row r="237" spans="3:8" ht="15.75" customHeight="1" thickBot="1"/>
    <row r="238" spans="3:8" ht="19.5" customHeight="1" thickBot="1">
      <c r="C238" s="336" t="s">
        <v>54</v>
      </c>
      <c r="D238" s="337"/>
      <c r="E238" s="337"/>
      <c r="F238" s="337"/>
      <c r="G238" s="337"/>
      <c r="H238" s="338"/>
    </row>
    <row r="239" spans="3:8" ht="42.75" customHeight="1">
      <c r="C239" s="38"/>
      <c r="D239" s="216" t="s">
        <v>55</v>
      </c>
      <c r="E239" s="216" t="s">
        <v>56</v>
      </c>
      <c r="F239" s="216" t="s">
        <v>57</v>
      </c>
      <c r="G239" s="216" t="s">
        <v>58</v>
      </c>
      <c r="H239" s="335" t="s">
        <v>8</v>
      </c>
    </row>
    <row r="240" spans="3:8" ht="19.5" customHeight="1">
      <c r="C240" s="81"/>
      <c r="D240" s="97" t="s">
        <v>71</v>
      </c>
      <c r="E240" s="97"/>
      <c r="F240" s="97"/>
      <c r="G240" s="97"/>
      <c r="H240" s="317"/>
    </row>
    <row r="241" spans="3:14" ht="19.5" customHeight="1">
      <c r="C241" s="12" t="s">
        <v>11</v>
      </c>
      <c r="D241" s="154">
        <f>D229+D151+D140+D129+D117+D106+D95+D84+D73+D28+D17</f>
        <v>1117508</v>
      </c>
      <c r="E241" s="154"/>
      <c r="F241" s="154"/>
      <c r="G241" s="154"/>
      <c r="H241" s="36">
        <f t="shared" ref="H241:H247" si="18">SUM(D241:G241)</f>
        <v>1117508</v>
      </c>
    </row>
    <row r="242" spans="3:14" ht="34.5" customHeight="1">
      <c r="C242" s="12" t="s">
        <v>12</v>
      </c>
      <c r="D242" s="154">
        <f>D230+D152+D141+D130+D118+D107+D96+D85+D74+D29+D18</f>
        <v>151274</v>
      </c>
      <c r="E242" s="154"/>
      <c r="F242" s="154"/>
      <c r="G242" s="154">
        <f>SUM(G62, G118, G174, G219,G208,G197,G186,G163,G152,G141,G130,G107,G96,G85,G74,G51,G40,G29,G18,G230)</f>
        <v>0</v>
      </c>
      <c r="H242" s="36">
        <f t="shared" si="18"/>
        <v>151274</v>
      </c>
    </row>
    <row r="243" spans="3:14" ht="48" customHeight="1">
      <c r="C243" s="12" t="s">
        <v>13</v>
      </c>
      <c r="D243" s="154">
        <f>D231+D153+D131+D119+D108+D97+D86+D75+D30+D19</f>
        <v>49761</v>
      </c>
      <c r="E243" s="154"/>
      <c r="F243" s="154"/>
      <c r="G243" s="154">
        <f>SUM(G63, G119, G175, G220,G209,G198,G187,G164,G153,G142,G131,G108,G97,G86,G75,G52,G41,G30,G19,G231)</f>
        <v>0</v>
      </c>
      <c r="H243" s="36">
        <f t="shared" si="18"/>
        <v>49761</v>
      </c>
    </row>
    <row r="244" spans="3:14" ht="33" customHeight="1">
      <c r="C244" s="219" t="s">
        <v>14</v>
      </c>
      <c r="D244" s="154">
        <f>D232+D154+D143+D132+D120+D109+D98+D87+D76+D31+D20</f>
        <v>476272</v>
      </c>
      <c r="E244" s="154"/>
      <c r="F244" s="154"/>
      <c r="G244" s="154"/>
      <c r="H244" s="36">
        <f t="shared" si="18"/>
        <v>476272</v>
      </c>
    </row>
    <row r="245" spans="3:14" ht="21" customHeight="1">
      <c r="C245" s="12" t="s">
        <v>15</v>
      </c>
      <c r="D245" s="154">
        <f>SUM(D65, D121, D177, D222,D211,D200,D189,D166,D155,D144,D133,D110,D99,D88,D77,D54,D43,D32,D21,D233)</f>
        <v>222640</v>
      </c>
      <c r="E245" s="154"/>
      <c r="F245" s="154"/>
      <c r="G245" s="154"/>
      <c r="H245" s="36">
        <f t="shared" si="18"/>
        <v>222640</v>
      </c>
      <c r="I245" s="132"/>
      <c r="J245" s="132"/>
      <c r="K245" s="132"/>
      <c r="L245" s="132"/>
      <c r="M245" s="132"/>
      <c r="N245" s="155"/>
    </row>
    <row r="246" spans="3:14" ht="39.75" customHeight="1">
      <c r="C246" s="12" t="s">
        <v>16</v>
      </c>
      <c r="D246" s="154">
        <f>D156+D145+D134+D122+D111+D100+D89+D78+D33+D22+D234</f>
        <v>116823</v>
      </c>
      <c r="E246" s="154"/>
      <c r="F246" s="154"/>
      <c r="G246" s="154"/>
      <c r="H246" s="36">
        <f t="shared" si="18"/>
        <v>116823</v>
      </c>
      <c r="I246" s="132"/>
      <c r="J246" s="132"/>
      <c r="K246" s="132"/>
      <c r="L246" s="132"/>
      <c r="M246" s="132"/>
      <c r="N246" s="155"/>
    </row>
    <row r="247" spans="3:14" ht="39.75" customHeight="1">
      <c r="C247" s="12" t="s">
        <v>17</v>
      </c>
      <c r="D247" s="154">
        <f>D235+D157+D146+D135+D123+D112+D101+D90+D79+D34+D23</f>
        <v>482545</v>
      </c>
      <c r="E247" s="154"/>
      <c r="F247" s="154"/>
      <c r="G247" s="154"/>
      <c r="H247" s="36">
        <f t="shared" si="18"/>
        <v>482545</v>
      </c>
      <c r="I247" s="132"/>
      <c r="J247" s="132"/>
      <c r="K247" s="132"/>
      <c r="L247" s="132"/>
      <c r="M247" s="132"/>
      <c r="N247" s="155"/>
    </row>
    <row r="248" spans="3:14" ht="22.5" customHeight="1">
      <c r="C248" s="156" t="s">
        <v>59</v>
      </c>
      <c r="D248" s="157">
        <f>SUM(D241:D247)</f>
        <v>2616823</v>
      </c>
      <c r="E248" s="154"/>
      <c r="F248" s="157">
        <f>SUM(F241:F247)</f>
        <v>0</v>
      </c>
      <c r="G248" s="157"/>
      <c r="H248" s="157">
        <f>SUM(H241:H247)</f>
        <v>2616823</v>
      </c>
      <c r="I248" s="132"/>
      <c r="J248" s="132"/>
      <c r="K248" s="132"/>
      <c r="L248" s="132"/>
      <c r="M248" s="132"/>
      <c r="N248" s="155"/>
    </row>
    <row r="249" spans="3:14" ht="26.25" customHeight="1" thickBot="1">
      <c r="C249" s="158" t="s">
        <v>60</v>
      </c>
      <c r="D249" s="159">
        <f>D248*0.07</f>
        <v>183177.61000000002</v>
      </c>
      <c r="E249" s="154"/>
      <c r="F249" s="159">
        <f>F248*0.07</f>
        <v>0</v>
      </c>
      <c r="G249" s="159">
        <f>G248*0.07</f>
        <v>0</v>
      </c>
      <c r="H249" s="160">
        <f>H248*0.07</f>
        <v>183177.61000000002</v>
      </c>
      <c r="I249" s="16"/>
      <c r="J249" s="16"/>
      <c r="K249" s="16"/>
      <c r="L249" s="16"/>
      <c r="M249" s="161"/>
      <c r="N249" s="147"/>
    </row>
    <row r="250" spans="3:14" ht="23.25" customHeight="1" thickBot="1">
      <c r="C250" s="72" t="s">
        <v>61</v>
      </c>
      <c r="D250" s="73">
        <f>SUM(D248:D249)</f>
        <v>2800000.61</v>
      </c>
      <c r="E250" s="154"/>
      <c r="F250" s="73">
        <f>SUM(F248:F249)</f>
        <v>0</v>
      </c>
      <c r="G250" s="73"/>
      <c r="H250" s="73">
        <f>SUM(H248:H249)</f>
        <v>2800000.61</v>
      </c>
      <c r="I250" s="16"/>
      <c r="J250" s="16"/>
      <c r="K250" s="16"/>
      <c r="L250" s="16"/>
      <c r="M250" s="161"/>
      <c r="N250" s="147"/>
    </row>
    <row r="251" spans="3:14" ht="15.75" customHeight="1">
      <c r="M251" s="25"/>
    </row>
    <row r="252" spans="3:14" ht="15.75" customHeight="1">
      <c r="I252" s="215"/>
      <c r="J252" s="215"/>
      <c r="M252" s="25"/>
    </row>
    <row r="253" spans="3:14" ht="15.75" customHeight="1">
      <c r="H253" s="223"/>
      <c r="I253" s="215"/>
      <c r="J253" s="215"/>
    </row>
    <row r="254" spans="3:14" ht="40.5" customHeight="1">
      <c r="I254" s="215"/>
      <c r="J254" s="215"/>
      <c r="M254" s="220"/>
    </row>
    <row r="255" spans="3:14" ht="24.75" customHeight="1">
      <c r="I255" s="215"/>
      <c r="J255" s="215"/>
      <c r="M255" s="220"/>
    </row>
    <row r="256" spans="3:14" ht="41.25" customHeight="1">
      <c r="I256" s="162"/>
      <c r="J256" s="215"/>
      <c r="M256" s="220"/>
    </row>
    <row r="257" spans="3:15" ht="51.75" customHeight="1">
      <c r="I257" s="162"/>
      <c r="J257" s="215"/>
      <c r="M257" s="220"/>
    </row>
    <row r="258" spans="3:15" ht="42" customHeight="1">
      <c r="I258" s="215"/>
      <c r="J258" s="215"/>
      <c r="M258" s="220"/>
    </row>
    <row r="259" spans="3:15" s="147" customFormat="1" ht="42" customHeight="1">
      <c r="C259" s="146"/>
      <c r="H259" s="146"/>
      <c r="I259" s="146"/>
      <c r="J259" s="215"/>
      <c r="K259" s="146"/>
      <c r="L259" s="146"/>
      <c r="M259" s="220"/>
      <c r="N259" s="146"/>
    </row>
    <row r="260" spans="3:15" s="147" customFormat="1" ht="42" customHeight="1">
      <c r="C260" s="146"/>
      <c r="H260" s="146"/>
      <c r="I260" s="146"/>
      <c r="J260" s="215"/>
      <c r="K260" s="146"/>
      <c r="L260" s="146"/>
      <c r="M260" s="146"/>
      <c r="N260" s="146"/>
    </row>
    <row r="261" spans="3:15" s="147" customFormat="1" ht="63.75" customHeight="1">
      <c r="C261" s="146"/>
      <c r="H261" s="146"/>
      <c r="I261" s="146"/>
      <c r="J261" s="25"/>
      <c r="K261" s="146"/>
      <c r="L261" s="146"/>
      <c r="M261" s="146"/>
      <c r="N261" s="146"/>
    </row>
    <row r="262" spans="3:15" s="147" customFormat="1" ht="42" customHeight="1">
      <c r="C262" s="146"/>
      <c r="H262" s="146"/>
      <c r="I262" s="146"/>
      <c r="J262" s="146"/>
      <c r="K262" s="146"/>
      <c r="L262" s="146"/>
      <c r="M262" s="146"/>
      <c r="N262" s="25"/>
    </row>
    <row r="263" spans="3:15" ht="23.25" customHeight="1"/>
    <row r="264" spans="3:15" ht="27.75" customHeight="1"/>
    <row r="265" spans="3:15" ht="55.5" customHeight="1"/>
    <row r="266" spans="3:15" ht="57.75" customHeight="1"/>
    <row r="267" spans="3:15" ht="21.75" customHeight="1"/>
    <row r="268" spans="3:15" ht="49.5" customHeight="1"/>
    <row r="269" spans="3:15" ht="28.5" customHeight="1"/>
    <row r="270" spans="3:15" ht="28.5" customHeight="1"/>
    <row r="271" spans="3:15" ht="28.5" customHeight="1"/>
    <row r="272" spans="3:15" ht="23.25" customHeight="1">
      <c r="O272" s="25"/>
    </row>
    <row r="273" spans="15:15" ht="43.5" customHeight="1">
      <c r="O273" s="25"/>
    </row>
    <row r="274" spans="15:15" ht="55.5" customHeight="1"/>
    <row r="275" spans="15:15" ht="42.75" customHeight="1">
      <c r="O275" s="25"/>
    </row>
    <row r="276" spans="15:15" ht="21.75" customHeight="1">
      <c r="O276" s="25"/>
    </row>
    <row r="277" spans="15:15" ht="21.75" customHeight="1">
      <c r="O277" s="25"/>
    </row>
    <row r="278" spans="15:15" ht="23.25" customHeight="1"/>
    <row r="279" spans="15:15" ht="23.25" customHeight="1"/>
    <row r="280" spans="15:15" ht="21.75" customHeight="1"/>
    <row r="281" spans="15:15" ht="16.5" customHeight="1"/>
    <row r="282" spans="15:15" ht="29.25" customHeight="1"/>
    <row r="283" spans="15:15" ht="24.75" customHeight="1"/>
    <row r="284" spans="15:15" ht="33" customHeight="1"/>
    <row r="286" spans="15:15" ht="15" customHeight="1"/>
    <row r="287" spans="15:15" ht="25.5" customHeight="1"/>
  </sheetData>
  <sheetProtection insertColumns="0" insertRows="0" deleteRows="0"/>
  <mergeCells count="29">
    <mergeCell ref="H239:H240"/>
    <mergeCell ref="C205:H205"/>
    <mergeCell ref="C216:H216"/>
    <mergeCell ref="C238:H238"/>
    <mergeCell ref="C194:H194"/>
    <mergeCell ref="C160:H160"/>
    <mergeCell ref="C171:H171"/>
    <mergeCell ref="C227:H227"/>
    <mergeCell ref="B182:H182"/>
    <mergeCell ref="C71:H71"/>
    <mergeCell ref="C127:H127"/>
    <mergeCell ref="C138:H138"/>
    <mergeCell ref="C149:H149"/>
    <mergeCell ref="B126:H126"/>
    <mergeCell ref="C115:H115"/>
    <mergeCell ref="C183:H183"/>
    <mergeCell ref="C104:H104"/>
    <mergeCell ref="C82:H82"/>
    <mergeCell ref="C93:H93"/>
    <mergeCell ref="C2:F2"/>
    <mergeCell ref="C10:F10"/>
    <mergeCell ref="B14:H14"/>
    <mergeCell ref="C15:H15"/>
    <mergeCell ref="B70:H70"/>
    <mergeCell ref="H12:H13"/>
    <mergeCell ref="C5:H5"/>
    <mergeCell ref="C26:H26"/>
    <mergeCell ref="C37:H37"/>
    <mergeCell ref="C6:H8"/>
  </mergeCells>
  <conditionalFormatting sqref="H24">
    <cfRule type="cellIs" dxfId="19" priority="31" operator="notEqual">
      <formula>$H$16</formula>
    </cfRule>
  </conditionalFormatting>
  <conditionalFormatting sqref="H35">
    <cfRule type="cellIs" dxfId="18" priority="30" operator="notEqual">
      <formula>$H$27</formula>
    </cfRule>
  </conditionalFormatting>
  <conditionalFormatting sqref="H46">
    <cfRule type="cellIs" dxfId="17" priority="29" operator="notEqual">
      <formula>$H$38</formula>
    </cfRule>
  </conditionalFormatting>
  <conditionalFormatting sqref="H57">
    <cfRule type="cellIs" dxfId="16" priority="28" operator="notEqual">
      <formula>$H$49</formula>
    </cfRule>
  </conditionalFormatting>
  <conditionalFormatting sqref="H68">
    <cfRule type="cellIs" dxfId="15" priority="10" operator="notEqual">
      <formula>$H$60</formula>
    </cfRule>
  </conditionalFormatting>
  <conditionalFormatting sqref="H72 H80">
    <cfRule type="cellIs" dxfId="14" priority="27" operator="notEqual">
      <formula>$H$72</formula>
    </cfRule>
  </conditionalFormatting>
  <conditionalFormatting sqref="H83 H91">
    <cfRule type="cellIs" dxfId="13" priority="26" operator="notEqual">
      <formula>$H$83</formula>
    </cfRule>
  </conditionalFormatting>
  <conditionalFormatting sqref="H102">
    <cfRule type="cellIs" dxfId="12" priority="25" operator="notEqual">
      <formula>$H$94</formula>
    </cfRule>
  </conditionalFormatting>
  <conditionalFormatting sqref="H124">
    <cfRule type="cellIs" dxfId="11" priority="9" operator="notEqual">
      <formula>$H$116</formula>
    </cfRule>
  </conditionalFormatting>
  <conditionalFormatting sqref="H136">
    <cfRule type="cellIs" dxfId="10" priority="23" operator="notEqual">
      <formula>$H$128</formula>
    </cfRule>
  </conditionalFormatting>
  <conditionalFormatting sqref="H169">
    <cfRule type="cellIs" dxfId="9" priority="20" operator="notEqual">
      <formula>$H$161</formula>
    </cfRule>
  </conditionalFormatting>
  <conditionalFormatting sqref="H180">
    <cfRule type="cellIs" dxfId="8" priority="8" operator="notEqual">
      <formula>$H$172</formula>
    </cfRule>
  </conditionalFormatting>
  <conditionalFormatting sqref="H192">
    <cfRule type="cellIs" dxfId="7" priority="19" operator="notEqual">
      <formula>$H$184</formula>
    </cfRule>
  </conditionalFormatting>
  <conditionalFormatting sqref="H203">
    <cfRule type="cellIs" dxfId="6" priority="18" operator="notEqual">
      <formula>$H$195</formula>
    </cfRule>
  </conditionalFormatting>
  <conditionalFormatting sqref="H214">
    <cfRule type="cellIs" dxfId="5" priority="17" operator="notEqual">
      <formula>$H$206</formula>
    </cfRule>
  </conditionalFormatting>
  <conditionalFormatting sqref="H225">
    <cfRule type="cellIs" dxfId="4" priority="16" operator="notEqual">
      <formula>$H$217</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224 C235 C23 C34 C45 C247 C90 C191 C213 C202 C56 C67 C79:D79"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3 C234 C22 C33 C44 C246 C89 C190 C212 C201 C55 C66 C78:D78" xr:uid="{00000000-0002-0000-0100-000001000000}"/>
    <dataValidation allowBlank="1" showInputMessage="1" showErrorMessage="1" prompt="Services contracted by an organization which follow the normal procurement processes." sqref="C221 C232 C20 C31 C42 C244 C87 C188 C210 C199 C53 C64 C76:D76" xr:uid="{00000000-0002-0000-0100-000002000000}"/>
    <dataValidation allowBlank="1" showInputMessage="1" showErrorMessage="1" prompt="Includes staff and non-staff travel paid for by the organization directly related to a project." sqref="C222 C233 C21 C32 C43 C245 C88 C189 C211 C200 C54 C65 C77:D77"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20 C231 C19 C30 C41 C243 C86 C187 C209 C198 C52 C63 C75:D75"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219 C230 C18 C29 C40 C242 C85 C186 C208 C197 C51 C62 C74:D74" xr:uid="{00000000-0002-0000-0100-000005000000}"/>
    <dataValidation allowBlank="1" showInputMessage="1" showErrorMessage="1" prompt="Includes all related staff and temporary staff costs including base salary, post adjustment and all staff entitlements." sqref="C218 C229 C17 C28 C39 C241 C84 C185 C207 C196 C50 C61 C73:D73" xr:uid="{00000000-0002-0000-0100-000006000000}"/>
  </dataValidations>
  <pageMargins left="0.7" right="0.7" top="0.75" bottom="0.75" header="0.3" footer="0.3"/>
  <pageSetup scale="34" fitToHeight="0" orientation="landscape" r:id="rId1"/>
  <rowBreaks count="1" manualBreakCount="1">
    <brk id="8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5"/>
  <sheetViews>
    <sheetView showGridLines="0" workbookViewId="0">
      <selection activeCell="B6" sqref="B6"/>
    </sheetView>
  </sheetViews>
  <sheetFormatPr baseColWidth="10" defaultColWidth="8.83203125" defaultRowHeight="15"/>
  <cols>
    <col min="2" max="2" width="73.1640625" customWidth="1"/>
  </cols>
  <sheetData>
    <row r="1" spans="2:2" ht="16" thickBot="1"/>
    <row r="2" spans="2:2" ht="16" thickBot="1">
      <c r="B2" s="111" t="s">
        <v>246</v>
      </c>
    </row>
    <row r="3" spans="2:2" ht="32">
      <c r="B3" s="112" t="s">
        <v>247</v>
      </c>
    </row>
    <row r="4" spans="2:2">
      <c r="B4" s="112"/>
    </row>
    <row r="5" spans="2:2" ht="48">
      <c r="B5" s="112" t="s">
        <v>248</v>
      </c>
    </row>
    <row r="6" spans="2:2">
      <c r="B6" s="112"/>
    </row>
    <row r="7" spans="2:2" ht="64">
      <c r="B7" s="112" t="s">
        <v>249</v>
      </c>
    </row>
    <row r="8" spans="2:2">
      <c r="B8" s="112"/>
    </row>
    <row r="9" spans="2:2" ht="64">
      <c r="B9" s="112" t="s">
        <v>250</v>
      </c>
    </row>
    <row r="10" spans="2:2">
      <c r="B10" s="112"/>
    </row>
    <row r="11" spans="2:2" ht="32">
      <c r="B11" s="112" t="s">
        <v>251</v>
      </c>
    </row>
    <row r="12" spans="2:2">
      <c r="B12" s="112"/>
    </row>
    <row r="13" spans="2:2" ht="64">
      <c r="B13" s="112" t="s">
        <v>252</v>
      </c>
    </row>
    <row r="14" spans="2:2">
      <c r="B14" s="112"/>
    </row>
    <row r="15" spans="2:2" ht="49" thickBot="1">
      <c r="B15" s="113" t="s">
        <v>253</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election activeCell="B1" sqref="B1"/>
    </sheetView>
  </sheetViews>
  <sheetFormatPr baseColWidth="10" defaultColWidth="8.83203125" defaultRowHeight="15"/>
  <cols>
    <col min="2" max="2" width="61.83203125" customWidth="1"/>
    <col min="4" max="4" width="17.83203125" customWidth="1"/>
  </cols>
  <sheetData>
    <row r="1" spans="2:4" ht="16" thickBot="1"/>
    <row r="2" spans="2:4">
      <c r="B2" s="352" t="s">
        <v>254</v>
      </c>
      <c r="C2" s="353"/>
      <c r="D2" s="354"/>
    </row>
    <row r="3" spans="2:4" ht="16" thickBot="1">
      <c r="B3" s="355"/>
      <c r="C3" s="356"/>
      <c r="D3" s="357"/>
    </row>
    <row r="4" spans="2:4" ht="16" thickBot="1"/>
    <row r="5" spans="2:4">
      <c r="B5" s="343" t="s">
        <v>255</v>
      </c>
      <c r="C5" s="344"/>
      <c r="D5" s="345"/>
    </row>
    <row r="6" spans="2:4" ht="16" thickBot="1">
      <c r="B6" s="346"/>
      <c r="C6" s="347"/>
      <c r="D6" s="348"/>
    </row>
    <row r="7" spans="2:4">
      <c r="B7" s="45" t="s">
        <v>256</v>
      </c>
      <c r="C7" s="341">
        <f>#N/A</f>
        <v>400000</v>
      </c>
      <c r="D7" s="342"/>
    </row>
    <row r="8" spans="2:4">
      <c r="B8" s="45" t="s">
        <v>257</v>
      </c>
      <c r="C8" s="339">
        <f>SUM(D10:D14)</f>
        <v>0</v>
      </c>
      <c r="D8" s="340"/>
    </row>
    <row r="9" spans="2:4">
      <c r="B9" s="46" t="s">
        <v>258</v>
      </c>
      <c r="C9" s="47" t="s">
        <v>259</v>
      </c>
      <c r="D9" s="48" t="s">
        <v>260</v>
      </c>
    </row>
    <row r="10" spans="2:4" ht="35.25" customHeight="1">
      <c r="B10" s="64"/>
      <c r="C10" s="50"/>
      <c r="D10" s="51">
        <f>$C$7*C10</f>
        <v>0</v>
      </c>
    </row>
    <row r="11" spans="2:4" ht="35.25" customHeight="1">
      <c r="B11" s="64"/>
      <c r="C11" s="50"/>
      <c r="D11" s="51">
        <f>C7*C11</f>
        <v>0</v>
      </c>
    </row>
    <row r="12" spans="2:4" ht="35.25" customHeight="1">
      <c r="B12" s="65"/>
      <c r="C12" s="50"/>
      <c r="D12" s="51">
        <f>C7*C12</f>
        <v>0</v>
      </c>
    </row>
    <row r="13" spans="2:4" ht="35.25" customHeight="1">
      <c r="B13" s="65"/>
      <c r="C13" s="50"/>
      <c r="D13" s="51">
        <f>C7*C13</f>
        <v>0</v>
      </c>
    </row>
    <row r="14" spans="2:4" ht="35.25" customHeight="1" thickBot="1">
      <c r="B14" s="66"/>
      <c r="C14" s="50"/>
      <c r="D14" s="55">
        <f>C7*C14</f>
        <v>0</v>
      </c>
    </row>
    <row r="15" spans="2:4" ht="16" thickBot="1"/>
    <row r="16" spans="2:4">
      <c r="B16" s="343" t="s">
        <v>261</v>
      </c>
      <c r="C16" s="344"/>
      <c r="D16" s="345"/>
    </row>
    <row r="17" spans="2:4" ht="16" thickBot="1">
      <c r="B17" s="349"/>
      <c r="C17" s="350"/>
      <c r="D17" s="351"/>
    </row>
    <row r="18" spans="2:4">
      <c r="B18" s="45" t="s">
        <v>256</v>
      </c>
      <c r="C18" s="341">
        <f>#N/A</f>
        <v>420000</v>
      </c>
      <c r="D18" s="342"/>
    </row>
    <row r="19" spans="2:4">
      <c r="B19" s="45" t="s">
        <v>257</v>
      </c>
      <c r="C19" s="339">
        <f>SUM(D21:D25)</f>
        <v>0</v>
      </c>
      <c r="D19" s="340"/>
    </row>
    <row r="20" spans="2:4">
      <c r="B20" s="46" t="s">
        <v>258</v>
      </c>
      <c r="C20" s="47" t="s">
        <v>259</v>
      </c>
      <c r="D20" s="48" t="s">
        <v>260</v>
      </c>
    </row>
    <row r="21" spans="2:4" ht="35.25" customHeight="1">
      <c r="B21" s="49"/>
      <c r="C21" s="50"/>
      <c r="D21" s="51">
        <f>$C$18*C21</f>
        <v>0</v>
      </c>
    </row>
    <row r="22" spans="2:4" ht="35.25" customHeight="1">
      <c r="B22" s="52"/>
      <c r="C22" s="50"/>
      <c r="D22" s="51">
        <f>$C$18*C22</f>
        <v>0</v>
      </c>
    </row>
    <row r="23" spans="2:4" ht="35.25" customHeight="1">
      <c r="B23" s="53"/>
      <c r="C23" s="50"/>
      <c r="D23" s="51">
        <f>$C$18*C23</f>
        <v>0</v>
      </c>
    </row>
    <row r="24" spans="2:4" ht="35.25" customHeight="1">
      <c r="B24" s="53"/>
      <c r="C24" s="50"/>
      <c r="D24" s="51">
        <f>$C$18*C24</f>
        <v>0</v>
      </c>
    </row>
    <row r="25" spans="2:4" ht="35.25" customHeight="1" thickBot="1">
      <c r="B25" s="54"/>
      <c r="C25" s="50"/>
      <c r="D25" s="51">
        <f>$C$18*C25</f>
        <v>0</v>
      </c>
    </row>
    <row r="26" spans="2:4" ht="16" thickBot="1"/>
    <row r="27" spans="2:4">
      <c r="B27" s="343" t="s">
        <v>262</v>
      </c>
      <c r="C27" s="344"/>
      <c r="D27" s="345"/>
    </row>
    <row r="28" spans="2:4" ht="16" thickBot="1">
      <c r="B28" s="346"/>
      <c r="C28" s="347"/>
      <c r="D28" s="348"/>
    </row>
    <row r="29" spans="2:4">
      <c r="B29" s="45" t="s">
        <v>256</v>
      </c>
      <c r="C29" s="341">
        <f>#N/A</f>
        <v>418000</v>
      </c>
      <c r="D29" s="342"/>
    </row>
    <row r="30" spans="2:4">
      <c r="B30" s="45" t="s">
        <v>257</v>
      </c>
      <c r="C30" s="339">
        <f>SUM(D32:D36)</f>
        <v>0</v>
      </c>
      <c r="D30" s="340"/>
    </row>
    <row r="31" spans="2:4">
      <c r="B31" s="46" t="s">
        <v>258</v>
      </c>
      <c r="C31" s="47" t="s">
        <v>259</v>
      </c>
      <c r="D31" s="48" t="s">
        <v>260</v>
      </c>
    </row>
    <row r="32" spans="2:4" ht="35.25" customHeight="1">
      <c r="B32" s="49"/>
      <c r="C32" s="50"/>
      <c r="D32" s="51">
        <f>$C$29*C32</f>
        <v>0</v>
      </c>
    </row>
    <row r="33" spans="2:4" ht="35.25" customHeight="1">
      <c r="B33" s="52"/>
      <c r="C33" s="50"/>
      <c r="D33" s="51">
        <f>$C$29*C33</f>
        <v>0</v>
      </c>
    </row>
    <row r="34" spans="2:4" ht="35.25" customHeight="1">
      <c r="B34" s="53"/>
      <c r="C34" s="50"/>
      <c r="D34" s="51">
        <f>$C$29*C34</f>
        <v>0</v>
      </c>
    </row>
    <row r="35" spans="2:4" ht="35.25" customHeight="1">
      <c r="B35" s="53"/>
      <c r="C35" s="50"/>
      <c r="D35" s="51">
        <f>$C$29*C35</f>
        <v>0</v>
      </c>
    </row>
    <row r="36" spans="2:4" ht="35.25" customHeight="1" thickBot="1">
      <c r="B36" s="54"/>
      <c r="C36" s="50"/>
      <c r="D36" s="51">
        <f>$C$29*C36</f>
        <v>0</v>
      </c>
    </row>
    <row r="37" spans="2:4" ht="16" thickBot="1"/>
    <row r="38" spans="2:4">
      <c r="B38" s="343" t="s">
        <v>263</v>
      </c>
      <c r="C38" s="344"/>
      <c r="D38" s="345"/>
    </row>
    <row r="39" spans="2:4" ht="16" thickBot="1">
      <c r="B39" s="346"/>
      <c r="C39" s="347"/>
      <c r="D39" s="348"/>
    </row>
    <row r="40" spans="2:4">
      <c r="B40" s="45" t="s">
        <v>256</v>
      </c>
      <c r="C40" s="341">
        <f>#N/A</f>
        <v>0</v>
      </c>
      <c r="D40" s="342"/>
    </row>
    <row r="41" spans="2:4">
      <c r="B41" s="45" t="s">
        <v>257</v>
      </c>
      <c r="C41" s="339">
        <f>SUM(D43:D47)</f>
        <v>0</v>
      </c>
      <c r="D41" s="340"/>
    </row>
    <row r="42" spans="2:4">
      <c r="B42" s="46" t="s">
        <v>258</v>
      </c>
      <c r="C42" s="47" t="s">
        <v>259</v>
      </c>
      <c r="D42" s="48" t="s">
        <v>260</v>
      </c>
    </row>
    <row r="43" spans="2:4" ht="35.25" customHeight="1">
      <c r="B43" s="49"/>
      <c r="C43" s="50"/>
      <c r="D43" s="51">
        <f>$C$40*C43</f>
        <v>0</v>
      </c>
    </row>
    <row r="44" spans="2:4" ht="35.25" customHeight="1">
      <c r="B44" s="52"/>
      <c r="C44" s="50"/>
      <c r="D44" s="51">
        <f>$C$40*C44</f>
        <v>0</v>
      </c>
    </row>
    <row r="45" spans="2:4" ht="35.25" customHeight="1">
      <c r="B45" s="53"/>
      <c r="C45" s="50"/>
      <c r="D45" s="51">
        <f>$C$40*C45</f>
        <v>0</v>
      </c>
    </row>
    <row r="46" spans="2:4" ht="35.25" customHeight="1">
      <c r="B46" s="53"/>
      <c r="C46" s="50"/>
      <c r="D46" s="51">
        <f>$C$40*C46</f>
        <v>0</v>
      </c>
    </row>
    <row r="47" spans="2:4" ht="35.25" customHeight="1" thickBot="1">
      <c r="B47" s="54"/>
      <c r="C47" s="50"/>
      <c r="D47" s="55">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30:D30">
    <cfRule type="cellIs" dxfId="1" priority="2" operator="greaterThan">
      <formula>$C$29</formula>
    </cfRule>
  </conditionalFormatting>
  <conditionalFormatting sqref="C41:D41">
    <cfRule type="cellIs" dxfId="0" priority="1" operator="greaterThan">
      <formula>$C$40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topLeftCell="B16" zoomScale="80" zoomScaleNormal="80" workbookViewId="0">
      <selection activeCell="C22" sqref="C22"/>
    </sheetView>
  </sheetViews>
  <sheetFormatPr baseColWidth="10" defaultColWidth="8.83203125" defaultRowHeight="15"/>
  <cols>
    <col min="1" max="1" width="12.5" customWidth="1"/>
    <col min="2" max="2" width="20.5" customWidth="1"/>
    <col min="3" max="6" width="25.5" customWidth="1"/>
    <col min="7" max="7" width="24.5" customWidth="1"/>
    <col min="8" max="8" width="18.5" customWidth="1"/>
    <col min="9" max="9" width="21.83203125" customWidth="1"/>
    <col min="10" max="11" width="15.83203125" bestFit="1" customWidth="1"/>
    <col min="12" max="12" width="11.1640625" bestFit="1" customWidth="1"/>
  </cols>
  <sheetData>
    <row r="1" spans="2:7" ht="16" thickBot="1"/>
    <row r="2" spans="2:7" s="39" customFormat="1" ht="16">
      <c r="B2" s="358" t="s">
        <v>264</v>
      </c>
      <c r="C2" s="359"/>
      <c r="D2" s="359"/>
      <c r="E2" s="359"/>
      <c r="F2" s="359"/>
      <c r="G2" s="360"/>
    </row>
    <row r="3" spans="2:7" s="39" customFormat="1" ht="17" thickBot="1">
      <c r="B3" s="361"/>
      <c r="C3" s="362"/>
      <c r="D3" s="362"/>
      <c r="E3" s="362"/>
      <c r="F3" s="362"/>
      <c r="G3" s="363"/>
    </row>
    <row r="4" spans="2:7" s="39" customFormat="1" ht="17" thickBot="1"/>
    <row r="5" spans="2:7" s="39" customFormat="1" ht="17" thickBot="1">
      <c r="B5" s="336" t="s">
        <v>265</v>
      </c>
      <c r="C5" s="337"/>
      <c r="D5" s="337"/>
      <c r="E5" s="337"/>
      <c r="F5" s="337"/>
      <c r="G5" s="338"/>
    </row>
    <row r="6" spans="2:7" s="39" customFormat="1" ht="17">
      <c r="B6" s="38"/>
      <c r="C6" s="26" t="s">
        <v>4</v>
      </c>
      <c r="D6" s="26" t="s">
        <v>5</v>
      </c>
      <c r="E6" s="26" t="s">
        <v>6</v>
      </c>
      <c r="F6" s="26" t="s">
        <v>7</v>
      </c>
      <c r="G6" s="335" t="s">
        <v>265</v>
      </c>
    </row>
    <row r="7" spans="2:7" s="39" customFormat="1" ht="17">
      <c r="B7" s="38"/>
      <c r="C7" s="97" t="str">
        <f>#N/A</f>
        <v>UNDP</v>
      </c>
      <c r="D7" s="97">
        <f>#N/A</f>
        <v>0</v>
      </c>
      <c r="E7" s="97">
        <f>#N/A</f>
        <v>0</v>
      </c>
      <c r="F7" s="97">
        <f>#N/A</f>
        <v>0</v>
      </c>
      <c r="G7" s="317"/>
    </row>
    <row r="8" spans="2:7" s="39" customFormat="1" ht="34">
      <c r="B8" s="9" t="s">
        <v>11</v>
      </c>
      <c r="C8" s="154">
        <f>#N/A</f>
        <v>1070938</v>
      </c>
      <c r="D8" s="154">
        <f>#N/A</f>
        <v>1165928</v>
      </c>
      <c r="E8" s="154">
        <f>#N/A</f>
        <v>0</v>
      </c>
      <c r="F8" s="154">
        <f>#N/A</f>
        <v>0</v>
      </c>
      <c r="G8" s="36">
        <f>SUM(C8:F8)</f>
        <v>2236866</v>
      </c>
    </row>
    <row r="9" spans="2:7" s="39" customFormat="1" ht="51">
      <c r="B9" s="9" t="s">
        <v>12</v>
      </c>
      <c r="C9" s="154">
        <f>#N/A</f>
        <v>150000</v>
      </c>
      <c r="D9" s="154">
        <f>#N/A</f>
        <v>150000</v>
      </c>
      <c r="E9" s="154">
        <f>#N/A</f>
        <v>0</v>
      </c>
      <c r="F9" s="154">
        <f>#N/A</f>
        <v>0</v>
      </c>
      <c r="G9" s="37">
        <f t="shared" ref="G9:G15" si="0">SUM(C9:F9)</f>
        <v>300000</v>
      </c>
    </row>
    <row r="10" spans="2:7" s="39" customFormat="1" ht="68">
      <c r="B10" s="9" t="s">
        <v>13</v>
      </c>
      <c r="C10" s="154">
        <f>#N/A</f>
        <v>80000</v>
      </c>
      <c r="D10" s="154">
        <f>#N/A</f>
        <v>80000</v>
      </c>
      <c r="E10" s="154">
        <f>#N/A</f>
        <v>0</v>
      </c>
      <c r="F10" s="154">
        <f>#N/A</f>
        <v>0</v>
      </c>
      <c r="G10" s="37">
        <f t="shared" si="0"/>
        <v>160000</v>
      </c>
    </row>
    <row r="11" spans="2:7" s="39" customFormat="1" ht="17">
      <c r="B11" s="15" t="s">
        <v>14</v>
      </c>
      <c r="C11" s="154">
        <f>#N/A</f>
        <v>449600</v>
      </c>
      <c r="D11" s="154">
        <f>#N/A</f>
        <v>499600</v>
      </c>
      <c r="E11" s="154">
        <f>#N/A</f>
        <v>0</v>
      </c>
      <c r="F11" s="154">
        <f>#N/A</f>
        <v>0</v>
      </c>
      <c r="G11" s="37">
        <f t="shared" si="0"/>
        <v>949200</v>
      </c>
    </row>
    <row r="12" spans="2:7" s="39" customFormat="1" ht="17">
      <c r="B12" s="9" t="s">
        <v>15</v>
      </c>
      <c r="C12" s="154">
        <f>#N/A</f>
        <v>255000</v>
      </c>
      <c r="D12" s="154">
        <f>#N/A</f>
        <v>255000</v>
      </c>
      <c r="E12" s="154">
        <f>#N/A</f>
        <v>0</v>
      </c>
      <c r="F12" s="154">
        <f>#N/A</f>
        <v>0</v>
      </c>
      <c r="G12" s="37">
        <f t="shared" si="0"/>
        <v>510000</v>
      </c>
    </row>
    <row r="13" spans="2:7" s="39" customFormat="1" ht="34">
      <c r="B13" s="9" t="s">
        <v>16</v>
      </c>
      <c r="C13" s="154">
        <f>#N/A</f>
        <v>217805.73</v>
      </c>
      <c r="D13" s="154">
        <f>#N/A</f>
        <v>217805.73</v>
      </c>
      <c r="E13" s="154">
        <f>#N/A</f>
        <v>0</v>
      </c>
      <c r="F13" s="154">
        <f>#N/A</f>
        <v>0</v>
      </c>
      <c r="G13" s="37">
        <f t="shared" si="0"/>
        <v>435611.46</v>
      </c>
    </row>
    <row r="14" spans="2:7" s="39" customFormat="1" ht="35" thickBot="1">
      <c r="B14" s="85" t="s">
        <v>17</v>
      </c>
      <c r="C14" s="163">
        <f>#N/A</f>
        <v>393478.58</v>
      </c>
      <c r="D14" s="163">
        <f>#N/A</f>
        <v>393488.58</v>
      </c>
      <c r="E14" s="163">
        <f>#N/A</f>
        <v>0</v>
      </c>
      <c r="F14" s="163">
        <f>#N/A</f>
        <v>0</v>
      </c>
      <c r="G14" s="86">
        <f t="shared" si="0"/>
        <v>786967.16</v>
      </c>
    </row>
    <row r="15" spans="2:7" s="39" customFormat="1" ht="30" customHeight="1">
      <c r="B15" s="164" t="s">
        <v>266</v>
      </c>
      <c r="C15" s="165">
        <f>SUM(C8:C14)</f>
        <v>2616822.31</v>
      </c>
      <c r="D15" s="165">
        <f>SUM(D8:D14)</f>
        <v>2761822.31</v>
      </c>
      <c r="E15" s="165">
        <f>SUM(E8:E14)</f>
        <v>0</v>
      </c>
      <c r="F15" s="165">
        <f>SUM(F8:F14)</f>
        <v>0</v>
      </c>
      <c r="G15" s="166">
        <f t="shared" si="0"/>
        <v>5378644.6200000001</v>
      </c>
    </row>
    <row r="16" spans="2:7" s="39" customFormat="1" ht="22.5" customHeight="1">
      <c r="B16" s="156" t="s">
        <v>60</v>
      </c>
      <c r="C16" s="82">
        <f>C15*0.07</f>
        <v>183177.56170000002</v>
      </c>
      <c r="D16" s="82">
        <f>D15*0.07</f>
        <v>193327.56170000002</v>
      </c>
      <c r="E16" s="82">
        <f>E15*0.07</f>
        <v>0</v>
      </c>
      <c r="F16" s="82">
        <f>F15*0.07</f>
        <v>0</v>
      </c>
      <c r="G16" s="87">
        <f>G15*0.07</f>
        <v>376505.12340000004</v>
      </c>
    </row>
    <row r="17" spans="2:8" s="39" customFormat="1" ht="30" customHeight="1" thickBot="1">
      <c r="B17" s="83" t="s">
        <v>8</v>
      </c>
      <c r="C17" s="84">
        <f>C15+C16</f>
        <v>2799999.8717</v>
      </c>
      <c r="D17" s="84">
        <f>D15+D16</f>
        <v>2955149.8717</v>
      </c>
      <c r="E17" s="84">
        <f>E15+E16</f>
        <v>0</v>
      </c>
      <c r="F17" s="84">
        <f>F15+F16</f>
        <v>0</v>
      </c>
      <c r="G17" s="88">
        <f>G15+G16</f>
        <v>5755149.7434</v>
      </c>
    </row>
    <row r="18" spans="2:8" s="39" customFormat="1" ht="17" thickBot="1"/>
    <row r="19" spans="2:8" s="39" customFormat="1" ht="17" thickBot="1">
      <c r="B19" s="304" t="s">
        <v>235</v>
      </c>
      <c r="C19" s="305"/>
      <c r="D19" s="305"/>
      <c r="E19" s="305"/>
      <c r="F19" s="306"/>
      <c r="G19" s="307"/>
    </row>
    <row r="20" spans="2:8" ht="17">
      <c r="B20" s="13"/>
      <c r="C20" s="11" t="s">
        <v>267</v>
      </c>
      <c r="D20" s="11" t="s">
        <v>268</v>
      </c>
      <c r="E20" s="11" t="s">
        <v>269</v>
      </c>
      <c r="F20" s="26" t="s">
        <v>7</v>
      </c>
      <c r="G20" s="14" t="s">
        <v>61</v>
      </c>
      <c r="H20" s="107" t="s">
        <v>236</v>
      </c>
    </row>
    <row r="21" spans="2:8" ht="17">
      <c r="B21" s="13"/>
      <c r="C21" s="11" t="str">
        <f>#N/A</f>
        <v>UNDP</v>
      </c>
      <c r="D21" s="11">
        <f>#N/A</f>
        <v>0</v>
      </c>
      <c r="E21" s="11">
        <f>#N/A</f>
        <v>0</v>
      </c>
      <c r="F21" s="11">
        <f>#N/A</f>
        <v>0</v>
      </c>
      <c r="G21" s="14"/>
      <c r="H21" s="108"/>
    </row>
    <row r="22" spans="2:8" ht="23.25" customHeight="1">
      <c r="B22" s="12" t="s">
        <v>237</v>
      </c>
      <c r="C22" s="240">
        <f>#N/A</f>
        <v>1959999.6779999998</v>
      </c>
      <c r="D22" s="240">
        <f>#N/A</f>
        <v>0</v>
      </c>
      <c r="E22" s="240">
        <f>#N/A</f>
        <v>0</v>
      </c>
      <c r="F22" s="240">
        <f>#N/A</f>
        <v>0</v>
      </c>
      <c r="G22" s="241">
        <f>#N/A</f>
        <v>1959999.6779999998</v>
      </c>
      <c r="H22" s="109">
        <f>#N/A</f>
        <v>0.7</v>
      </c>
    </row>
    <row r="23" spans="2:8" ht="24.75" customHeight="1">
      <c r="B23" s="12" t="s">
        <v>238</v>
      </c>
      <c r="C23" s="240">
        <f>#N/A</f>
        <v>839999.86199999996</v>
      </c>
      <c r="D23" s="240">
        <f>#N/A</f>
        <v>0</v>
      </c>
      <c r="E23" s="240">
        <f>#N/A</f>
        <v>0</v>
      </c>
      <c r="F23" s="240">
        <f>#N/A</f>
        <v>0</v>
      </c>
      <c r="G23" s="241">
        <f>#N/A</f>
        <v>839999.86199999996</v>
      </c>
      <c r="H23" s="109">
        <f>#N/A</f>
        <v>0.3</v>
      </c>
    </row>
    <row r="24" spans="2:8" ht="24.75" customHeight="1" thickBot="1">
      <c r="B24" s="12" t="s">
        <v>270</v>
      </c>
      <c r="C24" s="240">
        <f>#N/A</f>
        <v>0</v>
      </c>
      <c r="D24" s="240">
        <f>#N/A</f>
        <v>0</v>
      </c>
      <c r="E24" s="240">
        <f>#N/A</f>
        <v>0</v>
      </c>
      <c r="F24" s="240">
        <f>#N/A</f>
        <v>0</v>
      </c>
      <c r="G24" s="241">
        <f>#N/A</f>
        <v>0</v>
      </c>
      <c r="H24" s="110">
        <f>#N/A</f>
        <v>0</v>
      </c>
    </row>
    <row r="25" spans="2:8" ht="18" thickBot="1">
      <c r="B25" s="5" t="s">
        <v>61</v>
      </c>
      <c r="C25" s="242">
        <f>#N/A</f>
        <v>2799999.54</v>
      </c>
      <c r="D25" s="242">
        <f>#N/A</f>
        <v>0</v>
      </c>
      <c r="E25" s="242">
        <f>#N/A</f>
        <v>0</v>
      </c>
      <c r="F25" s="243">
        <f>#N/A</f>
        <v>0</v>
      </c>
      <c r="G25" s="244">
        <f>#N/A</f>
        <v>2799999.54</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3203125" defaultRowHeight="15"/>
  <sheetData>
    <row r="1" spans="1:1">
      <c r="A1" s="77">
        <v>0</v>
      </c>
    </row>
    <row r="2" spans="1:1">
      <c r="A2" s="77">
        <v>0.2</v>
      </c>
    </row>
    <row r="3" spans="1:1">
      <c r="A3" s="77">
        <v>0.4</v>
      </c>
    </row>
    <row r="4" spans="1:1">
      <c r="A4" s="77">
        <v>0.6</v>
      </c>
    </row>
    <row r="5" spans="1:1">
      <c r="A5" s="77">
        <v>0.8</v>
      </c>
    </row>
    <row r="6" spans="1:1">
      <c r="A6" s="77">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3203125" defaultRowHeight="15"/>
  <sheetData>
    <row r="1" spans="1:2">
      <c r="A1" s="40" t="s">
        <v>271</v>
      </c>
      <c r="B1" s="41" t="s">
        <v>272</v>
      </c>
    </row>
    <row r="2" spans="1:2">
      <c r="A2" s="42" t="s">
        <v>273</v>
      </c>
      <c r="B2" s="43" t="s">
        <v>274</v>
      </c>
    </row>
    <row r="3" spans="1:2">
      <c r="A3" s="42" t="s">
        <v>275</v>
      </c>
      <c r="B3" s="43" t="s">
        <v>276</v>
      </c>
    </row>
    <row r="4" spans="1:2">
      <c r="A4" s="42" t="s">
        <v>277</v>
      </c>
      <c r="B4" s="43" t="s">
        <v>278</v>
      </c>
    </row>
    <row r="5" spans="1:2">
      <c r="A5" s="42" t="s">
        <v>279</v>
      </c>
      <c r="B5" s="43" t="s">
        <v>280</v>
      </c>
    </row>
    <row r="6" spans="1:2">
      <c r="A6" s="42" t="s">
        <v>281</v>
      </c>
      <c r="B6" s="43" t="s">
        <v>282</v>
      </c>
    </row>
    <row r="7" spans="1:2">
      <c r="A7" s="42" t="s">
        <v>283</v>
      </c>
      <c r="B7" s="43" t="s">
        <v>284</v>
      </c>
    </row>
    <row r="8" spans="1:2">
      <c r="A8" s="42" t="s">
        <v>285</v>
      </c>
      <c r="B8" s="43" t="s">
        <v>286</v>
      </c>
    </row>
    <row r="9" spans="1:2">
      <c r="A9" s="42" t="s">
        <v>287</v>
      </c>
      <c r="B9" s="43" t="s">
        <v>288</v>
      </c>
    </row>
    <row r="10" spans="1:2">
      <c r="A10" s="42" t="s">
        <v>289</v>
      </c>
      <c r="B10" s="43" t="s">
        <v>290</v>
      </c>
    </row>
    <row r="11" spans="1:2">
      <c r="A11" s="42" t="s">
        <v>291</v>
      </c>
      <c r="B11" s="43" t="s">
        <v>292</v>
      </c>
    </row>
    <row r="12" spans="1:2">
      <c r="A12" s="42" t="s">
        <v>293</v>
      </c>
      <c r="B12" s="43" t="s">
        <v>294</v>
      </c>
    </row>
    <row r="13" spans="1:2">
      <c r="A13" s="42" t="s">
        <v>295</v>
      </c>
      <c r="B13" s="43" t="s">
        <v>296</v>
      </c>
    </row>
    <row r="14" spans="1:2">
      <c r="A14" s="42" t="s">
        <v>297</v>
      </c>
      <c r="B14" s="43" t="s">
        <v>298</v>
      </c>
    </row>
    <row r="15" spans="1:2">
      <c r="A15" s="42" t="s">
        <v>299</v>
      </c>
      <c r="B15" s="43" t="s">
        <v>300</v>
      </c>
    </row>
    <row r="16" spans="1:2">
      <c r="A16" s="42" t="s">
        <v>301</v>
      </c>
      <c r="B16" s="43" t="s">
        <v>302</v>
      </c>
    </row>
    <row r="17" spans="1:2">
      <c r="A17" s="42" t="s">
        <v>303</v>
      </c>
      <c r="B17" s="43" t="s">
        <v>304</v>
      </c>
    </row>
    <row r="18" spans="1:2">
      <c r="A18" s="42" t="s">
        <v>305</v>
      </c>
      <c r="B18" s="43" t="s">
        <v>306</v>
      </c>
    </row>
    <row r="19" spans="1:2">
      <c r="A19" s="42" t="s">
        <v>307</v>
      </c>
      <c r="B19" s="43" t="s">
        <v>308</v>
      </c>
    </row>
    <row r="20" spans="1:2">
      <c r="A20" s="42" t="s">
        <v>309</v>
      </c>
      <c r="B20" s="43" t="s">
        <v>310</v>
      </c>
    </row>
    <row r="21" spans="1:2">
      <c r="A21" s="42" t="s">
        <v>311</v>
      </c>
      <c r="B21" s="43" t="s">
        <v>312</v>
      </c>
    </row>
    <row r="22" spans="1:2">
      <c r="A22" s="42" t="s">
        <v>313</v>
      </c>
      <c r="B22" s="43" t="s">
        <v>314</v>
      </c>
    </row>
    <row r="23" spans="1:2">
      <c r="A23" s="42" t="s">
        <v>315</v>
      </c>
      <c r="B23" s="43" t="s">
        <v>316</v>
      </c>
    </row>
    <row r="24" spans="1:2">
      <c r="A24" s="42" t="s">
        <v>317</v>
      </c>
      <c r="B24" s="43" t="s">
        <v>318</v>
      </c>
    </row>
    <row r="25" spans="1:2">
      <c r="A25" s="42" t="s">
        <v>319</v>
      </c>
      <c r="B25" s="43" t="s">
        <v>320</v>
      </c>
    </row>
    <row r="26" spans="1:2">
      <c r="A26" s="42" t="s">
        <v>321</v>
      </c>
      <c r="B26" s="43" t="s">
        <v>322</v>
      </c>
    </row>
    <row r="27" spans="1:2">
      <c r="A27" s="42" t="s">
        <v>323</v>
      </c>
      <c r="B27" s="43" t="s">
        <v>324</v>
      </c>
    </row>
    <row r="28" spans="1:2">
      <c r="A28" s="42" t="s">
        <v>325</v>
      </c>
      <c r="B28" s="43" t="s">
        <v>326</v>
      </c>
    </row>
    <row r="29" spans="1:2">
      <c r="A29" s="42" t="s">
        <v>327</v>
      </c>
      <c r="B29" s="43" t="s">
        <v>328</v>
      </c>
    </row>
    <row r="30" spans="1:2">
      <c r="A30" s="42" t="s">
        <v>329</v>
      </c>
      <c r="B30" s="43" t="s">
        <v>330</v>
      </c>
    </row>
    <row r="31" spans="1:2">
      <c r="A31" s="42" t="s">
        <v>331</v>
      </c>
      <c r="B31" s="43" t="s">
        <v>332</v>
      </c>
    </row>
    <row r="32" spans="1:2">
      <c r="A32" s="42" t="s">
        <v>333</v>
      </c>
      <c r="B32" s="43" t="s">
        <v>334</v>
      </c>
    </row>
    <row r="33" spans="1:2">
      <c r="A33" s="42" t="s">
        <v>335</v>
      </c>
      <c r="B33" s="43" t="s">
        <v>336</v>
      </c>
    </row>
    <row r="34" spans="1:2">
      <c r="A34" s="42" t="s">
        <v>337</v>
      </c>
      <c r="B34" s="43" t="s">
        <v>338</v>
      </c>
    </row>
    <row r="35" spans="1:2">
      <c r="A35" s="42" t="s">
        <v>339</v>
      </c>
      <c r="B35" s="43" t="s">
        <v>340</v>
      </c>
    </row>
    <row r="36" spans="1:2">
      <c r="A36" s="42" t="s">
        <v>341</v>
      </c>
      <c r="B36" s="43" t="s">
        <v>342</v>
      </c>
    </row>
    <row r="37" spans="1:2">
      <c r="A37" s="42" t="s">
        <v>343</v>
      </c>
      <c r="B37" s="43" t="s">
        <v>344</v>
      </c>
    </row>
    <row r="38" spans="1:2">
      <c r="A38" s="42" t="s">
        <v>345</v>
      </c>
      <c r="B38" s="43" t="s">
        <v>346</v>
      </c>
    </row>
    <row r="39" spans="1:2">
      <c r="A39" s="42" t="s">
        <v>347</v>
      </c>
      <c r="B39" s="43" t="s">
        <v>348</v>
      </c>
    </row>
    <row r="40" spans="1:2">
      <c r="A40" s="42" t="s">
        <v>349</v>
      </c>
      <c r="B40" s="43" t="s">
        <v>350</v>
      </c>
    </row>
    <row r="41" spans="1:2">
      <c r="A41" s="42" t="s">
        <v>351</v>
      </c>
      <c r="B41" s="43" t="s">
        <v>352</v>
      </c>
    </row>
    <row r="42" spans="1:2">
      <c r="A42" s="42" t="s">
        <v>353</v>
      </c>
      <c r="B42" s="43" t="s">
        <v>354</v>
      </c>
    </row>
    <row r="43" spans="1:2">
      <c r="A43" s="42" t="s">
        <v>355</v>
      </c>
      <c r="B43" s="43" t="s">
        <v>356</v>
      </c>
    </row>
    <row r="44" spans="1:2">
      <c r="A44" s="42" t="s">
        <v>357</v>
      </c>
      <c r="B44" s="43" t="s">
        <v>358</v>
      </c>
    </row>
    <row r="45" spans="1:2">
      <c r="A45" s="42" t="s">
        <v>359</v>
      </c>
      <c r="B45" s="43" t="s">
        <v>360</v>
      </c>
    </row>
    <row r="46" spans="1:2">
      <c r="A46" s="42" t="s">
        <v>361</v>
      </c>
      <c r="B46" s="43" t="s">
        <v>362</v>
      </c>
    </row>
    <row r="47" spans="1:2">
      <c r="A47" s="42" t="s">
        <v>363</v>
      </c>
      <c r="B47" s="43" t="s">
        <v>364</v>
      </c>
    </row>
    <row r="48" spans="1:2">
      <c r="A48" s="42" t="s">
        <v>365</v>
      </c>
      <c r="B48" s="43" t="s">
        <v>366</v>
      </c>
    </row>
    <row r="49" spans="1:2">
      <c r="A49" s="42" t="s">
        <v>367</v>
      </c>
      <c r="B49" s="43" t="s">
        <v>368</v>
      </c>
    </row>
    <row r="50" spans="1:2">
      <c r="A50" s="42" t="s">
        <v>369</v>
      </c>
      <c r="B50" s="43" t="s">
        <v>370</v>
      </c>
    </row>
    <row r="51" spans="1:2">
      <c r="A51" s="42" t="s">
        <v>371</v>
      </c>
      <c r="B51" s="43" t="s">
        <v>372</v>
      </c>
    </row>
    <row r="52" spans="1:2">
      <c r="A52" s="42" t="s">
        <v>373</v>
      </c>
      <c r="B52" s="43" t="s">
        <v>374</v>
      </c>
    </row>
    <row r="53" spans="1:2">
      <c r="A53" s="42" t="s">
        <v>375</v>
      </c>
      <c r="B53" s="43" t="s">
        <v>376</v>
      </c>
    </row>
    <row r="54" spans="1:2">
      <c r="A54" s="42" t="s">
        <v>377</v>
      </c>
      <c r="B54" s="43" t="s">
        <v>378</v>
      </c>
    </row>
    <row r="55" spans="1:2">
      <c r="A55" s="42" t="s">
        <v>379</v>
      </c>
      <c r="B55" s="43" t="s">
        <v>380</v>
      </c>
    </row>
    <row r="56" spans="1:2">
      <c r="A56" s="42" t="s">
        <v>381</v>
      </c>
      <c r="B56" s="43" t="s">
        <v>382</v>
      </c>
    </row>
    <row r="57" spans="1:2">
      <c r="A57" s="42" t="s">
        <v>383</v>
      </c>
      <c r="B57" s="43" t="s">
        <v>384</v>
      </c>
    </row>
    <row r="58" spans="1:2">
      <c r="A58" s="42" t="s">
        <v>385</v>
      </c>
      <c r="B58" s="43" t="s">
        <v>386</v>
      </c>
    </row>
    <row r="59" spans="1:2">
      <c r="A59" s="42" t="s">
        <v>387</v>
      </c>
      <c r="B59" s="43" t="s">
        <v>388</v>
      </c>
    </row>
    <row r="60" spans="1:2">
      <c r="A60" s="42" t="s">
        <v>389</v>
      </c>
      <c r="B60" s="43" t="s">
        <v>390</v>
      </c>
    </row>
    <row r="61" spans="1:2">
      <c r="A61" s="42" t="s">
        <v>391</v>
      </c>
      <c r="B61" s="43" t="s">
        <v>392</v>
      </c>
    </row>
    <row r="62" spans="1:2">
      <c r="A62" s="42" t="s">
        <v>393</v>
      </c>
      <c r="B62" s="43" t="s">
        <v>394</v>
      </c>
    </row>
    <row r="63" spans="1:2">
      <c r="A63" s="42" t="s">
        <v>395</v>
      </c>
      <c r="B63" s="43" t="s">
        <v>396</v>
      </c>
    </row>
    <row r="64" spans="1:2">
      <c r="A64" s="42" t="s">
        <v>397</v>
      </c>
      <c r="B64" s="43" t="s">
        <v>398</v>
      </c>
    </row>
    <row r="65" spans="1:2">
      <c r="A65" s="42" t="s">
        <v>399</v>
      </c>
      <c r="B65" s="43" t="s">
        <v>400</v>
      </c>
    </row>
    <row r="66" spans="1:2">
      <c r="A66" s="42" t="s">
        <v>401</v>
      </c>
      <c r="B66" s="43" t="s">
        <v>402</v>
      </c>
    </row>
    <row r="67" spans="1:2">
      <c r="A67" s="42" t="s">
        <v>403</v>
      </c>
      <c r="B67" s="43" t="s">
        <v>404</v>
      </c>
    </row>
    <row r="68" spans="1:2">
      <c r="A68" s="42" t="s">
        <v>405</v>
      </c>
      <c r="B68" s="43" t="s">
        <v>406</v>
      </c>
    </row>
    <row r="69" spans="1:2">
      <c r="A69" s="42" t="s">
        <v>407</v>
      </c>
      <c r="B69" s="43" t="s">
        <v>408</v>
      </c>
    </row>
    <row r="70" spans="1:2">
      <c r="A70" s="42" t="s">
        <v>409</v>
      </c>
      <c r="B70" s="43" t="s">
        <v>410</v>
      </c>
    </row>
    <row r="71" spans="1:2">
      <c r="A71" s="42" t="s">
        <v>411</v>
      </c>
      <c r="B71" s="43" t="s">
        <v>412</v>
      </c>
    </row>
    <row r="72" spans="1:2">
      <c r="A72" s="42" t="s">
        <v>413</v>
      </c>
      <c r="B72" s="43" t="s">
        <v>414</v>
      </c>
    </row>
    <row r="73" spans="1:2">
      <c r="A73" s="42" t="s">
        <v>415</v>
      </c>
      <c r="B73" s="43" t="s">
        <v>416</v>
      </c>
    </row>
    <row r="74" spans="1:2">
      <c r="A74" s="42" t="s">
        <v>417</v>
      </c>
      <c r="B74" s="43" t="s">
        <v>418</v>
      </c>
    </row>
    <row r="75" spans="1:2" ht="16">
      <c r="A75" s="42" t="s">
        <v>419</v>
      </c>
      <c r="B75" s="44" t="s">
        <v>420</v>
      </c>
    </row>
    <row r="76" spans="1:2" ht="16">
      <c r="A76" s="42" t="s">
        <v>421</v>
      </c>
      <c r="B76" s="44" t="s">
        <v>422</v>
      </c>
    </row>
    <row r="77" spans="1:2" ht="16">
      <c r="A77" s="42" t="s">
        <v>423</v>
      </c>
      <c r="B77" s="44" t="s">
        <v>424</v>
      </c>
    </row>
    <row r="78" spans="1:2" ht="16">
      <c r="A78" s="42" t="s">
        <v>425</v>
      </c>
      <c r="B78" s="44" t="s">
        <v>426</v>
      </c>
    </row>
    <row r="79" spans="1:2" ht="16">
      <c r="A79" s="42" t="s">
        <v>427</v>
      </c>
      <c r="B79" s="44" t="s">
        <v>428</v>
      </c>
    </row>
    <row r="80" spans="1:2" ht="16">
      <c r="A80" s="42" t="s">
        <v>429</v>
      </c>
      <c r="B80" s="44" t="s">
        <v>430</v>
      </c>
    </row>
    <row r="81" spans="1:2" ht="16">
      <c r="A81" s="42" t="s">
        <v>431</v>
      </c>
      <c r="B81" s="44" t="s">
        <v>432</v>
      </c>
    </row>
    <row r="82" spans="1:2" ht="16">
      <c r="A82" s="42" t="s">
        <v>433</v>
      </c>
      <c r="B82" s="44" t="s">
        <v>434</v>
      </c>
    </row>
    <row r="83" spans="1:2" ht="16">
      <c r="A83" s="42" t="s">
        <v>435</v>
      </c>
      <c r="B83" s="44" t="s">
        <v>436</v>
      </c>
    </row>
    <row r="84" spans="1:2" ht="16">
      <c r="A84" s="42" t="s">
        <v>437</v>
      </c>
      <c r="B84" s="44" t="s">
        <v>438</v>
      </c>
    </row>
    <row r="85" spans="1:2" ht="16">
      <c r="A85" s="42" t="s">
        <v>439</v>
      </c>
      <c r="B85" s="44" t="s">
        <v>440</v>
      </c>
    </row>
    <row r="86" spans="1:2" ht="16">
      <c r="A86" s="42" t="s">
        <v>441</v>
      </c>
      <c r="B86" s="44" t="s">
        <v>442</v>
      </c>
    </row>
    <row r="87" spans="1:2" ht="16">
      <c r="A87" s="42" t="s">
        <v>443</v>
      </c>
      <c r="B87" s="44" t="s">
        <v>444</v>
      </c>
    </row>
    <row r="88" spans="1:2" ht="16">
      <c r="A88" s="42" t="s">
        <v>445</v>
      </c>
      <c r="B88" s="44" t="s">
        <v>446</v>
      </c>
    </row>
    <row r="89" spans="1:2" ht="16">
      <c r="A89" s="42" t="s">
        <v>447</v>
      </c>
      <c r="B89" s="44" t="s">
        <v>448</v>
      </c>
    </row>
    <row r="90" spans="1:2" ht="16">
      <c r="A90" s="42" t="s">
        <v>449</v>
      </c>
      <c r="B90" s="44" t="s">
        <v>450</v>
      </c>
    </row>
    <row r="91" spans="1:2" ht="16">
      <c r="A91" s="42" t="s">
        <v>451</v>
      </c>
      <c r="B91" s="44" t="s">
        <v>452</v>
      </c>
    </row>
    <row r="92" spans="1:2" ht="16">
      <c r="A92" s="42" t="s">
        <v>453</v>
      </c>
      <c r="B92" s="44" t="s">
        <v>454</v>
      </c>
    </row>
    <row r="93" spans="1:2" ht="16">
      <c r="A93" s="42" t="s">
        <v>455</v>
      </c>
      <c r="B93" s="44" t="s">
        <v>456</v>
      </c>
    </row>
    <row r="94" spans="1:2" ht="16">
      <c r="A94" s="42" t="s">
        <v>457</v>
      </c>
      <c r="B94" s="44" t="s">
        <v>458</v>
      </c>
    </row>
    <row r="95" spans="1:2" ht="16">
      <c r="A95" s="42" t="s">
        <v>459</v>
      </c>
      <c r="B95" s="44" t="s">
        <v>460</v>
      </c>
    </row>
    <row r="96" spans="1:2" ht="16">
      <c r="A96" s="42" t="s">
        <v>461</v>
      </c>
      <c r="B96" s="44" t="s">
        <v>462</v>
      </c>
    </row>
    <row r="97" spans="1:2" ht="16">
      <c r="A97" s="42" t="s">
        <v>463</v>
      </c>
      <c r="B97" s="44" t="s">
        <v>464</v>
      </c>
    </row>
    <row r="98" spans="1:2" ht="16">
      <c r="A98" s="42" t="s">
        <v>465</v>
      </c>
      <c r="B98" s="44" t="s">
        <v>466</v>
      </c>
    </row>
    <row r="99" spans="1:2" ht="16">
      <c r="A99" s="42" t="s">
        <v>467</v>
      </c>
      <c r="B99" s="44" t="s">
        <v>468</v>
      </c>
    </row>
    <row r="100" spans="1:2" ht="16">
      <c r="A100" s="42" t="s">
        <v>469</v>
      </c>
      <c r="B100" s="44" t="s">
        <v>470</v>
      </c>
    </row>
    <row r="101" spans="1:2" ht="16">
      <c r="A101" s="42" t="s">
        <v>471</v>
      </c>
      <c r="B101" s="44" t="s">
        <v>472</v>
      </c>
    </row>
    <row r="102" spans="1:2" ht="16">
      <c r="A102" s="42" t="s">
        <v>473</v>
      </c>
      <c r="B102" s="44" t="s">
        <v>474</v>
      </c>
    </row>
    <row r="103" spans="1:2" ht="16">
      <c r="A103" s="42" t="s">
        <v>475</v>
      </c>
      <c r="B103" s="44" t="s">
        <v>476</v>
      </c>
    </row>
    <row r="104" spans="1:2" ht="16">
      <c r="A104" s="42" t="s">
        <v>477</v>
      </c>
      <c r="B104" s="44" t="s">
        <v>478</v>
      </c>
    </row>
    <row r="105" spans="1:2" ht="16">
      <c r="A105" s="42" t="s">
        <v>479</v>
      </c>
      <c r="B105" s="44" t="s">
        <v>480</v>
      </c>
    </row>
    <row r="106" spans="1:2" ht="16">
      <c r="A106" s="42" t="s">
        <v>481</v>
      </c>
      <c r="B106" s="44" t="s">
        <v>482</v>
      </c>
    </row>
    <row r="107" spans="1:2" ht="16">
      <c r="A107" s="42" t="s">
        <v>483</v>
      </c>
      <c r="B107" s="44" t="s">
        <v>484</v>
      </c>
    </row>
    <row r="108" spans="1:2" ht="16">
      <c r="A108" s="42" t="s">
        <v>485</v>
      </c>
      <c r="B108" s="44" t="s">
        <v>486</v>
      </c>
    </row>
    <row r="109" spans="1:2" ht="16">
      <c r="A109" s="42" t="s">
        <v>487</v>
      </c>
      <c r="B109" s="44" t="s">
        <v>488</v>
      </c>
    </row>
    <row r="110" spans="1:2" ht="16">
      <c r="A110" s="42" t="s">
        <v>489</v>
      </c>
      <c r="B110" s="44" t="s">
        <v>490</v>
      </c>
    </row>
    <row r="111" spans="1:2" ht="16">
      <c r="A111" s="42" t="s">
        <v>491</v>
      </c>
      <c r="B111" s="44" t="s">
        <v>492</v>
      </c>
    </row>
    <row r="112" spans="1:2" ht="16">
      <c r="A112" s="42" t="s">
        <v>493</v>
      </c>
      <c r="B112" s="44" t="s">
        <v>494</v>
      </c>
    </row>
    <row r="113" spans="1:2" ht="16">
      <c r="A113" s="42" t="s">
        <v>495</v>
      </c>
      <c r="B113" s="44" t="s">
        <v>496</v>
      </c>
    </row>
    <row r="114" spans="1:2" ht="16">
      <c r="A114" s="42" t="s">
        <v>497</v>
      </c>
      <c r="B114" s="44" t="s">
        <v>498</v>
      </c>
    </row>
    <row r="115" spans="1:2" ht="16">
      <c r="A115" s="42" t="s">
        <v>499</v>
      </c>
      <c r="B115" s="44" t="s">
        <v>500</v>
      </c>
    </row>
    <row r="116" spans="1:2" ht="16">
      <c r="A116" s="42" t="s">
        <v>501</v>
      </c>
      <c r="B116" s="44" t="s">
        <v>502</v>
      </c>
    </row>
    <row r="117" spans="1:2" ht="16">
      <c r="A117" s="42" t="s">
        <v>503</v>
      </c>
      <c r="B117" s="44" t="s">
        <v>504</v>
      </c>
    </row>
    <row r="118" spans="1:2" ht="16">
      <c r="A118" s="42" t="s">
        <v>505</v>
      </c>
      <c r="B118" s="44" t="s">
        <v>506</v>
      </c>
    </row>
    <row r="119" spans="1:2" ht="16">
      <c r="A119" s="42" t="s">
        <v>507</v>
      </c>
      <c r="B119" s="44" t="s">
        <v>508</v>
      </c>
    </row>
    <row r="120" spans="1:2" ht="16">
      <c r="A120" s="42" t="s">
        <v>509</v>
      </c>
      <c r="B120" s="44" t="s">
        <v>510</v>
      </c>
    </row>
    <row r="121" spans="1:2" ht="16">
      <c r="A121" s="42" t="s">
        <v>511</v>
      </c>
      <c r="B121" s="44" t="s">
        <v>512</v>
      </c>
    </row>
    <row r="122" spans="1:2" ht="16">
      <c r="A122" s="42" t="s">
        <v>513</v>
      </c>
      <c r="B122" s="44" t="s">
        <v>514</v>
      </c>
    </row>
    <row r="123" spans="1:2" ht="16">
      <c r="A123" s="42" t="s">
        <v>515</v>
      </c>
      <c r="B123" s="44" t="s">
        <v>516</v>
      </c>
    </row>
    <row r="124" spans="1:2" ht="16">
      <c r="A124" s="42" t="s">
        <v>517</v>
      </c>
      <c r="B124" s="44" t="s">
        <v>518</v>
      </c>
    </row>
    <row r="125" spans="1:2" ht="16">
      <c r="A125" s="42" t="s">
        <v>519</v>
      </c>
      <c r="B125" s="44" t="s">
        <v>520</v>
      </c>
    </row>
    <row r="126" spans="1:2" ht="16">
      <c r="A126" s="42" t="s">
        <v>521</v>
      </c>
      <c r="B126" s="44" t="s">
        <v>522</v>
      </c>
    </row>
    <row r="127" spans="1:2" ht="16">
      <c r="A127" s="42" t="s">
        <v>523</v>
      </c>
      <c r="B127" s="44" t="s">
        <v>524</v>
      </c>
    </row>
    <row r="128" spans="1:2" ht="16">
      <c r="A128" s="42" t="s">
        <v>525</v>
      </c>
      <c r="B128" s="44" t="s">
        <v>526</v>
      </c>
    </row>
    <row r="129" spans="1:2" ht="16">
      <c r="A129" s="42" t="s">
        <v>527</v>
      </c>
      <c r="B129" s="44" t="s">
        <v>528</v>
      </c>
    </row>
    <row r="130" spans="1:2" ht="16">
      <c r="A130" s="42" t="s">
        <v>529</v>
      </c>
      <c r="B130" s="44" t="s">
        <v>530</v>
      </c>
    </row>
    <row r="131" spans="1:2" ht="16">
      <c r="A131" s="42" t="s">
        <v>531</v>
      </c>
      <c r="B131" s="44" t="s">
        <v>532</v>
      </c>
    </row>
    <row r="132" spans="1:2" ht="16">
      <c r="A132" s="42" t="s">
        <v>533</v>
      </c>
      <c r="B132" s="44" t="s">
        <v>534</v>
      </c>
    </row>
    <row r="133" spans="1:2" ht="16">
      <c r="A133" s="42" t="s">
        <v>535</v>
      </c>
      <c r="B133" s="44" t="s">
        <v>536</v>
      </c>
    </row>
    <row r="134" spans="1:2" ht="16">
      <c r="A134" s="42" t="s">
        <v>537</v>
      </c>
      <c r="B134" s="44" t="s">
        <v>538</v>
      </c>
    </row>
    <row r="135" spans="1:2" ht="16">
      <c r="A135" s="42" t="s">
        <v>539</v>
      </c>
      <c r="B135" s="44" t="s">
        <v>540</v>
      </c>
    </row>
    <row r="136" spans="1:2" ht="16">
      <c r="A136" s="42" t="s">
        <v>541</v>
      </c>
      <c r="B136" s="44" t="s">
        <v>542</v>
      </c>
    </row>
    <row r="137" spans="1:2" ht="16">
      <c r="A137" s="42" t="s">
        <v>543</v>
      </c>
      <c r="B137" s="44" t="s">
        <v>544</v>
      </c>
    </row>
    <row r="138" spans="1:2" ht="16">
      <c r="A138" s="42" t="s">
        <v>545</v>
      </c>
      <c r="B138" s="44" t="s">
        <v>546</v>
      </c>
    </row>
    <row r="139" spans="1:2" ht="16">
      <c r="A139" s="42" t="s">
        <v>547</v>
      </c>
      <c r="B139" s="44" t="s">
        <v>548</v>
      </c>
    </row>
    <row r="140" spans="1:2" ht="16">
      <c r="A140" s="42" t="s">
        <v>549</v>
      </c>
      <c r="B140" s="44" t="s">
        <v>550</v>
      </c>
    </row>
    <row r="141" spans="1:2" ht="16">
      <c r="A141" s="42" t="s">
        <v>551</v>
      </c>
      <c r="B141" s="44" t="s">
        <v>552</v>
      </c>
    </row>
    <row r="142" spans="1:2" ht="16">
      <c r="A142" s="42" t="s">
        <v>553</v>
      </c>
      <c r="B142" s="44" t="s">
        <v>554</v>
      </c>
    </row>
    <row r="143" spans="1:2" ht="16">
      <c r="A143" s="42" t="s">
        <v>555</v>
      </c>
      <c r="B143" s="44" t="s">
        <v>556</v>
      </c>
    </row>
    <row r="144" spans="1:2" ht="16">
      <c r="A144" s="42" t="s">
        <v>557</v>
      </c>
      <c r="B144" s="44" t="s">
        <v>558</v>
      </c>
    </row>
    <row r="145" spans="1:2" ht="16">
      <c r="A145" s="42" t="s">
        <v>559</v>
      </c>
      <c r="B145" s="44" t="s">
        <v>560</v>
      </c>
    </row>
    <row r="146" spans="1:2" ht="16">
      <c r="A146" s="42" t="s">
        <v>561</v>
      </c>
      <c r="B146" s="44" t="s">
        <v>562</v>
      </c>
    </row>
    <row r="147" spans="1:2" ht="16">
      <c r="A147" s="42" t="s">
        <v>563</v>
      </c>
      <c r="B147" s="44" t="s">
        <v>564</v>
      </c>
    </row>
    <row r="148" spans="1:2" ht="16">
      <c r="A148" s="42" t="s">
        <v>565</v>
      </c>
      <c r="B148" s="44" t="s">
        <v>566</v>
      </c>
    </row>
    <row r="149" spans="1:2" ht="16">
      <c r="A149" s="42" t="s">
        <v>567</v>
      </c>
      <c r="B149" s="44" t="s">
        <v>568</v>
      </c>
    </row>
    <row r="150" spans="1:2" ht="16">
      <c r="A150" s="42" t="s">
        <v>569</v>
      </c>
      <c r="B150" s="44" t="s">
        <v>570</v>
      </c>
    </row>
    <row r="151" spans="1:2" ht="16">
      <c r="A151" s="42" t="s">
        <v>571</v>
      </c>
      <c r="B151" s="44" t="s">
        <v>572</v>
      </c>
    </row>
    <row r="152" spans="1:2" ht="16">
      <c r="A152" s="42" t="s">
        <v>573</v>
      </c>
      <c r="B152" s="44" t="s">
        <v>574</v>
      </c>
    </row>
    <row r="153" spans="1:2" ht="16">
      <c r="A153" s="42" t="s">
        <v>575</v>
      </c>
      <c r="B153" s="44" t="s">
        <v>576</v>
      </c>
    </row>
    <row r="154" spans="1:2" ht="16">
      <c r="A154" s="42" t="s">
        <v>577</v>
      </c>
      <c r="B154" s="44" t="s">
        <v>578</v>
      </c>
    </row>
    <row r="155" spans="1:2" ht="16">
      <c r="A155" s="42" t="s">
        <v>579</v>
      </c>
      <c r="B155" s="44" t="s">
        <v>580</v>
      </c>
    </row>
    <row r="156" spans="1:2" ht="16">
      <c r="A156" s="42" t="s">
        <v>581</v>
      </c>
      <c r="B156" s="44" t="s">
        <v>582</v>
      </c>
    </row>
    <row r="157" spans="1:2" ht="16">
      <c r="A157" s="42" t="s">
        <v>583</v>
      </c>
      <c r="B157" s="44" t="s">
        <v>584</v>
      </c>
    </row>
    <row r="158" spans="1:2" ht="16">
      <c r="A158" s="42" t="s">
        <v>585</v>
      </c>
      <c r="B158" s="44" t="s">
        <v>586</v>
      </c>
    </row>
    <row r="159" spans="1:2" ht="16">
      <c r="A159" s="42" t="s">
        <v>587</v>
      </c>
      <c r="B159" s="44" t="s">
        <v>588</v>
      </c>
    </row>
    <row r="160" spans="1:2" ht="16">
      <c r="A160" s="42" t="s">
        <v>589</v>
      </c>
      <c r="B160" s="44" t="s">
        <v>590</v>
      </c>
    </row>
    <row r="161" spans="1:2" ht="16">
      <c r="A161" s="42" t="s">
        <v>591</v>
      </c>
      <c r="B161" s="44" t="s">
        <v>592</v>
      </c>
    </row>
    <row r="162" spans="1:2" ht="16">
      <c r="A162" s="42" t="s">
        <v>593</v>
      </c>
      <c r="B162" s="44" t="s">
        <v>594</v>
      </c>
    </row>
    <row r="163" spans="1:2" ht="16">
      <c r="A163" s="42" t="s">
        <v>595</v>
      </c>
      <c r="B163" s="44" t="s">
        <v>596</v>
      </c>
    </row>
    <row r="164" spans="1:2" ht="16">
      <c r="A164" s="42" t="s">
        <v>597</v>
      </c>
      <c r="B164" s="44" t="s">
        <v>598</v>
      </c>
    </row>
    <row r="165" spans="1:2" ht="16">
      <c r="A165" s="42" t="s">
        <v>599</v>
      </c>
      <c r="B165" s="44" t="s">
        <v>600</v>
      </c>
    </row>
    <row r="166" spans="1:2" ht="16">
      <c r="A166" s="42" t="s">
        <v>601</v>
      </c>
      <c r="B166" s="44" t="s">
        <v>602</v>
      </c>
    </row>
    <row r="167" spans="1:2" ht="16">
      <c r="A167" s="42" t="s">
        <v>603</v>
      </c>
      <c r="B167" s="44" t="s">
        <v>604</v>
      </c>
    </row>
    <row r="168" spans="1:2" ht="16">
      <c r="A168" s="42" t="s">
        <v>605</v>
      </c>
      <c r="B168" s="44" t="s">
        <v>606</v>
      </c>
    </row>
    <row r="169" spans="1:2" ht="16">
      <c r="A169" s="42" t="s">
        <v>607</v>
      </c>
      <c r="B169" s="44" t="s">
        <v>608</v>
      </c>
    </row>
    <row r="170" spans="1:2" ht="16">
      <c r="A170" s="42" t="s">
        <v>609</v>
      </c>
      <c r="B170" s="44" t="s">
        <v>610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freya.byfield@un.org</UploadedBy>
    <Classification xmlns="b1528a4b-5ccb-40f7-a09e-43427183cd95">External</Classification>
    <FormCode xmlns="b1528a4b-5ccb-40f7-a09e-43427183cd95" xsi:nil="true"/>
    <FundId xmlns="f9695bc1-6109-4dcd-a27a-f8a0370b00e2">6</FundId>
    <ProjectType xmlns="f9695bc1-6109-4dcd-a27a-f8a0370b00e2">PROJECT</ProjectType>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MPTF_00006_00731</ProjectId>
    <FundCode xmlns="f9695bc1-6109-4dcd-a27a-f8a0370b00e2">MPTF_00006</FundCode>
    <Comments xmlns="f9695bc1-6109-4dcd-a27a-f8a0370b00e2" xsi:nil="true"/>
    <Active xmlns="f9695bc1-6109-4dcd-a27a-f8a0370b00e2">Yes</Active>
    <DocumentDate xmlns="b1528a4b-5ccb-40f7-a09e-43427183cd95">2024-11-13T08:00:00+00:00</DocumentDate>
    <Featured xmlns="b1528a4b-5ccb-40f7-a09e-43427183cd95">1</Featured>
    <FormTypeCode xmlns="b1528a4b-5ccb-40f7-a09e-43427183cd95" xsi:nil="true"/>
    <DocModified xmlns="b1528a4b-5ccb-40f7-a09e-43427183cd95">No</DocModified>
  </documentManagement>
</p:properties>
</file>

<file path=customXml/itemProps1.xml><?xml version="1.0" encoding="utf-8"?>
<ds:datastoreItem xmlns:ds="http://schemas.openxmlformats.org/officeDocument/2006/customXml" ds:itemID="{ED0490BE-2270-45FD-B7A4-9693B7A2B260}">
  <ds:schemaRefs>
    <ds:schemaRef ds:uri="http://schemas.microsoft.com/sharepoint/v3/contenttype/forms"/>
  </ds:schemaRefs>
</ds:datastoreItem>
</file>

<file path=customXml/itemProps2.xml><?xml version="1.0" encoding="utf-8"?>
<ds:datastoreItem xmlns:ds="http://schemas.openxmlformats.org/officeDocument/2006/customXml" ds:itemID="{93DA8A81-D207-4AFE-9171-B257FD9E11EE}"/>
</file>

<file path=customXml/itemProps3.xml><?xml version="1.0" encoding="utf-8"?>
<ds:datastoreItem xmlns:ds="http://schemas.openxmlformats.org/officeDocument/2006/customXml" ds:itemID="{12741E90-07AB-4126-8E16-9AE1CB137734}">
  <ds:schemaRefs>
    <ds:schemaRef ds:uri="http://purl.org/dc/dcmitype/"/>
    <ds:schemaRef ds:uri="http://schemas.openxmlformats.org/package/2006/metadata/core-properties"/>
    <ds:schemaRef ds:uri="http://purl.org/dc/elements/1.1/"/>
    <ds:schemaRef ds:uri="http://schemas.microsoft.com/office/2006/metadata/properties"/>
    <ds:schemaRef ds:uri="http://www.w3.org/XML/1998/namespace"/>
    <ds:schemaRef ds:uri="cb759e4c-f0d7-4feb-bda3-ed2800574e06"/>
    <ds:schemaRef ds:uri="f9695bc1-6109-4dcd-a27a-f8a0370b00e2"/>
    <ds:schemaRef ds:uri="http://purl.org/dc/terms/"/>
    <ds:schemaRef ds:uri="http://schemas.microsoft.com/office/2006/documentManagement/types"/>
    <ds:schemaRef ds:uri="http://schemas.microsoft.com/office/infopath/2007/PartnerControls"/>
    <ds:schemaRef ds:uri="b1528a4b-5ccb-40f7-a09e-43427183cd95"/>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5)For MPTFO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Sudan_00121172_finance_report_Nov 13, 2024_final.xlsx</dc:title>
  <dc:subject/>
  <dc:creator>Jelena Zelenovic</dc:creator>
  <cp:keywords/>
  <dc:description/>
  <cp:lastModifiedBy>Freya</cp:lastModifiedBy>
  <cp:revision/>
  <cp:lastPrinted>2020-04-12T16:33:58Z</cp:lastPrinted>
  <dcterms:created xsi:type="dcterms:W3CDTF">2017-11-15T21:17:43Z</dcterms:created>
  <dcterms:modified xsi:type="dcterms:W3CDTF">2024-11-19T12:41:22Z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