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amara.keita\Desktop\UNW PBF\"/>
    </mc:Choice>
  </mc:AlternateContent>
  <xr:revisionPtr revIDLastSave="0" documentId="13_ncr:1_{67F47678-5EF6-45D9-84A8-DEBA265942BE}" xr6:coauthVersionLast="47" xr6:coauthVersionMax="47" xr10:uidLastSave="{00000000-0000-0000-0000-000000000000}"/>
  <bookViews>
    <workbookView xWindow="-110" yWindow="-110" windowWidth="19420" windowHeight="10300" activeTab="1" xr2:uid="{00000000-000D-0000-FFFF-FFFF00000000}"/>
  </bookViews>
  <sheets>
    <sheet name="Instructions" sheetId="9" r:id="rId1"/>
    <sheet name="1) Tableau budgetaire 1" sheetId="10"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8" i="10" l="1"/>
  <c r="I71" i="10"/>
  <c r="I179" i="10"/>
  <c r="I61" i="10"/>
  <c r="I62" i="10"/>
  <c r="I63" i="10"/>
  <c r="I58" i="10"/>
  <c r="H199" i="10"/>
  <c r="F195" i="10"/>
  <c r="E195" i="10"/>
  <c r="D195" i="10"/>
  <c r="F188" i="10"/>
  <c r="E188" i="10"/>
  <c r="D188" i="10"/>
  <c r="F179" i="10"/>
  <c r="G178" i="10"/>
  <c r="G177" i="10"/>
  <c r="D177" i="10"/>
  <c r="D204" i="10" s="1"/>
  <c r="E176" i="10"/>
  <c r="D176" i="10"/>
  <c r="G176" i="10" s="1"/>
  <c r="E175" i="10"/>
  <c r="E179" i="10" s="1"/>
  <c r="D175" i="10"/>
  <c r="D179" i="10" s="1"/>
  <c r="I172" i="10"/>
  <c r="F172" i="10"/>
  <c r="E172" i="10"/>
  <c r="D172" i="10"/>
  <c r="G171" i="10"/>
  <c r="G170" i="10"/>
  <c r="G169" i="10"/>
  <c r="G168" i="10"/>
  <c r="G167" i="10"/>
  <c r="G166" i="10"/>
  <c r="G165" i="10"/>
  <c r="G164" i="10"/>
  <c r="I162" i="10"/>
  <c r="F162" i="10"/>
  <c r="E162" i="10"/>
  <c r="D162" i="10"/>
  <c r="G161" i="10"/>
  <c r="G160" i="10"/>
  <c r="G159" i="10"/>
  <c r="G158" i="10"/>
  <c r="G157" i="10"/>
  <c r="H162" i="10" s="1"/>
  <c r="G156" i="10"/>
  <c r="G155" i="10"/>
  <c r="G154" i="10"/>
  <c r="G162" i="10" s="1"/>
  <c r="I152" i="10"/>
  <c r="F152" i="10"/>
  <c r="E152" i="10"/>
  <c r="D152" i="10"/>
  <c r="G151" i="10"/>
  <c r="G150" i="10"/>
  <c r="G149" i="10"/>
  <c r="G148" i="10"/>
  <c r="G147" i="10"/>
  <c r="G146" i="10"/>
  <c r="G145" i="10"/>
  <c r="G144" i="10"/>
  <c r="I142" i="10"/>
  <c r="F142" i="10"/>
  <c r="E142" i="10"/>
  <c r="D142" i="10"/>
  <c r="G141" i="10"/>
  <c r="G140" i="10"/>
  <c r="G139" i="10"/>
  <c r="G138" i="10"/>
  <c r="G137" i="10"/>
  <c r="G136" i="10"/>
  <c r="G135" i="10"/>
  <c r="G134" i="10"/>
  <c r="I130" i="10"/>
  <c r="F130" i="10"/>
  <c r="E130" i="10"/>
  <c r="D130" i="10"/>
  <c r="G129" i="10"/>
  <c r="G128" i="10"/>
  <c r="G127" i="10"/>
  <c r="G126" i="10"/>
  <c r="G125" i="10"/>
  <c r="G124" i="10"/>
  <c r="G123" i="10"/>
  <c r="G122" i="10"/>
  <c r="I120" i="10"/>
  <c r="F120" i="10"/>
  <c r="E120" i="10"/>
  <c r="D120" i="10"/>
  <c r="G119" i="10"/>
  <c r="G118" i="10"/>
  <c r="G117" i="10"/>
  <c r="G116" i="10"/>
  <c r="G115" i="10"/>
  <c r="G114" i="10"/>
  <c r="G113" i="10"/>
  <c r="G112" i="10"/>
  <c r="G120" i="10" s="1"/>
  <c r="I110" i="10"/>
  <c r="F110" i="10"/>
  <c r="D110" i="10"/>
  <c r="G109" i="10"/>
  <c r="G108" i="10"/>
  <c r="G107" i="10"/>
  <c r="G106" i="10"/>
  <c r="G105" i="10"/>
  <c r="E104" i="10"/>
  <c r="G104" i="10" s="1"/>
  <c r="E103" i="10"/>
  <c r="G103" i="10" s="1"/>
  <c r="E102" i="10"/>
  <c r="G102" i="10" s="1"/>
  <c r="I100" i="10"/>
  <c r="F100" i="10"/>
  <c r="E100" i="10"/>
  <c r="D100" i="10"/>
  <c r="G99" i="10"/>
  <c r="G98" i="10"/>
  <c r="G97" i="10"/>
  <c r="G96" i="10"/>
  <c r="G95" i="10"/>
  <c r="G94" i="10"/>
  <c r="G93" i="10"/>
  <c r="G92" i="10"/>
  <c r="F88" i="10"/>
  <c r="D88" i="10"/>
  <c r="G87" i="10"/>
  <c r="G86" i="10"/>
  <c r="G85" i="10"/>
  <c r="G84" i="10"/>
  <c r="G83" i="10"/>
  <c r="E82" i="10"/>
  <c r="G82" i="10" s="1"/>
  <c r="G81" i="10"/>
  <c r="G80" i="10"/>
  <c r="F78" i="10"/>
  <c r="E78" i="10"/>
  <c r="D78" i="10"/>
  <c r="G77" i="10"/>
  <c r="G76" i="10"/>
  <c r="G75" i="10"/>
  <c r="G74" i="10"/>
  <c r="G73" i="10"/>
  <c r="G72" i="10"/>
  <c r="G71" i="10"/>
  <c r="G70" i="10"/>
  <c r="F68" i="10"/>
  <c r="E68" i="10"/>
  <c r="D68" i="10"/>
  <c r="G67" i="10"/>
  <c r="G66" i="10"/>
  <c r="G65" i="10"/>
  <c r="G64" i="10"/>
  <c r="G63" i="10"/>
  <c r="G62" i="10"/>
  <c r="G61" i="10"/>
  <c r="G60" i="10"/>
  <c r="F58" i="10"/>
  <c r="E58" i="10"/>
  <c r="D58" i="10"/>
  <c r="G57" i="10"/>
  <c r="G56" i="10"/>
  <c r="G55" i="10"/>
  <c r="G54" i="10"/>
  <c r="G53" i="10"/>
  <c r="G52" i="10"/>
  <c r="G51" i="10"/>
  <c r="G50" i="10"/>
  <c r="I46" i="10"/>
  <c r="F46" i="10"/>
  <c r="E46" i="10"/>
  <c r="D46" i="10"/>
  <c r="G45" i="10"/>
  <c r="G44" i="10"/>
  <c r="G43" i="10"/>
  <c r="G42" i="10"/>
  <c r="G41" i="10"/>
  <c r="G40" i="10"/>
  <c r="G39" i="10"/>
  <c r="G38" i="10"/>
  <c r="I36" i="10"/>
  <c r="F36" i="10"/>
  <c r="E36" i="10"/>
  <c r="D36" i="10"/>
  <c r="D189" i="10" s="1"/>
  <c r="G35" i="10"/>
  <c r="G34" i="10"/>
  <c r="G33" i="10"/>
  <c r="G32" i="10"/>
  <c r="G31" i="10"/>
  <c r="G30" i="10"/>
  <c r="G29" i="10"/>
  <c r="G28" i="10"/>
  <c r="I26" i="10"/>
  <c r="F26" i="10"/>
  <c r="E26" i="10"/>
  <c r="D26" i="10"/>
  <c r="G25" i="10"/>
  <c r="G24" i="10"/>
  <c r="G23" i="10"/>
  <c r="G22" i="10"/>
  <c r="G21" i="10"/>
  <c r="G20" i="10"/>
  <c r="G19" i="10"/>
  <c r="G18" i="10"/>
  <c r="I16" i="10"/>
  <c r="F16" i="10"/>
  <c r="D16" i="10"/>
  <c r="G15" i="10"/>
  <c r="G14" i="10"/>
  <c r="G13" i="10"/>
  <c r="G12" i="10"/>
  <c r="G11" i="10"/>
  <c r="E10" i="10"/>
  <c r="G10" i="10" s="1"/>
  <c r="E9" i="10"/>
  <c r="E16" i="10" s="1"/>
  <c r="G8" i="10"/>
  <c r="G142" i="10" l="1"/>
  <c r="G100" i="10"/>
  <c r="H36" i="10"/>
  <c r="H130" i="10"/>
  <c r="H88" i="10"/>
  <c r="G152" i="10"/>
  <c r="F189" i="10"/>
  <c r="F190" i="10" s="1"/>
  <c r="F191" i="10" s="1"/>
  <c r="G58" i="10"/>
  <c r="H68" i="10"/>
  <c r="H26" i="10"/>
  <c r="G46" i="10"/>
  <c r="H78" i="10"/>
  <c r="H120" i="10"/>
  <c r="H152" i="10"/>
  <c r="H172" i="10"/>
  <c r="G88" i="10"/>
  <c r="I78" i="10"/>
  <c r="I68" i="10"/>
  <c r="D190" i="10"/>
  <c r="D191" i="10" s="1"/>
  <c r="G110" i="10"/>
  <c r="H110" i="10"/>
  <c r="E110" i="10"/>
  <c r="E189" i="10" s="1"/>
  <c r="H58" i="10"/>
  <c r="E88" i="10"/>
  <c r="H100" i="10"/>
  <c r="H46" i="10"/>
  <c r="G175" i="10"/>
  <c r="G36" i="10"/>
  <c r="G78" i="10"/>
  <c r="G9" i="10"/>
  <c r="H142" i="10"/>
  <c r="G26" i="10"/>
  <c r="G68" i="10"/>
  <c r="G130" i="10"/>
  <c r="G172" i="10"/>
  <c r="I201" i="10" l="1"/>
  <c r="D197" i="10"/>
  <c r="D198" i="10"/>
  <c r="D196" i="10"/>
  <c r="F196" i="10"/>
  <c r="F198" i="10"/>
  <c r="F197" i="10"/>
  <c r="E190" i="10"/>
  <c r="E191" i="10" s="1"/>
  <c r="G189" i="10"/>
  <c r="H179" i="10"/>
  <c r="G179" i="10"/>
  <c r="H16" i="10"/>
  <c r="D201" i="10" s="1"/>
  <c r="G16" i="10"/>
  <c r="D199" i="10" l="1"/>
  <c r="E197" i="10"/>
  <c r="G197" i="10" s="1"/>
  <c r="E198" i="10"/>
  <c r="E196" i="10"/>
  <c r="E199" i="10" s="1"/>
  <c r="F199" i="10"/>
  <c r="G198" i="10"/>
  <c r="G190" i="10"/>
  <c r="G191" i="10" s="1"/>
  <c r="I202" i="10"/>
  <c r="D205" i="10" l="1"/>
  <c r="D202" i="10"/>
  <c r="G196" i="10"/>
  <c r="G199" i="10" s="1"/>
  <c r="E187" i="5" l="1"/>
  <c r="D191" i="5"/>
  <c r="D187" i="5"/>
  <c r="F201" i="5" l="1"/>
  <c r="D188" i="5" l="1"/>
  <c r="D19" i="4" l="1"/>
  <c r="E19" i="4"/>
  <c r="C19" i="4"/>
  <c r="D6" i="4"/>
  <c r="E6" i="4"/>
  <c r="C6" i="4"/>
  <c r="E197" i="5"/>
  <c r="F197" i="5"/>
  <c r="D197" i="5"/>
  <c r="E4" i="5"/>
  <c r="F4" i="5"/>
  <c r="D4" i="5"/>
  <c r="G22" i="4"/>
  <c r="G21" i="4"/>
  <c r="G20" i="4"/>
  <c r="E12" i="4"/>
  <c r="D198" i="5"/>
  <c r="E204" i="5"/>
  <c r="D13" i="4" s="1"/>
  <c r="F204" i="5"/>
  <c r="E203" i="5"/>
  <c r="D12" i="4" s="1"/>
  <c r="F202" i="5"/>
  <c r="E11" i="4" s="1"/>
  <c r="E201" i="5"/>
  <c r="D10" i="4" s="1"/>
  <c r="F200" i="5"/>
  <c r="F199" i="5"/>
  <c r="E8" i="4" s="1"/>
  <c r="D200" i="5"/>
  <c r="C9" i="4" s="1"/>
  <c r="D201" i="5"/>
  <c r="D202" i="5"/>
  <c r="C11" i="4" s="1"/>
  <c r="D203" i="5"/>
  <c r="C12" i="4" s="1"/>
  <c r="D204" i="5"/>
  <c r="D199" i="5"/>
  <c r="C8" i="4" s="1"/>
  <c r="F198" i="5"/>
  <c r="E7" i="4" s="1"/>
  <c r="F194" i="5"/>
  <c r="D194" i="5"/>
  <c r="G193" i="5"/>
  <c r="G192" i="5"/>
  <c r="G191" i="5"/>
  <c r="G190" i="5"/>
  <c r="G189" i="5"/>
  <c r="G187" i="5"/>
  <c r="F186" i="5"/>
  <c r="D186" i="5"/>
  <c r="E13" i="4"/>
  <c r="E10" i="4"/>
  <c r="E9" i="4"/>
  <c r="C13"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12" i="5"/>
  <c r="G114" i="5"/>
  <c r="G115" i="5"/>
  <c r="D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G71" i="5" s="1"/>
  <c r="E71" i="5"/>
  <c r="F71" i="5"/>
  <c r="G78" i="5"/>
  <c r="G80" i="5"/>
  <c r="G81" i="5"/>
  <c r="D82" i="5"/>
  <c r="F82" i="5"/>
  <c r="G89" i="5"/>
  <c r="G91" i="5"/>
  <c r="G92" i="5"/>
  <c r="D93" i="5"/>
  <c r="F93" i="5"/>
  <c r="G56" i="5"/>
  <c r="G58" i="5"/>
  <c r="G59" i="5"/>
  <c r="D60" i="5"/>
  <c r="F60" i="5"/>
  <c r="G22" i="5"/>
  <c r="G24" i="5"/>
  <c r="G25" i="5"/>
  <c r="D26" i="5"/>
  <c r="F26" i="5"/>
  <c r="G30" i="5"/>
  <c r="G31" i="5"/>
  <c r="G32" i="5"/>
  <c r="G33" i="5"/>
  <c r="G34" i="5"/>
  <c r="G35" i="5"/>
  <c r="G36" i="5"/>
  <c r="D37" i="5"/>
  <c r="E37" i="5"/>
  <c r="F37" i="5"/>
  <c r="G41" i="5"/>
  <c r="G42" i="5"/>
  <c r="G43" i="5"/>
  <c r="G44" i="5"/>
  <c r="G45" i="5"/>
  <c r="G46" i="5"/>
  <c r="G47" i="5"/>
  <c r="D48" i="5"/>
  <c r="E48" i="5"/>
  <c r="F48" i="5"/>
  <c r="F15" i="5"/>
  <c r="G11" i="5"/>
  <c r="G13" i="5"/>
  <c r="G14" i="5"/>
  <c r="D15" i="5"/>
  <c r="G127" i="5"/>
  <c r="G172" i="5"/>
  <c r="G150" i="5"/>
  <c r="G161" i="5"/>
  <c r="G138" i="5"/>
  <c r="G183" i="5"/>
  <c r="G37" i="5"/>
  <c r="G48" i="5"/>
  <c r="E175" i="5"/>
  <c r="F175" i="5"/>
  <c r="E164" i="5"/>
  <c r="F164" i="5"/>
  <c r="E153" i="5"/>
  <c r="F153" i="5"/>
  <c r="E142" i="5"/>
  <c r="F142" i="5"/>
  <c r="E130" i="5"/>
  <c r="F130" i="5"/>
  <c r="E119" i="5"/>
  <c r="F119" i="5"/>
  <c r="E108" i="5"/>
  <c r="F108" i="5"/>
  <c r="E97" i="5"/>
  <c r="F97" i="5"/>
  <c r="E85" i="5"/>
  <c r="F74" i="5"/>
  <c r="E63" i="5"/>
  <c r="F63" i="5"/>
  <c r="E52" i="5"/>
  <c r="F52" i="5"/>
  <c r="E40" i="5"/>
  <c r="F40" i="5"/>
  <c r="E29" i="5"/>
  <c r="F29" i="5"/>
  <c r="E18" i="5"/>
  <c r="F18" i="5"/>
  <c r="D18" i="5"/>
  <c r="F7" i="5"/>
  <c r="F85" i="5"/>
  <c r="D175" i="5"/>
  <c r="D164" i="5"/>
  <c r="D153" i="5"/>
  <c r="D142" i="5"/>
  <c r="D130" i="5"/>
  <c r="D119" i="5"/>
  <c r="D108" i="5"/>
  <c r="D97" i="5"/>
  <c r="D85" i="5"/>
  <c r="D74" i="5"/>
  <c r="D63" i="5"/>
  <c r="D52" i="5"/>
  <c r="D40" i="5"/>
  <c r="D29" i="5"/>
  <c r="D7" i="5"/>
  <c r="E14" i="4" l="1"/>
  <c r="E15" i="4" s="1"/>
  <c r="E16" i="4" s="1"/>
  <c r="G204" i="5"/>
  <c r="F13" i="4"/>
  <c r="F205" i="5"/>
  <c r="G105" i="5"/>
  <c r="F12" i="4"/>
  <c r="E74" i="5"/>
  <c r="G74" i="5" s="1"/>
  <c r="E7" i="5"/>
  <c r="G7" i="5" s="1"/>
  <c r="C7" i="4"/>
  <c r="D205" i="5"/>
  <c r="G203" i="5"/>
  <c r="G201" i="5"/>
  <c r="C10" i="4"/>
  <c r="G108" i="5"/>
  <c r="G175" i="5"/>
  <c r="G18" i="5"/>
  <c r="C29" i="6"/>
  <c r="D33" i="6" s="1"/>
  <c r="G130" i="5"/>
  <c r="G63" i="5"/>
  <c r="G29" i="5"/>
  <c r="G52" i="5"/>
  <c r="C40" i="6"/>
  <c r="D45" i="6" s="1"/>
  <c r="G97" i="5"/>
  <c r="G40" i="5"/>
  <c r="G153" i="5"/>
  <c r="G85" i="5"/>
  <c r="C18" i="6"/>
  <c r="D24" i="6" s="1"/>
  <c r="G164" i="5"/>
  <c r="C7" i="6"/>
  <c r="D11" i="6" s="1"/>
  <c r="G119" i="5"/>
  <c r="G142" i="5"/>
  <c r="F206" i="5" l="1"/>
  <c r="F207" i="5" s="1"/>
  <c r="D206" i="5"/>
  <c r="D207" i="5" s="1"/>
  <c r="C14" i="4"/>
  <c r="F10" i="4"/>
  <c r="D34" i="6"/>
  <c r="D35" i="6"/>
  <c r="D46" i="6"/>
  <c r="D43" i="6"/>
  <c r="D47" i="6"/>
  <c r="D32" i="6"/>
  <c r="D44" i="6"/>
  <c r="D36" i="6"/>
  <c r="D22" i="6"/>
  <c r="D10" i="6"/>
  <c r="D23" i="6"/>
  <c r="D25" i="6"/>
  <c r="D21" i="6"/>
  <c r="D13" i="6"/>
  <c r="D14" i="6"/>
  <c r="D12" i="6"/>
  <c r="C22" i="4"/>
  <c r="C41" i="6" l="1"/>
  <c r="C15" i="4"/>
  <c r="C16" i="4" s="1"/>
  <c r="C30" i="6"/>
  <c r="C19" i="6"/>
  <c r="C8" i="6"/>
  <c r="E22" i="4"/>
  <c r="E21" i="4"/>
  <c r="C21" i="4"/>
  <c r="C23" i="4"/>
  <c r="C20" i="4"/>
  <c r="E20" i="4" l="1"/>
  <c r="E23" i="4"/>
  <c r="E186" i="5" l="1"/>
  <c r="G186" i="5" s="1"/>
  <c r="D22" i="4" l="1"/>
  <c r="F22" i="4"/>
  <c r="D23" i="4"/>
  <c r="D20" i="4"/>
  <c r="D21" i="4"/>
  <c r="F21" i="4"/>
  <c r="F20" i="4" l="1"/>
  <c r="F23" i="4"/>
  <c r="G90" i="5" l="1"/>
  <c r="G75" i="5" l="1"/>
  <c r="G110" i="5"/>
  <c r="G113" i="5"/>
  <c r="E202" i="5"/>
  <c r="G111" i="5"/>
  <c r="E200" i="5"/>
  <c r="G20" i="5"/>
  <c r="G21" i="5"/>
  <c r="G77" i="5"/>
  <c r="G76" i="5"/>
  <c r="G79" i="5"/>
  <c r="G87" i="5"/>
  <c r="G88" i="5"/>
  <c r="G23" i="5"/>
  <c r="G54" i="5"/>
  <c r="G55" i="5"/>
  <c r="G57" i="5"/>
  <c r="G9" i="5"/>
  <c r="G10" i="5"/>
  <c r="G12" i="5"/>
  <c r="D11" i="4" l="1"/>
  <c r="F11" i="4" s="1"/>
  <c r="G202" i="5"/>
  <c r="D9" i="4"/>
  <c r="F9" i="4" s="1"/>
  <c r="G200" i="5"/>
  <c r="G8" i="5"/>
  <c r="E15" i="5"/>
  <c r="G15" i="5" s="1"/>
  <c r="G109" i="5"/>
  <c r="E198" i="5"/>
  <c r="E116" i="5"/>
  <c r="G116" i="5" s="1"/>
  <c r="G86" i="5"/>
  <c r="E93" i="5"/>
  <c r="G93" i="5" s="1"/>
  <c r="E82" i="5"/>
  <c r="G82" i="5" s="1"/>
  <c r="G19" i="5"/>
  <c r="E26" i="5"/>
  <c r="G26" i="5" s="1"/>
  <c r="E60" i="5"/>
  <c r="G60" i="5" s="1"/>
  <c r="G53" i="5"/>
  <c r="G198" i="5" l="1"/>
  <c r="D7" i="4"/>
  <c r="F7" i="4" l="1"/>
  <c r="G188" i="5" l="1"/>
  <c r="E194" i="5"/>
  <c r="E199" i="5"/>
  <c r="G199" i="5" s="1"/>
  <c r="G194" i="5" l="1"/>
  <c r="D8" i="4"/>
  <c r="E205" i="5"/>
  <c r="D14" i="4" l="1"/>
  <c r="F8" i="4"/>
  <c r="E206" i="5"/>
  <c r="E207" i="5" s="1"/>
  <c r="G205" i="5"/>
  <c r="G206" i="5" l="1"/>
  <c r="G207" i="5" s="1"/>
  <c r="F14" i="4"/>
  <c r="D15" i="4"/>
  <c r="D16" i="4" s="1"/>
  <c r="F15" i="4" l="1"/>
  <c r="F16" i="4" s="1"/>
</calcChain>
</file>

<file path=xl/sharedStrings.xml><?xml version="1.0" encoding="utf-8"?>
<sst xmlns="http://schemas.openxmlformats.org/spreadsheetml/2006/main" count="864" uniqueCount="666">
  <si>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</si>
  <si>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</si>
  <si>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</si>
  <si>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</si>
  <si>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</si>
  <si>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</si>
  <si>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PNUD (budget en USD)</t>
  </si>
  <si>
    <t>ONU Femmes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</si>
  <si>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</si>
  <si>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</si>
  <si>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</si>
  <si>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</si>
  <si>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 xml:space="preserve">RESULTAT 1: </t>
  </si>
  <si>
    <t xml:space="preserve">Les populations bénéficient d’infrastructures de paix et de mécanismes de prévention et gestion des conflits efficaces, inclusifs et accessibles à toutes et tous </t>
  </si>
  <si>
    <t>Produit 1.1:</t>
  </si>
  <si>
    <t>Les mécanismes de prévention et de gestion des conflits sont plus efficaces, inclusifs et accessibles dans les zones ciblées par le projet</t>
  </si>
  <si>
    <t>Activite 1.1.1:</t>
  </si>
  <si>
    <t>Appui aux équipes régionales d'appui à la réconciliation (ERAR) et aux comités communaux de réconciliation (CCR)</t>
  </si>
  <si>
    <t>- Appui à l'analyse cartographique des conflits dans les régions ciblées
- Appui au processus de planification annuelle des ERAR
- Appui à la mise en œuvre des plan d'actions annuels des ERAR
- Appui à la sensibilisation des populations sur les fonctionnement et le rôle des ERAR/CCR
- Appui au renforcement des capacités et de la sensibilité aux conflits des ERAR/CCR (y compris conflits climatiques, VE, trasfrontaliers)
- Appui à la mise en place et au fonctionnement des Comités comunaux de réconciliation</t>
  </si>
  <si>
    <t>Activite 1.1.2:</t>
  </si>
  <si>
    <t xml:space="preserve">Appui à la redynamisation de Commissions foncières (COFO) communales et villageoises </t>
  </si>
  <si>
    <t>Les formations aux COFO inclueront un volet sur le genre et l'accès des femme à la terre</t>
  </si>
  <si>
    <t>- Réalisation de l’état des lieux des conflits locaux et des mécanismes traditionnels et « modernes » de règlement des conflits fonciers
- Sensibilisation des populations, avec un focus sur les femmes et les jeunes, sur les mécanismes formels et informels de gestion de conflit, en particulier, ceux relatifs au foncier rural
- Appui à la redynamisation des commissions foncières communales inclusives et à l’intégration des commissions foncières communales dans les PDESC
- Appui logistique et technique au fonctionnement des COFO
- Appui à la capitalisation des acquis du projet au niveau national</t>
  </si>
  <si>
    <t>Activite 1.1.3:</t>
  </si>
  <si>
    <t>Au moins 50% des infrastructures de paix seron réalisées pour des bénéficiaires femmes</t>
  </si>
  <si>
    <t>Activite 1.1.4</t>
  </si>
  <si>
    <t>Activite 1.1.5</t>
  </si>
  <si>
    <t>Activite 1.1.6</t>
  </si>
  <si>
    <t>Activite 1.1.7</t>
  </si>
  <si>
    <t>Activite 1.1.8</t>
  </si>
  <si>
    <t>Produit total</t>
  </si>
  <si>
    <t>Produit 1.2:</t>
  </si>
  <si>
    <t>La présence et capacités des femmes et jeunes dans les mécanismes de gestion et prévention des conflits sont renforcées</t>
  </si>
  <si>
    <t>Activite 1.2.1</t>
  </si>
  <si>
    <t>NA</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</si>
  <si>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</si>
  <si>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</si>
  <si>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</si>
  <si>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</si>
  <si>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</si>
  <si>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</si>
  <si>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</si>
  <si>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</si>
  <si>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</si>
  <si>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</si>
  <si>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</si>
  <si>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</si>
  <si>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</si>
  <si>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</si>
  <si>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</si>
  <si>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</si>
  <si>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</si>
  <si>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</si>
  <si>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</si>
  <si>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</si>
  <si>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</si>
  <si>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</si>
  <si>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</si>
  <si>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</si>
  <si>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</si>
  <si>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</si>
  <si>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populations, notamment les femmes et les filles, retrouvent la confiance et ont un accès effectif à des services de sécurité, justice et des institutions des droits humains plus représentatifs, efficaces, redevables et transparents</t>
  </si>
  <si>
    <t>Produit 2.1</t>
  </si>
  <si>
    <t>Les capacités des services en charge de la sécurité et de la justice sont renforcées</t>
  </si>
  <si>
    <t>Activite 2.1.1</t>
  </si>
  <si>
    <t>Appui au renforcement de la présence des forces de sécurité dans les zones couvertes par le projet</t>
  </si>
  <si>
    <t>Les constructions et réhabilitations prevoient la mise en place d'un bureau pour les points focaux genre</t>
  </si>
  <si>
    <t>- Construction des commissariats de police de Yorosso et Yelimane
- Réhabilitation/renforcement de la sécurité des brigades de gendarmerie</t>
  </si>
  <si>
    <t>Activite 2.1.2</t>
  </si>
  <si>
    <t>Appui au renforcement de la présence des acteurs de justice dans les zones couvertes par le projet</t>
  </si>
  <si>
    <t>Les constructions et réhabilitations prendront en compte les besoins sexospécifique</t>
  </si>
  <si>
    <t>- Transformation des JPCE de Nara et Yelimane en TI
- Sécurisation des pamais de justice</t>
  </si>
  <si>
    <t>Activite 2.1.3</t>
  </si>
  <si>
    <t>Appui au renforcement des capacités des forces de sécurité à travers l’ENP et l’ENG</t>
  </si>
  <si>
    <t>Besoins déjà identifiés sur la base de l'évaluation réalisée durant la phase pilote</t>
  </si>
  <si>
    <t>Activite 2.1.4</t>
  </si>
  <si>
    <t>Appui au renforcement des capacités des acteurs de la justice à travers l'INFJ</t>
  </si>
  <si>
    <t>Activite 2.1.5</t>
  </si>
  <si>
    <t>Activite 2.1.6</t>
  </si>
  <si>
    <t>Activite 2.1.7</t>
  </si>
  <si>
    <t>Activite 2.1.8</t>
  </si>
  <si>
    <t>Produit 2.2</t>
  </si>
  <si>
    <t xml:space="preserve">La redevabilité et la transparence des acteurs de la sécurité et de la justice sont renforcée
</t>
  </si>
  <si>
    <t>Activite 2.2.1</t>
  </si>
  <si>
    <t>Appui au renforcement de la redevabilité des forces de sécurité</t>
  </si>
  <si>
    <t>- Appui technique et logistique à l'inspection générale 
- Appui à la réalisation de missions d'inspection dans les missions ciblées
- Renforcement des capacités des Fds sur l'éthique la déontologie et la redevabilité
- Appui à la mise en place de mesures internes au fonctionnement des commissariats et brigades pour réduire la corruption</t>
  </si>
  <si>
    <t>Activite' 2.2.2</t>
  </si>
  <si>
    <t>Appui au renforcement de la redevabilité des acteurs de la justice</t>
  </si>
  <si>
    <t>- Appui technique et logistique à l'inspection générale 
- Renforcement des capacités des personnels judiciaires et pénitentiaires sur l'éthique la déontologie et la redevabilité
- Appui à la réalisation de missions d'inspection dans les missions ciblées
- Appui à la mise en place de mesures internes au fonctionnement des juridictions pour réduire la corruption</t>
  </si>
  <si>
    <t>Activite 2.2.3</t>
  </si>
  <si>
    <t>Appui à la mise en place d'un réseau d'OSC pour la réception, le traitement et le transfert des dénonciations de corruption</t>
  </si>
  <si>
    <t>- Appui à la mise en place d'une plateforme en ligne pour recevoir et visualiser les dénonciations de corruption
- Appui à la mise en place d'une plateforme de traitement non judiciaire des dénonciations reçues pour transfert aux autorités compétentes
- Appui au traitement des dossiers de corruption par les journalistes d'investigation</t>
  </si>
  <si>
    <t>Activite 2.2.4</t>
  </si>
  <si>
    <t>Appui aux antennes de la commission nationale des droits de l'homme</t>
  </si>
  <si>
    <t>Activite 2.2.5</t>
  </si>
  <si>
    <t>Activite 2.2.6</t>
  </si>
  <si>
    <t>Activite 2.2.7</t>
  </si>
  <si>
    <t>Activite 2.2.8</t>
  </si>
  <si>
    <t>Produit 2.3</t>
  </si>
  <si>
    <t>L'accès et la confiance de populations envers les services de sécurité et de justice est renforcée</t>
  </si>
  <si>
    <t>Activite 2.3.1</t>
  </si>
  <si>
    <t xml:space="preserve">Appui à la mise en place d'une approche de police de proximité </t>
  </si>
  <si>
    <t>Au moins 30% de bénéficiaires femmes</t>
  </si>
  <si>
    <t>- Appui au développement et à la diffusion d'un concept, d'une stratégie nationale et son plan d'action en matière de police de proximité 
- Appui à la mise en place des CCS communaux dans les zones ciblées par le programme
- Appui à la mise en œuvre des plans d'action des CCS dans les zones ciblées par le programme</t>
  </si>
  <si>
    <t>Activite 2.3.2</t>
  </si>
  <si>
    <t>Appui à la sensibilisation des populations sur leurs droits et à la saisine des juridictions</t>
  </si>
  <si>
    <t>Activite 2.3.3</t>
  </si>
  <si>
    <t>Activite 2.3.4</t>
  </si>
  <si>
    <t>Activite 2.3.5</t>
  </si>
  <si>
    <t>Activite 2.3.6</t>
  </si>
  <si>
    <t>Activite 2.3.7</t>
  </si>
  <si>
    <t>Activite 2.3.8</t>
  </si>
  <si>
    <t>Produit 2.4</t>
  </si>
  <si>
    <t>La sensibilité au genre des systèmes de sécurité et de justice est renforcée</t>
  </si>
  <si>
    <t>Activite 2.4.1</t>
  </si>
  <si>
    <t>Renforcement des capacités des acteurs de la sécurité et de la justice sur le genre et pour le traitement des dossiers en lien avec les femmes (points focaux/unités spécialisées...)</t>
  </si>
  <si>
    <t>Activite 2.4.2</t>
  </si>
  <si>
    <t>Plaidoyer pour assurer l’augmentation de la représentativité des femmes au sein des secteurs de la sécurité et de la justice dans les zones visées par le projet</t>
  </si>
  <si>
    <t>Activite 2.4.3</t>
  </si>
  <si>
    <t>Appui à la prise en charge et au traitement des dossiers de VBG</t>
  </si>
  <si>
    <t>Activite 2.4.4</t>
  </si>
  <si>
    <t>Activite 2.4.5</t>
  </si>
  <si>
    <t>Activite 2.4.6</t>
  </si>
  <si>
    <t>Activite 2.4.7</t>
  </si>
  <si>
    <t>Activite 2.4.8</t>
  </si>
  <si>
    <t xml:space="preserve">RESULTAT 3: </t>
  </si>
  <si>
    <t xml:space="preserve">Les communautés sont plus résilientes face aux discours en lien avec la radicalisation et l’extrémisme violent </t>
  </si>
  <si>
    <t>Produit 3.1</t>
  </si>
  <si>
    <t xml:space="preserve"> Les capacités des populations à contrer les discours radicaux sont renforcées</t>
  </si>
  <si>
    <t>Activite 3.1.1</t>
  </si>
  <si>
    <t>Appui au cadre de concertation entre les acteurs religieux (y compris les organisations religieuses de femmes)</t>
  </si>
  <si>
    <t>- Campagne de vulgarisation et d’utilisation du guide d’adaptation des prêches et sermons religieux à la Politique Nationale de Prévention et de lutte contre l’extrémisme violent et le terrorisme au Mali dans les zones du projet.</t>
  </si>
  <si>
    <t>Activite 3.1.2</t>
  </si>
  <si>
    <t>Sensibilisation des communautés à travers les leaders d'opinion/religieux</t>
  </si>
  <si>
    <t>- Sensibilisation à travers les médias sur la tolérance et le vivre ensemble dans les zones ciblées par le projet.
- Sensibilisation des communautés à travers les dialogues inter et intracommunautaires et la promotion de la culture de la paix, dirigée par les leaders d'opinion/ leaders religieux</t>
  </si>
  <si>
    <t>Activite 3.1.3</t>
  </si>
  <si>
    <t>Appui au monitoring et à la diffusion de message pour contrer les discours radicaux diffusés dans les réseaux sociaux, y compris sur les droits humains et les droits des femmes</t>
  </si>
  <si>
    <t>Activite 3.1.4</t>
  </si>
  <si>
    <t>Activite 3.1.5</t>
  </si>
  <si>
    <t>Activite 3.1.6</t>
  </si>
  <si>
    <t>Activite 3.1.7</t>
  </si>
  <si>
    <t>Activite 3.1.8</t>
  </si>
  <si>
    <t>Produit 3.2:</t>
  </si>
  <si>
    <t>La participation active des femmes et des jeunes dans tous les efforts visant à prévenir et à combattre la violence extrémiste est renforcée</t>
  </si>
  <si>
    <t>Activite 3.2.1</t>
  </si>
  <si>
    <t>Appui au développement et à la diffusion de programmes d’enseignement et d'approches pédagogiques pour renforcer la résilience des apprenants à l’extrémisme violent</t>
  </si>
  <si>
    <t>Activite 3.2.2</t>
  </si>
  <si>
    <t>Renforcer les capacités et le rôle des femmes et des jeunes comme acteurs de l’alerte précoce et de la lutte contre l'extrémisme violent</t>
  </si>
  <si>
    <t>Activite 3.2.3</t>
  </si>
  <si>
    <t>Appui au réseautage des organisations de femmes et de jeunes de la société civile sur l’alerte précoce, la prévention et la lutte contre l'extrémisme violent</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</si>
  <si>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</si>
  <si>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</si>
  <si>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</si>
  <si>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</si>
  <si>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</si>
  <si>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</si>
  <si>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</si>
  <si>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</si>
  <si>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</si>
  <si>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</si>
  <si>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</si>
  <si>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</si>
  <si>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</si>
  <si>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</si>
  <si>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</si>
  <si>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</si>
  <si>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</si>
  <si>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</si>
  <si>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</si>
  <si>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</si>
  <si>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</si>
  <si>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</si>
  <si>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</si>
  <si>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</si>
  <si>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</si>
  <si>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</si>
  <si>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</si>
  <si>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</si>
  <si>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</si>
  <si>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</si>
  <si>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</si>
  <si>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</si>
  <si>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</si>
  <si>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</si>
  <si>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</si>
  <si>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</si>
  <si>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</si>
  <si>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</si>
  <si>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</si>
  <si>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</si>
  <si>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</si>
  <si>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</si>
  <si>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</si>
  <si>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</si>
  <si>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</si>
  <si>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</si>
  <si>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</si>
  <si>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</si>
  <si>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</si>
  <si>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</si>
  <si>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</si>
  <si>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</si>
  <si>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</si>
  <si>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</si>
  <si>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</si>
  <si>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</si>
  <si>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</si>
  <si>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</si>
  <si>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</si>
  <si>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</si>
  <si>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</si>
  <si>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</si>
  <si>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Direct Project Cost (DPC)</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</si>
  <si>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</si>
  <si>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</si>
  <si>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</si>
  <si>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</si>
  <si>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</si>
  <si>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</si>
  <si>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</si>
  <si>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</si>
  <si>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</si>
  <si>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</si>
  <si>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</si>
  <si>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</si>
  <si>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</si>
  <si>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</si>
  <si>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</si>
  <si>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</si>
  <si>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</si>
  <si>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</si>
  <si>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</si>
  <si>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</si>
  <si>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</si>
  <si>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</si>
  <si>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</si>
  <si>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</si>
  <si>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</si>
  <si>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</si>
  <si>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</si>
  <si>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</si>
  <si>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</si>
  <si>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</si>
  <si>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</si>
  <si>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</si>
  <si>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</si>
  <si>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</si>
  <si>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</si>
  <si>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</si>
  <si>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</si>
  <si>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</si>
  <si>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</si>
  <si>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</si>
  <si>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</si>
  <si>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</si>
  <si>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</si>
  <si>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</si>
  <si>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</si>
  <si>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</si>
  <si>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</si>
  <si>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</si>
  <si>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</si>
  <si>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</si>
  <si>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</si>
  <si>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</si>
  <si>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</si>
  <si>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</si>
  <si>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</si>
  <si>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</si>
  <si>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</si>
  <si>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</si>
  <si>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</si>
  <si>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</si>
  <si>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</si>
  <si>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</si>
  <si>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</si>
  <si>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</si>
  <si>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</si>
  <si>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</si>
  <si>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</si>
  <si>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</si>
  <si>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</si>
  <si>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</si>
  <si>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</si>
  <si>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</si>
  <si>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</si>
  <si>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</si>
  <si>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</si>
  <si>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</si>
  <si>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</si>
  <si>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</si>
  <si>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</si>
  <si>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</si>
  <si>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</si>
  <si>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</si>
  <si>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</si>
  <si>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</si>
  <si>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</si>
  <si>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</si>
  <si>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</si>
  <si>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</si>
  <si>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</si>
  <si>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</si>
  <si>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</si>
  <si>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</si>
  <si>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</si>
  <si>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</si>
  <si>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</si>
  <si>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</si>
  <si>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</si>
  <si>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</si>
  <si>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</si>
  <si>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</si>
  <si>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</si>
  <si>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</si>
  <si>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</si>
  <si>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</si>
  <si>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</si>
  <si>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</si>
  <si>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</si>
  <si>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</si>
  <si>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</si>
  <si>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</si>
  <si>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</si>
  <si>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</si>
  <si>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</si>
  <si>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</si>
  <si>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</si>
  <si>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</si>
  <si>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</si>
  <si>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</si>
  <si>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</si>
  <si>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</si>
  <si>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</si>
  <si>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</si>
  <si>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</si>
  <si>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</si>
  <si>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</si>
  <si>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</si>
  <si>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</si>
  <si>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</si>
  <si>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</si>
  <si>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</si>
  <si>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</si>
  <si>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</si>
  <si>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</si>
  <si>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</si>
  <si>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</si>
  <si>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</si>
  <si>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</si>
  <si>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</si>
  <si>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</si>
  <si>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</si>
  <si>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</si>
  <si>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</si>
  <si>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</si>
  <si>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</si>
  <si>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</si>
  <si>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</si>
  <si>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</si>
  <si>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</si>
  <si>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</si>
  <si>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</si>
  <si>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</si>
  <si>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</si>
  <si>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</si>
  <si>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</si>
  <si>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</si>
  <si>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</si>
  <si>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</si>
  <si>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</si>
  <si>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</si>
  <si>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</si>
  <si>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</si>
  <si>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</si>
  <si>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</si>
  <si>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</si>
  <si>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</si>
  <si>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</si>
  <si>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</si>
  <si>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</si>
  <si>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</si>
  <si>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</si>
  <si>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</si>
  <si>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</si>
  <si>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</si>
  <si>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</si>
  <si>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</si>
  <si>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</si>
  <si>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</si>
  <si>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</si>
  <si>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</si>
  <si>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</si>
  <si>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</si>
  <si>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</si>
  <si>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</si>
  <si>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</si>
  <si>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</si>
  <si>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</si>
  <si>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</si>
  <si>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</si>
  <si>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</si>
  <si>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</si>
  <si>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</si>
  <si>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</si>
  <si>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</si>
  <si>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</si>
  <si>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</si>
  <si>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</si>
  <si>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</si>
  <si>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</si>
  <si>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</si>
  <si>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</si>
  <si>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</si>
  <si>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</si>
  <si>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</si>
  <si>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</si>
  <si>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</si>
  <si>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</si>
  <si>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</si>
  <si>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</si>
  <si>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</si>
  <si>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</si>
  <si>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</si>
  <si>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</si>
  <si>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</si>
  <si>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</si>
  <si>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</si>
  <si>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</si>
  <si>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</si>
  <si>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</si>
  <si>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</si>
  <si>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</si>
  <si>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</si>
  <si>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</si>
  <si>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</si>
  <si>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</si>
  <si>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</si>
  <si>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</si>
  <si>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</si>
  <si>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</si>
  <si>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</si>
  <si>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</si>
  <si>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</si>
  <si>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</si>
  <si>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</si>
  <si>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</si>
  <si>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</si>
  <si>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</si>
  <si>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</si>
  <si>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</si>
  <si>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</si>
  <si>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</si>
  <si>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</si>
  <si>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</si>
  <si>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</si>
  <si>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</si>
  <si>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</si>
  <si>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</si>
  <si>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</si>
  <si>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</si>
  <si>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</si>
  <si>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</si>
  <si>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</si>
  <si>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</si>
  <si>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</si>
  <si>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</si>
  <si>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</si>
  <si>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</si>
  <si>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</si>
  <si>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</si>
  <si>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</si>
  <si>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</si>
  <si>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</si>
  <si>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</si>
  <si>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</si>
  <si>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</si>
  <si>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</si>
  <si>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</si>
  <si>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</si>
  <si>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</si>
  <si>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</si>
  <si>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</si>
  <si>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</si>
  <si>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</si>
  <si>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</si>
  <si>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</si>
  <si>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</si>
  <si>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</si>
  <si>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</si>
  <si>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</si>
  <si>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</si>
  <si>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</si>
  <si>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</si>
  <si>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</si>
  <si>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</si>
  <si>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</si>
  <si>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</si>
  <si>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</si>
  <si>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</si>
  <si>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</si>
  <si>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</si>
  <si>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</si>
  <si>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</si>
  <si>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</si>
  <si>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</si>
  <si>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</si>
  <si>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</si>
  <si>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</si>
  <si>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</si>
  <si>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</si>
  <si>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</si>
  <si>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</si>
  <si>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</si>
  <si>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</si>
  <si>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</si>
  <si>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</si>
  <si>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</si>
  <si>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</si>
  <si>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</si>
  <si>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</si>
  <si>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</si>
  <si>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</si>
  <si>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</si>
  <si>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</si>
  <si>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</si>
  <si>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</si>
  <si>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</si>
  <si>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</si>
  <si>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</si>
  <si>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</si>
  <si>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</si>
  <si>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</si>
  <si>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</si>
  <si>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</si>
  <si>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</si>
  <si>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</si>
  <si>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</si>
  <si>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</si>
  <si>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</si>
  <si>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</si>
  <si>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</si>
  <si>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</si>
  <si>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</si>
  <si>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</si>
  <si>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</si>
  <si>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</si>
  <si>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</si>
  <si>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</si>
  <si>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</si>
  <si>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</si>
  <si>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</si>
  <si>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</si>
  <si>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</si>
  <si>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</si>
  <si>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</si>
  <si>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</si>
  <si>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</si>
  <si>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</si>
  <si>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</si>
  <si>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</si>
  <si>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</si>
  <si>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</si>
  <si>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</si>
  <si>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</si>
  <si>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</si>
  <si>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</si>
  <si>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</si>
  <si>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</si>
  <si>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</si>
  <si>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</si>
  <si>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</si>
  <si>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</si>
  <si>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</si>
  <si>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</si>
  <si>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</si>
  <si>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</si>
  <si>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</si>
  <si>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</si>
  <si>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</si>
  <si>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</si>
  <si>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</si>
  <si>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</si>
  <si>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</si>
  <si>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</si>
  <si>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</si>
  <si>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</si>
  <si>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</si>
  <si>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</si>
  <si>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</si>
  <si>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</si>
  <si>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</si>
  <si>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</si>
  <si>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</si>
  <si>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</si>
  <si>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</si>
  <si>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</si>
  <si>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</si>
  <si>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</si>
  <si>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</si>
  <si>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</si>
  <si>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</si>
  <si>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</si>
  <si>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</si>
  <si>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</si>
  <si>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</si>
  <si>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</si>
  <si>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</si>
  <si>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</si>
  <si>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</si>
  <si>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</si>
  <si>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</si>
  <si>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</si>
  <si>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</si>
  <si>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</si>
  <si>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</si>
  <si>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</si>
  <si>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</si>
  <si>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</si>
  <si>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</si>
  <si>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</si>
  <si>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</si>
  <si>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</si>
  <si>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</si>
  <si>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</si>
  <si>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</si>
  <si>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</si>
  <si>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</si>
  <si>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</si>
  <si>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</si>
  <si>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</si>
  <si>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</si>
  <si>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</si>
  <si>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</si>
  <si>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</si>
  <si>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</si>
  <si>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</si>
  <si>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</si>
  <si>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</si>
  <si>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</si>
  <si>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</si>
  <si>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</si>
  <si>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Appui à la réalisation d'infrastructures de paix identifiées dans le cadre des mécanismes de gestion et prévention des conflits (CCR et COFO)</t>
  </si>
  <si>
    <r>
      <t>Justification du montant à GEWE</t>
    </r>
    <r>
      <rPr>
        <sz val="16"/>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</si>
  <si>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6"/>
        <color theme="1"/>
        <rFont val="Calibri"/>
        <family val="2"/>
        <scheme val="minor"/>
      </rPr>
      <t xml:space="preserve"> (e.g sur types des entrants ou justification du budget)</t>
    </r>
  </si>
  <si>
    <t xml:space="preserve">Appui au renforcement et à la mise en valeur des capacités des femmes en matière de gestion et prévention des conflit
</t>
  </si>
  <si>
    <t>Appui au plaidoyer pour assurer l'inclusion des femmes au sein des mécanismes de prévention et gestion des conflits</t>
  </si>
  <si>
    <t>Appui au renforcement des capacités des jeunes pour leur participation dans les instances décisionnelles</t>
  </si>
  <si>
    <t>- Appui à la mise en place d'un compendium de compétences féminines dans les régions ciblées
- Renforcement des capacités  des femmes  dans la résolution, médiation et prévention des conflits (gestion des conflits, plaidoyer…)</t>
  </si>
  <si>
    <t>- Renforcement des capacités  des femmes  dans la résolution, médiation et prévention des conflits (gestion des conflits, plaidoyer…)
- Appui aux conseils communaux des jeunes</t>
  </si>
  <si>
    <t>- Formation des acteurs formels et informels sur les droits des femmes pour favoriser l’engagement des hommes
- Élaboration et mise en œuvre d’un plan de plaidoyer lobbying sur l’accès sécurisé des femmes au foncier agricole et aux mécanismes de gestion des conflits
- Appui à la mobilisation des communautés et des acteurs institutionnels dans la sensibilitation et le respect des droits des femmes des territoires ruraux</t>
  </si>
  <si>
    <t>Appui au plaidoyer pour assurer l'inclusion des jeunes au sein des mécanismes de prévention et gestion des conflits</t>
  </si>
  <si>
    <t>- Sensibilisation des acteurs formels et informels pour l'implication des jeunes dans les instances décisionelles
- Appui à la mobilisation des communautés et des acteurs institutionnels dans la sensibilitation et le respect des droits des femmes des territoires ruraux</t>
  </si>
  <si>
    <t>Sensibilisation des populations et des acteurs en lien avec les VBG</t>
  </si>
  <si>
    <t>Les formations aux ERAR et CCR inclueront un volet sur le genre</t>
  </si>
  <si>
    <t>30% Chargé de suivi et évaluation (NPSA 9 - Proforma cost 45,000 USD)
Volontaires communautaires (CNPV - 8,000 USD)    
Missions terrain</t>
  </si>
  <si>
    <t>Renforcer les capacités des jeunes comme ambassadeurs de paix et acteurs de résilience contre l'extrémisme violent</t>
  </si>
  <si>
    <t>Appui aux communautés locales pour mettre en œuvre des initiatives visant à prévenir l'extrémisme violent dans les zones ciblées</t>
  </si>
  <si>
    <t>50% des initiatives cibleront des femmes</t>
  </si>
  <si>
    <t>30% des personnels formés seront des femmes</t>
  </si>
  <si>
    <t xml:space="preserve">PNUD:
30% PROSMED Project Manager (IPSA 11 - Proforma Cost 150,000 USD)
20% Expert national justice et anti-corruption (NPS 10 - Proforma cost 65,000 USD)
20% Expert national cohésion sociale, sécurité et PVE (NPSA 10 - Proforma cost 65,000 USD)
30% Assistant financier (NPSA 9 - Proforma cost 45,000 USD) 
ONU Femmes:                                                                                                                  Expert national genre justice (100%/26 mois Proforma cost 91016,9 USD/an), Analyste programme  (30% /26 mois 91016,9 USD/an), Assistante programme (100%/26 mois 41568,8 USD/an), Chauffeur (100%/26 mois 13037,7 USD/an), Coordinatrice femmes paix et sécurité (20%/26 mois Proformat cost 107326,7 USD/an )
</t>
  </si>
  <si>
    <t>Appui technique et logistique</t>
  </si>
  <si>
    <t>349290,77</t>
  </si>
  <si>
    <t>RAS</t>
  </si>
  <si>
    <t>CRSS 12000000</t>
  </si>
  <si>
    <t>CAPDH?DHQ?APDF ET TRIJEUD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</si>
</sst>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quot;$&quot;* #,##0_);_(&quot;$&quot;* \(#,##0\);_(&quot;$&quot;* &quot;-&quot;??_);_(@_)"/>
    <numFmt numFmtId="166" formatCode="_-* #,##0.000\ _€_-;\-* #,##0.000\ _€_-;_-* &quot;-&quot;???\ _€_-;_-@_-"/>
    <numFmt numFmtId="167" formatCode="_-* #,##0.00\ _€_-;\-* #,##0.00\ _€_-;_-* &quot;-&quot;??\ _€_-;_-@_-"/>
  </numFmts>
  <fonts count="31"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
      <b/>
      <sz val="12"/>
      <name val="Calibri"/>
      <family val="2"/>
      <scheme val="minor"/>
    </font>
    <font>
      <b/>
      <sz val="11"/>
      <name val="Calibri"/>
      <family val="2"/>
      <scheme val="minor"/>
    </font>
    <font>
      <b/>
      <sz val="16"/>
      <color theme="1"/>
      <name val="Calibri"/>
      <family val="2"/>
      <scheme val="minor"/>
    </font>
    <font>
      <b/>
      <sz val="16"/>
      <name val="Calibri"/>
      <family val="2"/>
      <scheme val="minor"/>
    </font>
    <font>
      <sz val="16"/>
      <color theme="1"/>
      <name val="Calibri"/>
      <family val="2"/>
      <scheme val="minor"/>
    </font>
    <font>
      <sz val="16"/>
      <name val="Calibri"/>
      <family val="2"/>
      <scheme val="minor"/>
    </font>
    <font>
      <sz val="16"/>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9"/>
        <bgColor indexed="64"/>
      </patternFill>
    </fill>
    <fill>
      <patternFill patternType="solid">
        <fgColor rgb="FFFFFF00"/>
        <bgColor indexed="64"/>
      </patternFill>
    </fill>
    <fill>
      <patternFill patternType="solid">
        <fgColor theme="9" tint="0.39997558519241921"/>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372">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vertical="center" wrapText="1"/>
    </xf>
    <xf numFmtId="0" fontId="0" fillId="9" borderId="0" xfId="0" applyFill="1" applyAlignment="1">
      <alignment wrapText="1"/>
    </xf>
    <xf numFmtId="164" fontId="2" fillId="9" borderId="5" xfId="1" applyFont="1" applyFill="1" applyBorder="1" applyAlignment="1" applyProtection="1">
      <alignment horizontal="center" vertical="center" wrapText="1"/>
    </xf>
    <xf numFmtId="164" fontId="2" fillId="9" borderId="3" xfId="1" applyFont="1" applyFill="1" applyBorder="1" applyAlignment="1" applyProtection="1">
      <alignment horizontal="center" vertical="center" wrapText="1"/>
    </xf>
    <xf numFmtId="164" fontId="1" fillId="9" borderId="3"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xf>
    <xf numFmtId="164" fontId="1" fillId="3" borderId="3" xfId="1" applyFont="1" applyFill="1" applyBorder="1" applyAlignment="1" applyProtection="1">
      <alignment horizontal="center" vertical="center" wrapText="1"/>
      <protection locked="0"/>
    </xf>
    <xf numFmtId="0" fontId="1" fillId="9" borderId="3" xfId="0" applyFont="1" applyFill="1" applyBorder="1" applyAlignment="1">
      <alignment vertical="center" wrapText="1"/>
    </xf>
    <xf numFmtId="0" fontId="1" fillId="9" borderId="3" xfId="0" applyFont="1" applyFill="1" applyBorder="1" applyAlignment="1" applyProtection="1">
      <alignment horizontal="left" vertical="top" wrapText="1"/>
      <protection locked="0"/>
    </xf>
    <xf numFmtId="164" fontId="1" fillId="9" borderId="3" xfId="1" applyFont="1" applyFill="1" applyBorder="1" applyAlignment="1" applyProtection="1">
      <alignment horizontal="center" vertical="center" wrapText="1"/>
    </xf>
    <xf numFmtId="9" fontId="1" fillId="9" borderId="3" xfId="2" applyFont="1" applyFill="1" applyBorder="1" applyAlignment="1" applyProtection="1">
      <alignment horizontal="center" vertical="center" wrapText="1"/>
      <protection locked="0"/>
    </xf>
    <xf numFmtId="49" fontId="1" fillId="9"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2" borderId="3" xfId="0" applyNumberFormat="1" applyFont="1" applyFill="1" applyBorder="1" applyAlignment="1">
      <alignment wrapText="1"/>
    </xf>
    <xf numFmtId="164" fontId="1" fillId="2" borderId="38"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 xfId="0" applyNumberFormat="1" applyFont="1" applyFill="1" applyBorder="1" applyAlignment="1">
      <alignment wrapText="1"/>
    </xf>
    <xf numFmtId="164" fontId="1" fillId="2" borderId="27" xfId="1" applyFont="1" applyFill="1" applyBorder="1" applyAlignment="1" applyProtection="1">
      <alignment wrapText="1"/>
    </xf>
    <xf numFmtId="164" fontId="1" fillId="2" borderId="29" xfId="1" applyFont="1" applyFill="1" applyBorder="1" applyAlignment="1">
      <alignment wrapText="1"/>
    </xf>
    <xf numFmtId="164" fontId="1" fillId="2" borderId="16" xfId="0" applyNumberFormat="1" applyFont="1" applyFill="1" applyBorder="1" applyAlignment="1">
      <alignment wrapText="1"/>
    </xf>
    <xf numFmtId="164" fontId="1" fillId="2" borderId="8" xfId="1" applyFont="1" applyFill="1" applyBorder="1" applyAlignment="1" applyProtection="1">
      <alignment wrapText="1"/>
    </xf>
    <xf numFmtId="0" fontId="16" fillId="0" borderId="0" xfId="0" applyFont="1" applyAlignment="1">
      <alignment horizontal="center" wrapText="1"/>
    </xf>
    <xf numFmtId="164" fontId="23" fillId="3" borderId="3" xfId="1" applyFont="1" applyFill="1" applyBorder="1" applyAlignment="1" applyProtection="1">
      <alignment horizontal="center" vertical="center" wrapText="1"/>
      <protection locked="0"/>
    </xf>
    <xf numFmtId="164" fontId="23" fillId="9" borderId="3" xfId="1" applyFont="1" applyFill="1" applyBorder="1" applyAlignment="1" applyProtection="1">
      <alignment horizontal="center" vertical="center" wrapText="1"/>
      <protection locked="0"/>
    </xf>
    <xf numFmtId="164" fontId="24" fillId="9" borderId="5" xfId="1" applyFont="1" applyFill="1" applyBorder="1" applyAlignment="1" applyProtection="1">
      <alignment horizontal="center" vertical="center" wrapText="1"/>
    </xf>
    <xf numFmtId="164" fontId="24" fillId="9" borderId="3" xfId="1" applyFont="1" applyFill="1" applyBorder="1" applyAlignment="1" applyProtection="1">
      <alignment horizontal="center" vertical="center" wrapText="1"/>
    </xf>
    <xf numFmtId="164" fontId="23" fillId="3" borderId="0" xfId="1" applyFont="1" applyFill="1" applyBorder="1" applyAlignment="1" applyProtection="1">
      <alignment horizontal="center" vertical="center" wrapText="1"/>
      <protection locked="0"/>
    </xf>
    <xf numFmtId="164" fontId="23" fillId="3" borderId="0" xfId="1" applyFont="1" applyFill="1" applyBorder="1" applyAlignment="1" applyProtection="1">
      <alignment vertical="center" wrapText="1"/>
      <protection locked="0"/>
    </xf>
    <xf numFmtId="9" fontId="23" fillId="3" borderId="0" xfId="2" applyFont="1" applyFill="1" applyBorder="1" applyAlignment="1" applyProtection="1">
      <alignment vertical="center" wrapText="1"/>
      <protection locked="0"/>
    </xf>
    <xf numFmtId="164" fontId="24" fillId="2" borderId="3" xfId="1" applyFont="1" applyFill="1" applyBorder="1" applyAlignment="1" applyProtection="1">
      <alignment horizontal="center" vertical="center" wrapText="1"/>
      <protection locked="0"/>
    </xf>
    <xf numFmtId="0" fontId="16" fillId="0" borderId="0" xfId="0" applyFont="1" applyAlignment="1">
      <alignment wrapText="1"/>
    </xf>
    <xf numFmtId="164" fontId="24" fillId="3" borderId="0" xfId="0" applyNumberFormat="1" applyFont="1" applyFill="1" applyAlignment="1">
      <alignment vertical="center" wrapText="1"/>
    </xf>
    <xf numFmtId="164" fontId="24" fillId="2" borderId="4" xfId="1" applyFont="1" applyFill="1" applyBorder="1" applyAlignment="1" applyProtection="1">
      <alignment vertical="center" wrapText="1"/>
    </xf>
    <xf numFmtId="164" fontId="24" fillId="0" borderId="0" xfId="0" applyNumberFormat="1" applyFont="1" applyAlignment="1">
      <alignment vertical="center" wrapText="1"/>
    </xf>
    <xf numFmtId="9" fontId="24" fillId="3" borderId="0" xfId="2" applyFont="1" applyFill="1" applyBorder="1" applyAlignment="1">
      <alignment wrapText="1"/>
    </xf>
    <xf numFmtId="0" fontId="25" fillId="3" borderId="0" xfId="0" applyFont="1" applyFill="1" applyAlignment="1">
      <alignment horizontal="center" vertical="center" wrapText="1"/>
    </xf>
    <xf numFmtId="164" fontId="24" fillId="3" borderId="0" xfId="2" applyNumberFormat="1" applyFont="1" applyFill="1" applyBorder="1" applyAlignment="1">
      <alignment wrapText="1"/>
    </xf>
    <xf numFmtId="0" fontId="16" fillId="3" borderId="0" xfId="0" applyFont="1" applyFill="1" applyAlignment="1">
      <alignment horizontal="center" vertical="center" wrapText="1"/>
    </xf>
    <xf numFmtId="165" fontId="2" fillId="2" borderId="13" xfId="1" applyNumberFormat="1" applyFont="1" applyFill="1" applyBorder="1" applyAlignment="1" applyProtection="1">
      <alignment vertical="center" wrapText="1"/>
    </xf>
    <xf numFmtId="0" fontId="24" fillId="3" borderId="0" xfId="0" applyFont="1" applyFill="1" applyAlignment="1">
      <alignment horizontal="left" wrapText="1"/>
    </xf>
    <xf numFmtId="164" fontId="24" fillId="2" borderId="13" xfId="0" applyNumberFormat="1" applyFont="1" applyFill="1" applyBorder="1" applyAlignment="1">
      <alignment horizontal="center" wrapText="1"/>
    </xf>
    <xf numFmtId="164" fontId="23" fillId="3" borderId="38" xfId="1" applyFont="1" applyFill="1" applyBorder="1" applyAlignment="1" applyProtection="1">
      <alignment horizontal="center" vertical="center" wrapText="1"/>
      <protection locked="0"/>
    </xf>
    <xf numFmtId="164" fontId="23" fillId="0" borderId="3" xfId="0" applyNumberFormat="1" applyFont="1" applyBorder="1" applyAlignment="1" applyProtection="1">
      <alignment wrapText="1"/>
      <protection locked="0"/>
    </xf>
    <xf numFmtId="164" fontId="24" fillId="4" borderId="3" xfId="1" applyFont="1" applyFill="1" applyBorder="1" applyAlignment="1">
      <alignment wrapText="1"/>
    </xf>
    <xf numFmtId="164" fontId="24" fillId="3" borderId="1" xfId="1" applyFont="1" applyFill="1" applyBorder="1" applyAlignment="1">
      <alignment wrapText="1"/>
    </xf>
    <xf numFmtId="164" fontId="24" fillId="4" borderId="5" xfId="1" applyFont="1" applyFill="1" applyBorder="1" applyAlignment="1">
      <alignment wrapText="1"/>
    </xf>
    <xf numFmtId="0" fontId="23" fillId="3" borderId="1" xfId="0" applyFont="1" applyFill="1" applyBorder="1" applyAlignment="1">
      <alignment wrapText="1"/>
    </xf>
    <xf numFmtId="0" fontId="23" fillId="0" borderId="0" xfId="0" applyFont="1" applyAlignment="1">
      <alignment wrapText="1"/>
    </xf>
    <xf numFmtId="0" fontId="23" fillId="3" borderId="0" xfId="0" applyFont="1" applyFill="1" applyAlignment="1" applyProtection="1">
      <alignment wrapText="1"/>
      <protection locked="0"/>
    </xf>
    <xf numFmtId="0" fontId="23" fillId="3" borderId="0" xfId="0" applyFont="1" applyFill="1" applyAlignment="1">
      <alignment wrapText="1"/>
    </xf>
    <xf numFmtId="164" fontId="23" fillId="2" borderId="3" xfId="0" applyNumberFormat="1" applyFont="1" applyFill="1" applyBorder="1" applyAlignment="1">
      <alignment wrapText="1"/>
    </xf>
    <xf numFmtId="164" fontId="23" fillId="2" borderId="38" xfId="0" applyNumberFormat="1" applyFont="1" applyFill="1" applyBorder="1" applyAlignment="1">
      <alignment wrapText="1"/>
    </xf>
    <xf numFmtId="164" fontId="23" fillId="2" borderId="3" xfId="1" applyFont="1" applyFill="1" applyBorder="1" applyAlignment="1">
      <alignment wrapText="1"/>
    </xf>
    <xf numFmtId="164" fontId="23" fillId="2" borderId="13" xfId="0" applyNumberFormat="1" applyFont="1" applyFill="1" applyBorder="1" applyAlignment="1">
      <alignment wrapText="1"/>
    </xf>
    <xf numFmtId="166" fontId="23" fillId="3" borderId="0" xfId="0" applyNumberFormat="1" applyFont="1" applyFill="1" applyAlignment="1">
      <alignment wrapText="1"/>
    </xf>
    <xf numFmtId="165" fontId="2" fillId="2" borderId="33" xfId="0" applyNumberFormat="1" applyFont="1" applyFill="1" applyBorder="1" applyAlignment="1">
      <alignment wrapText="1"/>
    </xf>
    <xf numFmtId="0" fontId="26" fillId="2" borderId="3" xfId="0" applyFont="1" applyFill="1" applyBorder="1" applyAlignment="1">
      <alignment horizontal="center" vertical="center" wrapText="1"/>
    </xf>
    <xf numFmtId="0" fontId="26" fillId="0" borderId="3" xfId="0" applyFont="1" applyBorder="1" applyAlignment="1" applyProtection="1">
      <alignment horizontal="center" vertical="center" wrapText="1"/>
      <protection locked="0"/>
    </xf>
    <xf numFmtId="0" fontId="26" fillId="9" borderId="3" xfId="0" applyFont="1" applyFill="1" applyBorder="1" applyAlignment="1" applyProtection="1">
      <alignment horizontal="center" vertical="center" wrapText="1"/>
      <protection locked="0"/>
    </xf>
    <xf numFmtId="0" fontId="26" fillId="8" borderId="3" xfId="0" applyFont="1" applyFill="1" applyBorder="1" applyAlignment="1">
      <alignment horizontal="center" vertical="center" wrapText="1"/>
    </xf>
    <xf numFmtId="0" fontId="26" fillId="6" borderId="3" xfId="0" applyFont="1" applyFill="1" applyBorder="1" applyAlignment="1">
      <alignment vertical="center" wrapText="1"/>
    </xf>
    <xf numFmtId="0" fontId="28" fillId="6" borderId="3" xfId="0" applyFont="1" applyFill="1" applyBorder="1" applyAlignment="1">
      <alignment vertical="center" wrapText="1"/>
    </xf>
    <xf numFmtId="0" fontId="28" fillId="0" borderId="3" xfId="0" applyFont="1" applyBorder="1" applyAlignment="1" applyProtection="1">
      <alignment horizontal="left" vertical="top" wrapText="1"/>
      <protection locked="0"/>
    </xf>
    <xf numFmtId="164" fontId="28" fillId="0" borderId="3" xfId="1" applyFont="1" applyBorder="1" applyAlignment="1" applyProtection="1">
      <alignment horizontal="center" vertical="center" wrapText="1"/>
      <protection locked="0"/>
    </xf>
    <xf numFmtId="164" fontId="28" fillId="9" borderId="3" xfId="1" applyFont="1" applyFill="1" applyBorder="1" applyAlignment="1" applyProtection="1">
      <alignment horizontal="center" vertical="center" wrapText="1"/>
      <protection locked="0"/>
    </xf>
    <xf numFmtId="164" fontId="28" fillId="2" borderId="3" xfId="1" applyFont="1" applyFill="1" applyBorder="1" applyAlignment="1" applyProtection="1">
      <alignment horizontal="center" vertical="center" wrapText="1"/>
    </xf>
    <xf numFmtId="9" fontId="28" fillId="0" borderId="3" xfId="2" applyFont="1" applyBorder="1" applyAlignment="1" applyProtection="1">
      <alignment horizontal="center" vertical="center" wrapText="1"/>
      <protection locked="0"/>
    </xf>
    <xf numFmtId="164" fontId="28" fillId="0" borderId="3" xfId="1" applyFont="1" applyFill="1" applyBorder="1" applyAlignment="1" applyProtection="1">
      <alignment horizontal="left" vertical="center" wrapText="1"/>
      <protection locked="0"/>
    </xf>
    <xf numFmtId="49" fontId="28" fillId="0" borderId="3" xfId="1" applyNumberFormat="1" applyFont="1" applyBorder="1" applyAlignment="1" applyProtection="1">
      <alignment horizontal="left" vertical="top" wrapText="1"/>
      <protection locked="0"/>
    </xf>
    <xf numFmtId="0" fontId="29" fillId="3" borderId="3" xfId="0" applyFont="1" applyFill="1" applyBorder="1" applyAlignment="1" applyProtection="1">
      <alignment horizontal="left" vertical="top" wrapText="1"/>
      <protection locked="0"/>
    </xf>
    <xf numFmtId="49" fontId="28" fillId="0" borderId="3" xfId="1" applyNumberFormat="1" applyFont="1" applyBorder="1" applyAlignment="1" applyProtection="1">
      <alignment horizontal="left" wrapText="1"/>
      <protection locked="0"/>
    </xf>
    <xf numFmtId="0" fontId="28" fillId="0" borderId="0" xfId="0" applyFont="1" applyAlignment="1" applyProtection="1">
      <alignment wrapText="1"/>
      <protection locked="0"/>
    </xf>
    <xf numFmtId="164" fontId="28" fillId="0" borderId="3" xfId="1" applyFont="1" applyFill="1" applyBorder="1" applyAlignment="1" applyProtection="1">
      <alignment horizontal="center" vertical="center" wrapText="1"/>
      <protection locked="0"/>
    </xf>
    <xf numFmtId="0" fontId="28" fillId="3" borderId="3" xfId="0" applyFont="1" applyFill="1" applyBorder="1" applyAlignment="1" applyProtection="1">
      <alignment horizontal="left" vertical="top" wrapText="1"/>
      <protection locked="0"/>
    </xf>
    <xf numFmtId="164" fontId="28" fillId="3" borderId="3" xfId="1" applyFont="1" applyFill="1" applyBorder="1" applyAlignment="1" applyProtection="1">
      <alignment horizontal="center" vertical="center" wrapText="1"/>
      <protection locked="0"/>
    </xf>
    <xf numFmtId="9" fontId="28" fillId="3" borderId="3" xfId="2" applyFont="1" applyFill="1" applyBorder="1" applyAlignment="1" applyProtection="1">
      <alignment horizontal="center" vertical="center" wrapText="1"/>
      <protection locked="0"/>
    </xf>
    <xf numFmtId="49" fontId="28" fillId="3" borderId="3" xfId="1" applyNumberFormat="1" applyFont="1" applyFill="1" applyBorder="1" applyAlignment="1" applyProtection="1">
      <alignment horizontal="left" wrapText="1"/>
      <protection locked="0"/>
    </xf>
    <xf numFmtId="0" fontId="28" fillId="0" borderId="0" xfId="0" applyFont="1" applyAlignment="1">
      <alignment wrapText="1"/>
    </xf>
    <xf numFmtId="0" fontId="26" fillId="2" borderId="3" xfId="0" applyFont="1" applyFill="1" applyBorder="1" applyAlignment="1">
      <alignment vertical="center" wrapText="1"/>
    </xf>
    <xf numFmtId="164" fontId="26" fillId="2" borderId="3" xfId="1" applyFont="1" applyFill="1" applyBorder="1" applyAlignment="1" applyProtection="1">
      <alignment horizontal="center" vertical="center" wrapText="1"/>
    </xf>
    <xf numFmtId="164" fontId="26" fillId="9" borderId="3" xfId="1" applyFont="1" applyFill="1" applyBorder="1" applyAlignment="1" applyProtection="1">
      <alignment horizontal="center" vertical="center" wrapText="1"/>
    </xf>
    <xf numFmtId="164" fontId="26" fillId="0" borderId="3" xfId="1" applyFont="1" applyFill="1" applyBorder="1" applyAlignment="1" applyProtection="1">
      <alignment horizontal="center" vertical="center" wrapText="1"/>
    </xf>
    <xf numFmtId="49" fontId="28" fillId="0" borderId="3" xfId="0" applyNumberFormat="1" applyFont="1" applyBorder="1" applyAlignment="1" applyProtection="1">
      <alignment vertical="center" wrapText="1"/>
      <protection locked="0"/>
    </xf>
    <xf numFmtId="164" fontId="26" fillId="9" borderId="5" xfId="1" applyFont="1" applyFill="1" applyBorder="1" applyAlignment="1" applyProtection="1">
      <alignment horizontal="center" vertical="center" wrapText="1"/>
    </xf>
    <xf numFmtId="164" fontId="26" fillId="2" borderId="5" xfId="1" applyFont="1" applyFill="1" applyBorder="1" applyAlignment="1" applyProtection="1">
      <alignment horizontal="center" vertical="center" wrapText="1"/>
    </xf>
    <xf numFmtId="0" fontId="26" fillId="9" borderId="3" xfId="0" applyFont="1" applyFill="1" applyBorder="1" applyAlignment="1">
      <alignment vertical="center" wrapText="1"/>
    </xf>
    <xf numFmtId="0" fontId="28" fillId="9" borderId="3" xfId="0" applyFont="1" applyFill="1" applyBorder="1" applyAlignment="1">
      <alignment vertical="center" wrapText="1"/>
    </xf>
    <xf numFmtId="0" fontId="28" fillId="9" borderId="3" xfId="0" applyFont="1" applyFill="1" applyBorder="1" applyAlignment="1" applyProtection="1">
      <alignment horizontal="left" vertical="top" wrapText="1"/>
      <protection locked="0"/>
    </xf>
    <xf numFmtId="164" fontId="29" fillId="9" borderId="3" xfId="1" applyFont="1" applyFill="1" applyBorder="1" applyAlignment="1" applyProtection="1">
      <alignment horizontal="center" vertical="center" wrapText="1"/>
      <protection locked="0"/>
    </xf>
    <xf numFmtId="164" fontId="28" fillId="9" borderId="3" xfId="1" applyFont="1" applyFill="1" applyBorder="1" applyAlignment="1" applyProtection="1">
      <alignment horizontal="center" vertical="center" wrapText="1"/>
    </xf>
    <xf numFmtId="9" fontId="28" fillId="9" borderId="3" xfId="2" applyFont="1" applyFill="1" applyBorder="1" applyAlignment="1" applyProtection="1">
      <alignment horizontal="center" vertical="center" wrapText="1"/>
      <protection locked="0"/>
    </xf>
    <xf numFmtId="49" fontId="28" fillId="9" borderId="3" xfId="1" applyNumberFormat="1" applyFont="1" applyFill="1" applyBorder="1" applyAlignment="1" applyProtection="1">
      <alignment horizontal="left" wrapText="1"/>
      <protection locked="0"/>
    </xf>
    <xf numFmtId="0" fontId="28" fillId="9" borderId="0" xfId="0" applyFont="1" applyFill="1" applyAlignment="1">
      <alignment wrapText="1"/>
    </xf>
    <xf numFmtId="164" fontId="27" fillId="9" borderId="5" xfId="1" applyFont="1" applyFill="1" applyBorder="1" applyAlignment="1" applyProtection="1">
      <alignment horizontal="center" vertical="center" wrapText="1"/>
    </xf>
    <xf numFmtId="164" fontId="27" fillId="9" borderId="3" xfId="1" applyFont="1" applyFill="1" applyBorder="1" applyAlignment="1" applyProtection="1">
      <alignment horizontal="center" vertical="center" wrapText="1"/>
    </xf>
    <xf numFmtId="0" fontId="28" fillId="2" borderId="34" xfId="0" applyFont="1" applyFill="1" applyBorder="1" applyAlignment="1">
      <alignment horizontal="center" vertical="center" wrapText="1"/>
    </xf>
    <xf numFmtId="164" fontId="26" fillId="2" borderId="3" xfId="1" applyFont="1" applyFill="1" applyBorder="1" applyAlignment="1" applyProtection="1">
      <alignment horizontal="center" vertical="center" wrapText="1"/>
      <protection locked="0"/>
    </xf>
    <xf numFmtId="164" fontId="27" fillId="2" borderId="3" xfId="1" applyFont="1" applyFill="1" applyBorder="1" applyAlignment="1" applyProtection="1">
      <alignment horizontal="center" vertical="center" wrapText="1"/>
      <protection locked="0"/>
    </xf>
    <xf numFmtId="164" fontId="26" fillId="2" borderId="30" xfId="1" applyFont="1" applyFill="1" applyBorder="1" applyAlignment="1" applyProtection="1">
      <alignment horizontal="center" vertical="center" wrapText="1"/>
    </xf>
    <xf numFmtId="0" fontId="28" fillId="2" borderId="8" xfId="0" applyFont="1" applyFill="1" applyBorder="1" applyAlignment="1">
      <alignment vertical="center" wrapText="1"/>
    </xf>
    <xf numFmtId="164" fontId="28" fillId="2" borderId="3" xfId="0" applyNumberFormat="1" applyFont="1" applyFill="1" applyBorder="1" applyAlignment="1">
      <alignment vertical="center" wrapText="1"/>
    </xf>
    <xf numFmtId="164" fontId="29" fillId="2" borderId="3" xfId="0" applyNumberFormat="1" applyFont="1" applyFill="1" applyBorder="1" applyAlignment="1">
      <alignment vertical="center" wrapText="1"/>
    </xf>
    <xf numFmtId="164" fontId="28" fillId="2" borderId="9" xfId="0" applyNumberFormat="1" applyFont="1" applyFill="1" applyBorder="1" applyAlignment="1">
      <alignment vertical="center" wrapText="1"/>
    </xf>
    <xf numFmtId="0" fontId="26" fillId="2" borderId="12" xfId="0" applyFont="1" applyFill="1" applyBorder="1" applyAlignment="1">
      <alignment vertical="center" wrapText="1"/>
    </xf>
    <xf numFmtId="164" fontId="26" fillId="2" borderId="13" xfId="1" applyFont="1" applyFill="1" applyBorder="1" applyAlignment="1" applyProtection="1">
      <alignment vertical="center" wrapText="1"/>
    </xf>
    <xf numFmtId="165" fontId="26" fillId="2" borderId="14" xfId="1" applyNumberFormat="1" applyFont="1" applyFill="1" applyBorder="1" applyAlignment="1" applyProtection="1">
      <alignment vertical="center" wrapText="1"/>
    </xf>
    <xf numFmtId="165" fontId="24" fillId="2" borderId="13" xfId="1" applyNumberFormat="1" applyFont="1" applyFill="1" applyBorder="1" applyAlignment="1" applyProtection="1">
      <alignment vertical="center" wrapText="1"/>
    </xf>
    <xf numFmtId="165" fontId="27" fillId="2" borderId="13" xfId="1" applyNumberFormat="1" applyFont="1" applyFill="1" applyBorder="1" applyAlignment="1" applyProtection="1">
      <alignment vertical="center" wrapText="1"/>
    </xf>
    <xf numFmtId="49" fontId="30" fillId="0" borderId="3" xfId="0" applyNumberFormat="1" applyFont="1" applyBorder="1" applyAlignment="1" applyProtection="1">
      <alignment vertical="top" wrapText="1"/>
      <protection locked="0"/>
    </xf>
    <xf numFmtId="49" fontId="30" fillId="0" borderId="3" xfId="0" applyNumberFormat="1" applyFont="1" applyBorder="1" applyAlignment="1" applyProtection="1">
      <alignment horizontal="left" vertical="center" wrapText="1"/>
      <protection locked="0"/>
    </xf>
    <xf numFmtId="49" fontId="30" fillId="0" borderId="3" xfId="0" applyNumberFormat="1" applyFont="1" applyBorder="1" applyAlignment="1" applyProtection="1">
      <alignment horizontal="justify" vertical="center" wrapText="1"/>
      <protection locked="0"/>
    </xf>
    <xf numFmtId="0" fontId="28" fillId="3" borderId="3" xfId="0" applyFont="1" applyFill="1" applyBorder="1" applyAlignment="1" applyProtection="1">
      <alignment vertical="center" wrapText="1"/>
      <protection locked="0"/>
    </xf>
    <xf numFmtId="164" fontId="28" fillId="0" borderId="3" xfId="1" applyFont="1" applyBorder="1" applyAlignment="1" applyProtection="1">
      <alignment vertical="center" wrapText="1"/>
      <protection locked="0"/>
    </xf>
    <xf numFmtId="164" fontId="28" fillId="2" borderId="3" xfId="1" applyFont="1" applyFill="1" applyBorder="1" applyAlignment="1" applyProtection="1">
      <alignment vertical="center" wrapText="1"/>
    </xf>
    <xf numFmtId="9" fontId="28" fillId="0" borderId="3" xfId="2" applyFont="1" applyBorder="1" applyAlignment="1" applyProtection="1">
      <alignment vertical="center" wrapText="1"/>
      <protection locked="0"/>
    </xf>
    <xf numFmtId="164" fontId="28" fillId="0" borderId="3" xfId="1" applyFont="1" applyFill="1" applyBorder="1" applyAlignment="1" applyProtection="1">
      <alignment vertical="center" wrapText="1"/>
      <protection locked="0"/>
    </xf>
    <xf numFmtId="49" fontId="28" fillId="3" borderId="3" xfId="0" applyNumberFormat="1" applyFont="1" applyFill="1" applyBorder="1" applyAlignment="1" applyProtection="1">
      <alignment horizontal="left" vertical="top" wrapText="1"/>
      <protection locked="0"/>
    </xf>
    <xf numFmtId="165" fontId="28" fillId="0" borderId="3" xfId="1" applyNumberFormat="1" applyFont="1" applyBorder="1" applyAlignment="1" applyProtection="1">
      <alignment vertical="center" wrapText="1"/>
      <protection locked="0"/>
    </xf>
    <xf numFmtId="49" fontId="28" fillId="0" borderId="3" xfId="0" applyNumberFormat="1" applyFont="1" applyBorder="1" applyAlignment="1" applyProtection="1">
      <alignment horizontal="left" vertical="top" wrapText="1"/>
      <protection locked="0"/>
    </xf>
    <xf numFmtId="0" fontId="28" fillId="3" borderId="2" xfId="0" applyFont="1" applyFill="1" applyBorder="1" applyAlignment="1" applyProtection="1">
      <alignment vertical="center" wrapText="1"/>
      <protection locked="0"/>
    </xf>
    <xf numFmtId="0" fontId="26" fillId="2" borderId="38" xfId="0" applyFont="1" applyFill="1" applyBorder="1" applyAlignment="1">
      <alignment vertical="center" wrapText="1"/>
    </xf>
    <xf numFmtId="49" fontId="28" fillId="0" borderId="3" xfId="0" applyNumberFormat="1" applyFont="1" applyBorder="1" applyAlignment="1" applyProtection="1">
      <alignment horizontal="left" wrapText="1"/>
      <protection locked="0"/>
    </xf>
    <xf numFmtId="0" fontId="26" fillId="3" borderId="0" xfId="0" applyFont="1" applyFill="1" applyAlignment="1">
      <alignment vertical="center" wrapText="1"/>
    </xf>
    <xf numFmtId="0" fontId="26" fillId="4" borderId="3" xfId="0" applyFont="1" applyFill="1" applyBorder="1" applyAlignment="1" applyProtection="1">
      <alignment vertical="center" wrapText="1"/>
      <protection locked="0"/>
    </xf>
    <xf numFmtId="164" fontId="26" fillId="4" borderId="3" xfId="1" applyFont="1" applyFill="1" applyBorder="1" applyAlignment="1" applyProtection="1">
      <alignment vertical="center" wrapText="1"/>
    </xf>
    <xf numFmtId="167" fontId="5" fillId="0" borderId="0" xfId="0" applyNumberFormat="1" applyFont="1" applyAlignment="1">
      <alignment wrapText="1"/>
    </xf>
    <xf numFmtId="165" fontId="24" fillId="2" borderId="32" xfId="0" applyNumberFormat="1" applyFont="1" applyFill="1" applyBorder="1" applyAlignment="1">
      <alignment wrapText="1"/>
    </xf>
    <xf numFmtId="0" fontId="27" fillId="10" borderId="3" xfId="0" applyFont="1" applyFill="1" applyBorder="1" applyAlignment="1" applyProtection="1">
      <alignment horizontal="center" vertical="center" wrapText="1"/>
      <protection locked="0"/>
    </xf>
    <xf numFmtId="164" fontId="29" fillId="10" borderId="3" xfId="1" applyFont="1" applyFill="1" applyBorder="1" applyAlignment="1" applyProtection="1">
      <alignment vertical="center" wrapText="1"/>
      <protection locked="0"/>
    </xf>
    <xf numFmtId="164" fontId="28" fillId="11" borderId="3" xfId="1" applyFont="1" applyFill="1" applyBorder="1" applyAlignment="1" applyProtection="1">
      <alignment horizontal="center" vertical="center" wrapText="1"/>
      <protection locked="0"/>
    </xf>
    <xf numFmtId="164" fontId="28" fillId="11" borderId="3" xfId="1" applyFont="1" applyFill="1" applyBorder="1" applyAlignment="1" applyProtection="1">
      <alignment vertical="center" wrapText="1"/>
      <protection locked="0"/>
    </xf>
    <xf numFmtId="164" fontId="2" fillId="11" borderId="0" xfId="1" applyFont="1" applyFill="1" applyBorder="1" applyAlignment="1" applyProtection="1">
      <alignment vertical="center" wrapText="1"/>
      <protection locked="0"/>
    </xf>
    <xf numFmtId="164" fontId="1" fillId="11" borderId="0" xfId="1" applyFont="1" applyFill="1" applyBorder="1" applyAlignment="1" applyProtection="1">
      <alignment vertical="center" wrapText="1"/>
      <protection locked="0"/>
    </xf>
    <xf numFmtId="164" fontId="29" fillId="11" borderId="3" xfId="1" applyFont="1" applyFill="1" applyBorder="1" applyAlignment="1" applyProtection="1">
      <alignment vertical="center" wrapText="1"/>
      <protection locked="0"/>
    </xf>
    <xf numFmtId="164" fontId="29" fillId="10" borderId="3" xfId="1" applyFont="1" applyFill="1" applyBorder="1" applyAlignment="1" applyProtection="1">
      <alignment horizontal="center" vertical="center" wrapText="1"/>
      <protection locked="0"/>
    </xf>
    <xf numFmtId="164" fontId="27" fillId="10" borderId="3" xfId="1" applyFont="1" applyFill="1" applyBorder="1" applyAlignment="1" applyProtection="1">
      <alignment horizontal="center" vertical="center" wrapText="1"/>
    </xf>
    <xf numFmtId="164" fontId="29" fillId="11" borderId="3" xfId="1" applyFont="1" applyFill="1" applyBorder="1" applyAlignment="1" applyProtection="1">
      <alignment horizontal="center" vertical="center" wrapText="1"/>
      <protection locked="0"/>
    </xf>
    <xf numFmtId="164" fontId="26" fillId="11" borderId="3" xfId="1" applyFont="1" applyFill="1" applyBorder="1" applyAlignment="1" applyProtection="1">
      <alignment horizontal="center" vertical="center" wrapText="1"/>
    </xf>
    <xf numFmtId="164" fontId="27" fillId="10" borderId="5" xfId="1" applyFont="1" applyFill="1" applyBorder="1" applyAlignment="1" applyProtection="1">
      <alignment horizontal="center" vertical="center" wrapText="1"/>
    </xf>
    <xf numFmtId="164" fontId="27" fillId="10" borderId="3" xfId="1" applyFont="1" applyFill="1" applyBorder="1" applyAlignment="1" applyProtection="1">
      <alignment vertical="center" wrapText="1"/>
    </xf>
    <xf numFmtId="164" fontId="1" fillId="12" borderId="0" xfId="1" applyFont="1" applyFill="1" applyBorder="1" applyAlignment="1" applyProtection="1">
      <alignment horizontal="center" vertical="center" wrapText="1"/>
    </xf>
    <xf numFmtId="165" fontId="0" fillId="0" borderId="0" xfId="0" applyNumberFormat="1" applyAlignment="1">
      <alignment wrapText="1"/>
    </xf>
    <xf numFmtId="0" fontId="17" fillId="0" borderId="0" xfId="0" applyFont="1" applyAlignment="1">
      <alignment horizontal="left" vertical="top" wrapText="1"/>
    </xf>
    <xf numFmtId="0" fontId="2"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9" borderId="3" xfId="0" applyFont="1" applyFill="1" applyBorder="1" applyAlignment="1" applyProtection="1">
      <alignment horizontal="left" vertical="top" wrapText="1"/>
      <protection locked="0"/>
    </xf>
    <xf numFmtId="164" fontId="1" fillId="9" borderId="3" xfId="1" applyFont="1" applyFill="1" applyBorder="1" applyAlignment="1" applyProtection="1">
      <alignment horizontal="left" vertical="top" wrapText="1"/>
      <protection locked="0"/>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9" borderId="3" xfId="0" applyFont="1" applyFill="1" applyBorder="1" applyAlignment="1" applyProtection="1">
      <alignment horizontal="left" vertical="top" wrapText="1"/>
      <protection locked="0"/>
    </xf>
    <xf numFmtId="164" fontId="2" fillId="9" borderId="3" xfId="1" applyFont="1" applyFill="1" applyBorder="1" applyAlignment="1" applyProtection="1">
      <alignment horizontal="left" vertical="top" wrapText="1"/>
      <protection locked="0"/>
    </xf>
    <xf numFmtId="0" fontId="28" fillId="9" borderId="3" xfId="0" applyFont="1" applyFill="1" applyBorder="1" applyAlignment="1" applyProtection="1">
      <alignment horizontal="left" vertical="top" wrapText="1"/>
      <protection locked="0"/>
    </xf>
    <xf numFmtId="164" fontId="28" fillId="9" borderId="3" xfId="1" applyFont="1" applyFill="1" applyBorder="1" applyAlignment="1" applyProtection="1">
      <alignment horizontal="left" vertical="top" wrapText="1"/>
      <protection locked="0"/>
    </xf>
    <xf numFmtId="0" fontId="26" fillId="3" borderId="3" xfId="0" applyFont="1" applyFill="1" applyBorder="1" applyAlignment="1" applyProtection="1">
      <alignment horizontal="left" vertical="top" wrapText="1"/>
      <protection locked="0"/>
    </xf>
    <xf numFmtId="164" fontId="26" fillId="3" borderId="3" xfId="1" applyFont="1" applyFill="1" applyBorder="1" applyAlignment="1" applyProtection="1">
      <alignment horizontal="left" vertical="top" wrapText="1"/>
      <protection locked="0"/>
    </xf>
    <xf numFmtId="0" fontId="28" fillId="3" borderId="3" xfId="0" applyFont="1" applyFill="1" applyBorder="1" applyAlignment="1" applyProtection="1">
      <alignment horizontal="left" vertical="top" wrapText="1"/>
      <protection locked="0"/>
    </xf>
    <xf numFmtId="164" fontId="28" fillId="3" borderId="3" xfId="1" applyFont="1" applyFill="1" applyBorder="1" applyAlignment="1" applyProtection="1">
      <alignment horizontal="left" vertical="top" wrapText="1"/>
      <protection locked="0"/>
    </xf>
    <xf numFmtId="0" fontId="22" fillId="0" borderId="0" xfId="0" applyFont="1" applyAlignment="1">
      <alignment horizontal="left" wrapText="1"/>
    </xf>
    <xf numFmtId="49" fontId="26" fillId="3" borderId="3" xfId="0" applyNumberFormat="1" applyFont="1" applyFill="1" applyBorder="1" applyAlignment="1" applyProtection="1">
      <alignment horizontal="left" vertical="center" wrapText="1"/>
      <protection locked="0"/>
    </xf>
    <xf numFmtId="164" fontId="26" fillId="3" borderId="3" xfId="1" applyFont="1" applyFill="1" applyBorder="1" applyAlignment="1" applyProtection="1">
      <alignment horizontal="left" vertical="center" wrapText="1"/>
      <protection locked="0"/>
    </xf>
    <xf numFmtId="49" fontId="28" fillId="3" borderId="3" xfId="0" applyNumberFormat="1" applyFont="1" applyFill="1" applyBorder="1" applyAlignment="1" applyProtection="1">
      <alignment horizontal="left" vertical="center" wrapText="1"/>
      <protection locked="0"/>
    </xf>
    <xf numFmtId="164" fontId="28" fillId="3" borderId="3" xfId="1" applyFont="1" applyFill="1" applyBorder="1" applyAlignment="1" applyProtection="1">
      <alignment horizontal="left" vertical="center"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topLeftCell="A3" zoomScale="80" zoomScaleNormal="80" workbookViewId="0"/>
  </sheetViews>
  <sheetFormatPr baseColWidth="10" defaultColWidth="9.1796875" defaultRowHeight="14.5" x14ac:dyDescent="0.35"/>
  <cols>
    <col min="2" max="2" width="133.453125" customWidth="1"/>
  </cols>
  <sheetData>
    <row r="2" spans="2:5" ht="36.75" customHeight="1" thickBot="1" x14ac:dyDescent="0.4">
      <c r="B2" s="308" t="s">
        <v>0</v>
      </c>
      <c r="C2" s="308"/>
      <c r="D2" s="308"/>
      <c r="E2" s="308"/>
    </row>
    <row r="3" spans="2:5" ht="361.5" customHeight="1" thickBot="1" x14ac:dyDescent="0.4">
      <c r="B3" s="133"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A60B-C815-4033-AA56-DEF304B610DC}">
  <sheetPr>
    <tabColor theme="0"/>
  </sheetPr>
  <dimension ref="A2:L271"/>
  <sheetViews>
    <sheetView tabSelected="1" topLeftCell="A190" zoomScale="30" zoomScaleNormal="30" workbookViewId="0">
      <selection activeCell="O8" sqref="O8"/>
    </sheetView>
  </sheetViews>
  <sheetFormatPr baseColWidth="10" defaultColWidth="9.1796875" defaultRowHeight="14.5" x14ac:dyDescent="0.35"/>
  <cols>
    <col min="1" max="1" width="4.26953125" style="21" customWidth="1"/>
    <col min="2" max="2" width="30.7265625" style="21" customWidth="1"/>
    <col min="3" max="3" width="48.54296875" style="21" customWidth="1"/>
    <col min="4" max="4" width="32.1796875" style="21" customWidth="1"/>
    <col min="5" max="5" width="28.81640625" style="196" customWidth="1"/>
    <col min="6" max="6" width="28.1796875" style="21" customWidth="1"/>
    <col min="7" max="7" width="30" style="21" customWidth="1"/>
    <col min="8" max="8" width="32.81640625" style="21" customWidth="1"/>
    <col min="9" max="9" width="34.36328125" style="111" bestFit="1" customWidth="1"/>
    <col min="10" max="10" width="29.54296875" style="117" customWidth="1"/>
    <col min="11" max="11" width="76.81640625" style="21" customWidth="1"/>
    <col min="12" max="12" width="18.81640625" style="21" customWidth="1"/>
    <col min="13" max="13" width="23.453125" style="21" customWidth="1"/>
    <col min="14" max="14" width="18.453125" style="21" customWidth="1"/>
    <col min="15" max="15" width="17.453125" style="21" customWidth="1"/>
    <col min="16" max="16" width="25.1796875" style="21" customWidth="1"/>
    <col min="17" max="16384" width="9.1796875" style="21"/>
  </cols>
  <sheetData>
    <row r="2" spans="1:12" ht="29.25" customHeight="1" x14ac:dyDescent="1">
      <c r="B2" s="308" t="s">
        <v>2</v>
      </c>
      <c r="C2" s="308"/>
      <c r="D2" s="308"/>
      <c r="E2" s="308"/>
      <c r="F2" s="19"/>
      <c r="G2" s="19"/>
      <c r="H2" s="20"/>
      <c r="I2" s="118"/>
      <c r="J2" s="138"/>
      <c r="K2" s="20"/>
    </row>
    <row r="3" spans="1:12" ht="24" customHeight="1" x14ac:dyDescent="0.6">
      <c r="B3" s="331" t="s">
        <v>3</v>
      </c>
      <c r="C3" s="331"/>
      <c r="D3" s="331"/>
      <c r="E3" s="331"/>
      <c r="F3" s="331"/>
      <c r="G3" s="331"/>
      <c r="H3" s="331"/>
      <c r="I3" s="119"/>
      <c r="J3" s="139"/>
    </row>
    <row r="4" spans="1:12" ht="6.75" customHeight="1" x14ac:dyDescent="0.35">
      <c r="D4" s="23"/>
      <c r="E4" s="187"/>
      <c r="F4" s="23"/>
      <c r="G4" s="23"/>
      <c r="I4" s="117"/>
      <c r="K4" s="22"/>
      <c r="L4" s="22"/>
    </row>
    <row r="5" spans="1:12" ht="160" customHeight="1" x14ac:dyDescent="0.35">
      <c r="B5" s="222" t="s">
        <v>4</v>
      </c>
      <c r="C5" s="222" t="s">
        <v>5</v>
      </c>
      <c r="D5" s="223" t="s">
        <v>6</v>
      </c>
      <c r="E5" s="293" t="s">
        <v>7</v>
      </c>
      <c r="F5" s="224" t="s">
        <v>8</v>
      </c>
      <c r="G5" s="222" t="s">
        <v>9</v>
      </c>
      <c r="H5" s="222" t="s">
        <v>10</v>
      </c>
      <c r="I5" s="222" t="s">
        <v>11</v>
      </c>
      <c r="J5" s="225" t="s">
        <v>643</v>
      </c>
      <c r="K5" s="222" t="s">
        <v>644</v>
      </c>
      <c r="L5" s="28"/>
    </row>
    <row r="6" spans="1:12" ht="51" customHeight="1" x14ac:dyDescent="0.35">
      <c r="B6" s="226" t="s">
        <v>12</v>
      </c>
      <c r="C6" s="332" t="s">
        <v>13</v>
      </c>
      <c r="D6" s="332"/>
      <c r="E6" s="332"/>
      <c r="F6" s="332"/>
      <c r="G6" s="332"/>
      <c r="H6" s="332"/>
      <c r="I6" s="333"/>
      <c r="J6" s="333"/>
      <c r="K6" s="332"/>
      <c r="L6" s="8"/>
    </row>
    <row r="7" spans="1:12" ht="51" customHeight="1" x14ac:dyDescent="0.35">
      <c r="B7" s="226" t="s">
        <v>14</v>
      </c>
      <c r="C7" s="332" t="s">
        <v>15</v>
      </c>
      <c r="D7" s="334"/>
      <c r="E7" s="334"/>
      <c r="F7" s="334"/>
      <c r="G7" s="334"/>
      <c r="H7" s="334"/>
      <c r="I7" s="335"/>
      <c r="J7" s="335"/>
      <c r="K7" s="334"/>
      <c r="L7" s="30"/>
    </row>
    <row r="8" spans="1:12" ht="152.5" customHeight="1" x14ac:dyDescent="0.35">
      <c r="B8" s="227" t="s">
        <v>16</v>
      </c>
      <c r="C8" s="228" t="s">
        <v>17</v>
      </c>
      <c r="D8" s="229">
        <v>100000</v>
      </c>
      <c r="E8" s="300"/>
      <c r="F8" s="230"/>
      <c r="G8" s="231">
        <f>SUM(D8:F8)</f>
        <v>100000</v>
      </c>
      <c r="H8" s="232">
        <v>0.2</v>
      </c>
      <c r="I8" s="302">
        <v>0</v>
      </c>
      <c r="J8" s="233" t="s">
        <v>654</v>
      </c>
      <c r="K8" s="234" t="s">
        <v>18</v>
      </c>
      <c r="L8" s="147"/>
    </row>
    <row r="9" spans="1:12" ht="218.25" customHeight="1" x14ac:dyDescent="0.35">
      <c r="B9" s="227" t="s">
        <v>19</v>
      </c>
      <c r="C9" s="228" t="s">
        <v>20</v>
      </c>
      <c r="D9" s="229">
        <v>70000</v>
      </c>
      <c r="E9" s="300">
        <f>70000</f>
        <v>70000</v>
      </c>
      <c r="F9" s="230"/>
      <c r="G9" s="231">
        <f t="shared" ref="G9:G15" si="0">SUM(D9:F9)</f>
        <v>140000</v>
      </c>
      <c r="H9" s="232">
        <v>0.5</v>
      </c>
      <c r="I9" s="302">
        <v>144192.98499999999</v>
      </c>
      <c r="J9" s="233" t="s">
        <v>21</v>
      </c>
      <c r="K9" s="234" t="s">
        <v>22</v>
      </c>
      <c r="L9" s="147"/>
    </row>
    <row r="10" spans="1:12" ht="135" customHeight="1" x14ac:dyDescent="0.5">
      <c r="B10" s="227" t="s">
        <v>23</v>
      </c>
      <c r="C10" s="235" t="s">
        <v>642</v>
      </c>
      <c r="D10" s="229">
        <v>100000</v>
      </c>
      <c r="E10" s="300">
        <f>70000</f>
        <v>70000</v>
      </c>
      <c r="F10" s="230"/>
      <c r="G10" s="231">
        <f t="shared" si="0"/>
        <v>170000</v>
      </c>
      <c r="H10" s="232">
        <v>0.5</v>
      </c>
      <c r="I10" s="302">
        <v>169999.995</v>
      </c>
      <c r="J10" s="233" t="s">
        <v>24</v>
      </c>
      <c r="K10" s="236"/>
      <c r="L10" s="147"/>
    </row>
    <row r="11" spans="1:12" ht="116.15" customHeight="1" x14ac:dyDescent="0.5">
      <c r="B11" s="227" t="s">
        <v>25</v>
      </c>
      <c r="C11" s="228"/>
      <c r="D11" s="229"/>
      <c r="E11" s="300"/>
      <c r="F11" s="230"/>
      <c r="G11" s="231">
        <f t="shared" si="0"/>
        <v>0</v>
      </c>
      <c r="H11" s="232"/>
      <c r="I11" s="302">
        <v>0</v>
      </c>
      <c r="J11" s="233"/>
      <c r="K11" s="236"/>
      <c r="L11" s="147"/>
    </row>
    <row r="12" spans="1:12" ht="21" x14ac:dyDescent="0.5">
      <c r="B12" s="227" t="s">
        <v>26</v>
      </c>
      <c r="C12" s="237"/>
      <c r="D12" s="229"/>
      <c r="E12" s="300"/>
      <c r="F12" s="230"/>
      <c r="G12" s="231">
        <f t="shared" si="0"/>
        <v>0</v>
      </c>
      <c r="H12" s="232"/>
      <c r="I12" s="302">
        <v>0</v>
      </c>
      <c r="J12" s="238"/>
      <c r="K12" s="236"/>
      <c r="L12" s="147"/>
    </row>
    <row r="13" spans="1:12" ht="21" x14ac:dyDescent="0.5">
      <c r="B13" s="227" t="s">
        <v>27</v>
      </c>
      <c r="C13" s="228"/>
      <c r="D13" s="229"/>
      <c r="E13" s="300"/>
      <c r="F13" s="230"/>
      <c r="G13" s="231">
        <f t="shared" si="0"/>
        <v>0</v>
      </c>
      <c r="H13" s="232"/>
      <c r="I13" s="302">
        <v>0</v>
      </c>
      <c r="J13" s="238"/>
      <c r="K13" s="236"/>
      <c r="L13" s="147"/>
    </row>
    <row r="14" spans="1:12" ht="21" x14ac:dyDescent="0.5">
      <c r="B14" s="227" t="s">
        <v>28</v>
      </c>
      <c r="C14" s="239"/>
      <c r="D14" s="240"/>
      <c r="E14" s="300"/>
      <c r="F14" s="230"/>
      <c r="G14" s="231">
        <f t="shared" si="0"/>
        <v>0</v>
      </c>
      <c r="H14" s="241"/>
      <c r="I14" s="302">
        <v>0</v>
      </c>
      <c r="J14" s="238"/>
      <c r="K14" s="242"/>
      <c r="L14" s="147"/>
    </row>
    <row r="15" spans="1:12" ht="21" x14ac:dyDescent="0.5">
      <c r="A15" s="22"/>
      <c r="B15" s="227" t="s">
        <v>29</v>
      </c>
      <c r="C15" s="239"/>
      <c r="D15" s="240"/>
      <c r="E15" s="300"/>
      <c r="F15" s="230"/>
      <c r="G15" s="231">
        <f t="shared" si="0"/>
        <v>0</v>
      </c>
      <c r="H15" s="241"/>
      <c r="I15" s="302">
        <v>0</v>
      </c>
      <c r="J15" s="238"/>
      <c r="K15" s="242"/>
    </row>
    <row r="16" spans="1:12" ht="21" x14ac:dyDescent="0.5">
      <c r="A16" s="22"/>
      <c r="B16" s="243"/>
      <c r="C16" s="244" t="s">
        <v>30</v>
      </c>
      <c r="D16" s="245">
        <f>SUM(D8:D15)</f>
        <v>270000</v>
      </c>
      <c r="E16" s="301">
        <f>SUM(E8:E15)</f>
        <v>140000</v>
      </c>
      <c r="F16" s="246">
        <f>SUM(F8:F15)</f>
        <v>0</v>
      </c>
      <c r="G16" s="245">
        <f>SUM(G8:G15)</f>
        <v>410000</v>
      </c>
      <c r="H16" s="245">
        <f>(H8*G8)+(H9*G9)+(H10*G10)+(H11*G11)+(H12*G12)+(H13*G13)+(H14*G14)+(H15*G15)</f>
        <v>175000</v>
      </c>
      <c r="I16" s="245">
        <f>SUM(I8:I15)</f>
        <v>314192.98</v>
      </c>
      <c r="J16" s="247"/>
      <c r="K16" s="242"/>
      <c r="L16" s="31"/>
    </row>
    <row r="17" spans="1:12" ht="51" customHeight="1" x14ac:dyDescent="0.35">
      <c r="A17" s="22"/>
      <c r="B17" s="226" t="s">
        <v>31</v>
      </c>
      <c r="C17" s="327" t="s">
        <v>32</v>
      </c>
      <c r="D17" s="327"/>
      <c r="E17" s="327"/>
      <c r="F17" s="327"/>
      <c r="G17" s="327"/>
      <c r="H17" s="327"/>
      <c r="I17" s="328"/>
      <c r="J17" s="328"/>
      <c r="K17" s="327"/>
      <c r="L17" s="30"/>
    </row>
    <row r="18" spans="1:12" ht="149.25" customHeight="1" x14ac:dyDescent="0.35">
      <c r="A18" s="22"/>
      <c r="B18" s="227" t="s">
        <v>33</v>
      </c>
      <c r="C18" s="248" t="s">
        <v>645</v>
      </c>
      <c r="D18" s="229">
        <v>70000</v>
      </c>
      <c r="E18" s="300">
        <v>70000</v>
      </c>
      <c r="F18" s="230"/>
      <c r="G18" s="231">
        <f>SUM(D18:F18)</f>
        <v>140000</v>
      </c>
      <c r="H18" s="232">
        <v>1</v>
      </c>
      <c r="I18" s="295">
        <v>70000</v>
      </c>
      <c r="J18" s="238" t="s">
        <v>34</v>
      </c>
      <c r="K18" s="234" t="s">
        <v>648</v>
      </c>
      <c r="L18" s="147"/>
    </row>
    <row r="19" spans="1:12" ht="207" customHeight="1" x14ac:dyDescent="0.35">
      <c r="A19" s="22"/>
      <c r="B19" s="227" t="s">
        <v>35</v>
      </c>
      <c r="C19" s="248" t="s">
        <v>646</v>
      </c>
      <c r="D19" s="229">
        <v>50000</v>
      </c>
      <c r="E19" s="300">
        <v>40000</v>
      </c>
      <c r="F19" s="230"/>
      <c r="G19" s="231">
        <f t="shared" ref="G19:G25" si="1">SUM(D19:F19)</f>
        <v>90000</v>
      </c>
      <c r="H19" s="232">
        <v>1</v>
      </c>
      <c r="I19" s="295">
        <v>45997.74</v>
      </c>
      <c r="J19" s="238" t="s">
        <v>34</v>
      </c>
      <c r="K19" s="234" t="s">
        <v>650</v>
      </c>
      <c r="L19" s="147"/>
    </row>
    <row r="20" spans="1:12" ht="150" customHeight="1" x14ac:dyDescent="0.35">
      <c r="A20" s="22"/>
      <c r="B20" s="227" t="s">
        <v>36</v>
      </c>
      <c r="C20" s="228" t="s">
        <v>647</v>
      </c>
      <c r="D20" s="229">
        <v>50000</v>
      </c>
      <c r="E20" s="300"/>
      <c r="F20" s="230"/>
      <c r="G20" s="231">
        <f t="shared" si="1"/>
        <v>50000</v>
      </c>
      <c r="H20" s="232"/>
      <c r="I20" s="295">
        <v>54926.37</v>
      </c>
      <c r="J20" s="238"/>
      <c r="K20" s="234" t="s">
        <v>649</v>
      </c>
      <c r="L20" s="147"/>
    </row>
    <row r="21" spans="1:12" ht="105" x14ac:dyDescent="0.35">
      <c r="A21" s="22"/>
      <c r="B21" s="227" t="s">
        <v>37</v>
      </c>
      <c r="C21" s="228" t="s">
        <v>651</v>
      </c>
      <c r="D21" s="229">
        <v>50000</v>
      </c>
      <c r="E21" s="300"/>
      <c r="F21" s="230"/>
      <c r="G21" s="231">
        <f t="shared" si="1"/>
        <v>50000</v>
      </c>
      <c r="H21" s="232"/>
      <c r="I21" s="295">
        <v>50000</v>
      </c>
      <c r="J21" s="238"/>
      <c r="K21" s="234" t="s">
        <v>652</v>
      </c>
      <c r="L21" s="147"/>
    </row>
    <row r="22" spans="1:12" ht="21" x14ac:dyDescent="0.5">
      <c r="A22" s="22"/>
      <c r="B22" s="227" t="s">
        <v>38</v>
      </c>
      <c r="C22" s="228"/>
      <c r="D22" s="229"/>
      <c r="E22" s="300"/>
      <c r="F22" s="230"/>
      <c r="G22" s="231">
        <f t="shared" si="1"/>
        <v>0</v>
      </c>
      <c r="H22" s="232"/>
      <c r="I22" s="295"/>
      <c r="J22" s="238"/>
      <c r="K22" s="236"/>
      <c r="L22" s="147"/>
    </row>
    <row r="23" spans="1:12" ht="21" x14ac:dyDescent="0.5">
      <c r="A23" s="22"/>
      <c r="B23" s="227" t="s">
        <v>39</v>
      </c>
      <c r="C23" s="228"/>
      <c r="D23" s="229"/>
      <c r="E23" s="300"/>
      <c r="F23" s="230"/>
      <c r="G23" s="231">
        <f t="shared" si="1"/>
        <v>0</v>
      </c>
      <c r="H23" s="232"/>
      <c r="I23" s="295"/>
      <c r="J23" s="238"/>
      <c r="K23" s="236"/>
      <c r="L23" s="147"/>
    </row>
    <row r="24" spans="1:12" ht="21" x14ac:dyDescent="0.5">
      <c r="A24" s="22"/>
      <c r="B24" s="227" t="s">
        <v>40</v>
      </c>
      <c r="C24" s="239"/>
      <c r="D24" s="240"/>
      <c r="E24" s="300"/>
      <c r="F24" s="230"/>
      <c r="G24" s="231">
        <f t="shared" si="1"/>
        <v>0</v>
      </c>
      <c r="H24" s="241"/>
      <c r="I24" s="295"/>
      <c r="J24" s="238"/>
      <c r="K24" s="242"/>
      <c r="L24" s="147"/>
    </row>
    <row r="25" spans="1:12" ht="21" x14ac:dyDescent="0.5">
      <c r="A25" s="22"/>
      <c r="B25" s="227" t="s">
        <v>41</v>
      </c>
      <c r="C25" s="239"/>
      <c r="D25" s="240"/>
      <c r="E25" s="300"/>
      <c r="F25" s="230"/>
      <c r="G25" s="231">
        <f t="shared" si="1"/>
        <v>0</v>
      </c>
      <c r="H25" s="241"/>
      <c r="I25" s="295"/>
      <c r="J25" s="238"/>
      <c r="K25" s="242"/>
      <c r="L25" s="147"/>
    </row>
    <row r="26" spans="1:12" ht="21" x14ac:dyDescent="0.5">
      <c r="A26" s="22"/>
      <c r="B26" s="243"/>
      <c r="C26" s="244" t="s">
        <v>30</v>
      </c>
      <c r="D26" s="245">
        <f>SUM(D18:D25)</f>
        <v>220000</v>
      </c>
      <c r="E26" s="301">
        <f>SUM(E18:E25)</f>
        <v>110000</v>
      </c>
      <c r="F26" s="249">
        <f>SUM(F18:F25)</f>
        <v>0</v>
      </c>
      <c r="G26" s="250">
        <f>SUM(G18:G25)</f>
        <v>330000</v>
      </c>
      <c r="H26" s="245">
        <f>(H18*G18)+(H19*G19)+(H20*G20)+(H21*G21)+(H22*G22)+(H23*G23)+(H24*G24)+(H25*G25)</f>
        <v>230000</v>
      </c>
      <c r="I26" s="303">
        <f>SUM(I18:I25)</f>
        <v>220924.11</v>
      </c>
      <c r="J26" s="247"/>
      <c r="K26" s="242"/>
      <c r="L26" s="31"/>
    </row>
    <row r="27" spans="1:12" ht="51" hidden="1" customHeight="1" x14ac:dyDescent="0.35">
      <c r="A27" s="22"/>
      <c r="B27" s="251" t="s">
        <v>42</v>
      </c>
      <c r="C27" s="325"/>
      <c r="D27" s="325"/>
      <c r="E27" s="325"/>
      <c r="F27" s="325"/>
      <c r="G27" s="325"/>
      <c r="H27" s="325"/>
      <c r="I27" s="326"/>
      <c r="J27" s="326"/>
      <c r="K27" s="325"/>
      <c r="L27" s="30"/>
    </row>
    <row r="28" spans="1:12" ht="21" hidden="1" x14ac:dyDescent="0.5">
      <c r="A28" s="22"/>
      <c r="B28" s="252" t="s">
        <v>43</v>
      </c>
      <c r="C28" s="253"/>
      <c r="D28" s="230"/>
      <c r="E28" s="254"/>
      <c r="F28" s="230"/>
      <c r="G28" s="255">
        <f>SUM(D28:F28)</f>
        <v>0</v>
      </c>
      <c r="H28" s="256"/>
      <c r="I28" s="230"/>
      <c r="J28" s="230"/>
      <c r="K28" s="257"/>
      <c r="L28" s="147"/>
    </row>
    <row r="29" spans="1:12" ht="21" hidden="1" x14ac:dyDescent="0.5">
      <c r="A29" s="22"/>
      <c r="B29" s="252" t="s">
        <v>44</v>
      </c>
      <c r="C29" s="253"/>
      <c r="D29" s="230"/>
      <c r="E29" s="254"/>
      <c r="F29" s="230"/>
      <c r="G29" s="255">
        <f t="shared" ref="G29:G35" si="2">SUM(D29:F29)</f>
        <v>0</v>
      </c>
      <c r="H29" s="256"/>
      <c r="I29" s="230"/>
      <c r="J29" s="230"/>
      <c r="K29" s="257"/>
      <c r="L29" s="147"/>
    </row>
    <row r="30" spans="1:12" ht="21" hidden="1" x14ac:dyDescent="0.5">
      <c r="A30" s="22"/>
      <c r="B30" s="252" t="s">
        <v>45</v>
      </c>
      <c r="C30" s="253"/>
      <c r="D30" s="230"/>
      <c r="E30" s="254"/>
      <c r="F30" s="230"/>
      <c r="G30" s="255">
        <f t="shared" si="2"/>
        <v>0</v>
      </c>
      <c r="H30" s="256"/>
      <c r="I30" s="230"/>
      <c r="J30" s="230"/>
      <c r="K30" s="257"/>
      <c r="L30" s="147"/>
    </row>
    <row r="31" spans="1:12" ht="21" hidden="1" x14ac:dyDescent="0.5">
      <c r="A31" s="22"/>
      <c r="B31" s="252" t="s">
        <v>46</v>
      </c>
      <c r="C31" s="253"/>
      <c r="D31" s="230"/>
      <c r="E31" s="254"/>
      <c r="F31" s="230"/>
      <c r="G31" s="255">
        <f t="shared" si="2"/>
        <v>0</v>
      </c>
      <c r="H31" s="256"/>
      <c r="I31" s="230"/>
      <c r="J31" s="230"/>
      <c r="K31" s="257"/>
      <c r="L31" s="147"/>
    </row>
    <row r="32" spans="1:12" s="22" customFormat="1" ht="21" hidden="1" x14ac:dyDescent="0.5">
      <c r="B32" s="252" t="s">
        <v>47</v>
      </c>
      <c r="C32" s="253"/>
      <c r="D32" s="230"/>
      <c r="E32" s="254"/>
      <c r="F32" s="230"/>
      <c r="G32" s="255">
        <f t="shared" si="2"/>
        <v>0</v>
      </c>
      <c r="H32" s="256"/>
      <c r="I32" s="230"/>
      <c r="J32" s="230"/>
      <c r="K32" s="257"/>
      <c r="L32" s="147"/>
    </row>
    <row r="33" spans="1:12" s="22" customFormat="1" ht="21" hidden="1" x14ac:dyDescent="0.5">
      <c r="B33" s="252" t="s">
        <v>48</v>
      </c>
      <c r="C33" s="253"/>
      <c r="D33" s="230"/>
      <c r="E33" s="254"/>
      <c r="F33" s="230"/>
      <c r="G33" s="255">
        <f t="shared" si="2"/>
        <v>0</v>
      </c>
      <c r="H33" s="256"/>
      <c r="I33" s="230"/>
      <c r="J33" s="230"/>
      <c r="K33" s="257"/>
      <c r="L33" s="147"/>
    </row>
    <row r="34" spans="1:12" s="22" customFormat="1" ht="21" hidden="1" x14ac:dyDescent="0.5">
      <c r="A34" s="21"/>
      <c r="B34" s="252" t="s">
        <v>49</v>
      </c>
      <c r="C34" s="253"/>
      <c r="D34" s="230"/>
      <c r="E34" s="254"/>
      <c r="F34" s="230"/>
      <c r="G34" s="255">
        <f t="shared" si="2"/>
        <v>0</v>
      </c>
      <c r="H34" s="256"/>
      <c r="I34" s="230"/>
      <c r="J34" s="230"/>
      <c r="K34" s="257"/>
      <c r="L34" s="147"/>
    </row>
    <row r="35" spans="1:12" ht="21" hidden="1" x14ac:dyDescent="0.5">
      <c r="B35" s="252" t="s">
        <v>50</v>
      </c>
      <c r="C35" s="253"/>
      <c r="D35" s="230"/>
      <c r="E35" s="254"/>
      <c r="F35" s="230"/>
      <c r="G35" s="255">
        <f t="shared" si="2"/>
        <v>0</v>
      </c>
      <c r="H35" s="256"/>
      <c r="I35" s="230"/>
      <c r="J35" s="230"/>
      <c r="K35" s="257"/>
      <c r="L35" s="147"/>
    </row>
    <row r="36" spans="1:12" ht="21" hidden="1" x14ac:dyDescent="0.5">
      <c r="B36" s="258"/>
      <c r="C36" s="251" t="s">
        <v>30</v>
      </c>
      <c r="D36" s="249">
        <f>SUM(D28:D35)</f>
        <v>0</v>
      </c>
      <c r="E36" s="259">
        <f>SUM(E28:E35)</f>
        <v>0</v>
      </c>
      <c r="F36" s="249">
        <f>SUM(F28:F35)</f>
        <v>0</v>
      </c>
      <c r="G36" s="249">
        <f>SUM(G28:G35)</f>
        <v>0</v>
      </c>
      <c r="H36" s="246">
        <f>(H28*G28)+(H29*G29)+(H30*G30)+(H31*G31)+(H32*G32)+(H33*G33)+(H34*G34)+(H35*G35)</f>
        <v>0</v>
      </c>
      <c r="I36" s="246">
        <f>SUM(I28:I35)</f>
        <v>0</v>
      </c>
      <c r="J36" s="246"/>
      <c r="K36" s="257"/>
      <c r="L36" s="31"/>
    </row>
    <row r="37" spans="1:12" ht="51" hidden="1" customHeight="1" x14ac:dyDescent="0.35">
      <c r="B37" s="251" t="s">
        <v>51</v>
      </c>
      <c r="C37" s="325"/>
      <c r="D37" s="325"/>
      <c r="E37" s="325"/>
      <c r="F37" s="325"/>
      <c r="G37" s="325"/>
      <c r="H37" s="325"/>
      <c r="I37" s="326"/>
      <c r="J37" s="326"/>
      <c r="K37" s="325"/>
      <c r="L37" s="30"/>
    </row>
    <row r="38" spans="1:12" ht="21" hidden="1" x14ac:dyDescent="0.5">
      <c r="B38" s="252" t="s">
        <v>52</v>
      </c>
      <c r="C38" s="253"/>
      <c r="D38" s="230"/>
      <c r="E38" s="254"/>
      <c r="F38" s="230"/>
      <c r="G38" s="255">
        <f>SUM(D38:F38)</f>
        <v>0</v>
      </c>
      <c r="H38" s="256"/>
      <c r="I38" s="230"/>
      <c r="J38" s="230"/>
      <c r="K38" s="257"/>
      <c r="L38" s="147"/>
    </row>
    <row r="39" spans="1:12" ht="21" hidden="1" x14ac:dyDescent="0.5">
      <c r="B39" s="252" t="s">
        <v>53</v>
      </c>
      <c r="C39" s="253"/>
      <c r="D39" s="230"/>
      <c r="E39" s="254"/>
      <c r="F39" s="230"/>
      <c r="G39" s="255">
        <f t="shared" ref="G39:G45" si="3">SUM(D39:F39)</f>
        <v>0</v>
      </c>
      <c r="H39" s="256"/>
      <c r="I39" s="230"/>
      <c r="J39" s="230"/>
      <c r="K39" s="257"/>
      <c r="L39" s="147"/>
    </row>
    <row r="40" spans="1:12" ht="21" hidden="1" x14ac:dyDescent="0.5">
      <c r="B40" s="252" t="s">
        <v>54</v>
      </c>
      <c r="C40" s="253"/>
      <c r="D40" s="230"/>
      <c r="E40" s="254"/>
      <c r="F40" s="230"/>
      <c r="G40" s="255">
        <f t="shared" si="3"/>
        <v>0</v>
      </c>
      <c r="H40" s="256"/>
      <c r="I40" s="230"/>
      <c r="J40" s="230"/>
      <c r="K40" s="257"/>
      <c r="L40" s="147"/>
    </row>
    <row r="41" spans="1:12" ht="21" hidden="1" x14ac:dyDescent="0.5">
      <c r="B41" s="252" t="s">
        <v>55</v>
      </c>
      <c r="C41" s="253"/>
      <c r="D41" s="230"/>
      <c r="E41" s="254"/>
      <c r="F41" s="230"/>
      <c r="G41" s="255">
        <f t="shared" si="3"/>
        <v>0</v>
      </c>
      <c r="H41" s="256"/>
      <c r="I41" s="230"/>
      <c r="J41" s="230"/>
      <c r="K41" s="257"/>
      <c r="L41" s="147"/>
    </row>
    <row r="42" spans="1:12" ht="21" hidden="1" x14ac:dyDescent="0.5">
      <c r="B42" s="252" t="s">
        <v>56</v>
      </c>
      <c r="C42" s="253"/>
      <c r="D42" s="230"/>
      <c r="E42" s="254"/>
      <c r="F42" s="230"/>
      <c r="G42" s="255">
        <f t="shared" si="3"/>
        <v>0</v>
      </c>
      <c r="H42" s="256"/>
      <c r="I42" s="230"/>
      <c r="J42" s="230"/>
      <c r="K42" s="257"/>
      <c r="L42" s="147"/>
    </row>
    <row r="43" spans="1:12" ht="21" hidden="1" x14ac:dyDescent="0.5">
      <c r="A43" s="22"/>
      <c r="B43" s="252" t="s">
        <v>57</v>
      </c>
      <c r="C43" s="253"/>
      <c r="D43" s="230"/>
      <c r="E43" s="254"/>
      <c r="F43" s="230"/>
      <c r="G43" s="255">
        <f t="shared" si="3"/>
        <v>0</v>
      </c>
      <c r="H43" s="256"/>
      <c r="I43" s="230"/>
      <c r="J43" s="230"/>
      <c r="K43" s="257"/>
      <c r="L43" s="147"/>
    </row>
    <row r="44" spans="1:12" s="22" customFormat="1" ht="21" hidden="1" x14ac:dyDescent="0.5">
      <c r="A44" s="21"/>
      <c r="B44" s="252" t="s">
        <v>58</v>
      </c>
      <c r="C44" s="253"/>
      <c r="D44" s="230"/>
      <c r="E44" s="254"/>
      <c r="F44" s="230"/>
      <c r="G44" s="255">
        <f t="shared" si="3"/>
        <v>0</v>
      </c>
      <c r="H44" s="256"/>
      <c r="I44" s="230"/>
      <c r="J44" s="230"/>
      <c r="K44" s="257"/>
      <c r="L44" s="147"/>
    </row>
    <row r="45" spans="1:12" ht="21" hidden="1" x14ac:dyDescent="0.5">
      <c r="B45" s="252" t="s">
        <v>59</v>
      </c>
      <c r="C45" s="253"/>
      <c r="D45" s="230"/>
      <c r="E45" s="254"/>
      <c r="F45" s="230"/>
      <c r="G45" s="255">
        <f t="shared" si="3"/>
        <v>0</v>
      </c>
      <c r="H45" s="256"/>
      <c r="I45" s="230"/>
      <c r="J45" s="230"/>
      <c r="K45" s="257"/>
      <c r="L45" s="147"/>
    </row>
    <row r="46" spans="1:12" ht="21" hidden="1" x14ac:dyDescent="0.5">
      <c r="B46" s="258"/>
      <c r="C46" s="251" t="s">
        <v>30</v>
      </c>
      <c r="D46" s="246">
        <f>SUM(D38:D45)</f>
        <v>0</v>
      </c>
      <c r="E46" s="260">
        <f>SUM(E38:E45)</f>
        <v>0</v>
      </c>
      <c r="F46" s="246">
        <f>SUM(F38:F45)</f>
        <v>0</v>
      </c>
      <c r="G46" s="246">
        <f>SUM(G38:G45)</f>
        <v>0</v>
      </c>
      <c r="H46" s="246">
        <f>(H38*G38)+(H39*G39)+(H40*G40)+(H41*G41)+(H42*G42)+(H43*G43)+(H44*G44)+(H45*G45)</f>
        <v>0</v>
      </c>
      <c r="I46" s="246">
        <f>SUM(I38:I45)</f>
        <v>0</v>
      </c>
      <c r="J46" s="246"/>
      <c r="K46" s="257"/>
      <c r="L46" s="31"/>
    </row>
    <row r="47" spans="1:12" ht="15.5" x14ac:dyDescent="0.35">
      <c r="B47" s="154"/>
      <c r="C47" s="155"/>
      <c r="D47" s="156"/>
      <c r="E47" s="192"/>
      <c r="F47" s="156"/>
      <c r="G47" s="156"/>
      <c r="H47" s="156"/>
      <c r="I47" s="156"/>
      <c r="J47" s="157"/>
      <c r="K47" s="156"/>
      <c r="L47" s="147"/>
    </row>
    <row r="48" spans="1:12" ht="51" customHeight="1" x14ac:dyDescent="0.35">
      <c r="B48" s="244" t="s">
        <v>60</v>
      </c>
      <c r="C48" s="327" t="s">
        <v>61</v>
      </c>
      <c r="D48" s="327"/>
      <c r="E48" s="327"/>
      <c r="F48" s="327"/>
      <c r="G48" s="327"/>
      <c r="H48" s="327"/>
      <c r="I48" s="328"/>
      <c r="J48" s="328"/>
      <c r="K48" s="327"/>
      <c r="L48" s="8"/>
    </row>
    <row r="49" spans="1:12" ht="51" customHeight="1" x14ac:dyDescent="0.35">
      <c r="B49" s="226" t="s">
        <v>62</v>
      </c>
      <c r="C49" s="327" t="s">
        <v>63</v>
      </c>
      <c r="D49" s="327"/>
      <c r="E49" s="327"/>
      <c r="F49" s="327"/>
      <c r="G49" s="327"/>
      <c r="H49" s="327"/>
      <c r="I49" s="328"/>
      <c r="J49" s="328"/>
      <c r="K49" s="327"/>
      <c r="L49" s="30"/>
    </row>
    <row r="50" spans="1:12" ht="133" customHeight="1" x14ac:dyDescent="0.35">
      <c r="B50" s="227" t="s">
        <v>64</v>
      </c>
      <c r="C50" s="228" t="s">
        <v>65</v>
      </c>
      <c r="D50" s="229">
        <v>700000</v>
      </c>
      <c r="E50" s="300"/>
      <c r="F50" s="230"/>
      <c r="G50" s="231">
        <f>SUM(D50:F50)</f>
        <v>700000</v>
      </c>
      <c r="H50" s="232">
        <v>0.1</v>
      </c>
      <c r="I50" s="229">
        <v>1134016.47</v>
      </c>
      <c r="J50" s="233" t="s">
        <v>66</v>
      </c>
      <c r="K50" s="234" t="s">
        <v>67</v>
      </c>
      <c r="L50" s="147"/>
    </row>
    <row r="51" spans="1:12" ht="105" x14ac:dyDescent="0.35">
      <c r="B51" s="227" t="s">
        <v>68</v>
      </c>
      <c r="C51" s="228" t="s">
        <v>69</v>
      </c>
      <c r="D51" s="229">
        <v>300000</v>
      </c>
      <c r="E51" s="300"/>
      <c r="F51" s="230"/>
      <c r="G51" s="231">
        <f t="shared" ref="G51:G57" si="4">SUM(D51:F51)</f>
        <v>300000</v>
      </c>
      <c r="H51" s="232">
        <v>0.05</v>
      </c>
      <c r="I51" s="295">
        <v>75728.95</v>
      </c>
      <c r="J51" s="233" t="s">
        <v>70</v>
      </c>
      <c r="K51" s="234" t="s">
        <v>71</v>
      </c>
      <c r="L51" s="147"/>
    </row>
    <row r="52" spans="1:12" ht="63" x14ac:dyDescent="0.35">
      <c r="B52" s="227" t="s">
        <v>72</v>
      </c>
      <c r="C52" s="228" t="s">
        <v>73</v>
      </c>
      <c r="D52" s="229">
        <v>100000</v>
      </c>
      <c r="E52" s="300">
        <v>95000</v>
      </c>
      <c r="F52" s="230"/>
      <c r="G52" s="231">
        <f t="shared" si="4"/>
        <v>195000</v>
      </c>
      <c r="H52" s="232">
        <v>0.3</v>
      </c>
      <c r="I52" s="295">
        <v>141266.78599999999</v>
      </c>
      <c r="J52" s="233" t="s">
        <v>659</v>
      </c>
      <c r="K52" s="234" t="s">
        <v>74</v>
      </c>
      <c r="L52" s="147"/>
    </row>
    <row r="53" spans="1:12" ht="102.75" customHeight="1" x14ac:dyDescent="0.35">
      <c r="B53" s="227" t="s">
        <v>75</v>
      </c>
      <c r="C53" s="228" t="s">
        <v>76</v>
      </c>
      <c r="D53" s="229">
        <v>100000</v>
      </c>
      <c r="E53" s="300">
        <v>95000</v>
      </c>
      <c r="F53" s="230"/>
      <c r="G53" s="231">
        <f t="shared" si="4"/>
        <v>195000</v>
      </c>
      <c r="H53" s="232">
        <v>0.3</v>
      </c>
      <c r="I53" s="295">
        <v>126079.23000000001</v>
      </c>
      <c r="J53" s="233" t="s">
        <v>659</v>
      </c>
      <c r="K53" s="234" t="s">
        <v>74</v>
      </c>
      <c r="L53" s="147"/>
    </row>
    <row r="54" spans="1:12" ht="21" x14ac:dyDescent="0.5">
      <c r="B54" s="227" t="s">
        <v>77</v>
      </c>
      <c r="C54" s="228"/>
      <c r="D54" s="229"/>
      <c r="E54" s="300"/>
      <c r="F54" s="230"/>
      <c r="G54" s="231">
        <f t="shared" si="4"/>
        <v>0</v>
      </c>
      <c r="H54" s="232"/>
      <c r="I54" s="295"/>
      <c r="J54" s="238"/>
      <c r="K54" s="236"/>
      <c r="L54" s="147"/>
    </row>
    <row r="55" spans="1:12" ht="21" x14ac:dyDescent="0.5">
      <c r="B55" s="227" t="s">
        <v>78</v>
      </c>
      <c r="C55" s="228"/>
      <c r="D55" s="229"/>
      <c r="E55" s="300"/>
      <c r="F55" s="230"/>
      <c r="G55" s="231">
        <f t="shared" si="4"/>
        <v>0</v>
      </c>
      <c r="H55" s="232"/>
      <c r="I55" s="295"/>
      <c r="J55" s="238"/>
      <c r="K55" s="236"/>
      <c r="L55" s="147"/>
    </row>
    <row r="56" spans="1:12" ht="21" x14ac:dyDescent="0.5">
      <c r="A56" s="22"/>
      <c r="B56" s="227" t="s">
        <v>79</v>
      </c>
      <c r="C56" s="239"/>
      <c r="D56" s="240"/>
      <c r="E56" s="300"/>
      <c r="F56" s="230"/>
      <c r="G56" s="231">
        <f t="shared" si="4"/>
        <v>0</v>
      </c>
      <c r="H56" s="241"/>
      <c r="I56" s="295"/>
      <c r="J56" s="238"/>
      <c r="K56" s="242"/>
      <c r="L56" s="147"/>
    </row>
    <row r="57" spans="1:12" s="22" customFormat="1" ht="21" x14ac:dyDescent="0.5">
      <c r="B57" s="227" t="s">
        <v>80</v>
      </c>
      <c r="C57" s="239"/>
      <c r="D57" s="240"/>
      <c r="E57" s="300"/>
      <c r="F57" s="230"/>
      <c r="G57" s="231">
        <f t="shared" si="4"/>
        <v>0</v>
      </c>
      <c r="H57" s="241"/>
      <c r="I57" s="295"/>
      <c r="J57" s="238"/>
      <c r="K57" s="242"/>
      <c r="L57" s="147"/>
    </row>
    <row r="58" spans="1:12" s="22" customFormat="1" ht="21" x14ac:dyDescent="0.5">
      <c r="A58" s="21"/>
      <c r="B58" s="243"/>
      <c r="C58" s="244" t="s">
        <v>30</v>
      </c>
      <c r="D58" s="245">
        <f>SUM(D50:D57)</f>
        <v>1200000</v>
      </c>
      <c r="E58" s="301">
        <f>SUM(E50:E57)</f>
        <v>190000</v>
      </c>
      <c r="F58" s="246">
        <f>SUM(F50:F57)</f>
        <v>0</v>
      </c>
      <c r="G58" s="250">
        <f>SUM(G50:G57)</f>
        <v>1390000</v>
      </c>
      <c r="H58" s="245">
        <f>(H50*G50)+(H51*G51)+(H52*G52)+(H53*G53)+(H54*G54)+(H55*G55)+(H56*G56)+(H57*G57)</f>
        <v>202000</v>
      </c>
      <c r="I58" s="303">
        <f>SUM(I50:I57)</f>
        <v>1477091.436</v>
      </c>
      <c r="J58" s="247"/>
      <c r="K58" s="242"/>
      <c r="L58" s="31"/>
    </row>
    <row r="59" spans="1:12" ht="41.15" customHeight="1" x14ac:dyDescent="0.35">
      <c r="B59" s="226" t="s">
        <v>81</v>
      </c>
      <c r="C59" s="329" t="s">
        <v>82</v>
      </c>
      <c r="D59" s="329"/>
      <c r="E59" s="329"/>
      <c r="F59" s="329"/>
      <c r="G59" s="329"/>
      <c r="H59" s="329"/>
      <c r="I59" s="330"/>
      <c r="J59" s="330"/>
      <c r="K59" s="329"/>
      <c r="L59" s="30"/>
    </row>
    <row r="60" spans="1:12" ht="99" customHeight="1" x14ac:dyDescent="0.5">
      <c r="B60" s="227" t="s">
        <v>83</v>
      </c>
      <c r="C60" s="228" t="s">
        <v>84</v>
      </c>
      <c r="D60" s="229">
        <v>90000</v>
      </c>
      <c r="E60" s="300"/>
      <c r="F60" s="230"/>
      <c r="G60" s="231">
        <f>SUM(D60:F60)</f>
        <v>90000</v>
      </c>
      <c r="H60" s="232"/>
      <c r="I60" s="295">
        <v>70799</v>
      </c>
      <c r="J60" s="238"/>
      <c r="K60" s="236" t="s">
        <v>85</v>
      </c>
      <c r="L60" s="306"/>
    </row>
    <row r="61" spans="1:12" ht="180" customHeight="1" x14ac:dyDescent="0.5">
      <c r="B61" s="227" t="s">
        <v>86</v>
      </c>
      <c r="C61" s="228" t="s">
        <v>87</v>
      </c>
      <c r="D61" s="229">
        <v>90000</v>
      </c>
      <c r="E61" s="300"/>
      <c r="F61" s="230"/>
      <c r="G61" s="231">
        <f t="shared" ref="G61:G67" si="5">SUM(D61:F61)</f>
        <v>90000</v>
      </c>
      <c r="H61" s="232"/>
      <c r="I61" s="295">
        <f>34461.97+9625.09</f>
        <v>44087.06</v>
      </c>
      <c r="J61" s="238"/>
      <c r="K61" s="236" t="s">
        <v>88</v>
      </c>
      <c r="L61" s="147"/>
    </row>
    <row r="62" spans="1:12" ht="147" x14ac:dyDescent="0.5">
      <c r="B62" s="227" t="s">
        <v>89</v>
      </c>
      <c r="C62" s="228" t="s">
        <v>90</v>
      </c>
      <c r="D62" s="229">
        <v>150000</v>
      </c>
      <c r="E62" s="300"/>
      <c r="F62" s="230"/>
      <c r="G62" s="231">
        <f t="shared" si="5"/>
        <v>150000</v>
      </c>
      <c r="H62" s="232"/>
      <c r="I62" s="295">
        <f>40801.03+45000+12052</f>
        <v>97853.03</v>
      </c>
      <c r="J62" s="238"/>
      <c r="K62" s="236" t="s">
        <v>91</v>
      </c>
      <c r="L62" s="147"/>
    </row>
    <row r="63" spans="1:12" ht="74.25" customHeight="1" x14ac:dyDescent="0.35">
      <c r="B63" s="227" t="s">
        <v>92</v>
      </c>
      <c r="C63" s="228" t="s">
        <v>93</v>
      </c>
      <c r="D63" s="229">
        <v>100000</v>
      </c>
      <c r="E63" s="300"/>
      <c r="F63" s="230"/>
      <c r="G63" s="231">
        <f t="shared" si="5"/>
        <v>100000</v>
      </c>
      <c r="H63" s="232"/>
      <c r="I63" s="295">
        <f>44063.37+57000</f>
        <v>101063.37</v>
      </c>
      <c r="J63" s="238"/>
      <c r="K63" s="234" t="s">
        <v>661</v>
      </c>
      <c r="L63" s="147"/>
    </row>
    <row r="64" spans="1:12" ht="21" x14ac:dyDescent="0.5">
      <c r="B64" s="227" t="s">
        <v>94</v>
      </c>
      <c r="C64" s="228"/>
      <c r="D64" s="229"/>
      <c r="E64" s="300"/>
      <c r="F64" s="230"/>
      <c r="G64" s="231">
        <f t="shared" si="5"/>
        <v>0</v>
      </c>
      <c r="H64" s="232"/>
      <c r="I64" s="295"/>
      <c r="J64" s="238"/>
      <c r="K64" s="236"/>
      <c r="L64" s="147"/>
    </row>
    <row r="65" spans="1:12" ht="21" x14ac:dyDescent="0.5">
      <c r="B65" s="227" t="s">
        <v>95</v>
      </c>
      <c r="C65" s="228"/>
      <c r="D65" s="229"/>
      <c r="E65" s="300"/>
      <c r="F65" s="230"/>
      <c r="G65" s="231">
        <f t="shared" si="5"/>
        <v>0</v>
      </c>
      <c r="H65" s="232"/>
      <c r="I65" s="295"/>
      <c r="J65" s="238"/>
      <c r="K65" s="236"/>
      <c r="L65" s="147"/>
    </row>
    <row r="66" spans="1:12" ht="21" x14ac:dyDescent="0.5">
      <c r="B66" s="227" t="s">
        <v>96</v>
      </c>
      <c r="C66" s="239"/>
      <c r="D66" s="240"/>
      <c r="E66" s="300"/>
      <c r="F66" s="230"/>
      <c r="G66" s="231">
        <f t="shared" si="5"/>
        <v>0</v>
      </c>
      <c r="H66" s="241"/>
      <c r="I66" s="295"/>
      <c r="J66" s="238"/>
      <c r="K66" s="242"/>
      <c r="L66" s="147"/>
    </row>
    <row r="67" spans="1:12" ht="21" x14ac:dyDescent="0.5">
      <c r="B67" s="227" t="s">
        <v>97</v>
      </c>
      <c r="C67" s="239"/>
      <c r="D67" s="240"/>
      <c r="E67" s="300"/>
      <c r="F67" s="230"/>
      <c r="G67" s="231">
        <f t="shared" si="5"/>
        <v>0</v>
      </c>
      <c r="H67" s="241"/>
      <c r="I67" s="295"/>
      <c r="J67" s="238"/>
      <c r="K67" s="242"/>
      <c r="L67" s="147"/>
    </row>
    <row r="68" spans="1:12" ht="21" x14ac:dyDescent="0.5">
      <c r="B68" s="243"/>
      <c r="C68" s="244" t="s">
        <v>30</v>
      </c>
      <c r="D68" s="250">
        <f>SUM(D60:D67)</f>
        <v>430000</v>
      </c>
      <c r="E68" s="304">
        <f>SUM(E60:E67)</f>
        <v>0</v>
      </c>
      <c r="F68" s="249">
        <f>SUM(F60:F67)</f>
        <v>0</v>
      </c>
      <c r="G68" s="250">
        <f>SUM(G60:G67)</f>
        <v>430000</v>
      </c>
      <c r="H68" s="245">
        <f>(H60*G60)+(H61*G61)+(H62*G62)+(H63*G63)+(H64*G64)+(H65*G65)+(H66*G66)+(H67*G67)</f>
        <v>0</v>
      </c>
      <c r="I68" s="303">
        <f>SUM(I60:I67)</f>
        <v>313802.45999999996</v>
      </c>
      <c r="J68" s="247"/>
      <c r="K68" s="242"/>
      <c r="L68" s="31"/>
    </row>
    <row r="69" spans="1:12" ht="51" customHeight="1" x14ac:dyDescent="0.35">
      <c r="B69" s="226" t="s">
        <v>98</v>
      </c>
      <c r="C69" s="329" t="s">
        <v>99</v>
      </c>
      <c r="D69" s="329"/>
      <c r="E69" s="329"/>
      <c r="F69" s="329"/>
      <c r="G69" s="329"/>
      <c r="H69" s="329"/>
      <c r="I69" s="330"/>
      <c r="J69" s="330"/>
      <c r="K69" s="329"/>
      <c r="L69" s="30"/>
    </row>
    <row r="70" spans="1:12" ht="174" customHeight="1" x14ac:dyDescent="0.5">
      <c r="B70" s="227" t="s">
        <v>100</v>
      </c>
      <c r="C70" s="228" t="s">
        <v>101</v>
      </c>
      <c r="D70" s="229">
        <v>90000</v>
      </c>
      <c r="E70" s="300">
        <v>90000</v>
      </c>
      <c r="F70" s="230"/>
      <c r="G70" s="231">
        <f>SUM(D70:F70)</f>
        <v>180000</v>
      </c>
      <c r="H70" s="232">
        <v>0.3</v>
      </c>
      <c r="I70" s="302">
        <v>308802.83999999997</v>
      </c>
      <c r="J70" s="233" t="s">
        <v>102</v>
      </c>
      <c r="K70" s="236" t="s">
        <v>103</v>
      </c>
      <c r="L70" s="147" t="s">
        <v>664</v>
      </c>
    </row>
    <row r="71" spans="1:12" ht="147" x14ac:dyDescent="0.5">
      <c r="B71" s="227" t="s">
        <v>104</v>
      </c>
      <c r="C71" s="228" t="s">
        <v>105</v>
      </c>
      <c r="D71" s="229">
        <v>90000</v>
      </c>
      <c r="E71" s="300"/>
      <c r="F71" s="230"/>
      <c r="G71" s="231">
        <f t="shared" ref="G71:G77" si="6">SUM(D71:F71)</f>
        <v>90000</v>
      </c>
      <c r="H71" s="232">
        <v>0.3</v>
      </c>
      <c r="I71" s="302">
        <f>62646.49+3900+17091</f>
        <v>83637.489999999991</v>
      </c>
      <c r="J71" s="233" t="s">
        <v>102</v>
      </c>
      <c r="K71" s="236" t="s">
        <v>103</v>
      </c>
      <c r="L71" s="147"/>
    </row>
    <row r="72" spans="1:12" ht="21" x14ac:dyDescent="0.5">
      <c r="B72" s="227" t="s">
        <v>106</v>
      </c>
      <c r="C72" s="228"/>
      <c r="D72" s="229"/>
      <c r="E72" s="300"/>
      <c r="F72" s="230"/>
      <c r="G72" s="231">
        <f t="shared" si="6"/>
        <v>0</v>
      </c>
      <c r="H72" s="232"/>
      <c r="I72" s="302"/>
      <c r="J72" s="238"/>
      <c r="K72" s="236"/>
      <c r="L72" s="147"/>
    </row>
    <row r="73" spans="1:12" ht="21" x14ac:dyDescent="0.5">
      <c r="A73" s="22"/>
      <c r="B73" s="227" t="s">
        <v>107</v>
      </c>
      <c r="C73" s="228"/>
      <c r="D73" s="229"/>
      <c r="E73" s="300"/>
      <c r="F73" s="230"/>
      <c r="G73" s="231">
        <f t="shared" si="6"/>
        <v>0</v>
      </c>
      <c r="H73" s="232"/>
      <c r="I73" s="302"/>
      <c r="J73" s="238"/>
      <c r="K73" s="236"/>
      <c r="L73" s="147"/>
    </row>
    <row r="74" spans="1:12" s="22" customFormat="1" ht="21" x14ac:dyDescent="0.5">
      <c r="A74" s="21"/>
      <c r="B74" s="227" t="s">
        <v>108</v>
      </c>
      <c r="C74" s="228"/>
      <c r="D74" s="229"/>
      <c r="E74" s="300"/>
      <c r="F74" s="230"/>
      <c r="G74" s="231">
        <f t="shared" si="6"/>
        <v>0</v>
      </c>
      <c r="H74" s="232"/>
      <c r="I74" s="302"/>
      <c r="J74" s="238"/>
      <c r="K74" s="236"/>
      <c r="L74" s="147"/>
    </row>
    <row r="75" spans="1:12" ht="21" x14ac:dyDescent="0.5">
      <c r="B75" s="227" t="s">
        <v>109</v>
      </c>
      <c r="C75" s="228"/>
      <c r="D75" s="229"/>
      <c r="E75" s="300"/>
      <c r="F75" s="230"/>
      <c r="G75" s="231">
        <f t="shared" si="6"/>
        <v>0</v>
      </c>
      <c r="H75" s="232"/>
      <c r="I75" s="302"/>
      <c r="J75" s="238"/>
      <c r="K75" s="236"/>
      <c r="L75" s="147"/>
    </row>
    <row r="76" spans="1:12" ht="21" x14ac:dyDescent="0.5">
      <c r="B76" s="227" t="s">
        <v>110</v>
      </c>
      <c r="C76" s="239"/>
      <c r="D76" s="240"/>
      <c r="E76" s="300"/>
      <c r="F76" s="230"/>
      <c r="G76" s="231">
        <f t="shared" si="6"/>
        <v>0</v>
      </c>
      <c r="H76" s="241"/>
      <c r="I76" s="302"/>
      <c r="J76" s="238"/>
      <c r="K76" s="242"/>
      <c r="L76" s="147"/>
    </row>
    <row r="77" spans="1:12" ht="21" x14ac:dyDescent="0.5">
      <c r="B77" s="227" t="s">
        <v>111</v>
      </c>
      <c r="C77" s="239"/>
      <c r="D77" s="240"/>
      <c r="E77" s="300"/>
      <c r="F77" s="230"/>
      <c r="G77" s="231">
        <f t="shared" si="6"/>
        <v>0</v>
      </c>
      <c r="H77" s="241"/>
      <c r="I77" s="302"/>
      <c r="J77" s="238"/>
      <c r="K77" s="242"/>
      <c r="L77" s="147"/>
    </row>
    <row r="78" spans="1:12" ht="21" x14ac:dyDescent="0.5">
      <c r="B78" s="243"/>
      <c r="C78" s="244" t="s">
        <v>30</v>
      </c>
      <c r="D78" s="250">
        <f>SUM(D70:D77)</f>
        <v>180000</v>
      </c>
      <c r="E78" s="304">
        <f>SUM(E70:E77)</f>
        <v>90000</v>
      </c>
      <c r="F78" s="249">
        <f>SUM(F70:F77)</f>
        <v>0</v>
      </c>
      <c r="G78" s="250">
        <f>SUM(G70:G77)</f>
        <v>270000</v>
      </c>
      <c r="H78" s="245">
        <f>(H70*G70)+(H71*G71)+(H72*G72)+(H73*G73)+(H74*G74)+(H75*G75)+(H76*G76)+(H77*G77)</f>
        <v>81000</v>
      </c>
      <c r="I78" s="303">
        <f>SUM(I70:I77)</f>
        <v>392440.32999999996</v>
      </c>
      <c r="J78" s="247"/>
      <c r="K78" s="242"/>
      <c r="L78" s="31"/>
    </row>
    <row r="79" spans="1:12" ht="51" customHeight="1" x14ac:dyDescent="0.35">
      <c r="B79" s="226" t="s">
        <v>112</v>
      </c>
      <c r="C79" s="329" t="s">
        <v>113</v>
      </c>
      <c r="D79" s="329"/>
      <c r="E79" s="329"/>
      <c r="F79" s="329"/>
      <c r="G79" s="329"/>
      <c r="H79" s="329"/>
      <c r="I79" s="330"/>
      <c r="J79" s="330"/>
      <c r="K79" s="329"/>
      <c r="L79" s="30"/>
    </row>
    <row r="80" spans="1:12" ht="235.5" customHeight="1" x14ac:dyDescent="0.5">
      <c r="B80" s="227" t="s">
        <v>114</v>
      </c>
      <c r="C80" s="228" t="s">
        <v>115</v>
      </c>
      <c r="D80" s="229">
        <v>80000</v>
      </c>
      <c r="E80" s="300">
        <v>130000</v>
      </c>
      <c r="F80" s="230"/>
      <c r="G80" s="231">
        <f>SUM(D80:F80)</f>
        <v>210000</v>
      </c>
      <c r="H80" s="232">
        <v>1</v>
      </c>
      <c r="I80" s="295">
        <v>118069.77</v>
      </c>
      <c r="J80" s="238"/>
      <c r="K80" s="236" t="s">
        <v>663</v>
      </c>
      <c r="L80" s="147"/>
    </row>
    <row r="81" spans="2:12" ht="180.75" customHeight="1" x14ac:dyDescent="0.5">
      <c r="B81" s="227" t="s">
        <v>116</v>
      </c>
      <c r="C81" s="228" t="s">
        <v>117</v>
      </c>
      <c r="D81" s="229">
        <v>30000</v>
      </c>
      <c r="E81" s="300">
        <v>30000</v>
      </c>
      <c r="F81" s="230"/>
      <c r="G81" s="231">
        <f t="shared" ref="G81:G87" si="7">SUM(D81:F81)</f>
        <v>60000</v>
      </c>
      <c r="H81" s="232">
        <v>1</v>
      </c>
      <c r="I81" s="295">
        <v>20000</v>
      </c>
      <c r="J81" s="238"/>
      <c r="K81" s="236" t="s">
        <v>663</v>
      </c>
      <c r="L81" s="147"/>
    </row>
    <row r="82" spans="2:12" ht="96" customHeight="1" x14ac:dyDescent="0.5">
      <c r="B82" s="227" t="s">
        <v>118</v>
      </c>
      <c r="C82" s="228" t="s">
        <v>119</v>
      </c>
      <c r="D82" s="229"/>
      <c r="E82" s="300">
        <f>(80000+85000)</f>
        <v>165000</v>
      </c>
      <c r="F82" s="230"/>
      <c r="G82" s="231">
        <f t="shared" si="7"/>
        <v>165000</v>
      </c>
      <c r="H82" s="232">
        <v>1</v>
      </c>
      <c r="I82" s="302">
        <v>156720.75</v>
      </c>
      <c r="J82" s="238"/>
      <c r="K82" s="236" t="s">
        <v>663</v>
      </c>
      <c r="L82" s="147"/>
    </row>
    <row r="83" spans="2:12" ht="102" customHeight="1" x14ac:dyDescent="0.5">
      <c r="B83" s="227" t="s">
        <v>120</v>
      </c>
      <c r="C83" s="228" t="s">
        <v>653</v>
      </c>
      <c r="D83" s="229">
        <v>80000</v>
      </c>
      <c r="E83" s="300"/>
      <c r="F83" s="230"/>
      <c r="G83" s="231">
        <f t="shared" si="7"/>
        <v>80000</v>
      </c>
      <c r="H83" s="232">
        <v>1</v>
      </c>
      <c r="I83" s="295">
        <v>180082.98</v>
      </c>
      <c r="J83" s="238"/>
      <c r="K83" s="236" t="s">
        <v>665</v>
      </c>
      <c r="L83" s="147"/>
    </row>
    <row r="84" spans="2:12" ht="21" x14ac:dyDescent="0.5">
      <c r="B84" s="227" t="s">
        <v>121</v>
      </c>
      <c r="C84" s="228"/>
      <c r="D84" s="229"/>
      <c r="E84" s="300"/>
      <c r="F84" s="230"/>
      <c r="G84" s="231">
        <f t="shared" si="7"/>
        <v>0</v>
      </c>
      <c r="H84" s="232"/>
      <c r="I84" s="295">
        <v>0</v>
      </c>
      <c r="J84" s="238"/>
      <c r="K84" s="236"/>
      <c r="L84" s="147"/>
    </row>
    <row r="85" spans="2:12" ht="21" x14ac:dyDescent="0.5">
      <c r="B85" s="227" t="s">
        <v>122</v>
      </c>
      <c r="C85" s="228"/>
      <c r="D85" s="229"/>
      <c r="E85" s="300"/>
      <c r="F85" s="230"/>
      <c r="G85" s="231">
        <f t="shared" si="7"/>
        <v>0</v>
      </c>
      <c r="H85" s="232"/>
      <c r="I85" s="295">
        <v>0</v>
      </c>
      <c r="J85" s="238"/>
      <c r="K85" s="236"/>
      <c r="L85" s="147"/>
    </row>
    <row r="86" spans="2:12" ht="21" x14ac:dyDescent="0.5">
      <c r="B86" s="227" t="s">
        <v>123</v>
      </c>
      <c r="C86" s="239"/>
      <c r="D86" s="240"/>
      <c r="E86" s="300"/>
      <c r="F86" s="230"/>
      <c r="G86" s="231">
        <f t="shared" si="7"/>
        <v>0</v>
      </c>
      <c r="H86" s="241"/>
      <c r="I86" s="295">
        <v>0</v>
      </c>
      <c r="J86" s="238"/>
      <c r="K86" s="242"/>
      <c r="L86" s="147"/>
    </row>
    <row r="87" spans="2:12" ht="21" x14ac:dyDescent="0.5">
      <c r="B87" s="227" t="s">
        <v>124</v>
      </c>
      <c r="C87" s="239"/>
      <c r="D87" s="240"/>
      <c r="E87" s="300"/>
      <c r="F87" s="230"/>
      <c r="G87" s="231">
        <f t="shared" si="7"/>
        <v>0</v>
      </c>
      <c r="H87" s="241"/>
      <c r="I87" s="295">
        <v>0</v>
      </c>
      <c r="J87" s="238"/>
      <c r="K87" s="242"/>
      <c r="L87" s="147"/>
    </row>
    <row r="88" spans="2:12" ht="21" x14ac:dyDescent="0.5">
      <c r="B88" s="243"/>
      <c r="C88" s="244" t="s">
        <v>30</v>
      </c>
      <c r="D88" s="245">
        <f>SUM(D80:D87)</f>
        <v>190000</v>
      </c>
      <c r="E88" s="301">
        <f>SUM(E80:E87)</f>
        <v>325000</v>
      </c>
      <c r="F88" s="246">
        <f>SUM(F80:F87)</f>
        <v>0</v>
      </c>
      <c r="G88" s="245">
        <f>SUM(G80:G87)</f>
        <v>515000</v>
      </c>
      <c r="H88" s="245">
        <f>(H80*G80)+(H81*G81)+(H82*G82)+(H83*G83)+(H84*G84)+(H85*G85)+(H86*G86)+(H87*G87)</f>
        <v>515000</v>
      </c>
      <c r="I88" s="303">
        <f>SUM(I80:I87)</f>
        <v>474873.5</v>
      </c>
      <c r="J88" s="247"/>
      <c r="K88" s="242"/>
      <c r="L88" s="31"/>
    </row>
    <row r="89" spans="2:12" ht="15.75" customHeight="1" x14ac:dyDescent="0.35">
      <c r="B89" s="4"/>
      <c r="C89" s="154"/>
      <c r="D89" s="158"/>
      <c r="E89" s="193"/>
      <c r="F89" s="158"/>
      <c r="G89" s="158"/>
      <c r="H89" s="158"/>
      <c r="I89" s="158"/>
      <c r="J89" s="159"/>
      <c r="K89" s="154"/>
      <c r="L89" s="2"/>
    </row>
    <row r="90" spans="2:12" ht="51" customHeight="1" x14ac:dyDescent="0.35">
      <c r="B90" s="244" t="s">
        <v>125</v>
      </c>
      <c r="C90" s="327" t="s">
        <v>126</v>
      </c>
      <c r="D90" s="327"/>
      <c r="E90" s="327"/>
      <c r="F90" s="327"/>
      <c r="G90" s="327"/>
      <c r="H90" s="327"/>
      <c r="I90" s="328"/>
      <c r="J90" s="328"/>
      <c r="K90" s="327"/>
      <c r="L90" s="8"/>
    </row>
    <row r="91" spans="2:12" ht="51" customHeight="1" x14ac:dyDescent="0.35">
      <c r="B91" s="226" t="s">
        <v>127</v>
      </c>
      <c r="C91" s="327" t="s">
        <v>128</v>
      </c>
      <c r="D91" s="327"/>
      <c r="E91" s="327"/>
      <c r="F91" s="327"/>
      <c r="G91" s="327"/>
      <c r="H91" s="327"/>
      <c r="I91" s="328"/>
      <c r="J91" s="328"/>
      <c r="K91" s="327"/>
      <c r="L91" s="30"/>
    </row>
    <row r="92" spans="2:12" ht="108.75" customHeight="1" x14ac:dyDescent="0.5">
      <c r="B92" s="227" t="s">
        <v>129</v>
      </c>
      <c r="C92" s="228" t="s">
        <v>130</v>
      </c>
      <c r="D92" s="229">
        <v>50000</v>
      </c>
      <c r="E92" s="300"/>
      <c r="F92" s="230"/>
      <c r="G92" s="231">
        <f>SUM(D92:F92)</f>
        <v>50000</v>
      </c>
      <c r="H92" s="232"/>
      <c r="I92" s="295">
        <v>8465.3700000000008</v>
      </c>
      <c r="J92" s="238"/>
      <c r="K92" s="236" t="s">
        <v>131</v>
      </c>
      <c r="L92" s="147"/>
    </row>
    <row r="93" spans="2:12" ht="105" x14ac:dyDescent="0.5">
      <c r="B93" s="227" t="s">
        <v>132</v>
      </c>
      <c r="C93" s="228" t="s">
        <v>133</v>
      </c>
      <c r="D93" s="229">
        <v>50000</v>
      </c>
      <c r="E93" s="300"/>
      <c r="F93" s="230"/>
      <c r="G93" s="231">
        <f t="shared" ref="G93:G99" si="8">SUM(D93:F93)</f>
        <v>50000</v>
      </c>
      <c r="H93" s="232"/>
      <c r="I93" s="295"/>
      <c r="J93" s="238"/>
      <c r="K93" s="236" t="s">
        <v>134</v>
      </c>
      <c r="L93" s="147"/>
    </row>
    <row r="94" spans="2:12" ht="105" x14ac:dyDescent="0.5">
      <c r="B94" s="227" t="s">
        <v>135</v>
      </c>
      <c r="C94" s="228" t="s">
        <v>136</v>
      </c>
      <c r="D94" s="229">
        <v>44000</v>
      </c>
      <c r="E94" s="300"/>
      <c r="F94" s="230"/>
      <c r="G94" s="231">
        <f t="shared" si="8"/>
        <v>44000</v>
      </c>
      <c r="H94" s="232"/>
      <c r="I94" s="295"/>
      <c r="J94" s="238"/>
      <c r="K94" s="236"/>
      <c r="L94" s="147"/>
    </row>
    <row r="95" spans="2:12" ht="105" customHeight="1" x14ac:dyDescent="0.5">
      <c r="B95" s="227" t="s">
        <v>137</v>
      </c>
      <c r="C95" s="228" t="s">
        <v>657</v>
      </c>
      <c r="D95" s="229">
        <v>100000</v>
      </c>
      <c r="E95" s="300"/>
      <c r="F95" s="230"/>
      <c r="G95" s="231">
        <f t="shared" si="8"/>
        <v>100000</v>
      </c>
      <c r="H95" s="232">
        <v>0.5</v>
      </c>
      <c r="I95" s="295"/>
      <c r="J95" s="238" t="s">
        <v>658</v>
      </c>
      <c r="K95" s="236"/>
      <c r="L95" s="147"/>
    </row>
    <row r="96" spans="2:12" ht="67.5" customHeight="1" x14ac:dyDescent="0.5">
      <c r="B96" s="227" t="s">
        <v>138</v>
      </c>
      <c r="C96" s="228"/>
      <c r="D96" s="229"/>
      <c r="E96" s="300"/>
      <c r="F96" s="230"/>
      <c r="G96" s="231">
        <f t="shared" si="8"/>
        <v>0</v>
      </c>
      <c r="H96" s="232"/>
      <c r="I96" s="295"/>
      <c r="J96" s="238"/>
      <c r="K96" s="236"/>
      <c r="L96" s="147"/>
    </row>
    <row r="97" spans="2:12" ht="21" x14ac:dyDescent="0.5">
      <c r="B97" s="227" t="s">
        <v>139</v>
      </c>
      <c r="C97" s="228"/>
      <c r="D97" s="229"/>
      <c r="E97" s="300"/>
      <c r="F97" s="230"/>
      <c r="G97" s="231">
        <f t="shared" si="8"/>
        <v>0</v>
      </c>
      <c r="H97" s="232"/>
      <c r="I97" s="295"/>
      <c r="J97" s="238"/>
      <c r="K97" s="236"/>
      <c r="L97" s="147"/>
    </row>
    <row r="98" spans="2:12" ht="21" x14ac:dyDescent="0.5">
      <c r="B98" s="227" t="s">
        <v>140</v>
      </c>
      <c r="C98" s="239"/>
      <c r="D98" s="240"/>
      <c r="E98" s="300"/>
      <c r="F98" s="230"/>
      <c r="G98" s="231">
        <f t="shared" si="8"/>
        <v>0</v>
      </c>
      <c r="H98" s="241"/>
      <c r="I98" s="295"/>
      <c r="J98" s="238"/>
      <c r="K98" s="242"/>
      <c r="L98" s="147"/>
    </row>
    <row r="99" spans="2:12" ht="21" x14ac:dyDescent="0.5">
      <c r="B99" s="227" t="s">
        <v>141</v>
      </c>
      <c r="C99" s="239"/>
      <c r="D99" s="240"/>
      <c r="E99" s="300"/>
      <c r="F99" s="230"/>
      <c r="G99" s="231">
        <f t="shared" si="8"/>
        <v>0</v>
      </c>
      <c r="H99" s="241"/>
      <c r="I99" s="295"/>
      <c r="J99" s="238"/>
      <c r="K99" s="242"/>
      <c r="L99" s="147"/>
    </row>
    <row r="100" spans="2:12" ht="21" x14ac:dyDescent="0.5">
      <c r="B100" s="243"/>
      <c r="C100" s="244" t="s">
        <v>30</v>
      </c>
      <c r="D100" s="245">
        <f>SUM(D92:D99)</f>
        <v>244000</v>
      </c>
      <c r="E100" s="301">
        <f>SUM(E92:E99)</f>
        <v>0</v>
      </c>
      <c r="F100" s="246">
        <f>SUM(F92:F99)</f>
        <v>0</v>
      </c>
      <c r="G100" s="250">
        <f>SUM(G92:G99)</f>
        <v>244000</v>
      </c>
      <c r="H100" s="245">
        <f>(H92*G92)+(H93*G93)+(H94*G94)+(H95*G95)+(H96*G96)+(H97*G97)+(H98*G98)+(H99*G99)</f>
        <v>50000</v>
      </c>
      <c r="I100" s="303">
        <f>SUM(I92:I99)</f>
        <v>8465.3700000000008</v>
      </c>
      <c r="J100" s="247"/>
      <c r="K100" s="242"/>
      <c r="L100" s="31"/>
    </row>
    <row r="101" spans="2:12" ht="51" customHeight="1" x14ac:dyDescent="0.35">
      <c r="B101" s="226" t="s">
        <v>142</v>
      </c>
      <c r="C101" s="327" t="s">
        <v>143</v>
      </c>
      <c r="D101" s="327"/>
      <c r="E101" s="327"/>
      <c r="F101" s="327"/>
      <c r="G101" s="327"/>
      <c r="H101" s="327"/>
      <c r="I101" s="328"/>
      <c r="J101" s="328"/>
      <c r="K101" s="327"/>
      <c r="L101" s="30"/>
    </row>
    <row r="102" spans="2:12" ht="143.25" customHeight="1" x14ac:dyDescent="0.5">
      <c r="B102" s="227" t="s">
        <v>144</v>
      </c>
      <c r="C102" s="274" t="s">
        <v>145</v>
      </c>
      <c r="D102" s="229"/>
      <c r="E102" s="300">
        <f>75000</f>
        <v>75000</v>
      </c>
      <c r="F102" s="230"/>
      <c r="G102" s="231">
        <f>SUM(D102:F102)</f>
        <v>75000</v>
      </c>
      <c r="H102" s="232">
        <v>0.5</v>
      </c>
      <c r="I102" s="302">
        <v>67500</v>
      </c>
      <c r="J102" s="238"/>
      <c r="K102" s="236"/>
      <c r="L102" s="147"/>
    </row>
    <row r="103" spans="2:12" ht="120" customHeight="1" x14ac:dyDescent="0.5">
      <c r="B103" s="227" t="s">
        <v>146</v>
      </c>
      <c r="C103" s="275" t="s">
        <v>147</v>
      </c>
      <c r="D103" s="229"/>
      <c r="E103" s="300">
        <f>75000</f>
        <v>75000</v>
      </c>
      <c r="F103" s="230"/>
      <c r="G103" s="231">
        <f t="shared" ref="G103:G109" si="9">SUM(D103:F103)</f>
        <v>75000</v>
      </c>
      <c r="H103" s="232">
        <v>1</v>
      </c>
      <c r="I103" s="302">
        <v>70318.319999999992</v>
      </c>
      <c r="J103" s="238"/>
      <c r="K103" s="236"/>
      <c r="L103" s="147"/>
    </row>
    <row r="104" spans="2:12" ht="113.25" customHeight="1" x14ac:dyDescent="0.5">
      <c r="B104" s="227" t="s">
        <v>148</v>
      </c>
      <c r="C104" s="276" t="s">
        <v>149</v>
      </c>
      <c r="D104" s="229"/>
      <c r="E104" s="300">
        <f>40000</f>
        <v>40000</v>
      </c>
      <c r="F104" s="230"/>
      <c r="G104" s="231">
        <f t="shared" si="9"/>
        <v>40000</v>
      </c>
      <c r="H104" s="232">
        <v>1</v>
      </c>
      <c r="I104" s="302">
        <v>36129.99</v>
      </c>
      <c r="J104" s="238"/>
      <c r="K104" s="236"/>
      <c r="L104" s="147"/>
    </row>
    <row r="105" spans="2:12" ht="102.75" customHeight="1" x14ac:dyDescent="0.5">
      <c r="B105" s="227" t="s">
        <v>150</v>
      </c>
      <c r="C105" s="228" t="s">
        <v>656</v>
      </c>
      <c r="D105" s="229">
        <v>50000</v>
      </c>
      <c r="E105" s="300"/>
      <c r="F105" s="230"/>
      <c r="G105" s="231">
        <f t="shared" si="9"/>
        <v>50000</v>
      </c>
      <c r="H105" s="232"/>
      <c r="I105" s="295">
        <v>65054</v>
      </c>
      <c r="J105" s="238"/>
      <c r="K105" s="236"/>
      <c r="L105" s="147"/>
    </row>
    <row r="106" spans="2:12" ht="21" x14ac:dyDescent="0.5">
      <c r="B106" s="227" t="s">
        <v>151</v>
      </c>
      <c r="C106" s="228"/>
      <c r="D106" s="229"/>
      <c r="E106" s="300"/>
      <c r="F106" s="230"/>
      <c r="G106" s="231">
        <f t="shared" si="9"/>
        <v>0</v>
      </c>
      <c r="H106" s="232"/>
      <c r="I106" s="295">
        <v>0</v>
      </c>
      <c r="J106" s="238"/>
      <c r="K106" s="236"/>
      <c r="L106" s="147"/>
    </row>
    <row r="107" spans="2:12" ht="21" x14ac:dyDescent="0.5">
      <c r="B107" s="227" t="s">
        <v>152</v>
      </c>
      <c r="C107" s="228"/>
      <c r="D107" s="229"/>
      <c r="E107" s="300"/>
      <c r="F107" s="230"/>
      <c r="G107" s="231">
        <f t="shared" si="9"/>
        <v>0</v>
      </c>
      <c r="H107" s="232"/>
      <c r="I107" s="295">
        <v>0</v>
      </c>
      <c r="J107" s="238"/>
      <c r="K107" s="236"/>
      <c r="L107" s="147"/>
    </row>
    <row r="108" spans="2:12" ht="21" x14ac:dyDescent="0.5">
      <c r="B108" s="227" t="s">
        <v>153</v>
      </c>
      <c r="C108" s="239"/>
      <c r="D108" s="240"/>
      <c r="E108" s="300"/>
      <c r="F108" s="230"/>
      <c r="G108" s="231">
        <f t="shared" si="9"/>
        <v>0</v>
      </c>
      <c r="H108" s="241"/>
      <c r="I108" s="295">
        <v>0</v>
      </c>
      <c r="J108" s="238"/>
      <c r="K108" s="242"/>
      <c r="L108" s="147"/>
    </row>
    <row r="109" spans="2:12" ht="21" x14ac:dyDescent="0.5">
      <c r="B109" s="227" t="s">
        <v>154</v>
      </c>
      <c r="C109" s="239"/>
      <c r="D109" s="240"/>
      <c r="E109" s="300"/>
      <c r="F109" s="230"/>
      <c r="G109" s="231">
        <f t="shared" si="9"/>
        <v>0</v>
      </c>
      <c r="H109" s="241"/>
      <c r="I109" s="295">
        <v>0</v>
      </c>
      <c r="J109" s="238"/>
      <c r="K109" s="242"/>
      <c r="L109" s="147"/>
    </row>
    <row r="110" spans="2:12" ht="21" x14ac:dyDescent="0.5">
      <c r="B110" s="243"/>
      <c r="C110" s="244" t="s">
        <v>30</v>
      </c>
      <c r="D110" s="250">
        <f>SUM(D102:D109)</f>
        <v>50000</v>
      </c>
      <c r="E110" s="304">
        <f>SUM(E102:E109)</f>
        <v>190000</v>
      </c>
      <c r="F110" s="249">
        <f>SUM(F102:F109)</f>
        <v>0</v>
      </c>
      <c r="G110" s="250">
        <f>SUM(G102:G109)</f>
        <v>240000</v>
      </c>
      <c r="H110" s="245">
        <f>(H102*G102)+(H103*G103)+(H104*G104)+(H105*G105)+(H106*G106)+(H107*G107)+(H108*G108)+(H109*G109)</f>
        <v>152500</v>
      </c>
      <c r="I110" s="303">
        <f>SUM(I102:I109)</f>
        <v>239002.31</v>
      </c>
      <c r="J110" s="247"/>
      <c r="K110" s="242"/>
      <c r="L110" s="31"/>
    </row>
    <row r="111" spans="2:12" ht="51" hidden="1" customHeight="1" x14ac:dyDescent="0.35">
      <c r="B111" s="142" t="s">
        <v>155</v>
      </c>
      <c r="C111" s="314"/>
      <c r="D111" s="314"/>
      <c r="E111" s="314"/>
      <c r="F111" s="314"/>
      <c r="G111" s="314"/>
      <c r="H111" s="314"/>
      <c r="I111" s="315"/>
      <c r="J111" s="315"/>
      <c r="K111" s="314"/>
      <c r="L111" s="30"/>
    </row>
    <row r="112" spans="2:12" ht="15.5" hidden="1" x14ac:dyDescent="0.35">
      <c r="B112" s="149" t="s">
        <v>156</v>
      </c>
      <c r="C112" s="150"/>
      <c r="D112" s="146"/>
      <c r="E112" s="189"/>
      <c r="F112" s="146"/>
      <c r="G112" s="151">
        <f>SUM(D112:F112)</f>
        <v>0</v>
      </c>
      <c r="H112" s="152"/>
      <c r="I112" s="146"/>
      <c r="J112" s="146"/>
      <c r="K112" s="153"/>
      <c r="L112" s="147"/>
    </row>
    <row r="113" spans="2:12" ht="15.5" hidden="1" x14ac:dyDescent="0.35">
      <c r="B113" s="149" t="s">
        <v>157</v>
      </c>
      <c r="C113" s="150"/>
      <c r="D113" s="146"/>
      <c r="E113" s="189"/>
      <c r="F113" s="146"/>
      <c r="G113" s="151">
        <f t="shared" ref="G113:G119" si="10">SUM(D113:F113)</f>
        <v>0</v>
      </c>
      <c r="H113" s="152"/>
      <c r="I113" s="146"/>
      <c r="J113" s="146"/>
      <c r="K113" s="153"/>
      <c r="L113" s="147"/>
    </row>
    <row r="114" spans="2:12" ht="15.5" hidden="1" x14ac:dyDescent="0.35">
      <c r="B114" s="149" t="s">
        <v>158</v>
      </c>
      <c r="C114" s="150"/>
      <c r="D114" s="146"/>
      <c r="E114" s="189"/>
      <c r="F114" s="146"/>
      <c r="G114" s="151">
        <f t="shared" si="10"/>
        <v>0</v>
      </c>
      <c r="H114" s="152"/>
      <c r="I114" s="146"/>
      <c r="J114" s="146"/>
      <c r="K114" s="153"/>
      <c r="L114" s="147"/>
    </row>
    <row r="115" spans="2:12" ht="15.5" hidden="1" x14ac:dyDescent="0.35">
      <c r="B115" s="149" t="s">
        <v>159</v>
      </c>
      <c r="C115" s="150"/>
      <c r="D115" s="146"/>
      <c r="E115" s="189"/>
      <c r="F115" s="146"/>
      <c r="G115" s="151">
        <f t="shared" si="10"/>
        <v>0</v>
      </c>
      <c r="H115" s="152"/>
      <c r="I115" s="146"/>
      <c r="J115" s="146"/>
      <c r="K115" s="153"/>
      <c r="L115" s="147"/>
    </row>
    <row r="116" spans="2:12" ht="15.5" hidden="1" x14ac:dyDescent="0.35">
      <c r="B116" s="149" t="s">
        <v>160</v>
      </c>
      <c r="C116" s="150"/>
      <c r="D116" s="146"/>
      <c r="E116" s="189"/>
      <c r="F116" s="146"/>
      <c r="G116" s="151">
        <f t="shared" si="10"/>
        <v>0</v>
      </c>
      <c r="H116" s="152"/>
      <c r="I116" s="146"/>
      <c r="J116" s="146"/>
      <c r="K116" s="153"/>
      <c r="L116" s="147"/>
    </row>
    <row r="117" spans="2:12" ht="15.5" hidden="1" x14ac:dyDescent="0.35">
      <c r="B117" s="149" t="s">
        <v>161</v>
      </c>
      <c r="C117" s="150"/>
      <c r="D117" s="146"/>
      <c r="E117" s="189"/>
      <c r="F117" s="146"/>
      <c r="G117" s="151">
        <f t="shared" si="10"/>
        <v>0</v>
      </c>
      <c r="H117" s="152"/>
      <c r="I117" s="146"/>
      <c r="J117" s="146"/>
      <c r="K117" s="153"/>
      <c r="L117" s="147"/>
    </row>
    <row r="118" spans="2:12" ht="15.5" hidden="1" x14ac:dyDescent="0.35">
      <c r="B118" s="149" t="s">
        <v>162</v>
      </c>
      <c r="C118" s="150"/>
      <c r="D118" s="146"/>
      <c r="E118" s="189"/>
      <c r="F118" s="146"/>
      <c r="G118" s="151">
        <f t="shared" si="10"/>
        <v>0</v>
      </c>
      <c r="H118" s="152"/>
      <c r="I118" s="146"/>
      <c r="J118" s="146"/>
      <c r="K118" s="153"/>
      <c r="L118" s="147"/>
    </row>
    <row r="119" spans="2:12" ht="15.5" hidden="1" x14ac:dyDescent="0.35">
      <c r="B119" s="149" t="s">
        <v>163</v>
      </c>
      <c r="C119" s="150"/>
      <c r="D119" s="146"/>
      <c r="E119" s="189"/>
      <c r="F119" s="146"/>
      <c r="G119" s="151">
        <f t="shared" si="10"/>
        <v>0</v>
      </c>
      <c r="H119" s="152"/>
      <c r="I119" s="146"/>
      <c r="J119" s="146"/>
      <c r="K119" s="153"/>
      <c r="L119" s="147"/>
    </row>
    <row r="120" spans="2:12" ht="15.5" hidden="1" x14ac:dyDescent="0.35">
      <c r="B120" s="143"/>
      <c r="C120" s="142" t="s">
        <v>30</v>
      </c>
      <c r="D120" s="144">
        <f>SUM(D112:D119)</f>
        <v>0</v>
      </c>
      <c r="E120" s="190">
        <f>SUM(E112:E119)</f>
        <v>0</v>
      </c>
      <c r="F120" s="144">
        <f>SUM(F112:F119)</f>
        <v>0</v>
      </c>
      <c r="G120" s="144">
        <f>SUM(G112:G119)</f>
        <v>0</v>
      </c>
      <c r="H120" s="145">
        <f>(H112*G112)+(H113*G113)+(H114*G114)+(H115*G115)+(H116*G116)+(H117*G117)+(H118*G118)+(H119*G119)</f>
        <v>0</v>
      </c>
      <c r="I120" s="145">
        <f>SUM(I112:I119)</f>
        <v>0</v>
      </c>
      <c r="J120" s="145"/>
      <c r="K120" s="153"/>
      <c r="L120" s="31"/>
    </row>
    <row r="121" spans="2:12" ht="51" hidden="1" customHeight="1" x14ac:dyDescent="0.35">
      <c r="B121" s="142" t="s">
        <v>164</v>
      </c>
      <c r="C121" s="314"/>
      <c r="D121" s="314"/>
      <c r="E121" s="314"/>
      <c r="F121" s="314"/>
      <c r="G121" s="314"/>
      <c r="H121" s="314"/>
      <c r="I121" s="315"/>
      <c r="J121" s="315"/>
      <c r="K121" s="314"/>
      <c r="L121" s="30"/>
    </row>
    <row r="122" spans="2:12" ht="15.5" hidden="1" x14ac:dyDescent="0.35">
      <c r="B122" s="149" t="s">
        <v>165</v>
      </c>
      <c r="C122" s="150"/>
      <c r="D122" s="146"/>
      <c r="E122" s="189"/>
      <c r="F122" s="146"/>
      <c r="G122" s="151">
        <f>SUM(D122:F122)</f>
        <v>0</v>
      </c>
      <c r="H122" s="152"/>
      <c r="I122" s="146"/>
      <c r="J122" s="146"/>
      <c r="K122" s="153"/>
      <c r="L122" s="147"/>
    </row>
    <row r="123" spans="2:12" ht="15.5" hidden="1" x14ac:dyDescent="0.35">
      <c r="B123" s="149" t="s">
        <v>166</v>
      </c>
      <c r="C123" s="150"/>
      <c r="D123" s="146"/>
      <c r="E123" s="189"/>
      <c r="F123" s="146"/>
      <c r="G123" s="151">
        <f t="shared" ref="G123:G129" si="11">SUM(D123:F123)</f>
        <v>0</v>
      </c>
      <c r="H123" s="152"/>
      <c r="I123" s="146"/>
      <c r="J123" s="146"/>
      <c r="K123" s="153"/>
      <c r="L123" s="147"/>
    </row>
    <row r="124" spans="2:12" ht="15.5" hidden="1" x14ac:dyDescent="0.35">
      <c r="B124" s="149" t="s">
        <v>167</v>
      </c>
      <c r="C124" s="150"/>
      <c r="D124" s="146"/>
      <c r="E124" s="189"/>
      <c r="F124" s="146"/>
      <c r="G124" s="151">
        <f t="shared" si="11"/>
        <v>0</v>
      </c>
      <c r="H124" s="152"/>
      <c r="I124" s="146"/>
      <c r="J124" s="146"/>
      <c r="K124" s="153"/>
      <c r="L124" s="147"/>
    </row>
    <row r="125" spans="2:12" ht="15.5" hidden="1" x14ac:dyDescent="0.35">
      <c r="B125" s="149" t="s">
        <v>168</v>
      </c>
      <c r="C125" s="150"/>
      <c r="D125" s="146"/>
      <c r="E125" s="189"/>
      <c r="F125" s="146"/>
      <c r="G125" s="151">
        <f t="shared" si="11"/>
        <v>0</v>
      </c>
      <c r="H125" s="152"/>
      <c r="I125" s="146"/>
      <c r="J125" s="146"/>
      <c r="K125" s="153"/>
      <c r="L125" s="147"/>
    </row>
    <row r="126" spans="2:12" ht="15.5" hidden="1" x14ac:dyDescent="0.35">
      <c r="B126" s="149" t="s">
        <v>169</v>
      </c>
      <c r="C126" s="150"/>
      <c r="D126" s="146"/>
      <c r="E126" s="189"/>
      <c r="F126" s="146"/>
      <c r="G126" s="151">
        <f t="shared" si="11"/>
        <v>0</v>
      </c>
      <c r="H126" s="152"/>
      <c r="I126" s="146"/>
      <c r="J126" s="146"/>
      <c r="K126" s="153"/>
      <c r="L126" s="147"/>
    </row>
    <row r="127" spans="2:12" ht="15.5" hidden="1" x14ac:dyDescent="0.35">
      <c r="B127" s="149" t="s">
        <v>170</v>
      </c>
      <c r="C127" s="150"/>
      <c r="D127" s="146"/>
      <c r="E127" s="189"/>
      <c r="F127" s="146"/>
      <c r="G127" s="151">
        <f t="shared" si="11"/>
        <v>0</v>
      </c>
      <c r="H127" s="152"/>
      <c r="I127" s="146"/>
      <c r="J127" s="146"/>
      <c r="K127" s="153"/>
      <c r="L127" s="147"/>
    </row>
    <row r="128" spans="2:12" ht="15.5" hidden="1" x14ac:dyDescent="0.35">
      <c r="B128" s="149" t="s">
        <v>171</v>
      </c>
      <c r="C128" s="150"/>
      <c r="D128" s="146"/>
      <c r="E128" s="189"/>
      <c r="F128" s="146"/>
      <c r="G128" s="151">
        <f t="shared" si="11"/>
        <v>0</v>
      </c>
      <c r="H128" s="152"/>
      <c r="I128" s="146"/>
      <c r="J128" s="146"/>
      <c r="K128" s="153"/>
      <c r="L128" s="147"/>
    </row>
    <row r="129" spans="2:12" ht="15.5" hidden="1" x14ac:dyDescent="0.35">
      <c r="B129" s="149" t="s">
        <v>172</v>
      </c>
      <c r="C129" s="150"/>
      <c r="D129" s="146"/>
      <c r="E129" s="189"/>
      <c r="F129" s="146"/>
      <c r="G129" s="151">
        <f t="shared" si="11"/>
        <v>0</v>
      </c>
      <c r="H129" s="152"/>
      <c r="I129" s="146"/>
      <c r="J129" s="146"/>
      <c r="K129" s="153"/>
      <c r="L129" s="147"/>
    </row>
    <row r="130" spans="2:12" ht="15.5" hidden="1" x14ac:dyDescent="0.35">
      <c r="B130" s="143"/>
      <c r="C130" s="142" t="s">
        <v>30</v>
      </c>
      <c r="D130" s="145">
        <f>SUM(D122:D129)</f>
        <v>0</v>
      </c>
      <c r="E130" s="191">
        <f>SUM(E122:E129)</f>
        <v>0</v>
      </c>
      <c r="F130" s="145">
        <f>SUM(F122:F129)</f>
        <v>0</v>
      </c>
      <c r="G130" s="145">
        <f>SUM(G122:G129)</f>
        <v>0</v>
      </c>
      <c r="H130" s="145">
        <f>(H122*G122)+(H123*G123)+(H124*G124)+(H125*G125)+(H126*G126)+(H127*G127)+(H128*G128)+(H129*G129)</f>
        <v>0</v>
      </c>
      <c r="I130" s="145">
        <f>SUM(I122:I129)</f>
        <v>0</v>
      </c>
      <c r="J130" s="145"/>
      <c r="K130" s="153"/>
      <c r="L130" s="31"/>
    </row>
    <row r="131" spans="2:12" ht="15.75" hidden="1" customHeight="1" x14ac:dyDescent="0.35">
      <c r="B131" s="4"/>
      <c r="C131" s="154"/>
      <c r="D131" s="158"/>
      <c r="E131" s="193"/>
      <c r="F131" s="158"/>
      <c r="G131" s="158"/>
      <c r="H131" s="158"/>
      <c r="I131" s="158"/>
      <c r="J131" s="159"/>
      <c r="K131" s="160"/>
      <c r="L131" s="2"/>
    </row>
    <row r="132" spans="2:12" ht="51" hidden="1" customHeight="1" x14ac:dyDescent="0.35">
      <c r="B132" s="142" t="s">
        <v>173</v>
      </c>
      <c r="C132" s="323"/>
      <c r="D132" s="323"/>
      <c r="E132" s="323"/>
      <c r="F132" s="323"/>
      <c r="G132" s="323"/>
      <c r="H132" s="323"/>
      <c r="I132" s="324"/>
      <c r="J132" s="324"/>
      <c r="K132" s="323"/>
      <c r="L132" s="8"/>
    </row>
    <row r="133" spans="2:12" ht="51" hidden="1" customHeight="1" x14ac:dyDescent="0.35">
      <c r="B133" s="142" t="s">
        <v>174</v>
      </c>
      <c r="C133" s="314"/>
      <c r="D133" s="314"/>
      <c r="E133" s="314"/>
      <c r="F133" s="314"/>
      <c r="G133" s="314"/>
      <c r="H133" s="314"/>
      <c r="I133" s="315"/>
      <c r="J133" s="315"/>
      <c r="K133" s="314"/>
      <c r="L133" s="30"/>
    </row>
    <row r="134" spans="2:12" ht="15.5" hidden="1" x14ac:dyDescent="0.35">
      <c r="B134" s="149" t="s">
        <v>175</v>
      </c>
      <c r="C134" s="150"/>
      <c r="D134" s="146"/>
      <c r="E134" s="189"/>
      <c r="F134" s="146"/>
      <c r="G134" s="151">
        <f>SUM(D134:F134)</f>
        <v>0</v>
      </c>
      <c r="H134" s="152"/>
      <c r="I134" s="146"/>
      <c r="J134" s="146"/>
      <c r="K134" s="153"/>
      <c r="L134" s="147"/>
    </row>
    <row r="135" spans="2:12" ht="15.5" hidden="1" x14ac:dyDescent="0.35">
      <c r="B135" s="149" t="s">
        <v>176</v>
      </c>
      <c r="C135" s="150"/>
      <c r="D135" s="146"/>
      <c r="E135" s="189"/>
      <c r="F135" s="146"/>
      <c r="G135" s="151">
        <f t="shared" ref="G135:G141" si="12">SUM(D135:F135)</f>
        <v>0</v>
      </c>
      <c r="H135" s="152"/>
      <c r="I135" s="146"/>
      <c r="J135" s="146"/>
      <c r="K135" s="153"/>
      <c r="L135" s="147"/>
    </row>
    <row r="136" spans="2:12" ht="15.5" hidden="1" x14ac:dyDescent="0.35">
      <c r="B136" s="149" t="s">
        <v>177</v>
      </c>
      <c r="C136" s="150"/>
      <c r="D136" s="146"/>
      <c r="E136" s="189"/>
      <c r="F136" s="146"/>
      <c r="G136" s="151">
        <f t="shared" si="12"/>
        <v>0</v>
      </c>
      <c r="H136" s="152"/>
      <c r="I136" s="146"/>
      <c r="J136" s="146"/>
      <c r="K136" s="153"/>
      <c r="L136" s="147"/>
    </row>
    <row r="137" spans="2:12" ht="15.5" hidden="1" x14ac:dyDescent="0.35">
      <c r="B137" s="149" t="s">
        <v>178</v>
      </c>
      <c r="C137" s="150"/>
      <c r="D137" s="146"/>
      <c r="E137" s="189"/>
      <c r="F137" s="146"/>
      <c r="G137" s="151">
        <f t="shared" si="12"/>
        <v>0</v>
      </c>
      <c r="H137" s="152"/>
      <c r="I137" s="146"/>
      <c r="J137" s="146"/>
      <c r="K137" s="153"/>
      <c r="L137" s="147"/>
    </row>
    <row r="138" spans="2:12" ht="15.5" hidden="1" x14ac:dyDescent="0.35">
      <c r="B138" s="149" t="s">
        <v>179</v>
      </c>
      <c r="C138" s="150"/>
      <c r="D138" s="146"/>
      <c r="E138" s="189"/>
      <c r="F138" s="146"/>
      <c r="G138" s="151">
        <f t="shared" si="12"/>
        <v>0</v>
      </c>
      <c r="H138" s="152"/>
      <c r="I138" s="146"/>
      <c r="J138" s="146"/>
      <c r="K138" s="153"/>
      <c r="L138" s="147"/>
    </row>
    <row r="139" spans="2:12" ht="15.5" hidden="1" x14ac:dyDescent="0.35">
      <c r="B139" s="149" t="s">
        <v>180</v>
      </c>
      <c r="C139" s="150"/>
      <c r="D139" s="146"/>
      <c r="E139" s="189"/>
      <c r="F139" s="146"/>
      <c r="G139" s="151">
        <f t="shared" si="12"/>
        <v>0</v>
      </c>
      <c r="H139" s="152"/>
      <c r="I139" s="146"/>
      <c r="J139" s="146"/>
      <c r="K139" s="153"/>
      <c r="L139" s="147"/>
    </row>
    <row r="140" spans="2:12" ht="15.5" hidden="1" x14ac:dyDescent="0.35">
      <c r="B140" s="149" t="s">
        <v>181</v>
      </c>
      <c r="C140" s="150"/>
      <c r="D140" s="146"/>
      <c r="E140" s="189"/>
      <c r="F140" s="146"/>
      <c r="G140" s="151">
        <f t="shared" si="12"/>
        <v>0</v>
      </c>
      <c r="H140" s="152"/>
      <c r="I140" s="146"/>
      <c r="J140" s="146"/>
      <c r="K140" s="153"/>
      <c r="L140" s="147"/>
    </row>
    <row r="141" spans="2:12" ht="15.5" hidden="1" x14ac:dyDescent="0.35">
      <c r="B141" s="149" t="s">
        <v>182</v>
      </c>
      <c r="C141" s="150"/>
      <c r="D141" s="146"/>
      <c r="E141" s="189"/>
      <c r="F141" s="146"/>
      <c r="G141" s="151">
        <f t="shared" si="12"/>
        <v>0</v>
      </c>
      <c r="H141" s="152"/>
      <c r="I141" s="146"/>
      <c r="J141" s="146"/>
      <c r="K141" s="153"/>
      <c r="L141" s="147"/>
    </row>
    <row r="142" spans="2:12" ht="15.5" hidden="1" x14ac:dyDescent="0.35">
      <c r="B142" s="143"/>
      <c r="C142" s="142" t="s">
        <v>30</v>
      </c>
      <c r="D142" s="145">
        <f>SUM(D134:D141)</f>
        <v>0</v>
      </c>
      <c r="E142" s="191">
        <f>SUM(E134:E141)</f>
        <v>0</v>
      </c>
      <c r="F142" s="145">
        <f>SUM(F134:F141)</f>
        <v>0</v>
      </c>
      <c r="G142" s="144">
        <f>SUM(G134:G141)</f>
        <v>0</v>
      </c>
      <c r="H142" s="145">
        <f>(H134*G134)+(H135*G135)+(H136*G136)+(H137*G137)+(H138*G138)+(H139*G139)+(H140*G140)+(H141*G141)</f>
        <v>0</v>
      </c>
      <c r="I142" s="145">
        <f>SUM(I134:I141)</f>
        <v>0</v>
      </c>
      <c r="J142" s="145"/>
      <c r="K142" s="153"/>
      <c r="L142" s="31"/>
    </row>
    <row r="143" spans="2:12" ht="51" hidden="1" customHeight="1" x14ac:dyDescent="0.35">
      <c r="B143" s="142" t="s">
        <v>183</v>
      </c>
      <c r="C143" s="314"/>
      <c r="D143" s="314"/>
      <c r="E143" s="314"/>
      <c r="F143" s="314"/>
      <c r="G143" s="314"/>
      <c r="H143" s="314"/>
      <c r="I143" s="315"/>
      <c r="J143" s="315"/>
      <c r="K143" s="314"/>
      <c r="L143" s="30"/>
    </row>
    <row r="144" spans="2:12" ht="15.5" hidden="1" x14ac:dyDescent="0.35">
      <c r="B144" s="149" t="s">
        <v>184</v>
      </c>
      <c r="C144" s="150"/>
      <c r="D144" s="146"/>
      <c r="E144" s="189"/>
      <c r="F144" s="146"/>
      <c r="G144" s="151">
        <f>SUM(D144:F144)</f>
        <v>0</v>
      </c>
      <c r="H144" s="152"/>
      <c r="I144" s="146"/>
      <c r="J144" s="146"/>
      <c r="K144" s="153"/>
      <c r="L144" s="147"/>
    </row>
    <row r="145" spans="2:12" ht="15.5" hidden="1" x14ac:dyDescent="0.35">
      <c r="B145" s="149" t="s">
        <v>185</v>
      </c>
      <c r="C145" s="150"/>
      <c r="D145" s="146"/>
      <c r="E145" s="189"/>
      <c r="F145" s="146"/>
      <c r="G145" s="151">
        <f t="shared" ref="G145:G151" si="13">SUM(D145:F145)</f>
        <v>0</v>
      </c>
      <c r="H145" s="152"/>
      <c r="I145" s="146"/>
      <c r="J145" s="146"/>
      <c r="K145" s="153"/>
      <c r="L145" s="147"/>
    </row>
    <row r="146" spans="2:12" ht="15.5" hidden="1" x14ac:dyDescent="0.35">
      <c r="B146" s="149" t="s">
        <v>186</v>
      </c>
      <c r="C146" s="150"/>
      <c r="D146" s="146"/>
      <c r="E146" s="189"/>
      <c r="F146" s="146"/>
      <c r="G146" s="151">
        <f t="shared" si="13"/>
        <v>0</v>
      </c>
      <c r="H146" s="152"/>
      <c r="I146" s="146"/>
      <c r="J146" s="146"/>
      <c r="K146" s="153"/>
      <c r="L146" s="147"/>
    </row>
    <row r="147" spans="2:12" ht="15.5" hidden="1" x14ac:dyDescent="0.35">
      <c r="B147" s="149" t="s">
        <v>187</v>
      </c>
      <c r="C147" s="150"/>
      <c r="D147" s="146"/>
      <c r="E147" s="189"/>
      <c r="F147" s="146"/>
      <c r="G147" s="151">
        <f t="shared" si="13"/>
        <v>0</v>
      </c>
      <c r="H147" s="152"/>
      <c r="I147" s="146"/>
      <c r="J147" s="146"/>
      <c r="K147" s="153"/>
      <c r="L147" s="147"/>
    </row>
    <row r="148" spans="2:12" ht="15.5" hidden="1" x14ac:dyDescent="0.35">
      <c r="B148" s="149" t="s">
        <v>188</v>
      </c>
      <c r="C148" s="150"/>
      <c r="D148" s="146"/>
      <c r="E148" s="189"/>
      <c r="F148" s="146"/>
      <c r="G148" s="151">
        <f t="shared" si="13"/>
        <v>0</v>
      </c>
      <c r="H148" s="152"/>
      <c r="I148" s="146"/>
      <c r="J148" s="146"/>
      <c r="K148" s="153"/>
      <c r="L148" s="147"/>
    </row>
    <row r="149" spans="2:12" ht="15.5" hidden="1" x14ac:dyDescent="0.35">
      <c r="B149" s="149" t="s">
        <v>189</v>
      </c>
      <c r="C149" s="150"/>
      <c r="D149" s="146"/>
      <c r="E149" s="189"/>
      <c r="F149" s="146"/>
      <c r="G149" s="151">
        <f t="shared" si="13"/>
        <v>0</v>
      </c>
      <c r="H149" s="152"/>
      <c r="I149" s="146"/>
      <c r="J149" s="146"/>
      <c r="K149" s="153"/>
      <c r="L149" s="147"/>
    </row>
    <row r="150" spans="2:12" ht="15.5" hidden="1" x14ac:dyDescent="0.35">
      <c r="B150" s="149" t="s">
        <v>190</v>
      </c>
      <c r="C150" s="150"/>
      <c r="D150" s="146"/>
      <c r="E150" s="189"/>
      <c r="F150" s="146"/>
      <c r="G150" s="151">
        <f t="shared" si="13"/>
        <v>0</v>
      </c>
      <c r="H150" s="152"/>
      <c r="I150" s="146"/>
      <c r="J150" s="146"/>
      <c r="K150" s="153"/>
      <c r="L150" s="147"/>
    </row>
    <row r="151" spans="2:12" ht="15.5" hidden="1" x14ac:dyDescent="0.35">
      <c r="B151" s="149" t="s">
        <v>191</v>
      </c>
      <c r="C151" s="150"/>
      <c r="D151" s="146"/>
      <c r="E151" s="189"/>
      <c r="F151" s="146"/>
      <c r="G151" s="151">
        <f t="shared" si="13"/>
        <v>0</v>
      </c>
      <c r="H151" s="152"/>
      <c r="I151" s="146"/>
      <c r="J151" s="146"/>
      <c r="K151" s="153"/>
      <c r="L151" s="147"/>
    </row>
    <row r="152" spans="2:12" ht="15.5" hidden="1" x14ac:dyDescent="0.35">
      <c r="B152" s="143"/>
      <c r="C152" s="142" t="s">
        <v>30</v>
      </c>
      <c r="D152" s="144">
        <f>SUM(D144:D151)</f>
        <v>0</v>
      </c>
      <c r="E152" s="190">
        <f>SUM(E144:E151)</f>
        <v>0</v>
      </c>
      <c r="F152" s="144">
        <f>SUM(F144:F151)</f>
        <v>0</v>
      </c>
      <c r="G152" s="144">
        <f>SUM(G144:G151)</f>
        <v>0</v>
      </c>
      <c r="H152" s="145">
        <f>(H144*G144)+(H145*G145)+(H146*G146)+(H147*G147)+(H148*G148)+(H149*G149)+(H150*G150)+(H151*G151)</f>
        <v>0</v>
      </c>
      <c r="I152" s="145">
        <f>SUM(I144:I151)</f>
        <v>0</v>
      </c>
      <c r="J152" s="145"/>
      <c r="K152" s="153"/>
      <c r="L152" s="31"/>
    </row>
    <row r="153" spans="2:12" ht="51" hidden="1" customHeight="1" x14ac:dyDescent="0.35">
      <c r="B153" s="142" t="s">
        <v>192</v>
      </c>
      <c r="C153" s="314"/>
      <c r="D153" s="314"/>
      <c r="E153" s="314"/>
      <c r="F153" s="314"/>
      <c r="G153" s="314"/>
      <c r="H153" s="314"/>
      <c r="I153" s="315"/>
      <c r="J153" s="315"/>
      <c r="K153" s="314"/>
      <c r="L153" s="30"/>
    </row>
    <row r="154" spans="2:12" ht="15.5" hidden="1" x14ac:dyDescent="0.35">
      <c r="B154" s="149" t="s">
        <v>193</v>
      </c>
      <c r="C154" s="150"/>
      <c r="D154" s="146"/>
      <c r="E154" s="189"/>
      <c r="F154" s="146"/>
      <c r="G154" s="151">
        <f>SUM(D154:F154)</f>
        <v>0</v>
      </c>
      <c r="H154" s="152"/>
      <c r="I154" s="146"/>
      <c r="J154" s="146"/>
      <c r="K154" s="153"/>
      <c r="L154" s="147"/>
    </row>
    <row r="155" spans="2:12" ht="15.5" hidden="1" x14ac:dyDescent="0.35">
      <c r="B155" s="149" t="s">
        <v>194</v>
      </c>
      <c r="C155" s="150"/>
      <c r="D155" s="146"/>
      <c r="E155" s="189"/>
      <c r="F155" s="146"/>
      <c r="G155" s="151">
        <f t="shared" ref="G155:G161" si="14">SUM(D155:F155)</f>
        <v>0</v>
      </c>
      <c r="H155" s="152"/>
      <c r="I155" s="146"/>
      <c r="J155" s="146"/>
      <c r="K155" s="153"/>
      <c r="L155" s="147"/>
    </row>
    <row r="156" spans="2:12" ht="15.5" hidden="1" x14ac:dyDescent="0.35">
      <c r="B156" s="149" t="s">
        <v>195</v>
      </c>
      <c r="C156" s="150"/>
      <c r="D156" s="146"/>
      <c r="E156" s="189"/>
      <c r="F156" s="146"/>
      <c r="G156" s="151">
        <f t="shared" si="14"/>
        <v>0</v>
      </c>
      <c r="H156" s="152"/>
      <c r="I156" s="146"/>
      <c r="J156" s="146"/>
      <c r="K156" s="153"/>
      <c r="L156" s="147"/>
    </row>
    <row r="157" spans="2:12" ht="15.5" hidden="1" x14ac:dyDescent="0.35">
      <c r="B157" s="149" t="s">
        <v>196</v>
      </c>
      <c r="C157" s="150"/>
      <c r="D157" s="146"/>
      <c r="E157" s="189"/>
      <c r="F157" s="146"/>
      <c r="G157" s="151">
        <f t="shared" si="14"/>
        <v>0</v>
      </c>
      <c r="H157" s="152"/>
      <c r="I157" s="146"/>
      <c r="J157" s="146"/>
      <c r="K157" s="153"/>
      <c r="L157" s="147"/>
    </row>
    <row r="158" spans="2:12" ht="15.5" hidden="1" x14ac:dyDescent="0.35">
      <c r="B158" s="149" t="s">
        <v>197</v>
      </c>
      <c r="C158" s="150"/>
      <c r="D158" s="146"/>
      <c r="E158" s="189"/>
      <c r="F158" s="146"/>
      <c r="G158" s="151">
        <f t="shared" si="14"/>
        <v>0</v>
      </c>
      <c r="H158" s="152"/>
      <c r="I158" s="146"/>
      <c r="J158" s="146"/>
      <c r="K158" s="153"/>
      <c r="L158" s="147"/>
    </row>
    <row r="159" spans="2:12" ht="15.5" hidden="1" x14ac:dyDescent="0.35">
      <c r="B159" s="149" t="s">
        <v>198</v>
      </c>
      <c r="C159" s="150"/>
      <c r="D159" s="146"/>
      <c r="E159" s="189"/>
      <c r="F159" s="146"/>
      <c r="G159" s="151">
        <f t="shared" si="14"/>
        <v>0</v>
      </c>
      <c r="H159" s="152"/>
      <c r="I159" s="146"/>
      <c r="J159" s="146"/>
      <c r="K159" s="153"/>
      <c r="L159" s="147"/>
    </row>
    <row r="160" spans="2:12" ht="15.5" hidden="1" x14ac:dyDescent="0.35">
      <c r="B160" s="149" t="s">
        <v>199</v>
      </c>
      <c r="C160" s="150"/>
      <c r="D160" s="146"/>
      <c r="E160" s="189"/>
      <c r="F160" s="146"/>
      <c r="G160" s="151">
        <f t="shared" si="14"/>
        <v>0</v>
      </c>
      <c r="H160" s="152"/>
      <c r="I160" s="146"/>
      <c r="J160" s="146"/>
      <c r="K160" s="153"/>
      <c r="L160" s="147"/>
    </row>
    <row r="161" spans="2:12" ht="15.5" hidden="1" x14ac:dyDescent="0.35">
      <c r="B161" s="149" t="s">
        <v>200</v>
      </c>
      <c r="C161" s="150"/>
      <c r="D161" s="146"/>
      <c r="E161" s="189"/>
      <c r="F161" s="146"/>
      <c r="G161" s="151">
        <f t="shared" si="14"/>
        <v>0</v>
      </c>
      <c r="H161" s="152"/>
      <c r="I161" s="146"/>
      <c r="J161" s="146"/>
      <c r="K161" s="153"/>
      <c r="L161" s="147"/>
    </row>
    <row r="162" spans="2:12" ht="15.5" hidden="1" x14ac:dyDescent="0.35">
      <c r="B162" s="143"/>
      <c r="C162" s="142" t="s">
        <v>30</v>
      </c>
      <c r="D162" s="144">
        <f>SUM(D154:D161)</f>
        <v>0</v>
      </c>
      <c r="E162" s="190">
        <f>SUM(E154:E161)</f>
        <v>0</v>
      </c>
      <c r="F162" s="144">
        <f>SUM(F154:F161)</f>
        <v>0</v>
      </c>
      <c r="G162" s="144">
        <f>SUM(G154:G161)</f>
        <v>0</v>
      </c>
      <c r="H162" s="145">
        <f>(H154*G154)+(H155*G155)+(H156*G156)+(H157*G157)+(H158*G158)+(H159*G159)+(H160*G160)+(H161*G161)</f>
        <v>0</v>
      </c>
      <c r="I162" s="145">
        <f>SUM(I154:I161)</f>
        <v>0</v>
      </c>
      <c r="J162" s="145"/>
      <c r="K162" s="153"/>
      <c r="L162" s="31"/>
    </row>
    <row r="163" spans="2:12" ht="51" hidden="1" customHeight="1" x14ac:dyDescent="0.35">
      <c r="B163" s="142" t="s">
        <v>201</v>
      </c>
      <c r="C163" s="314"/>
      <c r="D163" s="314"/>
      <c r="E163" s="314"/>
      <c r="F163" s="314"/>
      <c r="G163" s="314"/>
      <c r="H163" s="314"/>
      <c r="I163" s="315"/>
      <c r="J163" s="315"/>
      <c r="K163" s="314"/>
      <c r="L163" s="30"/>
    </row>
    <row r="164" spans="2:12" ht="15.5" hidden="1" x14ac:dyDescent="0.35">
      <c r="B164" s="149" t="s">
        <v>202</v>
      </c>
      <c r="C164" s="150"/>
      <c r="D164" s="146"/>
      <c r="E164" s="189"/>
      <c r="F164" s="146"/>
      <c r="G164" s="151">
        <f>SUM(D164:F164)</f>
        <v>0</v>
      </c>
      <c r="H164" s="152"/>
      <c r="I164" s="146"/>
      <c r="J164" s="146"/>
      <c r="K164" s="153"/>
      <c r="L164" s="147"/>
    </row>
    <row r="165" spans="2:12" ht="15.5" hidden="1" x14ac:dyDescent="0.35">
      <c r="B165" s="149" t="s">
        <v>203</v>
      </c>
      <c r="C165" s="150"/>
      <c r="D165" s="146"/>
      <c r="E165" s="189"/>
      <c r="F165" s="146"/>
      <c r="G165" s="151">
        <f t="shared" ref="G165:G171" si="15">SUM(D165:F165)</f>
        <v>0</v>
      </c>
      <c r="H165" s="152"/>
      <c r="I165" s="146"/>
      <c r="J165" s="146"/>
      <c r="K165" s="153"/>
      <c r="L165" s="147"/>
    </row>
    <row r="166" spans="2:12" ht="15.5" hidden="1" x14ac:dyDescent="0.35">
      <c r="B166" s="149" t="s">
        <v>204</v>
      </c>
      <c r="C166" s="150"/>
      <c r="D166" s="146"/>
      <c r="E166" s="189"/>
      <c r="F166" s="146"/>
      <c r="G166" s="151">
        <f t="shared" si="15"/>
        <v>0</v>
      </c>
      <c r="H166" s="152"/>
      <c r="I166" s="146"/>
      <c r="J166" s="146"/>
      <c r="K166" s="153"/>
      <c r="L166" s="147"/>
    </row>
    <row r="167" spans="2:12" ht="15.5" hidden="1" x14ac:dyDescent="0.35">
      <c r="B167" s="149" t="s">
        <v>205</v>
      </c>
      <c r="C167" s="150"/>
      <c r="D167" s="146"/>
      <c r="E167" s="189"/>
      <c r="F167" s="146"/>
      <c r="G167" s="151">
        <f t="shared" si="15"/>
        <v>0</v>
      </c>
      <c r="H167" s="152"/>
      <c r="I167" s="146"/>
      <c r="J167" s="146"/>
      <c r="K167" s="153"/>
      <c r="L167" s="147"/>
    </row>
    <row r="168" spans="2:12" ht="15.5" hidden="1" x14ac:dyDescent="0.35">
      <c r="B168" s="149" t="s">
        <v>206</v>
      </c>
      <c r="C168" s="150"/>
      <c r="D168" s="146"/>
      <c r="E168" s="189"/>
      <c r="F168" s="146"/>
      <c r="G168" s="151">
        <f>SUM(D168:F168)</f>
        <v>0</v>
      </c>
      <c r="H168" s="152"/>
      <c r="I168" s="146"/>
      <c r="J168" s="146"/>
      <c r="K168" s="153"/>
      <c r="L168" s="147"/>
    </row>
    <row r="169" spans="2:12" ht="15.5" hidden="1" x14ac:dyDescent="0.35">
      <c r="B169" s="149" t="s">
        <v>207</v>
      </c>
      <c r="C169" s="150"/>
      <c r="D169" s="146"/>
      <c r="E169" s="189"/>
      <c r="F169" s="146"/>
      <c r="G169" s="151">
        <f t="shared" si="15"/>
        <v>0</v>
      </c>
      <c r="H169" s="152"/>
      <c r="I169" s="146"/>
      <c r="J169" s="146"/>
      <c r="K169" s="153"/>
      <c r="L169" s="147"/>
    </row>
    <row r="170" spans="2:12" ht="15.5" hidden="1" x14ac:dyDescent="0.35">
      <c r="B170" s="149" t="s">
        <v>208</v>
      </c>
      <c r="C170" s="150"/>
      <c r="D170" s="146"/>
      <c r="E170" s="189"/>
      <c r="F170" s="146"/>
      <c r="G170" s="151">
        <f t="shared" si="15"/>
        <v>0</v>
      </c>
      <c r="H170" s="152"/>
      <c r="I170" s="146"/>
      <c r="J170" s="146"/>
      <c r="K170" s="153"/>
      <c r="L170" s="147"/>
    </row>
    <row r="171" spans="2:12" ht="15.5" hidden="1" x14ac:dyDescent="0.35">
      <c r="B171" s="149" t="s">
        <v>209</v>
      </c>
      <c r="C171" s="150"/>
      <c r="D171" s="146"/>
      <c r="E171" s="189"/>
      <c r="F171" s="146"/>
      <c r="G171" s="151">
        <f t="shared" si="15"/>
        <v>0</v>
      </c>
      <c r="H171" s="152"/>
      <c r="I171" s="146"/>
      <c r="J171" s="146"/>
      <c r="K171" s="153"/>
      <c r="L171" s="147"/>
    </row>
    <row r="172" spans="2:12" ht="2.5" customHeight="1" x14ac:dyDescent="0.35">
      <c r="B172" s="143"/>
      <c r="C172" s="142" t="s">
        <v>30</v>
      </c>
      <c r="D172" s="145">
        <f>SUM(D164:D171)</f>
        <v>0</v>
      </c>
      <c r="E172" s="191">
        <f>SUM(E164:E171)</f>
        <v>0</v>
      </c>
      <c r="F172" s="145">
        <f>SUM(F164:F171)</f>
        <v>0</v>
      </c>
      <c r="G172" s="145">
        <f>SUM(G164:G171)</f>
        <v>0</v>
      </c>
      <c r="H172" s="145">
        <f>(H164*G164)+(H165*G165)+(H166*G166)+(H167*G167)+(H168*G168)+(H169*G169)+(H170*G170)+(H171*G171)</f>
        <v>0</v>
      </c>
      <c r="I172" s="145">
        <f>SUM(I164:I171)</f>
        <v>0</v>
      </c>
      <c r="J172" s="145"/>
      <c r="K172" s="153"/>
      <c r="L172" s="31"/>
    </row>
    <row r="173" spans="2:12" ht="22" customHeight="1" x14ac:dyDescent="0.35">
      <c r="B173" s="4"/>
      <c r="C173" s="154"/>
      <c r="D173" s="158"/>
      <c r="E173" s="158"/>
      <c r="F173" s="158"/>
      <c r="G173" s="158"/>
      <c r="H173" s="158"/>
      <c r="I173" s="158"/>
      <c r="J173" s="159"/>
      <c r="K173" s="154"/>
      <c r="L173" s="2"/>
    </row>
    <row r="174" spans="2:12" ht="15.75" customHeight="1" x14ac:dyDescent="0.35">
      <c r="B174" s="4"/>
      <c r="C174" s="154"/>
      <c r="D174" s="158"/>
      <c r="E174" s="193"/>
      <c r="F174" s="158"/>
      <c r="G174" s="158"/>
      <c r="H174" s="158"/>
      <c r="I174" s="158"/>
      <c r="J174" s="159"/>
      <c r="K174" s="154"/>
      <c r="L174" s="2"/>
    </row>
    <row r="175" spans="2:12" ht="409.6" customHeight="1" x14ac:dyDescent="0.35">
      <c r="B175" s="244" t="s">
        <v>210</v>
      </c>
      <c r="C175" s="277"/>
      <c r="D175" s="278">
        <f>((150000*0.3)*2)+((65000*0.2)*2)+((65000*0.2)*2)+((45000*0.3)*2)</f>
        <v>169000</v>
      </c>
      <c r="E175" s="294">
        <f>343967</f>
        <v>343967</v>
      </c>
      <c r="F175" s="278"/>
      <c r="G175" s="279">
        <f>SUM(D175:F175)</f>
        <v>512967</v>
      </c>
      <c r="H175" s="280"/>
      <c r="I175" s="299">
        <v>579531.72</v>
      </c>
      <c r="J175" s="281"/>
      <c r="K175" s="282" t="s">
        <v>660</v>
      </c>
      <c r="L175" s="31"/>
    </row>
    <row r="176" spans="2:12" ht="155.15" customHeight="1" x14ac:dyDescent="0.35">
      <c r="B176" s="244" t="s">
        <v>211</v>
      </c>
      <c r="C176" s="277"/>
      <c r="D176" s="283">
        <f>34570.09</f>
        <v>34570.089999999997</v>
      </c>
      <c r="E176" s="294">
        <f>61360</f>
        <v>61360</v>
      </c>
      <c r="F176" s="278"/>
      <c r="G176" s="279">
        <f>SUM(D176:F176)</f>
        <v>95930.09</v>
      </c>
      <c r="H176" s="280"/>
      <c r="I176" s="299">
        <v>95250.9</v>
      </c>
      <c r="J176" s="281"/>
      <c r="K176" s="284" t="s">
        <v>212</v>
      </c>
      <c r="L176" s="31"/>
    </row>
    <row r="177" spans="2:12" ht="154.5" customHeight="1" x14ac:dyDescent="0.35">
      <c r="B177" s="244" t="s">
        <v>213</v>
      </c>
      <c r="C177" s="285"/>
      <c r="D177" s="278">
        <f>((45000*0.2)*3)+(36000*2)+(8000*2)</f>
        <v>115000</v>
      </c>
      <c r="E177" s="294">
        <v>45000</v>
      </c>
      <c r="F177" s="278"/>
      <c r="G177" s="279">
        <f>SUM(D177:F177)</f>
        <v>160000</v>
      </c>
      <c r="H177" s="280"/>
      <c r="I177" s="296">
        <v>80626.16</v>
      </c>
      <c r="J177" s="281"/>
      <c r="K177" s="284" t="s">
        <v>655</v>
      </c>
      <c r="L177" s="31"/>
    </row>
    <row r="178" spans="2:12" ht="65.25" customHeight="1" x14ac:dyDescent="0.5">
      <c r="B178" s="286" t="s">
        <v>214</v>
      </c>
      <c r="C178" s="277"/>
      <c r="D178" s="278">
        <v>75000</v>
      </c>
      <c r="E178" s="294"/>
      <c r="F178" s="278"/>
      <c r="G178" s="279">
        <f>SUM(D178:F178)</f>
        <v>75000</v>
      </c>
      <c r="H178" s="280"/>
      <c r="I178" s="296">
        <v>0</v>
      </c>
      <c r="J178" s="281"/>
      <c r="K178" s="287" t="s">
        <v>662</v>
      </c>
      <c r="L178" s="31"/>
    </row>
    <row r="179" spans="2:12" ht="38.25" customHeight="1" x14ac:dyDescent="0.35">
      <c r="B179" s="288"/>
      <c r="C179" s="289" t="s">
        <v>215</v>
      </c>
      <c r="D179" s="290">
        <f>SUM(D175:D178)</f>
        <v>393570.08999999997</v>
      </c>
      <c r="E179" s="305">
        <f>SUM(E175:E178)</f>
        <v>450327</v>
      </c>
      <c r="F179" s="290">
        <f>SUM(F175:F178)</f>
        <v>0</v>
      </c>
      <c r="G179" s="290">
        <f>SUM(G175:G178)</f>
        <v>843897.09</v>
      </c>
      <c r="H179" s="245">
        <f>(H175*G175)+(H176*G176)+(H177*G177)+(H178*G178)</f>
        <v>0</v>
      </c>
      <c r="I179" s="303">
        <f>SUM(I175:I178)</f>
        <v>755408.78</v>
      </c>
      <c r="J179" s="247"/>
      <c r="K179" s="277"/>
      <c r="L179" s="7"/>
    </row>
    <row r="180" spans="2:12" ht="15.75" customHeight="1" x14ac:dyDescent="0.35">
      <c r="B180" s="4"/>
      <c r="C180" s="154"/>
      <c r="D180" s="158"/>
      <c r="E180" s="194"/>
      <c r="F180" s="158"/>
      <c r="G180" s="158"/>
      <c r="H180" s="158"/>
      <c r="I180" s="158"/>
      <c r="J180" s="159"/>
      <c r="K180" s="154"/>
      <c r="L180" s="7"/>
    </row>
    <row r="181" spans="2:12" ht="15.75" customHeight="1" x14ac:dyDescent="0.35">
      <c r="B181" s="4"/>
      <c r="C181" s="154"/>
      <c r="D181" s="158"/>
      <c r="E181" s="193"/>
      <c r="F181" s="158"/>
      <c r="G181" s="158"/>
      <c r="H181" s="158"/>
      <c r="I181" s="158"/>
      <c r="J181" s="159"/>
      <c r="K181" s="154"/>
      <c r="L181" s="7"/>
    </row>
    <row r="182" spans="2:12" ht="15.75" customHeight="1" x14ac:dyDescent="0.35">
      <c r="B182" s="4"/>
      <c r="C182" s="154"/>
      <c r="D182" s="158"/>
      <c r="E182" s="193"/>
      <c r="F182" s="158"/>
      <c r="G182" s="158"/>
      <c r="H182" s="158"/>
      <c r="I182" s="158"/>
      <c r="J182" s="159"/>
      <c r="K182" s="154"/>
      <c r="L182" s="7"/>
    </row>
    <row r="183" spans="2:12" ht="15.75" customHeight="1" x14ac:dyDescent="0.35">
      <c r="B183" s="4"/>
      <c r="C183" s="154"/>
      <c r="D183" s="158"/>
      <c r="E183" s="193"/>
      <c r="F183" s="158"/>
      <c r="G183" s="158"/>
      <c r="H183" s="158"/>
      <c r="I183" s="158"/>
      <c r="J183" s="159"/>
      <c r="K183" s="154"/>
      <c r="L183" s="7"/>
    </row>
    <row r="184" spans="2:12" ht="15.75" customHeight="1" x14ac:dyDescent="0.35">
      <c r="B184" s="4"/>
      <c r="C184" s="154"/>
      <c r="D184" s="158"/>
      <c r="E184" s="193"/>
      <c r="F184" s="158"/>
      <c r="G184" s="158"/>
      <c r="H184" s="158"/>
      <c r="I184" s="158"/>
      <c r="J184" s="159"/>
      <c r="K184" s="154"/>
      <c r="L184" s="7"/>
    </row>
    <row r="185" spans="2:12" ht="15.75" customHeight="1" x14ac:dyDescent="0.35">
      <c r="B185" s="4"/>
      <c r="C185" s="154"/>
      <c r="D185" s="158"/>
      <c r="E185" s="193"/>
      <c r="F185" s="158"/>
      <c r="G185" s="158"/>
      <c r="H185" s="158"/>
      <c r="I185" s="158"/>
      <c r="J185" s="159"/>
      <c r="K185" s="154"/>
      <c r="L185" s="7"/>
    </row>
    <row r="186" spans="2:12" ht="15.75" customHeight="1" thickBot="1" x14ac:dyDescent="0.4">
      <c r="B186" s="4"/>
      <c r="C186" s="154"/>
      <c r="D186" s="158"/>
      <c r="E186" s="193"/>
      <c r="F186" s="158"/>
      <c r="G186" s="158"/>
      <c r="H186" s="158"/>
      <c r="I186" s="158"/>
      <c r="J186" s="159"/>
      <c r="K186" s="154"/>
      <c r="L186" s="7"/>
    </row>
    <row r="187" spans="2:12" ht="15.5" x14ac:dyDescent="0.35">
      <c r="B187" s="4"/>
      <c r="C187" s="316" t="s">
        <v>216</v>
      </c>
      <c r="D187" s="317"/>
      <c r="E187" s="317"/>
      <c r="F187" s="317"/>
      <c r="G187" s="318"/>
      <c r="H187" s="7"/>
      <c r="I187" s="297"/>
      <c r="J187" s="140"/>
      <c r="K187" s="7"/>
    </row>
    <row r="188" spans="2:12" ht="54.75" customHeight="1" x14ac:dyDescent="0.35">
      <c r="B188" s="4"/>
      <c r="C188" s="261"/>
      <c r="D188" s="262" t="str">
        <f>D5</f>
        <v>PNUD (budget en USD)</v>
      </c>
      <c r="E188" s="263" t="str">
        <f>E5</f>
        <v>ONU Femmes (budget en USD)</v>
      </c>
      <c r="F188" s="262" t="str">
        <f>F5</f>
        <v>Organisation recipiendiaire 3 (budget en USD)</v>
      </c>
      <c r="G188" s="264" t="s">
        <v>9</v>
      </c>
      <c r="H188" s="154"/>
      <c r="I188" s="298"/>
      <c r="J188" s="159"/>
      <c r="K188" s="7"/>
    </row>
    <row r="189" spans="2:12" ht="41.25" customHeight="1" x14ac:dyDescent="0.35">
      <c r="B189" s="161"/>
      <c r="C189" s="265" t="s">
        <v>217</v>
      </c>
      <c r="D189" s="266">
        <f>SUM(D16,D26,D36,D46,D58,D68,D78,D88,D100,D110,D120,D130,D142,D152,D162,D172,D175,D176,D177,D178)</f>
        <v>3177570.09</v>
      </c>
      <c r="E189" s="267">
        <f>SUM(E16,E26,E36,E46,E58,E68,E78,E88,E100,E110,E120,E130,E142,E152,E162,E172,E175,E176,E177,E178)</f>
        <v>1495327</v>
      </c>
      <c r="F189" s="266">
        <f>SUM(F16,F26,F36,F46,F58,F68,F78,F88,F100,F110,F120,F130,F142,F152,F162,F172,F175,F176,F177,F178)</f>
        <v>0</v>
      </c>
      <c r="G189" s="268">
        <f>SUM(D189:F189)</f>
        <v>4672897.09</v>
      </c>
      <c r="H189" s="154"/>
      <c r="I189" s="298"/>
      <c r="J189" s="159"/>
      <c r="K189" s="161"/>
    </row>
    <row r="190" spans="2:12" ht="51.75" customHeight="1" x14ac:dyDescent="0.35">
      <c r="B190" s="162"/>
      <c r="C190" s="265" t="s">
        <v>218</v>
      </c>
      <c r="D190" s="266">
        <f>D189*0.07</f>
        <v>222429.9063</v>
      </c>
      <c r="E190" s="267">
        <f>E189*0.07</f>
        <v>104672.89000000001</v>
      </c>
      <c r="F190" s="266">
        <f>F189*0.07</f>
        <v>0</v>
      </c>
      <c r="G190" s="268">
        <f>G189*0.07</f>
        <v>327102.79630000005</v>
      </c>
      <c r="H190" s="159"/>
      <c r="I190" s="298"/>
      <c r="J190" s="159"/>
      <c r="K190" s="163"/>
    </row>
    <row r="191" spans="2:12" ht="51.75" customHeight="1" thickBot="1" x14ac:dyDescent="0.4">
      <c r="B191" s="162"/>
      <c r="C191" s="269" t="s">
        <v>9</v>
      </c>
      <c r="D191" s="270">
        <f>SUM(D189:D190)</f>
        <v>3399999.9962999998</v>
      </c>
      <c r="E191" s="273">
        <f>SUM(E189:E190)</f>
        <v>1599999.8900000001</v>
      </c>
      <c r="F191" s="270">
        <f>SUM(F189:F190)</f>
        <v>0</v>
      </c>
      <c r="G191" s="271">
        <f>SUM(G189:G190)</f>
        <v>4999999.8862999994</v>
      </c>
      <c r="H191" s="159"/>
      <c r="I191" s="298"/>
      <c r="J191" s="159"/>
      <c r="K191" s="163"/>
    </row>
    <row r="192" spans="2:12" ht="42" customHeight="1" x14ac:dyDescent="0.35">
      <c r="B192" s="162"/>
      <c r="K192" s="2"/>
      <c r="L192" s="163"/>
    </row>
    <row r="193" spans="2:12" s="22" customFormat="1" ht="29.25" customHeight="1" thickBot="1" x14ac:dyDescent="0.4">
      <c r="B193" s="154"/>
      <c r="C193" s="4"/>
      <c r="D193" s="17"/>
      <c r="E193" s="197"/>
      <c r="F193" s="17"/>
      <c r="G193" s="17"/>
      <c r="H193" s="17"/>
      <c r="I193" s="112"/>
      <c r="J193" s="116"/>
      <c r="K193" s="7"/>
      <c r="L193" s="161"/>
    </row>
    <row r="194" spans="2:12" ht="23.25" customHeight="1" x14ac:dyDescent="0.35">
      <c r="B194" s="163"/>
      <c r="C194" s="319" t="s">
        <v>219</v>
      </c>
      <c r="D194" s="320"/>
      <c r="E194" s="321"/>
      <c r="F194" s="321"/>
      <c r="G194" s="321"/>
      <c r="H194" s="322"/>
      <c r="I194" s="113"/>
      <c r="J194" s="31"/>
      <c r="K194" s="163"/>
    </row>
    <row r="195" spans="2:12" ht="51.75" customHeight="1" x14ac:dyDescent="0.35">
      <c r="B195" s="163"/>
      <c r="C195" s="14"/>
      <c r="D195" s="136" t="str">
        <f>D5</f>
        <v>PNUD (budget en USD)</v>
      </c>
      <c r="E195" s="195" t="str">
        <f>E5</f>
        <v>ONU Femmes (budget en USD)</v>
      </c>
      <c r="F195" s="136" t="str">
        <f>F5</f>
        <v>Organisation recipiendiaire 3 (budget en USD)</v>
      </c>
      <c r="G195" s="130" t="s">
        <v>9</v>
      </c>
      <c r="H195" s="131" t="s">
        <v>220</v>
      </c>
      <c r="I195" s="113"/>
      <c r="J195" s="31"/>
      <c r="K195" s="163"/>
    </row>
    <row r="196" spans="2:12" ht="55.5" customHeight="1" x14ac:dyDescent="0.35">
      <c r="B196" s="163"/>
      <c r="C196" s="13" t="s">
        <v>221</v>
      </c>
      <c r="D196" s="71">
        <f>$D$191*H196</f>
        <v>2379999.9974099998</v>
      </c>
      <c r="E196" s="198">
        <f>$E$191*H196</f>
        <v>1119999.923</v>
      </c>
      <c r="F196" s="72">
        <f>$F$191*H196</f>
        <v>0</v>
      </c>
      <c r="G196" s="72">
        <f>SUM(D196:F196)</f>
        <v>3499999.9204099998</v>
      </c>
      <c r="H196" s="88">
        <v>0.7</v>
      </c>
      <c r="I196" s="110"/>
      <c r="J196" s="140"/>
      <c r="K196" s="163"/>
    </row>
    <row r="197" spans="2:12" ht="57.75" customHeight="1" x14ac:dyDescent="0.35">
      <c r="B197" s="309"/>
      <c r="C197" s="82" t="s">
        <v>222</v>
      </c>
      <c r="D197" s="71">
        <f>$D$191*H197</f>
        <v>1019999.9988899999</v>
      </c>
      <c r="E197" s="198">
        <f>$E$191*H197</f>
        <v>479999.967</v>
      </c>
      <c r="F197" s="72">
        <f>$F$191*H197</f>
        <v>0</v>
      </c>
      <c r="G197" s="83">
        <f>SUM(D197:F197)</f>
        <v>1499999.9658899999</v>
      </c>
      <c r="H197" s="89">
        <v>0.3</v>
      </c>
      <c r="I197" s="110"/>
      <c r="J197" s="140"/>
    </row>
    <row r="198" spans="2:12" ht="57.75" customHeight="1" x14ac:dyDescent="0.35">
      <c r="B198" s="309"/>
      <c r="C198" s="82" t="s">
        <v>223</v>
      </c>
      <c r="D198" s="71">
        <f>$D$191*H198</f>
        <v>0</v>
      </c>
      <c r="E198" s="198">
        <f>$E$191*H198</f>
        <v>0</v>
      </c>
      <c r="F198" s="72">
        <f>$F$191*H198</f>
        <v>0</v>
      </c>
      <c r="G198" s="83">
        <f>SUM(D198:F198)</f>
        <v>0</v>
      </c>
      <c r="H198" s="90">
        <v>0</v>
      </c>
      <c r="I198" s="114"/>
      <c r="J198" s="141"/>
    </row>
    <row r="199" spans="2:12" ht="38.25" customHeight="1" thickBot="1" x14ac:dyDescent="0.4">
      <c r="B199" s="309"/>
      <c r="C199" s="6" t="s">
        <v>9</v>
      </c>
      <c r="D199" s="204">
        <f>SUM(D196:D198)</f>
        <v>3399999.9962999998</v>
      </c>
      <c r="E199" s="272">
        <f>SUM(E196:E198)</f>
        <v>1599999.89</v>
      </c>
      <c r="F199" s="73">
        <f>SUM(F196:F198)</f>
        <v>0</v>
      </c>
      <c r="G199" s="204">
        <f>SUM(G196:G198)</f>
        <v>4999999.8862999994</v>
      </c>
      <c r="H199" s="74">
        <f>SUM(H196:H198)</f>
        <v>1</v>
      </c>
      <c r="I199" s="115"/>
      <c r="J199" s="30"/>
    </row>
    <row r="200" spans="2:12" ht="21.75" customHeight="1" thickBot="1" x14ac:dyDescent="0.4">
      <c r="B200" s="309"/>
      <c r="C200" s="1"/>
      <c r="D200" s="5"/>
      <c r="E200" s="199"/>
      <c r="F200" s="5"/>
      <c r="G200" s="5"/>
      <c r="H200" s="5"/>
      <c r="I200" s="116"/>
      <c r="J200" s="116"/>
    </row>
    <row r="201" spans="2:12" ht="49.5" customHeight="1" x14ac:dyDescent="0.35">
      <c r="B201" s="309"/>
      <c r="C201" s="75" t="s">
        <v>224</v>
      </c>
      <c r="D201" s="76">
        <f>SUM(H16,H26,H36,H46,H58,H68,H78,H88,H100,H110,H120,H130,H142,H152,H162,H172,H179)*1.07</f>
        <v>1503885</v>
      </c>
      <c r="E201" s="197"/>
      <c r="F201" s="17"/>
      <c r="G201" s="17"/>
      <c r="H201" s="121" t="s">
        <v>225</v>
      </c>
      <c r="I201" s="122">
        <f>SUM(I179,I172,I162,I152,I142,I130,I120,I110,I100,I88,I78,I68,I58,I46,I36,I26,I16)</f>
        <v>4196201.2759999996</v>
      </c>
      <c r="J201" s="134"/>
      <c r="K201" s="307"/>
    </row>
    <row r="202" spans="2:12" ht="28.5" customHeight="1" thickBot="1" x14ac:dyDescent="0.4">
      <c r="B202" s="309"/>
      <c r="C202" s="77" t="s">
        <v>226</v>
      </c>
      <c r="D202" s="109">
        <f>D201/G191</f>
        <v>0.30077700683966918</v>
      </c>
      <c r="E202" s="200"/>
      <c r="F202" s="25"/>
      <c r="G202" s="25"/>
      <c r="H202" s="123" t="s">
        <v>227</v>
      </c>
      <c r="I202" s="124">
        <f>I201/G189</f>
        <v>0.89798709348422645</v>
      </c>
      <c r="J202" s="135"/>
    </row>
    <row r="203" spans="2:12" ht="28.5" customHeight="1" x14ac:dyDescent="0.35">
      <c r="B203" s="309"/>
      <c r="C203" s="310"/>
      <c r="D203" s="311"/>
      <c r="E203" s="201"/>
      <c r="F203" s="26"/>
      <c r="G203" s="26"/>
    </row>
    <row r="204" spans="2:12" ht="28.5" customHeight="1" x14ac:dyDescent="0.35">
      <c r="B204" s="309"/>
      <c r="C204" s="77" t="s">
        <v>228</v>
      </c>
      <c r="D204" s="78">
        <f>SUM(D177:F178)*1.07</f>
        <v>251450.00000000003</v>
      </c>
      <c r="E204" s="202"/>
      <c r="F204" s="27"/>
      <c r="G204" s="27"/>
    </row>
    <row r="205" spans="2:12" ht="23.25" customHeight="1" x14ac:dyDescent="0.35">
      <c r="B205" s="309"/>
      <c r="C205" s="77" t="s">
        <v>229</v>
      </c>
      <c r="D205" s="109">
        <f>D204/G191</f>
        <v>5.0290001143594637E-2</v>
      </c>
      <c r="E205" s="202"/>
      <c r="F205" s="27"/>
      <c r="G205" s="27"/>
    </row>
    <row r="206" spans="2:12" ht="66.75" customHeight="1" thickBot="1" x14ac:dyDescent="0.4">
      <c r="B206" s="309"/>
      <c r="C206" s="312" t="s">
        <v>230</v>
      </c>
      <c r="D206" s="313"/>
      <c r="E206" s="203"/>
      <c r="F206" s="18"/>
      <c r="G206" s="18"/>
      <c r="I206" s="117"/>
    </row>
    <row r="207" spans="2:12" ht="55.5" customHeight="1" x14ac:dyDescent="0.35">
      <c r="B207" s="309"/>
      <c r="L207" s="22"/>
    </row>
    <row r="208" spans="2:12" ht="42.75" customHeight="1" x14ac:dyDescent="0.35">
      <c r="B208" s="309"/>
    </row>
    <row r="209" spans="2:2" ht="21.75" customHeight="1" x14ac:dyDescent="0.35">
      <c r="B209" s="309"/>
    </row>
    <row r="210" spans="2:2" ht="21.75" customHeight="1" x14ac:dyDescent="0.35">
      <c r="B210" s="309"/>
    </row>
    <row r="211" spans="2:2" ht="23.25" customHeight="1" x14ac:dyDescent="0.35">
      <c r="B211" s="309"/>
    </row>
    <row r="212" spans="2:2" ht="23.25" customHeight="1" x14ac:dyDescent="0.35"/>
    <row r="213" spans="2:2" ht="21.75" customHeight="1" x14ac:dyDescent="0.35"/>
    <row r="214" spans="2:2" ht="16.5" customHeight="1" x14ac:dyDescent="0.35"/>
    <row r="215" spans="2:2" ht="29.25" customHeight="1" x14ac:dyDescent="0.35"/>
    <row r="216" spans="2:2" ht="24.75" customHeight="1" x14ac:dyDescent="0.35"/>
    <row r="217" spans="2:2" ht="33" customHeight="1" x14ac:dyDescent="0.35"/>
    <row r="219" spans="2:2" ht="15" customHeight="1" x14ac:dyDescent="0.35"/>
    <row r="220" spans="2:2" ht="25.5" customHeight="1" x14ac:dyDescent="0.35"/>
    <row r="271" spans="1:1" x14ac:dyDescent="0.35">
      <c r="A271" s="21" t="s">
        <v>231</v>
      </c>
    </row>
  </sheetData>
  <mergeCells count="27">
    <mergeCell ref="C27:K27"/>
    <mergeCell ref="B2:E2"/>
    <mergeCell ref="B3:H3"/>
    <mergeCell ref="C6:K6"/>
    <mergeCell ref="C7:K7"/>
    <mergeCell ref="C17:K17"/>
    <mergeCell ref="C132:K132"/>
    <mergeCell ref="C37:K37"/>
    <mergeCell ref="C48:K48"/>
    <mergeCell ref="C49:K49"/>
    <mergeCell ref="C59:K59"/>
    <mergeCell ref="C69:K69"/>
    <mergeCell ref="C79:K79"/>
    <mergeCell ref="C90:K90"/>
    <mergeCell ref="C91:K91"/>
    <mergeCell ref="C101:K101"/>
    <mergeCell ref="C111:K111"/>
    <mergeCell ref="C121:K121"/>
    <mergeCell ref="B197:B211"/>
    <mergeCell ref="C203:D203"/>
    <mergeCell ref="C206:D206"/>
    <mergeCell ref="C133:K133"/>
    <mergeCell ref="C143:K143"/>
    <mergeCell ref="C153:K153"/>
    <mergeCell ref="C163:K163"/>
    <mergeCell ref="C187:G187"/>
    <mergeCell ref="C194:H194"/>
  </mergeCells>
  <conditionalFormatting sqref="D202">
    <cfRule type="cellIs" dxfId="25" priority="3" operator="lessThan">
      <formula>0.15</formula>
    </cfRule>
  </conditionalFormatting>
  <conditionalFormatting sqref="D205">
    <cfRule type="cellIs" dxfId="24" priority="2" operator="lessThan">
      <formula>0.05</formula>
    </cfRule>
  </conditionalFormatting>
  <conditionalFormatting sqref="H199:J199">
    <cfRule type="cellIs" dxfId="23" priority="1" operator="greaterThan">
      <formula>1</formula>
    </cfRule>
  </conditionalFormatting>
  <dataValidations count="6">
    <dataValidation allowBlank="1" showErrorMessage="1" prompt="% Towards Gender Equality and Women's Empowerment Must be Higher than 15%_x000a_" sqref="D204:G204 D202" xr:uid="{7FCB2564-42C1-4D96-B940-0C496AAF3772}"/>
    <dataValidation allowBlank="1" showInputMessage="1" showErrorMessage="1" prompt="Insert *text* description of Activity here" sqref="C8 C18 C28 C38 C50 C60 C70 C80 C92 C102 C112 C122 C134 C144 C154 C164" xr:uid="{88427879-8E8D-4392-BA6D-165015FFDF99}"/>
    <dataValidation allowBlank="1" showInputMessage="1" showErrorMessage="1" prompt="Insert *text* description of Output here" sqref="C7 C17 C27 C37 C49 C59 C69 C79 C91 C101 C111 C121 C133 C143 C153 C163" xr:uid="{62371331-8A21-4975-8611-8A60F3FCDAA3}"/>
    <dataValidation allowBlank="1" showInputMessage="1" showErrorMessage="1" prompt="Insert *text* description of Outcome here" sqref="C6:K6 C48:K48 C90:K90 C132:K132" xr:uid="{E3F20144-94F0-4B6E-9E93-B89B832D13CF}"/>
    <dataValidation allowBlank="1" showInputMessage="1" showErrorMessage="1" prompt="M&amp;E Budget Cannot be Less than 5%_x000a_" sqref="E205:G205" xr:uid="{1B25F094-F4A3-4C7A-9F86-8CB90DB205CF}"/>
    <dataValidation allowBlank="1" showInputMessage="1" showErrorMessage="1" prompt="% Towards Gender Equality and Women's Empowerment Must be Higher than 15%_x000a_" sqref="F202:G202" xr:uid="{B9CB4259-ACC5-4AB1-85F6-B706CFFA1BCB}"/>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topLeftCell="B1" zoomScale="70" zoomScaleNormal="70" workbookViewId="0">
      <pane ySplit="4" topLeftCell="A197" activePane="bottomLeft" state="frozen"/>
      <selection pane="bottomLeft" activeCell="E207" sqref="E207"/>
    </sheetView>
  </sheetViews>
  <sheetFormatPr baseColWidth="10" defaultColWidth="9.1796875" defaultRowHeight="15.5" x14ac:dyDescent="0.35"/>
  <cols>
    <col min="1" max="1" width="4.453125" style="34" customWidth="1"/>
    <col min="2" max="2" width="3.26953125" style="34" customWidth="1"/>
    <col min="3" max="3" width="51.453125" style="34" customWidth="1"/>
    <col min="4" max="4" width="34.26953125" style="35" customWidth="1"/>
    <col min="5" max="5" width="35" style="215" customWidth="1"/>
    <col min="6" max="6" width="34" style="35" customWidth="1"/>
    <col min="7" max="7" width="25.7265625" style="34" customWidth="1"/>
    <col min="8" max="8" width="21.453125" style="34" customWidth="1"/>
    <col min="9" max="9" width="16.81640625" style="34" customWidth="1"/>
    <col min="10" max="10" width="19.453125" style="34" customWidth="1"/>
    <col min="11" max="11" width="19" style="34" customWidth="1"/>
    <col min="12" max="12" width="26" style="34" customWidth="1"/>
    <col min="13" max="13" width="21.1796875" style="34" customWidth="1"/>
    <col min="14" max="14" width="7" style="34" customWidth="1"/>
    <col min="15" max="15" width="24.26953125" style="34" customWidth="1"/>
    <col min="16" max="16" width="26.453125" style="34" customWidth="1"/>
    <col min="17" max="17" width="30.1796875" style="34" customWidth="1"/>
    <col min="18" max="18" width="33" style="34" customWidth="1"/>
    <col min="19" max="20" width="22.7265625" style="34" customWidth="1"/>
    <col min="21" max="21" width="23.453125" style="34" customWidth="1"/>
    <col min="22" max="22" width="32.1796875" style="34" customWidth="1"/>
    <col min="23" max="23" width="9.1796875" style="34"/>
    <col min="24" max="24" width="17.7265625" style="34" customWidth="1"/>
    <col min="25" max="25" width="26.453125" style="34" customWidth="1"/>
    <col min="26" max="26" width="22.453125" style="34" customWidth="1"/>
    <col min="27" max="27" width="29.7265625" style="34" customWidth="1"/>
    <col min="28" max="28" width="23.453125" style="34" customWidth="1"/>
    <col min="29" max="29" width="18.453125" style="34" customWidth="1"/>
    <col min="30" max="30" width="17.453125" style="34" customWidth="1"/>
    <col min="31" max="31" width="25.1796875" style="34" customWidth="1"/>
    <col min="32" max="16384" width="9.1796875" style="34"/>
  </cols>
  <sheetData>
    <row r="1" spans="2:14" ht="33.75" customHeight="1" x14ac:dyDescent="1">
      <c r="B1" s="164"/>
      <c r="C1" s="308" t="s">
        <v>2</v>
      </c>
      <c r="D1" s="308"/>
      <c r="E1" s="308"/>
      <c r="F1" s="308"/>
      <c r="G1" s="19"/>
      <c r="H1" s="20"/>
      <c r="I1" s="20"/>
      <c r="J1" s="164"/>
      <c r="K1" s="164"/>
      <c r="L1" s="10"/>
      <c r="M1" s="3"/>
      <c r="N1" s="164"/>
    </row>
    <row r="2" spans="2:14" ht="25.5" customHeight="1" x14ac:dyDescent="0.45">
      <c r="B2" s="164"/>
      <c r="C2" s="342" t="s">
        <v>232</v>
      </c>
      <c r="D2" s="342"/>
      <c r="E2" s="342"/>
      <c r="F2" s="342"/>
      <c r="G2" s="164"/>
      <c r="H2" s="164"/>
      <c r="I2" s="164"/>
      <c r="J2" s="164"/>
      <c r="K2" s="164"/>
      <c r="L2" s="10"/>
      <c r="M2" s="3"/>
      <c r="N2" s="164"/>
    </row>
    <row r="3" spans="2:14" ht="9.75" customHeight="1" x14ac:dyDescent="0.35">
      <c r="B3" s="164"/>
      <c r="C3" s="29"/>
      <c r="D3" s="29"/>
      <c r="E3" s="205"/>
      <c r="F3" s="29"/>
      <c r="G3" s="164"/>
      <c r="H3" s="164"/>
      <c r="I3" s="164"/>
      <c r="J3" s="164"/>
      <c r="K3" s="164"/>
      <c r="L3" s="10"/>
      <c r="M3" s="3"/>
      <c r="N3" s="164"/>
    </row>
    <row r="4" spans="2:14" ht="33.75" customHeight="1" x14ac:dyDescent="0.35">
      <c r="B4" s="164"/>
      <c r="C4" s="29"/>
      <c r="D4" s="136" t="e">
        <f>#REF!</f>
        <v>#REF!</v>
      </c>
      <c r="E4" s="195" t="e">
        <f>#REF!</f>
        <v>#REF!</v>
      </c>
      <c r="F4" s="136" t="e">
        <f>#REF!</f>
        <v>#REF!</v>
      </c>
      <c r="G4" s="130" t="s">
        <v>9</v>
      </c>
      <c r="H4" s="164"/>
      <c r="I4" s="164"/>
      <c r="J4" s="164"/>
      <c r="K4" s="164"/>
      <c r="L4" s="10"/>
      <c r="M4" s="3"/>
      <c r="N4" s="164"/>
    </row>
    <row r="5" spans="2:14" ht="24" customHeight="1" x14ac:dyDescent="0.35">
      <c r="B5" s="339" t="s">
        <v>233</v>
      </c>
      <c r="C5" s="340"/>
      <c r="D5" s="340"/>
      <c r="E5" s="340"/>
      <c r="F5" s="340"/>
      <c r="G5" s="341"/>
      <c r="H5" s="164"/>
      <c r="I5" s="164"/>
      <c r="J5" s="164"/>
      <c r="K5" s="164"/>
      <c r="L5" s="10"/>
      <c r="M5" s="3"/>
      <c r="N5" s="164"/>
    </row>
    <row r="6" spans="2:14" ht="22.5" customHeight="1" x14ac:dyDescent="0.35">
      <c r="B6" s="164"/>
      <c r="C6" s="339" t="s">
        <v>234</v>
      </c>
      <c r="D6" s="340"/>
      <c r="E6" s="340"/>
      <c r="F6" s="340"/>
      <c r="G6" s="341"/>
      <c r="H6" s="164"/>
      <c r="I6" s="164"/>
      <c r="J6" s="164"/>
      <c r="K6" s="164"/>
      <c r="L6" s="10"/>
      <c r="M6" s="3"/>
      <c r="N6" s="164"/>
    </row>
    <row r="7" spans="2:14" ht="24.75" customHeight="1" thickBot="1" x14ac:dyDescent="0.4">
      <c r="B7" s="164"/>
      <c r="C7" s="43" t="s">
        <v>235</v>
      </c>
      <c r="D7" s="44" t="e">
        <f>#REF!</f>
        <v>#REF!</v>
      </c>
      <c r="E7" s="206" t="e">
        <f>#REF!</f>
        <v>#REF!</v>
      </c>
      <c r="F7" s="44" t="e">
        <f>#REF!</f>
        <v>#REF!</v>
      </c>
      <c r="G7" s="45" t="e">
        <f>SUM(D7:F7)</f>
        <v>#REF!</v>
      </c>
      <c r="H7" s="164"/>
      <c r="I7" s="164"/>
      <c r="J7" s="164"/>
      <c r="K7" s="164"/>
      <c r="L7" s="10"/>
      <c r="M7" s="3"/>
      <c r="N7" s="164"/>
    </row>
    <row r="8" spans="2:14" ht="21.75" customHeight="1" x14ac:dyDescent="0.35">
      <c r="B8" s="164"/>
      <c r="C8" s="41" t="s">
        <v>236</v>
      </c>
      <c r="D8" s="165"/>
      <c r="E8" s="207"/>
      <c r="F8" s="166"/>
      <c r="G8" s="42">
        <f t="shared" ref="G8:G15" si="0">SUM(D8:F8)</f>
        <v>0</v>
      </c>
      <c r="H8" s="164"/>
      <c r="I8" s="164"/>
      <c r="J8" s="164"/>
      <c r="K8" s="164"/>
      <c r="L8" s="164"/>
      <c r="M8" s="164"/>
      <c r="N8" s="164"/>
    </row>
    <row r="9" spans="2:14" x14ac:dyDescent="0.35">
      <c r="B9" s="164"/>
      <c r="C9" s="32" t="s">
        <v>237</v>
      </c>
      <c r="D9" s="167"/>
      <c r="E9" s="188"/>
      <c r="F9" s="148"/>
      <c r="G9" s="40">
        <f t="shared" si="0"/>
        <v>0</v>
      </c>
      <c r="H9" s="164"/>
      <c r="I9" s="164"/>
      <c r="J9" s="164"/>
      <c r="K9" s="164"/>
      <c r="L9" s="164"/>
      <c r="M9" s="164"/>
      <c r="N9" s="164"/>
    </row>
    <row r="10" spans="2:14" ht="15.75" customHeight="1" x14ac:dyDescent="0.35">
      <c r="B10" s="164"/>
      <c r="C10" s="32" t="s">
        <v>238</v>
      </c>
      <c r="D10" s="167"/>
      <c r="E10" s="208"/>
      <c r="F10" s="167"/>
      <c r="G10" s="40">
        <f t="shared" si="0"/>
        <v>0</v>
      </c>
      <c r="H10" s="164"/>
      <c r="I10" s="164"/>
      <c r="J10" s="164"/>
      <c r="K10" s="164"/>
      <c r="L10" s="164"/>
      <c r="M10" s="164"/>
      <c r="N10" s="164"/>
    </row>
    <row r="11" spans="2:14" x14ac:dyDescent="0.35">
      <c r="B11" s="164"/>
      <c r="C11" s="33" t="s">
        <v>239</v>
      </c>
      <c r="D11" s="167">
        <v>20000</v>
      </c>
      <c r="E11" s="208">
        <v>30000</v>
      </c>
      <c r="F11" s="167"/>
      <c r="G11" s="40">
        <f t="shared" si="0"/>
        <v>50000</v>
      </c>
      <c r="H11" s="164"/>
      <c r="I11" s="164"/>
      <c r="J11" s="164"/>
      <c r="K11" s="164"/>
      <c r="L11" s="164"/>
      <c r="M11" s="164"/>
      <c r="N11" s="164"/>
    </row>
    <row r="12" spans="2:14" x14ac:dyDescent="0.35">
      <c r="B12" s="164"/>
      <c r="C12" s="32" t="s">
        <v>240</v>
      </c>
      <c r="D12" s="167"/>
      <c r="E12" s="208"/>
      <c r="F12" s="167"/>
      <c r="G12" s="40">
        <f t="shared" si="0"/>
        <v>0</v>
      </c>
      <c r="H12" s="164"/>
      <c r="I12" s="164"/>
      <c r="J12" s="164"/>
      <c r="K12" s="164"/>
      <c r="L12" s="164"/>
      <c r="M12" s="164"/>
      <c r="N12" s="164"/>
    </row>
    <row r="13" spans="2:14" ht="21.75" customHeight="1" x14ac:dyDescent="0.35">
      <c r="B13" s="164"/>
      <c r="C13" s="32" t="s">
        <v>241</v>
      </c>
      <c r="D13" s="167">
        <v>250000</v>
      </c>
      <c r="E13" s="208">
        <v>110000</v>
      </c>
      <c r="F13" s="167"/>
      <c r="G13" s="40">
        <f t="shared" si="0"/>
        <v>360000</v>
      </c>
      <c r="H13" s="164"/>
      <c r="I13" s="164"/>
      <c r="J13" s="164"/>
      <c r="K13" s="164"/>
      <c r="L13" s="164"/>
      <c r="M13" s="164"/>
      <c r="N13" s="164"/>
    </row>
    <row r="14" spans="2:14" ht="36.75" customHeight="1" x14ac:dyDescent="0.35">
      <c r="B14" s="164"/>
      <c r="C14" s="32" t="s">
        <v>242</v>
      </c>
      <c r="D14" s="167"/>
      <c r="E14" s="208"/>
      <c r="F14" s="167"/>
      <c r="G14" s="40">
        <f t="shared" si="0"/>
        <v>0</v>
      </c>
      <c r="H14" s="164"/>
      <c r="I14" s="164"/>
      <c r="J14" s="164"/>
      <c r="K14" s="164"/>
      <c r="L14" s="164"/>
      <c r="M14" s="164"/>
      <c r="N14" s="164"/>
    </row>
    <row r="15" spans="2:14" ht="15.75" customHeight="1" x14ac:dyDescent="0.35">
      <c r="B15" s="164"/>
      <c r="C15" s="36" t="s">
        <v>243</v>
      </c>
      <c r="D15" s="46">
        <f>SUM(D8:D14)</f>
        <v>270000</v>
      </c>
      <c r="E15" s="209">
        <f>SUM(E8:E14)</f>
        <v>140000</v>
      </c>
      <c r="F15" s="46">
        <f>SUM(F8:F14)</f>
        <v>0</v>
      </c>
      <c r="G15" s="84">
        <f t="shared" si="0"/>
        <v>410000</v>
      </c>
      <c r="H15" s="164"/>
      <c r="I15" s="164"/>
      <c r="J15" s="164"/>
      <c r="K15" s="164"/>
      <c r="L15" s="164"/>
      <c r="M15" s="164"/>
      <c r="N15" s="164"/>
    </row>
    <row r="16" spans="2:14" s="35" customFormat="1" x14ac:dyDescent="0.35">
      <c r="B16" s="168"/>
      <c r="C16" s="47"/>
      <c r="D16" s="48"/>
      <c r="E16" s="210"/>
      <c r="F16" s="48"/>
      <c r="G16" s="85"/>
      <c r="H16" s="168"/>
      <c r="I16" s="168"/>
      <c r="J16" s="168"/>
      <c r="K16" s="168"/>
      <c r="L16" s="168"/>
      <c r="M16" s="168"/>
      <c r="N16" s="168"/>
    </row>
    <row r="17" spans="3:14" x14ac:dyDescent="0.35">
      <c r="C17" s="339" t="s">
        <v>244</v>
      </c>
      <c r="D17" s="340"/>
      <c r="E17" s="340"/>
      <c r="F17" s="340"/>
      <c r="G17" s="341"/>
      <c r="H17" s="164"/>
      <c r="I17" s="164"/>
      <c r="J17" s="164"/>
      <c r="K17" s="164"/>
      <c r="L17" s="164"/>
      <c r="M17" s="164"/>
      <c r="N17" s="164"/>
    </row>
    <row r="18" spans="3:14" ht="27" customHeight="1" thickBot="1" x14ac:dyDescent="0.4">
      <c r="C18" s="43" t="s">
        <v>245</v>
      </c>
      <c r="D18" s="44" t="e">
        <f>#REF!</f>
        <v>#REF!</v>
      </c>
      <c r="E18" s="206" t="e">
        <f>#REF!</f>
        <v>#REF!</v>
      </c>
      <c r="F18" s="44" t="e">
        <f>#REF!</f>
        <v>#REF!</v>
      </c>
      <c r="G18" s="45" t="e">
        <f t="shared" ref="G18:G26" si="1">SUM(D18:F18)</f>
        <v>#REF!</v>
      </c>
      <c r="H18" s="164"/>
      <c r="I18" s="164"/>
      <c r="J18" s="164"/>
      <c r="K18" s="164"/>
      <c r="L18" s="164"/>
      <c r="M18" s="164"/>
      <c r="N18" s="164"/>
    </row>
    <row r="19" spans="3:14" x14ac:dyDescent="0.35">
      <c r="C19" s="41" t="s">
        <v>236</v>
      </c>
      <c r="D19" s="165"/>
      <c r="E19" s="207"/>
      <c r="F19" s="166"/>
      <c r="G19" s="42">
        <f t="shared" si="1"/>
        <v>0</v>
      </c>
      <c r="H19" s="164"/>
      <c r="I19" s="164"/>
      <c r="J19" s="164"/>
      <c r="K19" s="164"/>
      <c r="L19" s="164"/>
      <c r="M19" s="164"/>
      <c r="N19" s="164"/>
    </row>
    <row r="20" spans="3:14" x14ac:dyDescent="0.35">
      <c r="C20" s="32" t="s">
        <v>237</v>
      </c>
      <c r="D20" s="167"/>
      <c r="E20" s="188"/>
      <c r="F20" s="148"/>
      <c r="G20" s="40">
        <f t="shared" si="1"/>
        <v>0</v>
      </c>
      <c r="H20" s="164"/>
      <c r="I20" s="164"/>
      <c r="J20" s="164"/>
      <c r="K20" s="164"/>
      <c r="L20" s="164"/>
      <c r="M20" s="164"/>
      <c r="N20" s="164"/>
    </row>
    <row r="21" spans="3:14" ht="31" x14ac:dyDescent="0.35">
      <c r="C21" s="32" t="s">
        <v>238</v>
      </c>
      <c r="D21" s="167"/>
      <c r="E21" s="208"/>
      <c r="F21" s="167"/>
      <c r="G21" s="40">
        <f t="shared" si="1"/>
        <v>0</v>
      </c>
      <c r="H21" s="164"/>
      <c r="I21" s="164"/>
      <c r="J21" s="164"/>
      <c r="K21" s="164"/>
      <c r="L21" s="164"/>
      <c r="M21" s="164"/>
      <c r="N21" s="164"/>
    </row>
    <row r="22" spans="3:14" x14ac:dyDescent="0.35">
      <c r="C22" s="33" t="s">
        <v>239</v>
      </c>
      <c r="D22" s="167">
        <v>20000</v>
      </c>
      <c r="E22" s="208">
        <v>20000</v>
      </c>
      <c r="F22" s="167"/>
      <c r="G22" s="40">
        <f t="shared" si="1"/>
        <v>40000</v>
      </c>
      <c r="H22" s="164"/>
      <c r="I22" s="164"/>
      <c r="J22" s="164"/>
      <c r="K22" s="164"/>
      <c r="L22" s="164"/>
      <c r="M22" s="164"/>
      <c r="N22" s="164"/>
    </row>
    <row r="23" spans="3:14" x14ac:dyDescent="0.35">
      <c r="C23" s="32" t="s">
        <v>240</v>
      </c>
      <c r="D23" s="167"/>
      <c r="E23" s="208"/>
      <c r="F23" s="167"/>
      <c r="G23" s="40">
        <f t="shared" si="1"/>
        <v>0</v>
      </c>
      <c r="H23" s="164"/>
      <c r="I23" s="164"/>
      <c r="J23" s="164"/>
      <c r="K23" s="164"/>
      <c r="L23" s="164"/>
      <c r="M23" s="164"/>
      <c r="N23" s="164"/>
    </row>
    <row r="24" spans="3:14" x14ac:dyDescent="0.35">
      <c r="C24" s="32" t="s">
        <v>241</v>
      </c>
      <c r="D24" s="167">
        <v>200000</v>
      </c>
      <c r="E24" s="208">
        <v>90000</v>
      </c>
      <c r="F24" s="167"/>
      <c r="G24" s="40">
        <f t="shared" si="1"/>
        <v>290000</v>
      </c>
      <c r="H24" s="164"/>
      <c r="I24" s="164"/>
      <c r="J24" s="164"/>
      <c r="K24" s="164"/>
      <c r="L24" s="164"/>
      <c r="M24" s="164"/>
      <c r="N24" s="164"/>
    </row>
    <row r="25" spans="3:14" ht="31" x14ac:dyDescent="0.35">
      <c r="C25" s="32" t="s">
        <v>242</v>
      </c>
      <c r="D25" s="167"/>
      <c r="E25" s="208"/>
      <c r="F25" s="167"/>
      <c r="G25" s="40">
        <f t="shared" si="1"/>
        <v>0</v>
      </c>
      <c r="H25" s="164"/>
      <c r="I25" s="164"/>
      <c r="J25" s="164"/>
      <c r="K25" s="164"/>
      <c r="L25" s="164"/>
      <c r="M25" s="164"/>
      <c r="N25" s="164"/>
    </row>
    <row r="26" spans="3:14" x14ac:dyDescent="0.35">
      <c r="C26" s="36" t="s">
        <v>243</v>
      </c>
      <c r="D26" s="46">
        <f>SUM(D19:D25)</f>
        <v>220000</v>
      </c>
      <c r="E26" s="209">
        <f>SUM(E19:E25)</f>
        <v>110000</v>
      </c>
      <c r="F26" s="46">
        <f>SUM(F19:F25)</f>
        <v>0</v>
      </c>
      <c r="G26" s="40">
        <f t="shared" si="1"/>
        <v>330000</v>
      </c>
      <c r="H26" s="164"/>
      <c r="I26" s="164"/>
      <c r="J26" s="164"/>
      <c r="K26" s="164"/>
      <c r="L26" s="164"/>
      <c r="M26" s="164"/>
      <c r="N26" s="164"/>
    </row>
    <row r="27" spans="3:14" s="35" customFormat="1" x14ac:dyDescent="0.35">
      <c r="C27" s="47"/>
      <c r="D27" s="48"/>
      <c r="E27" s="210"/>
      <c r="F27" s="48"/>
      <c r="G27" s="49"/>
      <c r="H27" s="168"/>
      <c r="I27" s="168"/>
      <c r="J27" s="168"/>
      <c r="K27" s="168"/>
      <c r="L27" s="168"/>
      <c r="M27" s="168"/>
      <c r="N27" s="168"/>
    </row>
    <row r="28" spans="3:14" x14ac:dyDescent="0.35">
      <c r="C28" s="339" t="s">
        <v>246</v>
      </c>
      <c r="D28" s="340"/>
      <c r="E28" s="340"/>
      <c r="F28" s="340"/>
      <c r="G28" s="341"/>
      <c r="H28" s="164"/>
      <c r="I28" s="164"/>
      <c r="J28" s="164"/>
      <c r="K28" s="164"/>
      <c r="L28" s="164"/>
      <c r="M28" s="164"/>
      <c r="N28" s="164"/>
    </row>
    <row r="29" spans="3:14" ht="21.75" customHeight="1" thickBot="1" x14ac:dyDescent="0.4">
      <c r="C29" s="43" t="s">
        <v>247</v>
      </c>
      <c r="D29" s="44" t="e">
        <f>#REF!</f>
        <v>#REF!</v>
      </c>
      <c r="E29" s="206" t="e">
        <f>#REF!</f>
        <v>#REF!</v>
      </c>
      <c r="F29" s="44" t="e">
        <f>#REF!</f>
        <v>#REF!</v>
      </c>
      <c r="G29" s="45" t="e">
        <f t="shared" ref="G29:G37" si="2">SUM(D29:F29)</f>
        <v>#REF!</v>
      </c>
      <c r="H29" s="164"/>
      <c r="I29" s="164"/>
      <c r="J29" s="164"/>
      <c r="K29" s="164"/>
      <c r="L29" s="164"/>
      <c r="M29" s="164"/>
      <c r="N29" s="164"/>
    </row>
    <row r="30" spans="3:14" x14ac:dyDescent="0.35">
      <c r="C30" s="41" t="s">
        <v>236</v>
      </c>
      <c r="D30" s="165"/>
      <c r="E30" s="207"/>
      <c r="F30" s="166"/>
      <c r="G30" s="42">
        <f t="shared" si="2"/>
        <v>0</v>
      </c>
      <c r="H30" s="164"/>
      <c r="I30" s="164"/>
      <c r="J30" s="164"/>
      <c r="K30" s="164"/>
      <c r="L30" s="164"/>
      <c r="M30" s="164"/>
      <c r="N30" s="164"/>
    </row>
    <row r="31" spans="3:14" s="35" customFormat="1" ht="15.75" customHeight="1" x14ac:dyDescent="0.35">
      <c r="C31" s="32" t="s">
        <v>237</v>
      </c>
      <c r="D31" s="167"/>
      <c r="E31" s="188"/>
      <c r="F31" s="148"/>
      <c r="G31" s="40">
        <f t="shared" si="2"/>
        <v>0</v>
      </c>
      <c r="H31" s="168"/>
      <c r="I31" s="168"/>
      <c r="J31" s="168"/>
      <c r="K31" s="168"/>
      <c r="L31" s="168"/>
      <c r="M31" s="168"/>
      <c r="N31" s="168"/>
    </row>
    <row r="32" spans="3:14" s="35" customFormat="1" ht="31" x14ac:dyDescent="0.35">
      <c r="C32" s="32" t="s">
        <v>238</v>
      </c>
      <c r="D32" s="167"/>
      <c r="E32" s="208"/>
      <c r="F32" s="167"/>
      <c r="G32" s="40">
        <f t="shared" si="2"/>
        <v>0</v>
      </c>
      <c r="H32" s="168"/>
      <c r="I32" s="168"/>
      <c r="J32" s="168"/>
      <c r="K32" s="168"/>
      <c r="L32" s="168"/>
      <c r="M32" s="168"/>
      <c r="N32" s="168"/>
    </row>
    <row r="33" spans="3:14" s="35" customFormat="1" x14ac:dyDescent="0.35">
      <c r="C33" s="33" t="s">
        <v>239</v>
      </c>
      <c r="D33" s="167">
        <v>0</v>
      </c>
      <c r="E33" s="208"/>
      <c r="F33" s="167"/>
      <c r="G33" s="40">
        <f t="shared" si="2"/>
        <v>0</v>
      </c>
      <c r="H33" s="168"/>
      <c r="I33" s="168"/>
      <c r="J33" s="168"/>
      <c r="K33" s="168"/>
      <c r="L33" s="168"/>
      <c r="M33" s="168"/>
      <c r="N33" s="168"/>
    </row>
    <row r="34" spans="3:14" x14ac:dyDescent="0.35">
      <c r="C34" s="32" t="s">
        <v>240</v>
      </c>
      <c r="D34" s="167">
        <v>0</v>
      </c>
      <c r="E34" s="208"/>
      <c r="F34" s="167"/>
      <c r="G34" s="40">
        <f t="shared" si="2"/>
        <v>0</v>
      </c>
      <c r="H34" s="164"/>
      <c r="I34" s="164"/>
      <c r="J34" s="164"/>
      <c r="K34" s="164"/>
      <c r="L34" s="164"/>
      <c r="M34" s="164"/>
      <c r="N34" s="164"/>
    </row>
    <row r="35" spans="3:14" x14ac:dyDescent="0.35">
      <c r="C35" s="32" t="s">
        <v>241</v>
      </c>
      <c r="D35" s="167"/>
      <c r="E35" s="208"/>
      <c r="F35" s="167"/>
      <c r="G35" s="40">
        <f t="shared" si="2"/>
        <v>0</v>
      </c>
      <c r="H35" s="164"/>
      <c r="I35" s="164"/>
      <c r="J35" s="164"/>
      <c r="K35" s="164"/>
      <c r="L35" s="164"/>
      <c r="M35" s="164"/>
      <c r="N35" s="164"/>
    </row>
    <row r="36" spans="3:14" ht="31" x14ac:dyDescent="0.35">
      <c r="C36" s="32" t="s">
        <v>242</v>
      </c>
      <c r="D36" s="167"/>
      <c r="E36" s="208"/>
      <c r="F36" s="167"/>
      <c r="G36" s="40">
        <f t="shared" si="2"/>
        <v>0</v>
      </c>
      <c r="H36" s="164"/>
      <c r="I36" s="164"/>
      <c r="J36" s="164"/>
      <c r="K36" s="164"/>
      <c r="L36" s="164"/>
      <c r="M36" s="164"/>
      <c r="N36" s="164"/>
    </row>
    <row r="37" spans="3:14" x14ac:dyDescent="0.35">
      <c r="C37" s="92" t="s">
        <v>243</v>
      </c>
      <c r="D37" s="93">
        <f>SUM(D30:D36)</f>
        <v>0</v>
      </c>
      <c r="E37" s="211">
        <f>SUM(E30:E36)</f>
        <v>0</v>
      </c>
      <c r="F37" s="93">
        <f>SUM(F30:F36)</f>
        <v>0</v>
      </c>
      <c r="G37" s="94">
        <f t="shared" si="2"/>
        <v>0</v>
      </c>
      <c r="H37" s="164"/>
      <c r="I37" s="164"/>
      <c r="J37" s="164"/>
      <c r="K37" s="164"/>
      <c r="L37" s="164"/>
      <c r="M37" s="164"/>
      <c r="N37" s="164"/>
    </row>
    <row r="38" spans="3:14" x14ac:dyDescent="0.35">
      <c r="C38" s="169"/>
      <c r="D38" s="170"/>
      <c r="E38" s="212"/>
      <c r="F38" s="170"/>
      <c r="G38" s="171"/>
      <c r="H38" s="164"/>
      <c r="I38" s="164"/>
      <c r="J38" s="164"/>
      <c r="K38" s="164"/>
      <c r="L38" s="164"/>
      <c r="M38" s="164"/>
      <c r="N38" s="164"/>
    </row>
    <row r="39" spans="3:14" s="35" customFormat="1" x14ac:dyDescent="0.35">
      <c r="C39" s="343" t="s">
        <v>248</v>
      </c>
      <c r="D39" s="344"/>
      <c r="E39" s="344"/>
      <c r="F39" s="344"/>
      <c r="G39" s="345"/>
      <c r="H39" s="168"/>
      <c r="I39" s="168"/>
      <c r="J39" s="168"/>
      <c r="K39" s="168"/>
      <c r="L39" s="168"/>
      <c r="M39" s="168"/>
      <c r="N39" s="168"/>
    </row>
    <row r="40" spans="3:14" ht="20.25" customHeight="1" thickBot="1" x14ac:dyDescent="0.4">
      <c r="C40" s="43" t="s">
        <v>249</v>
      </c>
      <c r="D40" s="44" t="e">
        <f>#REF!</f>
        <v>#REF!</v>
      </c>
      <c r="E40" s="206" t="e">
        <f>#REF!</f>
        <v>#REF!</v>
      </c>
      <c r="F40" s="44" t="e">
        <f>#REF!</f>
        <v>#REF!</v>
      </c>
      <c r="G40" s="45" t="e">
        <f t="shared" ref="G40:G48" si="3">SUM(D40:F40)</f>
        <v>#REF!</v>
      </c>
      <c r="H40" s="164"/>
      <c r="I40" s="164"/>
      <c r="J40" s="164"/>
      <c r="K40" s="164"/>
      <c r="L40" s="164"/>
      <c r="M40" s="164"/>
      <c r="N40" s="164"/>
    </row>
    <row r="41" spans="3:14" x14ac:dyDescent="0.35">
      <c r="C41" s="41" t="s">
        <v>236</v>
      </c>
      <c r="D41" s="165"/>
      <c r="E41" s="207"/>
      <c r="F41" s="166"/>
      <c r="G41" s="42">
        <f t="shared" si="3"/>
        <v>0</v>
      </c>
      <c r="H41" s="164"/>
      <c r="I41" s="164"/>
      <c r="J41" s="164"/>
      <c r="K41" s="164"/>
      <c r="L41" s="164"/>
      <c r="M41" s="164"/>
      <c r="N41" s="164"/>
    </row>
    <row r="42" spans="3:14" ht="15.75" customHeight="1" x14ac:dyDescent="0.35">
      <c r="C42" s="32" t="s">
        <v>237</v>
      </c>
      <c r="D42" s="167"/>
      <c r="E42" s="188"/>
      <c r="F42" s="148"/>
      <c r="G42" s="40">
        <f t="shared" si="3"/>
        <v>0</v>
      </c>
      <c r="H42" s="164"/>
      <c r="I42" s="164"/>
      <c r="J42" s="164"/>
      <c r="K42" s="164"/>
      <c r="L42" s="164"/>
      <c r="M42" s="164"/>
      <c r="N42" s="164"/>
    </row>
    <row r="43" spans="3:14" ht="32.25" customHeight="1" x14ac:dyDescent="0.35">
      <c r="C43" s="32" t="s">
        <v>238</v>
      </c>
      <c r="D43" s="167"/>
      <c r="E43" s="208"/>
      <c r="F43" s="167"/>
      <c r="G43" s="40">
        <f t="shared" si="3"/>
        <v>0</v>
      </c>
      <c r="H43" s="164"/>
      <c r="I43" s="164"/>
      <c r="J43" s="164"/>
      <c r="K43" s="164"/>
      <c r="L43" s="164"/>
      <c r="M43" s="164"/>
      <c r="N43" s="164"/>
    </row>
    <row r="44" spans="3:14" s="35" customFormat="1" x14ac:dyDescent="0.35">
      <c r="C44" s="33" t="s">
        <v>239</v>
      </c>
      <c r="D44" s="167"/>
      <c r="E44" s="208"/>
      <c r="F44" s="167"/>
      <c r="G44" s="40">
        <f t="shared" si="3"/>
        <v>0</v>
      </c>
      <c r="H44" s="168"/>
      <c r="I44" s="168"/>
      <c r="J44" s="168"/>
      <c r="K44" s="168"/>
      <c r="L44" s="168"/>
      <c r="M44" s="168"/>
      <c r="N44" s="168"/>
    </row>
    <row r="45" spans="3:14" x14ac:dyDescent="0.35">
      <c r="C45" s="32" t="s">
        <v>240</v>
      </c>
      <c r="D45" s="167"/>
      <c r="E45" s="208"/>
      <c r="F45" s="167"/>
      <c r="G45" s="40">
        <f t="shared" si="3"/>
        <v>0</v>
      </c>
      <c r="H45" s="164"/>
      <c r="I45" s="164"/>
      <c r="J45" s="164"/>
      <c r="K45" s="164"/>
      <c r="L45" s="164"/>
      <c r="M45" s="164"/>
      <c r="N45" s="164"/>
    </row>
    <row r="46" spans="3:14" x14ac:dyDescent="0.35">
      <c r="C46" s="32" t="s">
        <v>241</v>
      </c>
      <c r="D46" s="167"/>
      <c r="E46" s="208"/>
      <c r="F46" s="167"/>
      <c r="G46" s="40">
        <f t="shared" si="3"/>
        <v>0</v>
      </c>
      <c r="H46" s="164"/>
      <c r="I46" s="164"/>
      <c r="J46" s="164"/>
      <c r="K46" s="164"/>
      <c r="L46" s="164"/>
      <c r="M46" s="164"/>
      <c r="N46" s="164"/>
    </row>
    <row r="47" spans="3:14" ht="31" x14ac:dyDescent="0.35">
      <c r="C47" s="32" t="s">
        <v>242</v>
      </c>
      <c r="D47" s="167"/>
      <c r="E47" s="208"/>
      <c r="F47" s="167"/>
      <c r="G47" s="40">
        <f t="shared" si="3"/>
        <v>0</v>
      </c>
      <c r="H47" s="164"/>
      <c r="I47" s="164"/>
      <c r="J47" s="164"/>
      <c r="K47" s="164"/>
      <c r="L47" s="164"/>
      <c r="M47" s="164"/>
      <c r="N47" s="164"/>
    </row>
    <row r="48" spans="3:14" ht="21" customHeight="1" x14ac:dyDescent="0.35">
      <c r="C48" s="36" t="s">
        <v>243</v>
      </c>
      <c r="D48" s="46">
        <f>SUM(D41:D47)</f>
        <v>0</v>
      </c>
      <c r="E48" s="209">
        <f>SUM(E41:E47)</f>
        <v>0</v>
      </c>
      <c r="F48" s="46">
        <f>SUM(F41:F47)</f>
        <v>0</v>
      </c>
      <c r="G48" s="40">
        <f t="shared" si="3"/>
        <v>0</v>
      </c>
      <c r="H48" s="164"/>
      <c r="I48" s="164"/>
      <c r="J48" s="164"/>
      <c r="K48" s="164"/>
      <c r="L48" s="164"/>
      <c r="M48" s="164"/>
      <c r="N48" s="164"/>
    </row>
    <row r="49" spans="2:14" s="35" customFormat="1" ht="22.5" customHeight="1" x14ac:dyDescent="0.35">
      <c r="B49" s="168"/>
      <c r="C49" s="50"/>
      <c r="D49" s="48"/>
      <c r="E49" s="210"/>
      <c r="F49" s="48"/>
      <c r="G49" s="49"/>
      <c r="H49" s="168"/>
      <c r="I49" s="168"/>
      <c r="J49" s="168"/>
      <c r="K49" s="168"/>
      <c r="L49" s="168"/>
      <c r="M49" s="168"/>
      <c r="N49" s="168"/>
    </row>
    <row r="50" spans="2:14" x14ac:dyDescent="0.35">
      <c r="B50" s="339" t="s">
        <v>250</v>
      </c>
      <c r="C50" s="340"/>
      <c r="D50" s="340"/>
      <c r="E50" s="340"/>
      <c r="F50" s="340"/>
      <c r="G50" s="341"/>
      <c r="H50" s="164"/>
      <c r="I50" s="164"/>
      <c r="J50" s="164"/>
      <c r="K50" s="164"/>
      <c r="L50" s="164"/>
      <c r="M50" s="164"/>
      <c r="N50" s="164"/>
    </row>
    <row r="51" spans="2:14" x14ac:dyDescent="0.35">
      <c r="B51" s="164"/>
      <c r="C51" s="339" t="s">
        <v>62</v>
      </c>
      <c r="D51" s="340"/>
      <c r="E51" s="340"/>
      <c r="F51" s="340"/>
      <c r="G51" s="341"/>
      <c r="H51" s="164"/>
      <c r="I51" s="164"/>
      <c r="J51" s="164"/>
      <c r="K51" s="164"/>
      <c r="L51" s="164"/>
      <c r="M51" s="164"/>
      <c r="N51" s="164"/>
    </row>
    <row r="52" spans="2:14" ht="24" customHeight="1" thickBot="1" x14ac:dyDescent="0.4">
      <c r="B52" s="164"/>
      <c r="C52" s="43" t="s">
        <v>251</v>
      </c>
      <c r="D52" s="44" t="e">
        <f>#REF!</f>
        <v>#REF!</v>
      </c>
      <c r="E52" s="206" t="e">
        <f>#REF!</f>
        <v>#REF!</v>
      </c>
      <c r="F52" s="44" t="e">
        <f>#REF!</f>
        <v>#REF!</v>
      </c>
      <c r="G52" s="45" t="e">
        <f>SUM(D52:F52)</f>
        <v>#REF!</v>
      </c>
      <c r="H52" s="164"/>
      <c r="I52" s="164"/>
      <c r="J52" s="164"/>
      <c r="K52" s="164"/>
      <c r="L52" s="164"/>
      <c r="M52" s="164"/>
      <c r="N52" s="164"/>
    </row>
    <row r="53" spans="2:14" ht="15.75" customHeight="1" x14ac:dyDescent="0.35">
      <c r="B53" s="164"/>
      <c r="C53" s="41" t="s">
        <v>236</v>
      </c>
      <c r="D53" s="165"/>
      <c r="E53" s="207"/>
      <c r="F53" s="166"/>
      <c r="G53" s="42">
        <f t="shared" ref="G53:G60" si="4">SUM(D53:F53)</f>
        <v>0</v>
      </c>
      <c r="H53" s="164"/>
      <c r="I53" s="164"/>
      <c r="J53" s="164"/>
      <c r="K53" s="164"/>
      <c r="L53" s="164"/>
      <c r="M53" s="164"/>
      <c r="N53" s="164"/>
    </row>
    <row r="54" spans="2:14" ht="15.75" customHeight="1" x14ac:dyDescent="0.35">
      <c r="B54" s="164"/>
      <c r="C54" s="32" t="s">
        <v>237</v>
      </c>
      <c r="D54" s="167"/>
      <c r="E54" s="188"/>
      <c r="F54" s="148"/>
      <c r="G54" s="40">
        <f t="shared" si="4"/>
        <v>0</v>
      </c>
      <c r="H54" s="164"/>
      <c r="I54" s="164"/>
      <c r="J54" s="164"/>
      <c r="K54" s="164"/>
      <c r="L54" s="164"/>
      <c r="M54" s="164"/>
      <c r="N54" s="164"/>
    </row>
    <row r="55" spans="2:14" ht="15.75" customHeight="1" x14ac:dyDescent="0.35">
      <c r="B55" s="164"/>
      <c r="C55" s="32" t="s">
        <v>238</v>
      </c>
      <c r="D55" s="167"/>
      <c r="E55" s="208"/>
      <c r="F55" s="167"/>
      <c r="G55" s="40">
        <f t="shared" si="4"/>
        <v>0</v>
      </c>
      <c r="H55" s="164"/>
      <c r="I55" s="164"/>
      <c r="J55" s="164"/>
      <c r="K55" s="164"/>
      <c r="L55" s="164"/>
      <c r="M55" s="164"/>
      <c r="N55" s="164"/>
    </row>
    <row r="56" spans="2:14" ht="18.75" customHeight="1" x14ac:dyDescent="0.35">
      <c r="B56" s="164"/>
      <c r="C56" s="33" t="s">
        <v>239</v>
      </c>
      <c r="D56" s="167">
        <v>1005000</v>
      </c>
      <c r="E56" s="208">
        <v>40000</v>
      </c>
      <c r="F56" s="167"/>
      <c r="G56" s="40">
        <f t="shared" si="4"/>
        <v>1045000</v>
      </c>
      <c r="H56" s="164"/>
      <c r="I56" s="164"/>
      <c r="J56" s="164"/>
      <c r="K56" s="164"/>
      <c r="L56" s="164"/>
      <c r="M56" s="164"/>
      <c r="N56" s="164"/>
    </row>
    <row r="57" spans="2:14" x14ac:dyDescent="0.35">
      <c r="B57" s="164"/>
      <c r="C57" s="32" t="s">
        <v>240</v>
      </c>
      <c r="D57" s="167">
        <v>60000</v>
      </c>
      <c r="E57" s="208"/>
      <c r="F57" s="167"/>
      <c r="G57" s="40">
        <f t="shared" si="4"/>
        <v>60000</v>
      </c>
      <c r="H57" s="164"/>
      <c r="I57" s="164"/>
      <c r="J57" s="164"/>
      <c r="K57" s="164"/>
      <c r="L57" s="164"/>
      <c r="M57" s="164"/>
      <c r="N57" s="164"/>
    </row>
    <row r="58" spans="2:14" s="35" customFormat="1" ht="21.75" customHeight="1" x14ac:dyDescent="0.35">
      <c r="B58" s="164"/>
      <c r="C58" s="32" t="s">
        <v>241</v>
      </c>
      <c r="D58" s="167">
        <v>135000</v>
      </c>
      <c r="E58" s="208">
        <v>150000</v>
      </c>
      <c r="F58" s="167"/>
      <c r="G58" s="40">
        <f t="shared" si="4"/>
        <v>285000</v>
      </c>
      <c r="H58" s="168"/>
      <c r="I58" s="168"/>
      <c r="J58" s="168"/>
      <c r="K58" s="168"/>
      <c r="L58" s="168"/>
      <c r="M58" s="168"/>
      <c r="N58" s="168"/>
    </row>
    <row r="59" spans="2:14" s="35" customFormat="1" ht="31" x14ac:dyDescent="0.35">
      <c r="B59" s="164"/>
      <c r="C59" s="32" t="s">
        <v>242</v>
      </c>
      <c r="D59" s="167"/>
      <c r="E59" s="208"/>
      <c r="F59" s="167"/>
      <c r="G59" s="40">
        <f t="shared" si="4"/>
        <v>0</v>
      </c>
      <c r="H59" s="168"/>
      <c r="I59" s="168"/>
      <c r="J59" s="168"/>
      <c r="K59" s="168"/>
      <c r="L59" s="168"/>
      <c r="M59" s="168"/>
      <c r="N59" s="168"/>
    </row>
    <row r="60" spans="2:14" x14ac:dyDescent="0.35">
      <c r="B60" s="164"/>
      <c r="C60" s="36" t="s">
        <v>243</v>
      </c>
      <c r="D60" s="46">
        <f>SUM(D53:D59)</f>
        <v>1200000</v>
      </c>
      <c r="E60" s="209">
        <f>SUM(E53:E59)</f>
        <v>190000</v>
      </c>
      <c r="F60" s="46">
        <f>SUM(F53:F59)</f>
        <v>0</v>
      </c>
      <c r="G60" s="40">
        <f t="shared" si="4"/>
        <v>1390000</v>
      </c>
      <c r="H60" s="164"/>
      <c r="I60" s="164"/>
      <c r="J60" s="164"/>
      <c r="K60" s="164"/>
      <c r="L60" s="164"/>
      <c r="M60" s="164"/>
      <c r="N60" s="164"/>
    </row>
    <row r="61" spans="2:14" s="35" customFormat="1" x14ac:dyDescent="0.35">
      <c r="B61" s="168"/>
      <c r="C61" s="47"/>
      <c r="D61" s="48"/>
      <c r="E61" s="210"/>
      <c r="F61" s="48"/>
      <c r="G61" s="49"/>
      <c r="H61" s="168"/>
      <c r="I61" s="168"/>
      <c r="J61" s="168"/>
      <c r="K61" s="168"/>
      <c r="L61" s="168"/>
      <c r="M61" s="168"/>
      <c r="N61" s="168"/>
    </row>
    <row r="62" spans="2:14" x14ac:dyDescent="0.35">
      <c r="B62" s="168"/>
      <c r="C62" s="339" t="s">
        <v>81</v>
      </c>
      <c r="D62" s="340"/>
      <c r="E62" s="340"/>
      <c r="F62" s="340"/>
      <c r="G62" s="341"/>
      <c r="H62" s="164"/>
      <c r="I62" s="164"/>
      <c r="J62" s="164"/>
      <c r="K62" s="164"/>
      <c r="L62" s="164"/>
      <c r="M62" s="164"/>
      <c r="N62" s="164"/>
    </row>
    <row r="63" spans="2:14" ht="21.75" customHeight="1" thickBot="1" x14ac:dyDescent="0.4">
      <c r="B63" s="164"/>
      <c r="C63" s="43" t="s">
        <v>252</v>
      </c>
      <c r="D63" s="44" t="e">
        <f>#REF!</f>
        <v>#REF!</v>
      </c>
      <c r="E63" s="206" t="e">
        <f>#REF!</f>
        <v>#REF!</v>
      </c>
      <c r="F63" s="44" t="e">
        <f>#REF!</f>
        <v>#REF!</v>
      </c>
      <c r="G63" s="45" t="e">
        <f t="shared" ref="G63:G71" si="5">SUM(D63:F63)</f>
        <v>#REF!</v>
      </c>
      <c r="H63" s="164"/>
      <c r="I63" s="164"/>
      <c r="J63" s="164"/>
      <c r="K63" s="164"/>
      <c r="L63" s="164"/>
      <c r="M63" s="164"/>
      <c r="N63" s="164"/>
    </row>
    <row r="64" spans="2:14" ht="15.75" customHeight="1" x14ac:dyDescent="0.35">
      <c r="B64" s="164"/>
      <c r="C64" s="41" t="s">
        <v>236</v>
      </c>
      <c r="D64" s="165"/>
      <c r="E64" s="207"/>
      <c r="F64" s="166"/>
      <c r="G64" s="42">
        <f t="shared" si="5"/>
        <v>0</v>
      </c>
      <c r="H64" s="164"/>
      <c r="I64" s="164"/>
      <c r="J64" s="164"/>
      <c r="K64" s="164"/>
      <c r="L64" s="164"/>
      <c r="M64" s="164"/>
      <c r="N64" s="164"/>
    </row>
    <row r="65" spans="2:14" ht="15.75" customHeight="1" x14ac:dyDescent="0.35">
      <c r="B65" s="164"/>
      <c r="C65" s="32" t="s">
        <v>237</v>
      </c>
      <c r="D65" s="167">
        <v>10000</v>
      </c>
      <c r="E65" s="188"/>
      <c r="F65" s="148"/>
      <c r="G65" s="40">
        <f t="shared" si="5"/>
        <v>10000</v>
      </c>
      <c r="H65" s="164"/>
      <c r="I65" s="164"/>
      <c r="J65" s="164"/>
      <c r="K65" s="164"/>
      <c r="L65" s="164"/>
      <c r="M65" s="164"/>
      <c r="N65" s="164"/>
    </row>
    <row r="66" spans="2:14" ht="15.75" customHeight="1" x14ac:dyDescent="0.35">
      <c r="B66" s="164"/>
      <c r="C66" s="32" t="s">
        <v>238</v>
      </c>
      <c r="D66" s="167"/>
      <c r="E66" s="208"/>
      <c r="F66" s="167"/>
      <c r="G66" s="40">
        <f t="shared" si="5"/>
        <v>0</v>
      </c>
      <c r="H66" s="164"/>
      <c r="I66" s="164"/>
      <c r="J66" s="164"/>
      <c r="K66" s="164"/>
      <c r="L66" s="164"/>
      <c r="M66" s="164"/>
      <c r="N66" s="164"/>
    </row>
    <row r="67" spans="2:14" x14ac:dyDescent="0.35">
      <c r="B67" s="164"/>
      <c r="C67" s="33" t="s">
        <v>239</v>
      </c>
      <c r="D67" s="167">
        <v>125000</v>
      </c>
      <c r="E67" s="208"/>
      <c r="F67" s="167"/>
      <c r="G67" s="40">
        <f t="shared" si="5"/>
        <v>125000</v>
      </c>
      <c r="H67" s="164"/>
      <c r="I67" s="164"/>
      <c r="J67" s="164"/>
      <c r="K67" s="164"/>
      <c r="L67" s="164"/>
      <c r="M67" s="164"/>
      <c r="N67" s="164"/>
    </row>
    <row r="68" spans="2:14" x14ac:dyDescent="0.35">
      <c r="B68" s="164"/>
      <c r="C68" s="32" t="s">
        <v>240</v>
      </c>
      <c r="D68" s="167">
        <v>125000</v>
      </c>
      <c r="E68" s="208"/>
      <c r="F68" s="167"/>
      <c r="G68" s="40">
        <f t="shared" si="5"/>
        <v>125000</v>
      </c>
      <c r="H68" s="164"/>
      <c r="I68" s="164"/>
      <c r="J68" s="164"/>
      <c r="K68" s="164"/>
      <c r="L68" s="164"/>
      <c r="M68" s="164"/>
      <c r="N68" s="164"/>
    </row>
    <row r="69" spans="2:14" x14ac:dyDescent="0.35">
      <c r="B69" s="164"/>
      <c r="C69" s="32" t="s">
        <v>241</v>
      </c>
      <c r="D69" s="167">
        <v>170000</v>
      </c>
      <c r="E69" s="208"/>
      <c r="F69" s="167"/>
      <c r="G69" s="40">
        <f t="shared" si="5"/>
        <v>170000</v>
      </c>
      <c r="H69" s="164"/>
      <c r="I69" s="164"/>
      <c r="J69" s="164"/>
      <c r="K69" s="164"/>
      <c r="L69" s="164"/>
      <c r="M69" s="164"/>
      <c r="N69" s="164"/>
    </row>
    <row r="70" spans="2:14" ht="31" x14ac:dyDescent="0.35">
      <c r="B70" s="164"/>
      <c r="C70" s="32" t="s">
        <v>242</v>
      </c>
      <c r="D70" s="167"/>
      <c r="E70" s="208"/>
      <c r="F70" s="167"/>
      <c r="G70" s="40">
        <f t="shared" si="5"/>
        <v>0</v>
      </c>
      <c r="H70" s="164"/>
      <c r="I70" s="164"/>
      <c r="J70" s="164"/>
      <c r="K70" s="164"/>
      <c r="L70" s="164"/>
      <c r="M70" s="164"/>
      <c r="N70" s="164"/>
    </row>
    <row r="71" spans="2:14" x14ac:dyDescent="0.35">
      <c r="B71" s="164"/>
      <c r="C71" s="36" t="s">
        <v>243</v>
      </c>
      <c r="D71" s="46">
        <f>SUM(D64:D70)</f>
        <v>430000</v>
      </c>
      <c r="E71" s="209">
        <f>SUM(E64:E70)</f>
        <v>0</v>
      </c>
      <c r="F71" s="46">
        <f>SUM(F64:F70)</f>
        <v>0</v>
      </c>
      <c r="G71" s="40">
        <f t="shared" si="5"/>
        <v>430000</v>
      </c>
      <c r="H71" s="164"/>
      <c r="I71" s="164"/>
      <c r="J71" s="164"/>
      <c r="K71" s="164"/>
      <c r="L71" s="164"/>
      <c r="M71" s="164"/>
      <c r="N71" s="164"/>
    </row>
    <row r="72" spans="2:14" s="35" customFormat="1" x14ac:dyDescent="0.35">
      <c r="B72" s="168"/>
      <c r="C72" s="47"/>
      <c r="D72" s="48"/>
      <c r="E72" s="210"/>
      <c r="F72" s="48"/>
      <c r="G72" s="49"/>
      <c r="H72" s="168"/>
      <c r="I72" s="168"/>
      <c r="J72" s="168"/>
      <c r="K72" s="168"/>
      <c r="L72" s="168"/>
      <c r="M72" s="168"/>
      <c r="N72" s="168"/>
    </row>
    <row r="73" spans="2:14" x14ac:dyDescent="0.35">
      <c r="B73" s="164"/>
      <c r="C73" s="339" t="s">
        <v>98</v>
      </c>
      <c r="D73" s="340"/>
      <c r="E73" s="340"/>
      <c r="F73" s="340"/>
      <c r="G73" s="341"/>
      <c r="H73" s="164"/>
      <c r="I73" s="164"/>
      <c r="J73" s="164"/>
      <c r="K73" s="164"/>
      <c r="L73" s="164"/>
      <c r="M73" s="164"/>
      <c r="N73" s="164"/>
    </row>
    <row r="74" spans="2:14" ht="21.75" customHeight="1" thickBot="1" x14ac:dyDescent="0.4">
      <c r="B74" s="168"/>
      <c r="C74" s="43" t="s">
        <v>253</v>
      </c>
      <c r="D74" s="44" t="e">
        <f>#REF!</f>
        <v>#REF!</v>
      </c>
      <c r="E74" s="206" t="e">
        <f>#REF!</f>
        <v>#REF!</v>
      </c>
      <c r="F74" s="44" t="e">
        <f>#REF!</f>
        <v>#REF!</v>
      </c>
      <c r="G74" s="45" t="e">
        <f t="shared" ref="G74:G82" si="6">SUM(D74:F74)</f>
        <v>#REF!</v>
      </c>
      <c r="H74" s="164"/>
      <c r="I74" s="164"/>
      <c r="J74" s="164"/>
      <c r="K74" s="164"/>
      <c r="L74" s="164"/>
      <c r="M74" s="164"/>
      <c r="N74" s="164"/>
    </row>
    <row r="75" spans="2:14" ht="18" customHeight="1" x14ac:dyDescent="0.35">
      <c r="B75" s="164"/>
      <c r="C75" s="41" t="s">
        <v>236</v>
      </c>
      <c r="D75" s="165"/>
      <c r="E75" s="207"/>
      <c r="F75" s="166"/>
      <c r="G75" s="42">
        <f t="shared" si="6"/>
        <v>0</v>
      </c>
      <c r="H75" s="164"/>
      <c r="I75" s="164"/>
      <c r="J75" s="164"/>
      <c r="K75" s="164"/>
      <c r="L75" s="164"/>
      <c r="M75" s="164"/>
      <c r="N75" s="164"/>
    </row>
    <row r="76" spans="2:14" ht="15.75" customHeight="1" x14ac:dyDescent="0.35">
      <c r="B76" s="164"/>
      <c r="C76" s="32" t="s">
        <v>237</v>
      </c>
      <c r="D76" s="167"/>
      <c r="E76" s="188"/>
      <c r="F76" s="148"/>
      <c r="G76" s="40">
        <f t="shared" si="6"/>
        <v>0</v>
      </c>
      <c r="H76" s="164"/>
      <c r="I76" s="164"/>
      <c r="J76" s="164"/>
      <c r="K76" s="164"/>
      <c r="L76" s="164"/>
      <c r="M76" s="164"/>
      <c r="N76" s="164"/>
    </row>
    <row r="77" spans="2:14" s="35" customFormat="1" ht="15.75" customHeight="1" x14ac:dyDescent="0.35">
      <c r="B77" s="164"/>
      <c r="C77" s="32" t="s">
        <v>238</v>
      </c>
      <c r="D77" s="167"/>
      <c r="E77" s="208"/>
      <c r="F77" s="167"/>
      <c r="G77" s="40">
        <f t="shared" si="6"/>
        <v>0</v>
      </c>
      <c r="H77" s="168"/>
      <c r="I77" s="168"/>
      <c r="J77" s="168"/>
      <c r="K77" s="168"/>
      <c r="L77" s="168"/>
      <c r="M77" s="168"/>
      <c r="N77" s="168"/>
    </row>
    <row r="78" spans="2:14" x14ac:dyDescent="0.35">
      <c r="B78" s="168"/>
      <c r="C78" s="33" t="s">
        <v>239</v>
      </c>
      <c r="D78" s="167"/>
      <c r="E78" s="208">
        <v>15000</v>
      </c>
      <c r="F78" s="167"/>
      <c r="G78" s="40">
        <f t="shared" si="6"/>
        <v>15000</v>
      </c>
      <c r="H78" s="164"/>
      <c r="I78" s="164"/>
      <c r="J78" s="164"/>
      <c r="K78" s="164"/>
      <c r="L78" s="164"/>
      <c r="M78" s="164"/>
      <c r="N78" s="164"/>
    </row>
    <row r="79" spans="2:14" x14ac:dyDescent="0.35">
      <c r="B79" s="168"/>
      <c r="C79" s="32" t="s">
        <v>240</v>
      </c>
      <c r="D79" s="167"/>
      <c r="E79" s="208"/>
      <c r="F79" s="167"/>
      <c r="G79" s="40">
        <f t="shared" si="6"/>
        <v>0</v>
      </c>
      <c r="H79" s="164"/>
      <c r="I79" s="164"/>
      <c r="J79" s="164"/>
      <c r="K79" s="164"/>
      <c r="L79" s="164"/>
      <c r="M79" s="164"/>
      <c r="N79" s="164"/>
    </row>
    <row r="80" spans="2:14" x14ac:dyDescent="0.35">
      <c r="B80" s="168"/>
      <c r="C80" s="32" t="s">
        <v>241</v>
      </c>
      <c r="D80" s="167">
        <v>180000</v>
      </c>
      <c r="E80" s="208">
        <v>75000</v>
      </c>
      <c r="F80" s="167"/>
      <c r="G80" s="40">
        <f t="shared" si="6"/>
        <v>255000</v>
      </c>
      <c r="H80" s="164"/>
      <c r="I80" s="164"/>
      <c r="J80" s="164"/>
      <c r="K80" s="164"/>
      <c r="L80" s="164"/>
      <c r="M80" s="164"/>
      <c r="N80" s="164"/>
    </row>
    <row r="81" spans="2:14" ht="31" x14ac:dyDescent="0.35">
      <c r="B81" s="164"/>
      <c r="C81" s="32" t="s">
        <v>242</v>
      </c>
      <c r="D81" s="167"/>
      <c r="E81" s="208"/>
      <c r="F81" s="167"/>
      <c r="G81" s="40">
        <f t="shared" si="6"/>
        <v>0</v>
      </c>
      <c r="H81" s="164"/>
      <c r="I81" s="164"/>
      <c r="J81" s="164"/>
      <c r="K81" s="164"/>
      <c r="L81" s="164"/>
      <c r="M81" s="164"/>
      <c r="N81" s="164"/>
    </row>
    <row r="82" spans="2:14" x14ac:dyDescent="0.35">
      <c r="B82" s="164"/>
      <c r="C82" s="36" t="s">
        <v>243</v>
      </c>
      <c r="D82" s="46">
        <f>SUM(D75:D81)</f>
        <v>180000</v>
      </c>
      <c r="E82" s="209">
        <f>SUM(E75:E81)</f>
        <v>90000</v>
      </c>
      <c r="F82" s="46">
        <f>SUM(F75:F81)</f>
        <v>0</v>
      </c>
      <c r="G82" s="40">
        <f t="shared" si="6"/>
        <v>270000</v>
      </c>
      <c r="H82" s="164"/>
      <c r="I82" s="164"/>
      <c r="J82" s="164"/>
      <c r="K82" s="164"/>
      <c r="L82" s="164"/>
      <c r="M82" s="164"/>
      <c r="N82" s="164"/>
    </row>
    <row r="83" spans="2:14" s="35" customFormat="1" x14ac:dyDescent="0.35">
      <c r="B83" s="168"/>
      <c r="C83" s="47"/>
      <c r="D83" s="48"/>
      <c r="E83" s="210"/>
      <c r="F83" s="48"/>
      <c r="G83" s="49"/>
      <c r="H83" s="168"/>
      <c r="I83" s="168"/>
      <c r="J83" s="168"/>
      <c r="K83" s="168"/>
      <c r="L83" s="168"/>
      <c r="M83" s="168"/>
      <c r="N83" s="168"/>
    </row>
    <row r="84" spans="2:14" x14ac:dyDescent="0.35">
      <c r="B84" s="164"/>
      <c r="C84" s="339" t="s">
        <v>112</v>
      </c>
      <c r="D84" s="340"/>
      <c r="E84" s="340"/>
      <c r="F84" s="340"/>
      <c r="G84" s="341"/>
      <c r="H84" s="164"/>
      <c r="I84" s="164"/>
      <c r="J84" s="164"/>
      <c r="K84" s="164"/>
      <c r="L84" s="164"/>
      <c r="M84" s="164"/>
      <c r="N84" s="164"/>
    </row>
    <row r="85" spans="2:14" ht="21.75" customHeight="1" thickBot="1" x14ac:dyDescent="0.4">
      <c r="B85" s="164"/>
      <c r="C85" s="43" t="s">
        <v>254</v>
      </c>
      <c r="D85" s="44" t="e">
        <f>#REF!</f>
        <v>#REF!</v>
      </c>
      <c r="E85" s="206" t="e">
        <f>#REF!</f>
        <v>#REF!</v>
      </c>
      <c r="F85" s="44" t="e">
        <f>#REF!</f>
        <v>#REF!</v>
      </c>
      <c r="G85" s="45" t="e">
        <f t="shared" ref="G85:G93" si="7">SUM(D85:F85)</f>
        <v>#REF!</v>
      </c>
      <c r="H85" s="164"/>
      <c r="I85" s="164"/>
      <c r="J85" s="164"/>
      <c r="K85" s="164"/>
      <c r="L85" s="164"/>
      <c r="M85" s="164"/>
      <c r="N85" s="164"/>
    </row>
    <row r="86" spans="2:14" ht="15.75" customHeight="1" x14ac:dyDescent="0.35">
      <c r="B86" s="164"/>
      <c r="C86" s="41" t="s">
        <v>236</v>
      </c>
      <c r="D86" s="165"/>
      <c r="E86" s="207"/>
      <c r="F86" s="166"/>
      <c r="G86" s="42">
        <f t="shared" si="7"/>
        <v>0</v>
      </c>
      <c r="H86" s="164"/>
      <c r="I86" s="164"/>
      <c r="J86" s="164"/>
      <c r="K86" s="164"/>
      <c r="L86" s="164"/>
      <c r="M86" s="164"/>
      <c r="N86" s="164"/>
    </row>
    <row r="87" spans="2:14" ht="15.75" customHeight="1" x14ac:dyDescent="0.35">
      <c r="B87" s="168"/>
      <c r="C87" s="32" t="s">
        <v>237</v>
      </c>
      <c r="D87" s="167">
        <v>30000</v>
      </c>
      <c r="E87" s="188"/>
      <c r="F87" s="148"/>
      <c r="G87" s="40">
        <f t="shared" si="7"/>
        <v>30000</v>
      </c>
      <c r="H87" s="164"/>
      <c r="I87" s="164"/>
      <c r="J87" s="164"/>
      <c r="K87" s="164"/>
      <c r="L87" s="164"/>
      <c r="M87" s="164"/>
      <c r="N87" s="164"/>
    </row>
    <row r="88" spans="2:14" ht="15.75" customHeight="1" x14ac:dyDescent="0.35">
      <c r="B88" s="164"/>
      <c r="C88" s="32" t="s">
        <v>238</v>
      </c>
      <c r="D88" s="167"/>
      <c r="E88" s="208"/>
      <c r="F88" s="167"/>
      <c r="G88" s="40">
        <f t="shared" si="7"/>
        <v>0</v>
      </c>
      <c r="H88" s="164"/>
      <c r="I88" s="164"/>
      <c r="J88" s="164"/>
      <c r="K88" s="164"/>
      <c r="L88" s="164"/>
      <c r="M88" s="164"/>
      <c r="N88" s="164"/>
    </row>
    <row r="89" spans="2:14" x14ac:dyDescent="0.35">
      <c r="B89" s="164"/>
      <c r="C89" s="33" t="s">
        <v>239</v>
      </c>
      <c r="D89" s="167">
        <v>30000</v>
      </c>
      <c r="E89" s="208">
        <v>65000</v>
      </c>
      <c r="F89" s="167"/>
      <c r="G89" s="40">
        <f t="shared" si="7"/>
        <v>95000</v>
      </c>
      <c r="H89" s="164"/>
      <c r="I89" s="164"/>
      <c r="J89" s="164"/>
      <c r="K89" s="164"/>
      <c r="L89" s="164"/>
      <c r="M89" s="164"/>
      <c r="N89" s="164"/>
    </row>
    <row r="90" spans="2:14" x14ac:dyDescent="0.35">
      <c r="B90" s="164"/>
      <c r="C90" s="32" t="s">
        <v>240</v>
      </c>
      <c r="D90" s="167">
        <v>30000</v>
      </c>
      <c r="E90" s="208"/>
      <c r="F90" s="167"/>
      <c r="G90" s="40">
        <f t="shared" si="7"/>
        <v>30000</v>
      </c>
      <c r="H90" s="164"/>
      <c r="I90" s="164"/>
      <c r="J90" s="164"/>
      <c r="K90" s="164"/>
      <c r="L90" s="164"/>
      <c r="M90" s="164"/>
      <c r="N90" s="164"/>
    </row>
    <row r="91" spans="2:14" ht="25.5" customHeight="1" x14ac:dyDescent="0.35">
      <c r="B91" s="164"/>
      <c r="C91" s="32" t="s">
        <v>241</v>
      </c>
      <c r="D91" s="167">
        <v>100000</v>
      </c>
      <c r="E91" s="208">
        <v>260000</v>
      </c>
      <c r="F91" s="167"/>
      <c r="G91" s="40">
        <f t="shared" si="7"/>
        <v>360000</v>
      </c>
      <c r="H91" s="164"/>
      <c r="I91" s="164"/>
      <c r="J91" s="164"/>
      <c r="K91" s="164"/>
      <c r="L91" s="164"/>
      <c r="M91" s="164"/>
      <c r="N91" s="164"/>
    </row>
    <row r="92" spans="2:14" ht="31" x14ac:dyDescent="0.35">
      <c r="B92" s="168"/>
      <c r="C92" s="32" t="s">
        <v>242</v>
      </c>
      <c r="D92" s="167"/>
      <c r="E92" s="208"/>
      <c r="F92" s="167"/>
      <c r="G92" s="40">
        <f t="shared" si="7"/>
        <v>0</v>
      </c>
      <c r="H92" s="164"/>
      <c r="I92" s="164"/>
      <c r="J92" s="164"/>
      <c r="K92" s="164"/>
      <c r="L92" s="164"/>
      <c r="M92" s="164"/>
      <c r="N92" s="164"/>
    </row>
    <row r="93" spans="2:14" ht="15.75" customHeight="1" x14ac:dyDescent="0.35">
      <c r="B93" s="164"/>
      <c r="C93" s="36" t="s">
        <v>243</v>
      </c>
      <c r="D93" s="46">
        <f>SUM(D86:D92)</f>
        <v>190000</v>
      </c>
      <c r="E93" s="209">
        <f>SUM(E86:E92)</f>
        <v>325000</v>
      </c>
      <c r="F93" s="46">
        <f>SUM(F86:F92)</f>
        <v>0</v>
      </c>
      <c r="G93" s="40">
        <f t="shared" si="7"/>
        <v>515000</v>
      </c>
      <c r="H93" s="164"/>
      <c r="I93" s="164"/>
      <c r="J93" s="164"/>
      <c r="K93" s="164"/>
      <c r="L93" s="164"/>
      <c r="M93" s="164"/>
      <c r="N93" s="164"/>
    </row>
    <row r="94" spans="2:14" ht="25.5" customHeight="1" x14ac:dyDescent="0.35">
      <c r="B94" s="164"/>
      <c r="C94" s="164"/>
      <c r="D94" s="164"/>
      <c r="E94" s="213"/>
      <c r="F94" s="164"/>
      <c r="G94" s="164"/>
      <c r="H94" s="164"/>
      <c r="I94" s="164"/>
      <c r="J94" s="164"/>
      <c r="K94" s="164"/>
      <c r="L94" s="164"/>
      <c r="M94" s="164"/>
      <c r="N94" s="164"/>
    </row>
    <row r="95" spans="2:14" x14ac:dyDescent="0.35">
      <c r="B95" s="339" t="s">
        <v>255</v>
      </c>
      <c r="C95" s="340"/>
      <c r="D95" s="340"/>
      <c r="E95" s="340"/>
      <c r="F95" s="340"/>
      <c r="G95" s="341"/>
      <c r="H95" s="164"/>
      <c r="I95" s="164"/>
      <c r="J95" s="164"/>
      <c r="K95" s="164"/>
      <c r="L95" s="164"/>
      <c r="M95" s="164"/>
      <c r="N95" s="164"/>
    </row>
    <row r="96" spans="2:14" x14ac:dyDescent="0.35">
      <c r="B96" s="164"/>
      <c r="C96" s="339" t="s">
        <v>127</v>
      </c>
      <c r="D96" s="340"/>
      <c r="E96" s="340"/>
      <c r="F96" s="340"/>
      <c r="G96" s="341"/>
      <c r="H96" s="164"/>
      <c r="I96" s="164"/>
      <c r="J96" s="164"/>
      <c r="K96" s="164"/>
      <c r="L96" s="164"/>
      <c r="M96" s="164"/>
      <c r="N96" s="164"/>
    </row>
    <row r="97" spans="3:14" ht="22.5" customHeight="1" thickBot="1" x14ac:dyDescent="0.4">
      <c r="C97" s="43" t="s">
        <v>256</v>
      </c>
      <c r="D97" s="44" t="e">
        <f>#REF!</f>
        <v>#REF!</v>
      </c>
      <c r="E97" s="206" t="e">
        <f>#REF!</f>
        <v>#REF!</v>
      </c>
      <c r="F97" s="44" t="e">
        <f>#REF!</f>
        <v>#REF!</v>
      </c>
      <c r="G97" s="45" t="e">
        <f>SUM(D97:F97)</f>
        <v>#REF!</v>
      </c>
      <c r="H97" s="164"/>
      <c r="I97" s="164"/>
      <c r="J97" s="164"/>
      <c r="K97" s="164"/>
      <c r="L97" s="164"/>
      <c r="M97" s="164"/>
      <c r="N97" s="164"/>
    </row>
    <row r="98" spans="3:14" x14ac:dyDescent="0.35">
      <c r="C98" s="41" t="s">
        <v>236</v>
      </c>
      <c r="D98" s="165"/>
      <c r="E98" s="214"/>
      <c r="F98" s="166"/>
      <c r="G98" s="42">
        <f t="shared" ref="G98:G105" si="8">SUM(D98:F98)</f>
        <v>0</v>
      </c>
      <c r="H98" s="164"/>
      <c r="I98" s="164"/>
      <c r="J98" s="164"/>
      <c r="K98" s="164"/>
      <c r="L98" s="164"/>
      <c r="M98" s="164"/>
      <c r="N98" s="164"/>
    </row>
    <row r="99" spans="3:14" x14ac:dyDescent="0.35">
      <c r="C99" s="32" t="s">
        <v>237</v>
      </c>
      <c r="D99" s="167"/>
      <c r="E99" s="188"/>
      <c r="F99" s="148"/>
      <c r="G99" s="40">
        <f t="shared" si="8"/>
        <v>0</v>
      </c>
      <c r="H99" s="164"/>
      <c r="I99" s="164"/>
      <c r="J99" s="164"/>
      <c r="K99" s="164"/>
      <c r="L99" s="164"/>
      <c r="M99" s="164"/>
      <c r="N99" s="164"/>
    </row>
    <row r="100" spans="3:14" ht="15.75" customHeight="1" x14ac:dyDescent="0.35">
      <c r="C100" s="32" t="s">
        <v>238</v>
      </c>
      <c r="D100" s="167"/>
      <c r="E100" s="208"/>
      <c r="F100" s="167"/>
      <c r="G100" s="40">
        <f t="shared" si="8"/>
        <v>0</v>
      </c>
      <c r="H100" s="164"/>
      <c r="I100" s="164"/>
      <c r="J100" s="164"/>
      <c r="K100" s="164"/>
      <c r="L100" s="164"/>
      <c r="M100" s="164"/>
      <c r="N100" s="164"/>
    </row>
    <row r="101" spans="3:14" x14ac:dyDescent="0.35">
      <c r="C101" s="33" t="s">
        <v>239</v>
      </c>
      <c r="D101" s="167">
        <v>70000</v>
      </c>
      <c r="E101" s="208"/>
      <c r="F101" s="167"/>
      <c r="G101" s="40">
        <f t="shared" si="8"/>
        <v>70000</v>
      </c>
      <c r="H101" s="164"/>
      <c r="I101" s="164"/>
      <c r="J101" s="164"/>
      <c r="K101" s="164"/>
      <c r="L101" s="164"/>
      <c r="M101" s="164"/>
      <c r="N101" s="164"/>
    </row>
    <row r="102" spans="3:14" x14ac:dyDescent="0.35">
      <c r="C102" s="32" t="s">
        <v>240</v>
      </c>
      <c r="D102" s="167">
        <v>60000</v>
      </c>
      <c r="E102" s="208"/>
      <c r="F102" s="167"/>
      <c r="G102" s="40">
        <f t="shared" si="8"/>
        <v>60000</v>
      </c>
      <c r="H102" s="164"/>
      <c r="I102" s="164"/>
      <c r="J102" s="164"/>
      <c r="K102" s="164"/>
      <c r="L102" s="164"/>
      <c r="M102" s="164"/>
      <c r="N102" s="164"/>
    </row>
    <row r="103" spans="3:14" x14ac:dyDescent="0.35">
      <c r="C103" s="32" t="s">
        <v>241</v>
      </c>
      <c r="D103" s="167">
        <v>114000</v>
      </c>
      <c r="E103" s="208"/>
      <c r="F103" s="167"/>
      <c r="G103" s="40">
        <f t="shared" si="8"/>
        <v>114000</v>
      </c>
      <c r="H103" s="164"/>
      <c r="I103" s="164"/>
      <c r="J103" s="164"/>
      <c r="K103" s="164"/>
      <c r="L103" s="164"/>
      <c r="M103" s="164"/>
      <c r="N103" s="164"/>
    </row>
    <row r="104" spans="3:14" ht="31" x14ac:dyDescent="0.35">
      <c r="C104" s="32" t="s">
        <v>242</v>
      </c>
      <c r="D104" s="167"/>
      <c r="E104" s="208"/>
      <c r="F104" s="167"/>
      <c r="G104" s="40">
        <f t="shared" si="8"/>
        <v>0</v>
      </c>
      <c r="H104" s="164"/>
      <c r="I104" s="164"/>
      <c r="J104" s="164"/>
      <c r="K104" s="164"/>
      <c r="L104" s="164"/>
      <c r="M104" s="164"/>
      <c r="N104" s="164"/>
    </row>
    <row r="105" spans="3:14" x14ac:dyDescent="0.35">
      <c r="C105" s="36" t="s">
        <v>243</v>
      </c>
      <c r="D105" s="46">
        <f>SUM(D98:D104)</f>
        <v>244000</v>
      </c>
      <c r="E105" s="209">
        <f>SUM(E98:E104)</f>
        <v>0</v>
      </c>
      <c r="F105" s="46">
        <f>SUM(F98:F104)</f>
        <v>0</v>
      </c>
      <c r="G105" s="40">
        <f t="shared" si="8"/>
        <v>244000</v>
      </c>
      <c r="H105" s="164"/>
      <c r="I105" s="164"/>
      <c r="J105" s="164"/>
      <c r="K105" s="164"/>
      <c r="L105" s="164"/>
      <c r="M105" s="164"/>
      <c r="N105" s="164"/>
    </row>
    <row r="106" spans="3:14" s="35" customFormat="1" x14ac:dyDescent="0.35">
      <c r="C106" s="47"/>
      <c r="D106" s="48"/>
      <c r="E106" s="210"/>
      <c r="F106" s="48"/>
      <c r="G106" s="49"/>
      <c r="H106" s="168"/>
      <c r="I106" s="168"/>
      <c r="J106" s="168"/>
      <c r="K106" s="168"/>
      <c r="L106" s="168"/>
      <c r="M106" s="168"/>
      <c r="N106" s="168"/>
    </row>
    <row r="107" spans="3:14" ht="15.75" customHeight="1" x14ac:dyDescent="0.35">
      <c r="C107" s="339" t="s">
        <v>257</v>
      </c>
      <c r="D107" s="340"/>
      <c r="E107" s="340"/>
      <c r="F107" s="340"/>
      <c r="G107" s="341"/>
      <c r="H107" s="164"/>
      <c r="I107" s="164"/>
      <c r="J107" s="164"/>
      <c r="K107" s="164"/>
      <c r="L107" s="164"/>
      <c r="M107" s="164"/>
      <c r="N107" s="164"/>
    </row>
    <row r="108" spans="3:14" ht="21.75" customHeight="1" thickBot="1" x14ac:dyDescent="0.4">
      <c r="C108" s="43" t="s">
        <v>258</v>
      </c>
      <c r="D108" s="44" t="e">
        <f>#REF!</f>
        <v>#REF!</v>
      </c>
      <c r="E108" s="206" t="e">
        <f>#REF!</f>
        <v>#REF!</v>
      </c>
      <c r="F108" s="44" t="e">
        <f>#REF!</f>
        <v>#REF!</v>
      </c>
      <c r="G108" s="45" t="e">
        <f t="shared" ref="G108:G116" si="9">SUM(D108:F108)</f>
        <v>#REF!</v>
      </c>
      <c r="H108" s="164"/>
      <c r="I108" s="164"/>
      <c r="J108" s="164"/>
      <c r="K108" s="164"/>
      <c r="L108" s="164"/>
      <c r="M108" s="164"/>
      <c r="N108" s="164"/>
    </row>
    <row r="109" spans="3:14" x14ac:dyDescent="0.35">
      <c r="C109" s="41" t="s">
        <v>236</v>
      </c>
      <c r="D109" s="165"/>
      <c r="E109" s="207"/>
      <c r="F109" s="166"/>
      <c r="G109" s="42">
        <f t="shared" si="9"/>
        <v>0</v>
      </c>
      <c r="H109" s="164"/>
      <c r="I109" s="164"/>
      <c r="J109" s="164"/>
      <c r="K109" s="164"/>
      <c r="L109" s="164"/>
      <c r="M109" s="164"/>
      <c r="N109" s="164"/>
    </row>
    <row r="110" spans="3:14" x14ac:dyDescent="0.35">
      <c r="C110" s="32" t="s">
        <v>237</v>
      </c>
      <c r="D110" s="167"/>
      <c r="E110" s="188"/>
      <c r="F110" s="148"/>
      <c r="G110" s="40">
        <f t="shared" si="9"/>
        <v>0</v>
      </c>
      <c r="H110" s="164"/>
      <c r="I110" s="164"/>
      <c r="J110" s="164"/>
      <c r="K110" s="164"/>
      <c r="L110" s="164"/>
      <c r="M110" s="164"/>
      <c r="N110" s="164"/>
    </row>
    <row r="111" spans="3:14" ht="31" x14ac:dyDescent="0.35">
      <c r="C111" s="32" t="s">
        <v>238</v>
      </c>
      <c r="D111" s="167"/>
      <c r="E111" s="208"/>
      <c r="F111" s="167"/>
      <c r="G111" s="40">
        <f t="shared" si="9"/>
        <v>0</v>
      </c>
      <c r="H111" s="164"/>
      <c r="I111" s="164"/>
      <c r="J111" s="164"/>
      <c r="K111" s="164"/>
      <c r="L111" s="164"/>
      <c r="M111" s="164"/>
      <c r="N111" s="164"/>
    </row>
    <row r="112" spans="3:14" x14ac:dyDescent="0.35">
      <c r="C112" s="33" t="s">
        <v>239</v>
      </c>
      <c r="D112" s="167"/>
      <c r="E112" s="208">
        <v>45000</v>
      </c>
      <c r="F112" s="167"/>
      <c r="G112" s="40">
        <f t="shared" si="9"/>
        <v>45000</v>
      </c>
      <c r="H112" s="164"/>
      <c r="I112" s="164"/>
      <c r="J112" s="164"/>
      <c r="K112" s="164"/>
      <c r="L112" s="164"/>
      <c r="M112" s="164"/>
      <c r="N112" s="164"/>
    </row>
    <row r="113" spans="3:14" x14ac:dyDescent="0.35">
      <c r="C113" s="32" t="s">
        <v>240</v>
      </c>
      <c r="D113" s="167"/>
      <c r="E113" s="208"/>
      <c r="F113" s="167"/>
      <c r="G113" s="40">
        <f t="shared" si="9"/>
        <v>0</v>
      </c>
      <c r="H113" s="164"/>
      <c r="I113" s="164"/>
      <c r="J113" s="164"/>
      <c r="K113" s="164"/>
      <c r="L113" s="164"/>
      <c r="M113" s="164"/>
      <c r="N113" s="164"/>
    </row>
    <row r="114" spans="3:14" x14ac:dyDescent="0.35">
      <c r="C114" s="32" t="s">
        <v>241</v>
      </c>
      <c r="D114" s="167">
        <v>50000</v>
      </c>
      <c r="E114" s="208">
        <v>145000</v>
      </c>
      <c r="F114" s="167"/>
      <c r="G114" s="40">
        <f t="shared" si="9"/>
        <v>195000</v>
      </c>
      <c r="H114" s="164"/>
      <c r="I114" s="164"/>
      <c r="J114" s="164"/>
      <c r="K114" s="164"/>
      <c r="L114" s="164"/>
      <c r="M114" s="164"/>
      <c r="N114" s="164"/>
    </row>
    <row r="115" spans="3:14" ht="31" x14ac:dyDescent="0.35">
      <c r="C115" s="32" t="s">
        <v>242</v>
      </c>
      <c r="D115" s="167"/>
      <c r="E115" s="208"/>
      <c r="F115" s="167"/>
      <c r="G115" s="40">
        <f t="shared" si="9"/>
        <v>0</v>
      </c>
      <c r="H115" s="164"/>
      <c r="I115" s="164"/>
      <c r="J115" s="164"/>
      <c r="K115" s="164"/>
      <c r="L115" s="164"/>
      <c r="M115" s="164"/>
      <c r="N115" s="164"/>
    </row>
    <row r="116" spans="3:14" x14ac:dyDescent="0.35">
      <c r="C116" s="36" t="s">
        <v>243</v>
      </c>
      <c r="D116" s="46">
        <f>SUM(D109:D115)</f>
        <v>50000</v>
      </c>
      <c r="E116" s="209">
        <f>SUM(E109:E115)</f>
        <v>190000</v>
      </c>
      <c r="F116" s="46">
        <f>SUM(F109:F115)</f>
        <v>0</v>
      </c>
      <c r="G116" s="40">
        <f t="shared" si="9"/>
        <v>240000</v>
      </c>
      <c r="H116" s="164"/>
      <c r="I116" s="164"/>
      <c r="J116" s="164"/>
      <c r="K116" s="164"/>
      <c r="L116" s="164"/>
      <c r="M116" s="164"/>
      <c r="N116" s="164"/>
    </row>
    <row r="117" spans="3:14" s="35" customFormat="1" x14ac:dyDescent="0.35">
      <c r="C117" s="47"/>
      <c r="D117" s="48"/>
      <c r="E117" s="210"/>
      <c r="F117" s="48"/>
      <c r="G117" s="49"/>
      <c r="H117" s="168"/>
      <c r="I117" s="168"/>
      <c r="J117" s="168"/>
      <c r="K117" s="168"/>
      <c r="L117" s="168"/>
      <c r="M117" s="168"/>
      <c r="N117" s="168"/>
    </row>
    <row r="118" spans="3:14" x14ac:dyDescent="0.35">
      <c r="C118" s="339" t="s">
        <v>155</v>
      </c>
      <c r="D118" s="340"/>
      <c r="E118" s="340"/>
      <c r="F118" s="340"/>
      <c r="G118" s="341"/>
      <c r="H118" s="164"/>
      <c r="I118" s="164"/>
      <c r="J118" s="164"/>
      <c r="K118" s="164"/>
      <c r="L118" s="164"/>
      <c r="M118" s="164"/>
      <c r="N118" s="164"/>
    </row>
    <row r="119" spans="3:14" ht="21" customHeight="1" thickBot="1" x14ac:dyDescent="0.4">
      <c r="C119" s="43" t="s">
        <v>259</v>
      </c>
      <c r="D119" s="44" t="e">
        <f>#REF!</f>
        <v>#REF!</v>
      </c>
      <c r="E119" s="206" t="e">
        <f>#REF!</f>
        <v>#REF!</v>
      </c>
      <c r="F119" s="44" t="e">
        <f>#REF!</f>
        <v>#REF!</v>
      </c>
      <c r="G119" s="45" t="e">
        <f t="shared" ref="G119:G127" si="10">SUM(D119:F119)</f>
        <v>#REF!</v>
      </c>
      <c r="H119" s="164"/>
      <c r="I119" s="164"/>
      <c r="J119" s="164"/>
      <c r="K119" s="164"/>
      <c r="L119" s="164"/>
      <c r="M119" s="164"/>
      <c r="N119" s="164"/>
    </row>
    <row r="120" spans="3:14" x14ac:dyDescent="0.35">
      <c r="C120" s="41" t="s">
        <v>236</v>
      </c>
      <c r="D120" s="165"/>
      <c r="E120" s="207"/>
      <c r="F120" s="166"/>
      <c r="G120" s="42">
        <f t="shared" si="10"/>
        <v>0</v>
      </c>
      <c r="H120" s="164"/>
      <c r="I120" s="164"/>
      <c r="J120" s="164"/>
      <c r="K120" s="164"/>
      <c r="L120" s="164"/>
      <c r="M120" s="164"/>
      <c r="N120" s="164"/>
    </row>
    <row r="121" spans="3:14" x14ac:dyDescent="0.35">
      <c r="C121" s="32" t="s">
        <v>237</v>
      </c>
      <c r="D121" s="167"/>
      <c r="E121" s="188"/>
      <c r="F121" s="148"/>
      <c r="G121" s="40">
        <f t="shared" si="10"/>
        <v>0</v>
      </c>
      <c r="H121" s="164"/>
      <c r="I121" s="164"/>
      <c r="J121" s="164"/>
      <c r="K121" s="164"/>
      <c r="L121" s="164"/>
      <c r="M121" s="164"/>
      <c r="N121" s="164"/>
    </row>
    <row r="122" spans="3:14" ht="31" x14ac:dyDescent="0.35">
      <c r="C122" s="32" t="s">
        <v>238</v>
      </c>
      <c r="D122" s="167"/>
      <c r="E122" s="208"/>
      <c r="F122" s="167"/>
      <c r="G122" s="40">
        <f t="shared" si="10"/>
        <v>0</v>
      </c>
      <c r="H122" s="164"/>
      <c r="I122" s="164"/>
      <c r="J122" s="164"/>
      <c r="K122" s="164"/>
      <c r="L122" s="164"/>
      <c r="M122" s="164"/>
      <c r="N122" s="164"/>
    </row>
    <row r="123" spans="3:14" x14ac:dyDescent="0.35">
      <c r="C123" s="33" t="s">
        <v>239</v>
      </c>
      <c r="D123" s="167"/>
      <c r="E123" s="208"/>
      <c r="F123" s="167"/>
      <c r="G123" s="40">
        <f t="shared" si="10"/>
        <v>0</v>
      </c>
      <c r="H123" s="164"/>
      <c r="I123" s="164"/>
      <c r="J123" s="164"/>
      <c r="K123" s="164"/>
      <c r="L123" s="164"/>
      <c r="M123" s="164"/>
      <c r="N123" s="164"/>
    </row>
    <row r="124" spans="3:14" x14ac:dyDescent="0.35">
      <c r="C124" s="32" t="s">
        <v>240</v>
      </c>
      <c r="D124" s="167"/>
      <c r="E124" s="208"/>
      <c r="F124" s="167"/>
      <c r="G124" s="40">
        <f t="shared" si="10"/>
        <v>0</v>
      </c>
      <c r="H124" s="164"/>
      <c r="I124" s="164"/>
      <c r="J124" s="164"/>
      <c r="K124" s="164"/>
      <c r="L124" s="164"/>
      <c r="M124" s="164"/>
      <c r="N124" s="164"/>
    </row>
    <row r="125" spans="3:14" x14ac:dyDescent="0.35">
      <c r="C125" s="32" t="s">
        <v>241</v>
      </c>
      <c r="D125" s="167"/>
      <c r="E125" s="208"/>
      <c r="F125" s="167"/>
      <c r="G125" s="40">
        <f t="shared" si="10"/>
        <v>0</v>
      </c>
      <c r="H125" s="164"/>
      <c r="I125" s="164"/>
      <c r="J125" s="164"/>
      <c r="K125" s="164"/>
      <c r="L125" s="164"/>
      <c r="M125" s="164"/>
      <c r="N125" s="164"/>
    </row>
    <row r="126" spans="3:14" ht="31" x14ac:dyDescent="0.35">
      <c r="C126" s="32" t="s">
        <v>242</v>
      </c>
      <c r="D126" s="167"/>
      <c r="E126" s="208"/>
      <c r="F126" s="167"/>
      <c r="G126" s="40">
        <f t="shared" si="10"/>
        <v>0</v>
      </c>
      <c r="H126" s="164"/>
      <c r="I126" s="164"/>
      <c r="J126" s="164"/>
      <c r="K126" s="164"/>
      <c r="L126" s="164"/>
      <c r="M126" s="164"/>
      <c r="N126" s="164"/>
    </row>
    <row r="127" spans="3:14" x14ac:dyDescent="0.35">
      <c r="C127" s="36" t="s">
        <v>243</v>
      </c>
      <c r="D127" s="46">
        <f>SUM(D120:D126)</f>
        <v>0</v>
      </c>
      <c r="E127" s="209">
        <f>SUM(E120:E126)</f>
        <v>0</v>
      </c>
      <c r="F127" s="46">
        <f>SUM(F120:F126)</f>
        <v>0</v>
      </c>
      <c r="G127" s="40">
        <f t="shared" si="10"/>
        <v>0</v>
      </c>
      <c r="H127" s="164"/>
      <c r="I127" s="164"/>
      <c r="J127" s="164"/>
      <c r="K127" s="164"/>
      <c r="L127" s="164"/>
      <c r="M127" s="164"/>
      <c r="N127" s="164"/>
    </row>
    <row r="128" spans="3:14" s="35" customFormat="1" x14ac:dyDescent="0.35">
      <c r="C128" s="47"/>
      <c r="D128" s="48"/>
      <c r="E128" s="210"/>
      <c r="F128" s="48"/>
      <c r="G128" s="49"/>
      <c r="H128" s="168"/>
      <c r="I128" s="168"/>
      <c r="J128" s="168"/>
      <c r="K128" s="168"/>
      <c r="L128" s="168"/>
      <c r="M128" s="168"/>
      <c r="N128" s="168"/>
    </row>
    <row r="129" spans="2:14" x14ac:dyDescent="0.35">
      <c r="B129" s="164"/>
      <c r="C129" s="339" t="s">
        <v>164</v>
      </c>
      <c r="D129" s="340"/>
      <c r="E129" s="340"/>
      <c r="F129" s="340"/>
      <c r="G129" s="341"/>
      <c r="H129" s="164"/>
      <c r="I129" s="164"/>
      <c r="J129" s="164"/>
      <c r="K129" s="164"/>
      <c r="L129" s="164"/>
      <c r="M129" s="164"/>
      <c r="N129" s="164"/>
    </row>
    <row r="130" spans="2:14" ht="24" customHeight="1" thickBot="1" x14ac:dyDescent="0.4">
      <c r="B130" s="164"/>
      <c r="C130" s="43" t="s">
        <v>260</v>
      </c>
      <c r="D130" s="44" t="e">
        <f>#REF!</f>
        <v>#REF!</v>
      </c>
      <c r="E130" s="206" t="e">
        <f>#REF!</f>
        <v>#REF!</v>
      </c>
      <c r="F130" s="44" t="e">
        <f>#REF!</f>
        <v>#REF!</v>
      </c>
      <c r="G130" s="45" t="e">
        <f t="shared" ref="G130:G138" si="11">SUM(D130:F130)</f>
        <v>#REF!</v>
      </c>
      <c r="H130" s="164"/>
      <c r="I130" s="164"/>
      <c r="J130" s="164"/>
      <c r="K130" s="164"/>
      <c r="L130" s="164"/>
      <c r="M130" s="164"/>
      <c r="N130" s="164"/>
    </row>
    <row r="131" spans="2:14" ht="15.75" customHeight="1" x14ac:dyDescent="0.35">
      <c r="B131" s="164"/>
      <c r="C131" s="41" t="s">
        <v>236</v>
      </c>
      <c r="D131" s="165"/>
      <c r="E131" s="207"/>
      <c r="F131" s="166"/>
      <c r="G131" s="42">
        <f t="shared" si="11"/>
        <v>0</v>
      </c>
      <c r="H131" s="164"/>
      <c r="I131" s="164"/>
      <c r="J131" s="164"/>
      <c r="K131" s="164"/>
      <c r="L131" s="164"/>
      <c r="M131" s="164"/>
      <c r="N131" s="164"/>
    </row>
    <row r="132" spans="2:14" x14ac:dyDescent="0.35">
      <c r="B132" s="164"/>
      <c r="C132" s="32" t="s">
        <v>237</v>
      </c>
      <c r="D132" s="167"/>
      <c r="E132" s="188"/>
      <c r="F132" s="148"/>
      <c r="G132" s="40">
        <f t="shared" si="11"/>
        <v>0</v>
      </c>
      <c r="H132" s="164"/>
      <c r="I132" s="164"/>
      <c r="J132" s="164"/>
      <c r="K132" s="164"/>
      <c r="L132" s="164"/>
      <c r="M132" s="164"/>
      <c r="N132" s="164"/>
    </row>
    <row r="133" spans="2:14" ht="15.75" customHeight="1" x14ac:dyDescent="0.35">
      <c r="B133" s="164"/>
      <c r="C133" s="32" t="s">
        <v>238</v>
      </c>
      <c r="D133" s="167"/>
      <c r="E133" s="208"/>
      <c r="F133" s="167"/>
      <c r="G133" s="40">
        <f t="shared" si="11"/>
        <v>0</v>
      </c>
      <c r="H133" s="164"/>
      <c r="I133" s="164"/>
      <c r="J133" s="164"/>
      <c r="K133" s="164"/>
      <c r="L133" s="164"/>
      <c r="M133" s="164"/>
      <c r="N133" s="164"/>
    </row>
    <row r="134" spans="2:14" x14ac:dyDescent="0.35">
      <c r="B134" s="164"/>
      <c r="C134" s="33" t="s">
        <v>239</v>
      </c>
      <c r="D134" s="167"/>
      <c r="E134" s="208"/>
      <c r="F134" s="167"/>
      <c r="G134" s="40">
        <f t="shared" si="11"/>
        <v>0</v>
      </c>
      <c r="H134" s="164"/>
      <c r="I134" s="164"/>
      <c r="J134" s="164"/>
      <c r="K134" s="164"/>
      <c r="L134" s="164"/>
      <c r="M134" s="164"/>
      <c r="N134" s="164"/>
    </row>
    <row r="135" spans="2:14" x14ac:dyDescent="0.35">
      <c r="B135" s="164"/>
      <c r="C135" s="32" t="s">
        <v>240</v>
      </c>
      <c r="D135" s="167"/>
      <c r="E135" s="208"/>
      <c r="F135" s="167"/>
      <c r="G135" s="40">
        <f t="shared" si="11"/>
        <v>0</v>
      </c>
      <c r="H135" s="164"/>
      <c r="I135" s="164"/>
      <c r="J135" s="164"/>
      <c r="K135" s="164"/>
      <c r="L135" s="164"/>
      <c r="M135" s="164"/>
      <c r="N135" s="164"/>
    </row>
    <row r="136" spans="2:14" ht="15.75" customHeight="1" x14ac:dyDescent="0.35">
      <c r="B136" s="164"/>
      <c r="C136" s="32" t="s">
        <v>241</v>
      </c>
      <c r="D136" s="167"/>
      <c r="E136" s="208"/>
      <c r="F136" s="167"/>
      <c r="G136" s="40">
        <f t="shared" si="11"/>
        <v>0</v>
      </c>
      <c r="H136" s="164"/>
      <c r="I136" s="164"/>
      <c r="J136" s="164"/>
      <c r="K136" s="164"/>
      <c r="L136" s="164"/>
      <c r="M136" s="164"/>
      <c r="N136" s="164"/>
    </row>
    <row r="137" spans="2:14" ht="31" x14ac:dyDescent="0.35">
      <c r="B137" s="164"/>
      <c r="C137" s="32" t="s">
        <v>242</v>
      </c>
      <c r="D137" s="167"/>
      <c r="E137" s="208"/>
      <c r="F137" s="167"/>
      <c r="G137" s="40">
        <f t="shared" si="11"/>
        <v>0</v>
      </c>
      <c r="H137" s="164"/>
      <c r="I137" s="164"/>
      <c r="J137" s="164"/>
      <c r="K137" s="164"/>
      <c r="L137" s="164"/>
      <c r="M137" s="164"/>
      <c r="N137" s="164"/>
    </row>
    <row r="138" spans="2:14" x14ac:dyDescent="0.35">
      <c r="B138" s="164"/>
      <c r="C138" s="36" t="s">
        <v>243</v>
      </c>
      <c r="D138" s="46">
        <f>SUM(D131:D137)</f>
        <v>0</v>
      </c>
      <c r="E138" s="209">
        <f>SUM(E131:E137)</f>
        <v>0</v>
      </c>
      <c r="F138" s="46">
        <f>SUM(F131:F137)</f>
        <v>0</v>
      </c>
      <c r="G138" s="40">
        <f t="shared" si="11"/>
        <v>0</v>
      </c>
      <c r="H138" s="164"/>
      <c r="I138" s="164"/>
      <c r="J138" s="164"/>
      <c r="K138" s="164"/>
      <c r="L138" s="164"/>
      <c r="M138" s="164"/>
      <c r="N138" s="164"/>
    </row>
    <row r="139" spans="2:14" x14ac:dyDescent="0.35">
      <c r="B139" s="164"/>
      <c r="C139" s="164"/>
      <c r="D139" s="168"/>
      <c r="F139" s="168"/>
      <c r="G139" s="164"/>
      <c r="H139" s="164"/>
      <c r="I139" s="164"/>
      <c r="J139" s="164"/>
      <c r="K139" s="164"/>
      <c r="L139" s="164"/>
      <c r="M139" s="164"/>
      <c r="N139" s="164"/>
    </row>
    <row r="140" spans="2:14" x14ac:dyDescent="0.35">
      <c r="B140" s="339" t="s">
        <v>261</v>
      </c>
      <c r="C140" s="340"/>
      <c r="D140" s="340"/>
      <c r="E140" s="340"/>
      <c r="F140" s="340"/>
      <c r="G140" s="341"/>
      <c r="H140" s="164"/>
      <c r="I140" s="164"/>
      <c r="J140" s="164"/>
      <c r="K140" s="164"/>
      <c r="L140" s="164"/>
      <c r="M140" s="164"/>
      <c r="N140" s="164"/>
    </row>
    <row r="141" spans="2:14" x14ac:dyDescent="0.35">
      <c r="B141" s="164"/>
      <c r="C141" s="339" t="s">
        <v>174</v>
      </c>
      <c r="D141" s="340"/>
      <c r="E141" s="340"/>
      <c r="F141" s="340"/>
      <c r="G141" s="341"/>
      <c r="H141" s="164"/>
      <c r="I141" s="164"/>
      <c r="J141" s="164"/>
      <c r="K141" s="164"/>
      <c r="L141" s="164"/>
      <c r="M141" s="164"/>
      <c r="N141" s="164"/>
    </row>
    <row r="142" spans="2:14" ht="24" customHeight="1" thickBot="1" x14ac:dyDescent="0.4">
      <c r="B142" s="164"/>
      <c r="C142" s="43" t="s">
        <v>262</v>
      </c>
      <c r="D142" s="44" t="e">
        <f>#REF!</f>
        <v>#REF!</v>
      </c>
      <c r="E142" s="206" t="e">
        <f>#REF!</f>
        <v>#REF!</v>
      </c>
      <c r="F142" s="44" t="e">
        <f>#REF!</f>
        <v>#REF!</v>
      </c>
      <c r="G142" s="45" t="e">
        <f>SUM(D142:F142)</f>
        <v>#REF!</v>
      </c>
      <c r="H142" s="164"/>
      <c r="I142" s="164"/>
      <c r="J142" s="164"/>
      <c r="K142" s="164"/>
      <c r="L142" s="164"/>
      <c r="M142" s="164"/>
      <c r="N142" s="164"/>
    </row>
    <row r="143" spans="2:14" ht="24.75" customHeight="1" x14ac:dyDescent="0.35">
      <c r="B143" s="164"/>
      <c r="C143" s="41" t="s">
        <v>236</v>
      </c>
      <c r="D143" s="165"/>
      <c r="E143" s="207"/>
      <c r="F143" s="166"/>
      <c r="G143" s="42">
        <f t="shared" ref="G143:G150" si="12">SUM(D143:F143)</f>
        <v>0</v>
      </c>
      <c r="H143" s="164"/>
      <c r="I143" s="164"/>
      <c r="J143" s="164"/>
      <c r="K143" s="164"/>
      <c r="L143" s="164"/>
      <c r="M143" s="164"/>
      <c r="N143" s="164"/>
    </row>
    <row r="144" spans="2:14" ht="15.75" customHeight="1" x14ac:dyDescent="0.35">
      <c r="B144" s="164"/>
      <c r="C144" s="32" t="s">
        <v>237</v>
      </c>
      <c r="D144" s="167"/>
      <c r="E144" s="188"/>
      <c r="F144" s="148"/>
      <c r="G144" s="40">
        <f t="shared" si="12"/>
        <v>0</v>
      </c>
      <c r="H144" s="164"/>
      <c r="I144" s="164"/>
      <c r="J144" s="164"/>
      <c r="K144" s="164"/>
      <c r="L144" s="164"/>
      <c r="M144" s="164"/>
      <c r="N144" s="164"/>
    </row>
    <row r="145" spans="2:7" ht="15.75" customHeight="1" x14ac:dyDescent="0.35">
      <c r="B145" s="164"/>
      <c r="C145" s="32" t="s">
        <v>238</v>
      </c>
      <c r="D145" s="167"/>
      <c r="E145" s="208"/>
      <c r="F145" s="167"/>
      <c r="G145" s="40">
        <f t="shared" si="12"/>
        <v>0</v>
      </c>
    </row>
    <row r="146" spans="2:7" ht="15.75" customHeight="1" x14ac:dyDescent="0.35">
      <c r="B146" s="164"/>
      <c r="C146" s="33" t="s">
        <v>239</v>
      </c>
      <c r="D146" s="167"/>
      <c r="E146" s="208"/>
      <c r="F146" s="167"/>
      <c r="G146" s="40">
        <f t="shared" si="12"/>
        <v>0</v>
      </c>
    </row>
    <row r="147" spans="2:7" ht="15.75" customHeight="1" x14ac:dyDescent="0.35">
      <c r="B147" s="164"/>
      <c r="C147" s="32" t="s">
        <v>240</v>
      </c>
      <c r="D147" s="167"/>
      <c r="E147" s="208"/>
      <c r="F147" s="167"/>
      <c r="G147" s="40">
        <f t="shared" si="12"/>
        <v>0</v>
      </c>
    </row>
    <row r="148" spans="2:7" ht="15.75" customHeight="1" x14ac:dyDescent="0.35">
      <c r="B148" s="164"/>
      <c r="C148" s="32" t="s">
        <v>241</v>
      </c>
      <c r="D148" s="167"/>
      <c r="E148" s="208"/>
      <c r="F148" s="167"/>
      <c r="G148" s="40">
        <f t="shared" si="12"/>
        <v>0</v>
      </c>
    </row>
    <row r="149" spans="2:7" ht="15.75" customHeight="1" x14ac:dyDescent="0.35">
      <c r="B149" s="164"/>
      <c r="C149" s="32" t="s">
        <v>242</v>
      </c>
      <c r="D149" s="167"/>
      <c r="E149" s="208"/>
      <c r="F149" s="167"/>
      <c r="G149" s="40">
        <f t="shared" si="12"/>
        <v>0</v>
      </c>
    </row>
    <row r="150" spans="2:7" ht="15.75" customHeight="1" x14ac:dyDescent="0.35">
      <c r="B150" s="164"/>
      <c r="C150" s="36" t="s">
        <v>243</v>
      </c>
      <c r="D150" s="46">
        <f>SUM(D143:D149)</f>
        <v>0</v>
      </c>
      <c r="E150" s="209">
        <f>SUM(E143:E149)</f>
        <v>0</v>
      </c>
      <c r="F150" s="46">
        <f>SUM(F143:F149)</f>
        <v>0</v>
      </c>
      <c r="G150" s="40">
        <f t="shared" si="12"/>
        <v>0</v>
      </c>
    </row>
    <row r="151" spans="2:7" s="35" customFormat="1" ht="15.75" customHeight="1" x14ac:dyDescent="0.35">
      <c r="B151" s="168"/>
      <c r="C151" s="47"/>
      <c r="D151" s="48"/>
      <c r="E151" s="210"/>
      <c r="F151" s="48"/>
      <c r="G151" s="49"/>
    </row>
    <row r="152" spans="2:7" ht="15.75" customHeight="1" x14ac:dyDescent="0.35">
      <c r="B152" s="164"/>
      <c r="C152" s="339" t="s">
        <v>183</v>
      </c>
      <c r="D152" s="340"/>
      <c r="E152" s="340"/>
      <c r="F152" s="340"/>
      <c r="G152" s="341"/>
    </row>
    <row r="153" spans="2:7" ht="21" customHeight="1" thickBot="1" x14ac:dyDescent="0.4">
      <c r="B153" s="164"/>
      <c r="C153" s="43" t="s">
        <v>263</v>
      </c>
      <c r="D153" s="44" t="e">
        <f>#REF!</f>
        <v>#REF!</v>
      </c>
      <c r="E153" s="206" t="e">
        <f>#REF!</f>
        <v>#REF!</v>
      </c>
      <c r="F153" s="44" t="e">
        <f>#REF!</f>
        <v>#REF!</v>
      </c>
      <c r="G153" s="45" t="e">
        <f t="shared" ref="G153:G161" si="13">SUM(D153:F153)</f>
        <v>#REF!</v>
      </c>
    </row>
    <row r="154" spans="2:7" ht="15.75" customHeight="1" x14ac:dyDescent="0.35">
      <c r="B154" s="164"/>
      <c r="C154" s="41" t="s">
        <v>236</v>
      </c>
      <c r="D154" s="165"/>
      <c r="E154" s="207"/>
      <c r="F154" s="166"/>
      <c r="G154" s="42">
        <f t="shared" si="13"/>
        <v>0</v>
      </c>
    </row>
    <row r="155" spans="2:7" ht="15.75" customHeight="1" x14ac:dyDescent="0.35">
      <c r="B155" s="164"/>
      <c r="C155" s="32" t="s">
        <v>237</v>
      </c>
      <c r="D155" s="167"/>
      <c r="E155" s="188"/>
      <c r="F155" s="148"/>
      <c r="G155" s="40">
        <f t="shared" si="13"/>
        <v>0</v>
      </c>
    </row>
    <row r="156" spans="2:7" ht="15.75" customHeight="1" x14ac:dyDescent="0.35">
      <c r="B156" s="164"/>
      <c r="C156" s="32" t="s">
        <v>238</v>
      </c>
      <c r="D156" s="167"/>
      <c r="E156" s="208"/>
      <c r="F156" s="167"/>
      <c r="G156" s="40">
        <f t="shared" si="13"/>
        <v>0</v>
      </c>
    </row>
    <row r="157" spans="2:7" ht="15.75" customHeight="1" x14ac:dyDescent="0.35">
      <c r="B157" s="164"/>
      <c r="C157" s="33" t="s">
        <v>239</v>
      </c>
      <c r="D157" s="167"/>
      <c r="E157" s="208"/>
      <c r="F157" s="167"/>
      <c r="G157" s="40">
        <f t="shared" si="13"/>
        <v>0</v>
      </c>
    </row>
    <row r="158" spans="2:7" ht="15.75" customHeight="1" x14ac:dyDescent="0.35">
      <c r="B158" s="164"/>
      <c r="C158" s="32" t="s">
        <v>240</v>
      </c>
      <c r="D158" s="167"/>
      <c r="E158" s="208"/>
      <c r="F158" s="167"/>
      <c r="G158" s="40">
        <f t="shared" si="13"/>
        <v>0</v>
      </c>
    </row>
    <row r="159" spans="2:7" ht="15.75" customHeight="1" x14ac:dyDescent="0.35">
      <c r="B159" s="164"/>
      <c r="C159" s="32" t="s">
        <v>241</v>
      </c>
      <c r="D159" s="167"/>
      <c r="E159" s="208"/>
      <c r="F159" s="167"/>
      <c r="G159" s="40">
        <f t="shared" si="13"/>
        <v>0</v>
      </c>
    </row>
    <row r="160" spans="2:7" ht="15.75" customHeight="1" x14ac:dyDescent="0.35">
      <c r="B160" s="164"/>
      <c r="C160" s="32" t="s">
        <v>242</v>
      </c>
      <c r="D160" s="167"/>
      <c r="E160" s="208"/>
      <c r="F160" s="167"/>
      <c r="G160" s="40">
        <f t="shared" si="13"/>
        <v>0</v>
      </c>
    </row>
    <row r="161" spans="3:7" ht="15.75" customHeight="1" x14ac:dyDescent="0.35">
      <c r="C161" s="36" t="s">
        <v>243</v>
      </c>
      <c r="D161" s="46">
        <f>SUM(D154:D160)</f>
        <v>0</v>
      </c>
      <c r="E161" s="209">
        <f>SUM(E154:E160)</f>
        <v>0</v>
      </c>
      <c r="F161" s="46">
        <f>SUM(F154:F160)</f>
        <v>0</v>
      </c>
      <c r="G161" s="40">
        <f t="shared" si="13"/>
        <v>0</v>
      </c>
    </row>
    <row r="162" spans="3:7" s="35" customFormat="1" ht="15.75" customHeight="1" x14ac:dyDescent="0.35">
      <c r="C162" s="47"/>
      <c r="D162" s="48"/>
      <c r="E162" s="210"/>
      <c r="F162" s="48"/>
      <c r="G162" s="49"/>
    </row>
    <row r="163" spans="3:7" ht="15.75" customHeight="1" x14ac:dyDescent="0.35">
      <c r="C163" s="339" t="s">
        <v>192</v>
      </c>
      <c r="D163" s="340"/>
      <c r="E163" s="340"/>
      <c r="F163" s="340"/>
      <c r="G163" s="341"/>
    </row>
    <row r="164" spans="3:7" ht="19.5" customHeight="1" thickBot="1" x14ac:dyDescent="0.4">
      <c r="C164" s="43" t="s">
        <v>264</v>
      </c>
      <c r="D164" s="44" t="e">
        <f>#REF!</f>
        <v>#REF!</v>
      </c>
      <c r="E164" s="206" t="e">
        <f>#REF!</f>
        <v>#REF!</v>
      </c>
      <c r="F164" s="44" t="e">
        <f>#REF!</f>
        <v>#REF!</v>
      </c>
      <c r="G164" s="45" t="e">
        <f t="shared" ref="G164:G172" si="14">SUM(D164:F164)</f>
        <v>#REF!</v>
      </c>
    </row>
    <row r="165" spans="3:7" ht="15.75" customHeight="1" x14ac:dyDescent="0.35">
      <c r="C165" s="41" t="s">
        <v>236</v>
      </c>
      <c r="D165" s="165"/>
      <c r="E165" s="207"/>
      <c r="F165" s="166"/>
      <c r="G165" s="42">
        <f t="shared" si="14"/>
        <v>0</v>
      </c>
    </row>
    <row r="166" spans="3:7" ht="15.75" customHeight="1" x14ac:dyDescent="0.35">
      <c r="C166" s="32" t="s">
        <v>237</v>
      </c>
      <c r="D166" s="167"/>
      <c r="E166" s="188"/>
      <c r="F166" s="148"/>
      <c r="G166" s="40">
        <f t="shared" si="14"/>
        <v>0</v>
      </c>
    </row>
    <row r="167" spans="3:7" ht="15.75" customHeight="1" x14ac:dyDescent="0.35">
      <c r="C167" s="32" t="s">
        <v>238</v>
      </c>
      <c r="D167" s="167"/>
      <c r="E167" s="208"/>
      <c r="F167" s="167"/>
      <c r="G167" s="40">
        <f t="shared" si="14"/>
        <v>0</v>
      </c>
    </row>
    <row r="168" spans="3:7" ht="15.75" customHeight="1" x14ac:dyDescent="0.35">
      <c r="C168" s="33" t="s">
        <v>239</v>
      </c>
      <c r="D168" s="167"/>
      <c r="E168" s="208"/>
      <c r="F168" s="167"/>
      <c r="G168" s="40">
        <f t="shared" si="14"/>
        <v>0</v>
      </c>
    </row>
    <row r="169" spans="3:7" ht="15.75" customHeight="1" x14ac:dyDescent="0.35">
      <c r="C169" s="32" t="s">
        <v>240</v>
      </c>
      <c r="D169" s="167"/>
      <c r="E169" s="208"/>
      <c r="F169" s="167"/>
      <c r="G169" s="40">
        <f t="shared" si="14"/>
        <v>0</v>
      </c>
    </row>
    <row r="170" spans="3:7" ht="15.75" customHeight="1" x14ac:dyDescent="0.35">
      <c r="C170" s="32" t="s">
        <v>241</v>
      </c>
      <c r="D170" s="167"/>
      <c r="E170" s="208"/>
      <c r="F170" s="167"/>
      <c r="G170" s="40">
        <f t="shared" si="14"/>
        <v>0</v>
      </c>
    </row>
    <row r="171" spans="3:7" ht="15.75" customHeight="1" x14ac:dyDescent="0.35">
      <c r="C171" s="32" t="s">
        <v>242</v>
      </c>
      <c r="D171" s="167"/>
      <c r="E171" s="208"/>
      <c r="F171" s="167"/>
      <c r="G171" s="40">
        <f t="shared" si="14"/>
        <v>0</v>
      </c>
    </row>
    <row r="172" spans="3:7" ht="15.75" customHeight="1" x14ac:dyDescent="0.35">
      <c r="C172" s="36" t="s">
        <v>243</v>
      </c>
      <c r="D172" s="46">
        <f>SUM(D165:D171)</f>
        <v>0</v>
      </c>
      <c r="E172" s="209">
        <f>SUM(E165:E171)</f>
        <v>0</v>
      </c>
      <c r="F172" s="46">
        <f>SUM(F165:F171)</f>
        <v>0</v>
      </c>
      <c r="G172" s="40">
        <f t="shared" si="14"/>
        <v>0</v>
      </c>
    </row>
    <row r="173" spans="3:7" s="35" customFormat="1" ht="15.75" customHeight="1" x14ac:dyDescent="0.35">
      <c r="C173" s="47"/>
      <c r="D173" s="48"/>
      <c r="E173" s="210"/>
      <c r="F173" s="48"/>
      <c r="G173" s="49"/>
    </row>
    <row r="174" spans="3:7" ht="15.75" customHeight="1" x14ac:dyDescent="0.35">
      <c r="C174" s="339" t="s">
        <v>201</v>
      </c>
      <c r="D174" s="340"/>
      <c r="E174" s="340"/>
      <c r="F174" s="340"/>
      <c r="G174" s="341"/>
    </row>
    <row r="175" spans="3:7" ht="22.5" customHeight="1" thickBot="1" x14ac:dyDescent="0.4">
      <c r="C175" s="43" t="s">
        <v>265</v>
      </c>
      <c r="D175" s="44" t="e">
        <f>#REF!</f>
        <v>#REF!</v>
      </c>
      <c r="E175" s="206" t="e">
        <f>#REF!</f>
        <v>#REF!</v>
      </c>
      <c r="F175" s="44" t="e">
        <f>#REF!</f>
        <v>#REF!</v>
      </c>
      <c r="G175" s="45" t="e">
        <f t="shared" ref="G175:G183" si="15">SUM(D175:F175)</f>
        <v>#REF!</v>
      </c>
    </row>
    <row r="176" spans="3:7" ht="15.75" customHeight="1" x14ac:dyDescent="0.35">
      <c r="C176" s="41" t="s">
        <v>236</v>
      </c>
      <c r="D176" s="165"/>
      <c r="E176" s="207"/>
      <c r="F176" s="166"/>
      <c r="G176" s="42">
        <f t="shared" si="15"/>
        <v>0</v>
      </c>
    </row>
    <row r="177" spans="3:8" ht="15.75" customHeight="1" x14ac:dyDescent="0.35">
      <c r="C177" s="32" t="s">
        <v>237</v>
      </c>
      <c r="D177" s="167"/>
      <c r="E177" s="188"/>
      <c r="F177" s="148"/>
      <c r="G177" s="40">
        <f t="shared" si="15"/>
        <v>0</v>
      </c>
    </row>
    <row r="178" spans="3:8" ht="15.75" customHeight="1" x14ac:dyDescent="0.35">
      <c r="C178" s="32" t="s">
        <v>238</v>
      </c>
      <c r="D178" s="167"/>
      <c r="E178" s="208"/>
      <c r="F178" s="167"/>
      <c r="G178" s="40">
        <f t="shared" si="15"/>
        <v>0</v>
      </c>
    </row>
    <row r="179" spans="3:8" ht="15.75" customHeight="1" x14ac:dyDescent="0.35">
      <c r="C179" s="33" t="s">
        <v>239</v>
      </c>
      <c r="D179" s="167"/>
      <c r="E179" s="208"/>
      <c r="F179" s="167"/>
      <c r="G179" s="40">
        <f t="shared" si="15"/>
        <v>0</v>
      </c>
    </row>
    <row r="180" spans="3:8" ht="15.75" customHeight="1" x14ac:dyDescent="0.35">
      <c r="C180" s="32" t="s">
        <v>240</v>
      </c>
      <c r="D180" s="167"/>
      <c r="E180" s="208"/>
      <c r="F180" s="167"/>
      <c r="G180" s="40">
        <f t="shared" si="15"/>
        <v>0</v>
      </c>
    </row>
    <row r="181" spans="3:8" ht="15.75" customHeight="1" x14ac:dyDescent="0.35">
      <c r="C181" s="32" t="s">
        <v>241</v>
      </c>
      <c r="D181" s="167"/>
      <c r="E181" s="208"/>
      <c r="F181" s="167"/>
      <c r="G181" s="40">
        <f t="shared" si="15"/>
        <v>0</v>
      </c>
    </row>
    <row r="182" spans="3:8" ht="15.75" customHeight="1" x14ac:dyDescent="0.35">
      <c r="C182" s="32" t="s">
        <v>242</v>
      </c>
      <c r="D182" s="167"/>
      <c r="E182" s="208"/>
      <c r="F182" s="167"/>
      <c r="G182" s="40">
        <f t="shared" si="15"/>
        <v>0</v>
      </c>
    </row>
    <row r="183" spans="3:8" ht="15.75" customHeight="1" x14ac:dyDescent="0.35">
      <c r="C183" s="36" t="s">
        <v>243</v>
      </c>
      <c r="D183" s="46">
        <f>SUM(D176:D182)</f>
        <v>0</v>
      </c>
      <c r="E183" s="209">
        <f>SUM(E176:E182)</f>
        <v>0</v>
      </c>
      <c r="F183" s="46">
        <f>SUM(F176:F182)</f>
        <v>0</v>
      </c>
      <c r="G183" s="40">
        <f t="shared" si="15"/>
        <v>0</v>
      </c>
    </row>
    <row r="184" spans="3:8" ht="15.75" customHeight="1" x14ac:dyDescent="0.35">
      <c r="C184" s="164"/>
      <c r="D184" s="168"/>
      <c r="F184" s="168"/>
      <c r="G184" s="164"/>
    </row>
    <row r="185" spans="3:8" ht="15.75" customHeight="1" x14ac:dyDescent="0.35">
      <c r="C185" s="339" t="s">
        <v>266</v>
      </c>
      <c r="D185" s="340"/>
      <c r="E185" s="340"/>
      <c r="F185" s="340"/>
      <c r="G185" s="341"/>
    </row>
    <row r="186" spans="3:8" ht="36" customHeight="1" thickBot="1" x14ac:dyDescent="0.4">
      <c r="C186" s="43" t="s">
        <v>267</v>
      </c>
      <c r="D186" s="44" t="e">
        <f>#REF!</f>
        <v>#REF!</v>
      </c>
      <c r="E186" s="206" t="e">
        <f>#REF!</f>
        <v>#REF!</v>
      </c>
      <c r="F186" s="44" t="e">
        <f>#REF!</f>
        <v>#REF!</v>
      </c>
      <c r="G186" s="45" t="e">
        <f t="shared" ref="G186:G194" si="16">SUM(D186:F186)</f>
        <v>#REF!</v>
      </c>
    </row>
    <row r="187" spans="3:8" ht="15.75" customHeight="1" x14ac:dyDescent="0.35">
      <c r="C187" s="41" t="s">
        <v>236</v>
      </c>
      <c r="D187" s="165" t="e">
        <f>#REF!+#REF!-(36000*2)</f>
        <v>#REF!</v>
      </c>
      <c r="E187" s="207" t="e">
        <f>+#REF!</f>
        <v>#REF!</v>
      </c>
      <c r="F187" s="166"/>
      <c r="G187" s="42" t="e">
        <f t="shared" si="16"/>
        <v>#REF!</v>
      </c>
    </row>
    <row r="188" spans="3:8" ht="15.75" customHeight="1" x14ac:dyDescent="0.35">
      <c r="C188" s="32" t="s">
        <v>237</v>
      </c>
      <c r="D188" s="167" t="e">
        <f>#REF!</f>
        <v>#REF!</v>
      </c>
      <c r="E188" s="188">
        <v>8360</v>
      </c>
      <c r="F188" s="148"/>
      <c r="G188" s="40" t="e">
        <f t="shared" si="16"/>
        <v>#REF!</v>
      </c>
    </row>
    <row r="189" spans="3:8" ht="15.75" customHeight="1" x14ac:dyDescent="0.35">
      <c r="C189" s="32" t="s">
        <v>238</v>
      </c>
      <c r="D189" s="167"/>
      <c r="E189" s="208">
        <v>23000</v>
      </c>
      <c r="F189" s="167"/>
      <c r="G189" s="40">
        <f t="shared" si="16"/>
        <v>23000</v>
      </c>
    </row>
    <row r="190" spans="3:8" ht="15.75" customHeight="1" x14ac:dyDescent="0.35">
      <c r="C190" s="33" t="s">
        <v>239</v>
      </c>
      <c r="D190" s="167">
        <v>75000</v>
      </c>
      <c r="E190" s="208">
        <v>30000</v>
      </c>
      <c r="F190" s="167"/>
      <c r="G190" s="40">
        <f t="shared" si="16"/>
        <v>105000</v>
      </c>
      <c r="H190" s="291"/>
    </row>
    <row r="191" spans="3:8" ht="15.75" customHeight="1" x14ac:dyDescent="0.35">
      <c r="C191" s="32" t="s">
        <v>240</v>
      </c>
      <c r="D191" s="167">
        <f>36000*2</f>
        <v>72000</v>
      </c>
      <c r="E191" s="208">
        <v>33000</v>
      </c>
      <c r="F191" s="167"/>
      <c r="G191" s="40">
        <f t="shared" si="16"/>
        <v>105000</v>
      </c>
    </row>
    <row r="192" spans="3:8" ht="15.75" customHeight="1" x14ac:dyDescent="0.35">
      <c r="C192" s="32" t="s">
        <v>241</v>
      </c>
      <c r="D192" s="167"/>
      <c r="E192" s="208"/>
      <c r="F192" s="167"/>
      <c r="G192" s="40">
        <f t="shared" si="16"/>
        <v>0</v>
      </c>
    </row>
    <row r="193" spans="3:13" ht="15.75" customHeight="1" x14ac:dyDescent="0.35">
      <c r="C193" s="32" t="s">
        <v>242</v>
      </c>
      <c r="D193" s="167"/>
      <c r="E193" s="208">
        <v>12000</v>
      </c>
      <c r="F193" s="167"/>
      <c r="G193" s="40">
        <f t="shared" si="16"/>
        <v>12000</v>
      </c>
      <c r="H193" s="164"/>
      <c r="I193" s="164"/>
      <c r="J193" s="164"/>
      <c r="K193" s="164"/>
      <c r="L193" s="164"/>
      <c r="M193" s="164"/>
    </row>
    <row r="194" spans="3:13" ht="15.75" customHeight="1" x14ac:dyDescent="0.35">
      <c r="C194" s="36" t="s">
        <v>243</v>
      </c>
      <c r="D194" s="46" t="e">
        <f>SUM(D187:D193)</f>
        <v>#REF!</v>
      </c>
      <c r="E194" s="209" t="e">
        <f>SUM(E187:E193)</f>
        <v>#REF!</v>
      </c>
      <c r="F194" s="46">
        <f>SUM(F187:F193)</f>
        <v>0</v>
      </c>
      <c r="G194" s="40" t="e">
        <f t="shared" si="16"/>
        <v>#REF!</v>
      </c>
      <c r="H194" s="164"/>
      <c r="I194" s="164"/>
      <c r="J194" s="164"/>
      <c r="K194" s="164"/>
      <c r="L194" s="164"/>
      <c r="M194" s="164"/>
    </row>
    <row r="195" spans="3:13" ht="15.75" customHeight="1" thickBot="1" x14ac:dyDescent="0.4">
      <c r="C195" s="164"/>
      <c r="D195" s="168"/>
      <c r="E195" s="220"/>
      <c r="F195" s="168"/>
      <c r="G195" s="164"/>
      <c r="H195" s="164"/>
      <c r="I195" s="164"/>
      <c r="J195" s="164"/>
      <c r="K195" s="164"/>
      <c r="L195" s="164"/>
      <c r="M195" s="164"/>
    </row>
    <row r="196" spans="3:13" ht="19.5" customHeight="1" thickBot="1" x14ac:dyDescent="0.4">
      <c r="C196" s="336" t="s">
        <v>216</v>
      </c>
      <c r="D196" s="337"/>
      <c r="E196" s="337"/>
      <c r="F196" s="337"/>
      <c r="G196" s="338"/>
      <c r="H196" s="164"/>
      <c r="I196" s="164"/>
      <c r="J196" s="164"/>
      <c r="K196" s="164"/>
      <c r="L196" s="164"/>
      <c r="M196" s="164"/>
    </row>
    <row r="197" spans="3:13" ht="51.75" customHeight="1" x14ac:dyDescent="0.35">
      <c r="C197" s="53"/>
      <c r="D197" s="136" t="e">
        <f>#REF!</f>
        <v>#REF!</v>
      </c>
      <c r="E197" s="195" t="e">
        <f>#REF!</f>
        <v>#REF!</v>
      </c>
      <c r="F197" s="136" t="e">
        <f>#REF!</f>
        <v>#REF!</v>
      </c>
      <c r="G197" s="132" t="s">
        <v>216</v>
      </c>
      <c r="H197" s="164"/>
      <c r="I197" s="164"/>
      <c r="J197" s="164"/>
      <c r="K197" s="164"/>
      <c r="L197" s="164"/>
      <c r="M197" s="164"/>
    </row>
    <row r="198" spans="3:13" ht="19.5" customHeight="1" x14ac:dyDescent="0.35">
      <c r="C198" s="137" t="s">
        <v>236</v>
      </c>
      <c r="D198" s="172" t="e">
        <f t="shared" ref="D198:F204" si="17">SUM(D176,D165,D154,D143,D131,D120,D109,D98,D86,D75,D64,D53,D41,D30,D19,D8,D187)</f>
        <v>#REF!</v>
      </c>
      <c r="E198" s="216" t="e">
        <f t="shared" si="17"/>
        <v>#REF!</v>
      </c>
      <c r="F198" s="172">
        <f t="shared" si="17"/>
        <v>0</v>
      </c>
      <c r="G198" s="51" t="e">
        <f t="shared" ref="G198:G205" si="18">SUM(D198:F198)</f>
        <v>#REF!</v>
      </c>
      <c r="H198" s="164"/>
      <c r="I198" s="164"/>
      <c r="J198" s="164"/>
      <c r="K198" s="164"/>
      <c r="L198" s="164"/>
      <c r="M198" s="164"/>
    </row>
    <row r="199" spans="3:13" ht="34.5" customHeight="1" x14ac:dyDescent="0.35">
      <c r="C199" s="95" t="s">
        <v>237</v>
      </c>
      <c r="D199" s="173" t="e">
        <f t="shared" si="17"/>
        <v>#REF!</v>
      </c>
      <c r="E199" s="217">
        <f t="shared" si="17"/>
        <v>8360</v>
      </c>
      <c r="F199" s="173">
        <f t="shared" si="17"/>
        <v>0</v>
      </c>
      <c r="G199" s="52" t="e">
        <f t="shared" si="18"/>
        <v>#REF!</v>
      </c>
      <c r="H199" s="164"/>
      <c r="I199" s="164"/>
      <c r="J199" s="164"/>
      <c r="K199" s="164"/>
      <c r="L199" s="164"/>
      <c r="M199" s="164"/>
    </row>
    <row r="200" spans="3:13" ht="48" customHeight="1" x14ac:dyDescent="0.35">
      <c r="C200" s="95" t="s">
        <v>238</v>
      </c>
      <c r="D200" s="173">
        <f t="shared" si="17"/>
        <v>0</v>
      </c>
      <c r="E200" s="217">
        <f t="shared" si="17"/>
        <v>23000</v>
      </c>
      <c r="F200" s="173">
        <f t="shared" si="17"/>
        <v>0</v>
      </c>
      <c r="G200" s="52">
        <f t="shared" si="18"/>
        <v>23000</v>
      </c>
      <c r="H200" s="164"/>
      <c r="I200" s="164"/>
      <c r="J200" s="164"/>
      <c r="K200" s="164"/>
      <c r="L200" s="164"/>
      <c r="M200" s="164"/>
    </row>
    <row r="201" spans="3:13" ht="33" customHeight="1" x14ac:dyDescent="0.35">
      <c r="C201" s="96" t="s">
        <v>239</v>
      </c>
      <c r="D201" s="173">
        <f t="shared" si="17"/>
        <v>1345000</v>
      </c>
      <c r="E201" s="217">
        <f t="shared" si="17"/>
        <v>245000</v>
      </c>
      <c r="F201" s="173">
        <f t="shared" si="17"/>
        <v>0</v>
      </c>
      <c r="G201" s="52">
        <f t="shared" si="18"/>
        <v>1590000</v>
      </c>
      <c r="H201" s="164"/>
      <c r="I201" s="164"/>
      <c r="J201" s="164"/>
      <c r="K201" s="164"/>
      <c r="L201" s="164"/>
      <c r="M201" s="164"/>
    </row>
    <row r="202" spans="3:13" ht="21" customHeight="1" x14ac:dyDescent="0.35">
      <c r="C202" s="95" t="s">
        <v>240</v>
      </c>
      <c r="D202" s="173">
        <f t="shared" si="17"/>
        <v>347000</v>
      </c>
      <c r="E202" s="217">
        <f t="shared" si="17"/>
        <v>33000</v>
      </c>
      <c r="F202" s="173">
        <f t="shared" si="17"/>
        <v>0</v>
      </c>
      <c r="G202" s="52">
        <f t="shared" si="18"/>
        <v>380000</v>
      </c>
      <c r="H202" s="158"/>
      <c r="I202" s="158"/>
      <c r="J202" s="158"/>
      <c r="K202" s="158"/>
      <c r="L202" s="158"/>
      <c r="M202" s="174"/>
    </row>
    <row r="203" spans="3:13" ht="39.75" customHeight="1" x14ac:dyDescent="0.35">
      <c r="C203" s="95" t="s">
        <v>241</v>
      </c>
      <c r="D203" s="173">
        <f t="shared" si="17"/>
        <v>1199000</v>
      </c>
      <c r="E203" s="217">
        <f t="shared" si="17"/>
        <v>830000</v>
      </c>
      <c r="F203" s="173"/>
      <c r="G203" s="52">
        <f t="shared" si="18"/>
        <v>2029000</v>
      </c>
      <c r="H203" s="158"/>
      <c r="I203" s="158"/>
      <c r="J203" s="158"/>
      <c r="K203" s="158"/>
      <c r="L203" s="158"/>
      <c r="M203" s="174"/>
    </row>
    <row r="204" spans="3:13" ht="39.75" customHeight="1" x14ac:dyDescent="0.35">
      <c r="C204" s="95" t="s">
        <v>242</v>
      </c>
      <c r="D204" s="172">
        <f t="shared" si="17"/>
        <v>0</v>
      </c>
      <c r="E204" s="216">
        <f t="shared" si="17"/>
        <v>12000</v>
      </c>
      <c r="F204" s="172">
        <f t="shared" si="17"/>
        <v>0</v>
      </c>
      <c r="G204" s="52">
        <f t="shared" si="18"/>
        <v>12000</v>
      </c>
      <c r="H204" s="158"/>
      <c r="I204" s="158"/>
      <c r="J204" s="158"/>
      <c r="K204" s="158"/>
      <c r="L204" s="158"/>
      <c r="M204" s="174"/>
    </row>
    <row r="205" spans="3:13" ht="22.5" customHeight="1" x14ac:dyDescent="0.35">
      <c r="C205" s="120" t="s">
        <v>217</v>
      </c>
      <c r="D205" s="175" t="e">
        <f>SUM(D198:D204)</f>
        <v>#REF!</v>
      </c>
      <c r="E205" s="218" t="e">
        <f>SUM(E198:E204)</f>
        <v>#REF!</v>
      </c>
      <c r="F205" s="175">
        <f>SUM(F198:F204)</f>
        <v>0</v>
      </c>
      <c r="G205" s="176" t="e">
        <f t="shared" si="18"/>
        <v>#REF!</v>
      </c>
      <c r="H205" s="158"/>
      <c r="I205" s="158"/>
      <c r="J205" s="158"/>
      <c r="K205" s="158"/>
      <c r="L205" s="158"/>
      <c r="M205" s="174"/>
    </row>
    <row r="206" spans="3:13" ht="26.25" customHeight="1" thickBot="1" x14ac:dyDescent="0.4">
      <c r="C206" s="120" t="s">
        <v>218</v>
      </c>
      <c r="D206" s="177" t="e">
        <f>D205*0.07</f>
        <v>#REF!</v>
      </c>
      <c r="E206" s="219" t="e">
        <f>E205*0.07</f>
        <v>#REF!</v>
      </c>
      <c r="F206" s="177">
        <f>F205*0.07</f>
        <v>0</v>
      </c>
      <c r="G206" s="178" t="e">
        <f>G205*0.07</f>
        <v>#REF!</v>
      </c>
      <c r="H206" s="17"/>
      <c r="I206" s="17"/>
      <c r="J206" s="17"/>
      <c r="K206" s="17"/>
      <c r="L206" s="179"/>
      <c r="M206" s="168"/>
    </row>
    <row r="207" spans="3:13" ht="23.25" customHeight="1" thickBot="1" x14ac:dyDescent="0.4">
      <c r="C207" s="86" t="s">
        <v>268</v>
      </c>
      <c r="D207" s="87" t="e">
        <f>SUM(D205:D206)</f>
        <v>#REF!</v>
      </c>
      <c r="E207" s="292" t="e">
        <f>SUM(E205:E206)</f>
        <v>#REF!</v>
      </c>
      <c r="F207" s="87">
        <f>SUM(F205:F206)</f>
        <v>0</v>
      </c>
      <c r="G207" s="221" t="e">
        <f>SUM(G205:G206)</f>
        <v>#REF!</v>
      </c>
      <c r="H207" s="17"/>
      <c r="I207" s="17"/>
      <c r="J207" s="17"/>
      <c r="K207" s="17"/>
      <c r="L207" s="179"/>
      <c r="M207" s="168"/>
    </row>
    <row r="208" spans="3:13" ht="15.75" customHeight="1" x14ac:dyDescent="0.35">
      <c r="C208" s="164"/>
      <c r="D208" s="168"/>
      <c r="F208" s="168"/>
      <c r="G208" s="164"/>
      <c r="H208" s="164"/>
      <c r="I208" s="164"/>
      <c r="J208" s="164"/>
      <c r="K208" s="164"/>
      <c r="L208" s="37"/>
      <c r="M208" s="164"/>
    </row>
    <row r="209" spans="3:14" ht="15.75" customHeight="1" x14ac:dyDescent="0.35">
      <c r="C209" s="164"/>
      <c r="D209" s="168"/>
      <c r="F209" s="168"/>
      <c r="G209" s="164"/>
      <c r="H209" s="24"/>
      <c r="I209" s="24"/>
      <c r="J209" s="164"/>
      <c r="K209" s="164"/>
      <c r="L209" s="37"/>
      <c r="M209" s="164"/>
      <c r="N209" s="164"/>
    </row>
    <row r="210" spans="3:14" ht="15.75" customHeight="1" x14ac:dyDescent="0.35">
      <c r="C210" s="164"/>
      <c r="D210" s="168"/>
      <c r="F210" s="168"/>
      <c r="G210" s="164"/>
      <c r="H210" s="24"/>
      <c r="I210" s="24"/>
      <c r="J210" s="164"/>
      <c r="K210" s="164"/>
      <c r="L210" s="164"/>
      <c r="M210" s="164"/>
      <c r="N210" s="164"/>
    </row>
    <row r="211" spans="3:14" ht="40.5" customHeight="1" x14ac:dyDescent="0.35">
      <c r="C211" s="164"/>
      <c r="D211" s="168"/>
      <c r="F211" s="168"/>
      <c r="G211" s="164"/>
      <c r="H211" s="24"/>
      <c r="I211" s="24"/>
      <c r="J211" s="164"/>
      <c r="K211" s="164"/>
      <c r="L211" s="38"/>
      <c r="M211" s="164"/>
      <c r="N211" s="164"/>
    </row>
    <row r="212" spans="3:14" ht="24.75" customHeight="1" x14ac:dyDescent="0.35">
      <c r="C212" s="164"/>
      <c r="D212" s="168"/>
      <c r="F212" s="168"/>
      <c r="G212" s="164"/>
      <c r="H212" s="24"/>
      <c r="I212" s="24"/>
      <c r="J212" s="164"/>
      <c r="K212" s="164"/>
      <c r="L212" s="38"/>
      <c r="M212" s="164"/>
      <c r="N212" s="164"/>
    </row>
    <row r="213" spans="3:14" ht="41.25" customHeight="1" x14ac:dyDescent="0.35">
      <c r="C213" s="164"/>
      <c r="D213" s="168"/>
      <c r="F213" s="168"/>
      <c r="G213" s="164"/>
      <c r="H213" s="180"/>
      <c r="I213" s="24"/>
      <c r="J213" s="164"/>
      <c r="K213" s="164"/>
      <c r="L213" s="38"/>
      <c r="M213" s="164"/>
      <c r="N213" s="164"/>
    </row>
    <row r="214" spans="3:14" ht="51.75" customHeight="1" x14ac:dyDescent="0.35">
      <c r="C214" s="164"/>
      <c r="D214" s="168"/>
      <c r="F214" s="168"/>
      <c r="G214" s="164"/>
      <c r="H214" s="180"/>
      <c r="I214" s="24"/>
      <c r="J214" s="164"/>
      <c r="K214" s="164"/>
      <c r="L214" s="38"/>
      <c r="M214" s="164"/>
      <c r="N214" s="164"/>
    </row>
    <row r="215" spans="3:14" ht="42" customHeight="1" x14ac:dyDescent="0.35">
      <c r="C215" s="164"/>
      <c r="D215" s="168"/>
      <c r="F215" s="168"/>
      <c r="G215" s="164"/>
      <c r="H215" s="24"/>
      <c r="I215" s="24"/>
      <c r="J215" s="164"/>
      <c r="K215" s="164"/>
      <c r="L215" s="38"/>
      <c r="M215" s="164"/>
      <c r="N215" s="164"/>
    </row>
    <row r="216" spans="3:14" s="35" customFormat="1" ht="42" customHeight="1" x14ac:dyDescent="0.35">
      <c r="C216" s="164"/>
      <c r="D216" s="168"/>
      <c r="E216" s="215"/>
      <c r="F216" s="168"/>
      <c r="G216" s="164"/>
      <c r="H216" s="164"/>
      <c r="I216" s="24"/>
      <c r="J216" s="164"/>
      <c r="K216" s="164"/>
      <c r="L216" s="38"/>
      <c r="M216" s="164"/>
      <c r="N216" s="168"/>
    </row>
    <row r="217" spans="3:14" s="35" customFormat="1" ht="42" customHeight="1" x14ac:dyDescent="0.35">
      <c r="C217" s="164"/>
      <c r="D217" s="168"/>
      <c r="E217" s="215"/>
      <c r="F217" s="168"/>
      <c r="G217" s="164"/>
      <c r="H217" s="164"/>
      <c r="I217" s="24"/>
      <c r="J217" s="164"/>
      <c r="K217" s="164"/>
      <c r="L217" s="164"/>
      <c r="M217" s="164"/>
      <c r="N217" s="168"/>
    </row>
    <row r="218" spans="3:14" s="35" customFormat="1" ht="63.75" customHeight="1" x14ac:dyDescent="0.35">
      <c r="C218" s="164"/>
      <c r="D218" s="168"/>
      <c r="E218" s="215"/>
      <c r="F218" s="168"/>
      <c r="G218" s="164"/>
      <c r="H218" s="164"/>
      <c r="I218" s="37"/>
      <c r="J218" s="164"/>
      <c r="K218" s="164"/>
      <c r="L218" s="164"/>
      <c r="M218" s="164"/>
      <c r="N218" s="168"/>
    </row>
    <row r="219" spans="3:14" s="35" customFormat="1" ht="42" customHeight="1" x14ac:dyDescent="0.35">
      <c r="C219" s="164"/>
      <c r="D219" s="168"/>
      <c r="E219" s="215"/>
      <c r="F219" s="168"/>
      <c r="G219" s="164"/>
      <c r="H219" s="164"/>
      <c r="I219" s="164"/>
      <c r="J219" s="164"/>
      <c r="K219" s="164"/>
      <c r="L219" s="164"/>
      <c r="M219" s="37"/>
      <c r="N219" s="168"/>
    </row>
    <row r="220" spans="3:14" ht="23.25" customHeight="1" x14ac:dyDescent="0.35">
      <c r="C220" s="164"/>
      <c r="D220" s="168"/>
      <c r="F220" s="168"/>
      <c r="G220" s="164"/>
      <c r="H220" s="164"/>
      <c r="I220" s="164"/>
      <c r="J220" s="164"/>
      <c r="K220" s="164"/>
      <c r="L220" s="164"/>
      <c r="M220" s="164"/>
      <c r="N220" s="164"/>
    </row>
    <row r="221" spans="3:14" ht="27.75" customHeight="1" x14ac:dyDescent="0.35">
      <c r="C221" s="164"/>
      <c r="D221" s="168"/>
      <c r="F221" s="168"/>
      <c r="G221" s="164"/>
      <c r="H221" s="164"/>
      <c r="I221" s="164"/>
      <c r="J221" s="164"/>
      <c r="K221" s="164"/>
      <c r="L221" s="164"/>
      <c r="M221" s="164"/>
      <c r="N221" s="164"/>
    </row>
    <row r="222" spans="3:14" ht="55.5" customHeight="1" x14ac:dyDescent="0.35">
      <c r="C222" s="164"/>
      <c r="D222" s="168"/>
      <c r="F222" s="168"/>
      <c r="G222" s="164"/>
      <c r="H222" s="164"/>
      <c r="I222" s="164"/>
      <c r="J222" s="164"/>
      <c r="K222" s="164"/>
      <c r="L222" s="164"/>
      <c r="M222" s="164"/>
      <c r="N222" s="164"/>
    </row>
    <row r="223" spans="3:14" ht="57.75" customHeight="1" x14ac:dyDescent="0.35">
      <c r="C223" s="164"/>
      <c r="D223" s="168"/>
      <c r="F223" s="168"/>
      <c r="G223" s="164"/>
      <c r="H223" s="164"/>
      <c r="I223" s="164"/>
      <c r="J223" s="164"/>
      <c r="K223" s="164"/>
      <c r="L223" s="164"/>
      <c r="M223" s="164"/>
      <c r="N223" s="164"/>
    </row>
    <row r="224" spans="3:14" ht="21.75" customHeight="1" x14ac:dyDescent="0.35">
      <c r="C224" s="164"/>
      <c r="D224" s="168"/>
      <c r="F224" s="168"/>
      <c r="G224" s="164"/>
      <c r="H224" s="164"/>
      <c r="I224" s="164"/>
      <c r="J224" s="164"/>
      <c r="K224" s="164"/>
      <c r="L224" s="164"/>
      <c r="M224" s="164"/>
      <c r="N224" s="164"/>
    </row>
    <row r="225" spans="3:14" ht="49.5" customHeight="1" x14ac:dyDescent="0.35">
      <c r="C225" s="164"/>
      <c r="D225" s="168"/>
      <c r="F225" s="168"/>
      <c r="G225" s="164"/>
      <c r="H225" s="164"/>
      <c r="I225" s="164"/>
      <c r="J225" s="164"/>
      <c r="K225" s="164"/>
      <c r="L225" s="164"/>
      <c r="M225" s="164"/>
      <c r="N225" s="164"/>
    </row>
    <row r="226" spans="3:14" ht="28.5" customHeight="1" x14ac:dyDescent="0.35">
      <c r="C226" s="164"/>
      <c r="D226" s="168"/>
      <c r="F226" s="168"/>
      <c r="G226" s="164"/>
      <c r="H226" s="164"/>
      <c r="I226" s="164"/>
      <c r="J226" s="164"/>
      <c r="K226" s="164"/>
      <c r="L226" s="164"/>
      <c r="M226" s="164"/>
      <c r="N226" s="164"/>
    </row>
    <row r="227" spans="3:14" ht="28.5" customHeight="1" x14ac:dyDescent="0.35">
      <c r="C227" s="164"/>
      <c r="D227" s="168"/>
      <c r="F227" s="168"/>
      <c r="G227" s="164"/>
      <c r="H227" s="164"/>
      <c r="I227" s="164"/>
      <c r="J227" s="164"/>
      <c r="K227" s="164"/>
      <c r="L227" s="164"/>
      <c r="M227" s="164"/>
      <c r="N227" s="164"/>
    </row>
    <row r="228" spans="3:14" ht="28.5" customHeight="1" x14ac:dyDescent="0.35">
      <c r="C228" s="164"/>
      <c r="D228" s="168"/>
      <c r="F228" s="168"/>
      <c r="G228" s="164"/>
      <c r="H228" s="164"/>
      <c r="I228" s="164"/>
      <c r="J228" s="164"/>
      <c r="K228" s="164"/>
      <c r="L228" s="164"/>
      <c r="M228" s="164"/>
      <c r="N228" s="164"/>
    </row>
    <row r="229" spans="3:14" ht="23.25" customHeight="1" x14ac:dyDescent="0.35">
      <c r="C229" s="164"/>
      <c r="D229" s="168"/>
      <c r="F229" s="168"/>
      <c r="G229" s="164"/>
      <c r="H229" s="164"/>
      <c r="I229" s="164"/>
      <c r="J229" s="164"/>
      <c r="K229" s="164"/>
      <c r="L229" s="164"/>
      <c r="M229" s="164"/>
      <c r="N229" s="37"/>
    </row>
    <row r="230" spans="3:14" ht="43.5" customHeight="1" x14ac:dyDescent="0.35">
      <c r="C230" s="164"/>
      <c r="D230" s="168"/>
      <c r="F230" s="168"/>
      <c r="G230" s="164"/>
      <c r="H230" s="164"/>
      <c r="I230" s="164"/>
      <c r="J230" s="164"/>
      <c r="K230" s="164"/>
      <c r="L230" s="164"/>
      <c r="M230" s="164"/>
      <c r="N230" s="37"/>
    </row>
    <row r="231" spans="3:14" ht="55.5" customHeight="1" x14ac:dyDescent="0.35">
      <c r="C231" s="164"/>
      <c r="D231" s="168"/>
      <c r="F231" s="168"/>
      <c r="G231" s="164"/>
      <c r="H231" s="164"/>
      <c r="I231" s="164"/>
      <c r="J231" s="164"/>
      <c r="K231" s="164"/>
      <c r="L231" s="164"/>
      <c r="M231" s="164"/>
      <c r="N231" s="164"/>
    </row>
    <row r="232" spans="3:14" ht="42.75" customHeight="1" x14ac:dyDescent="0.35">
      <c r="C232" s="164"/>
      <c r="D232" s="168"/>
      <c r="F232" s="168"/>
      <c r="G232" s="164"/>
      <c r="H232" s="164"/>
      <c r="I232" s="164"/>
      <c r="J232" s="164"/>
      <c r="K232" s="164"/>
      <c r="L232" s="164"/>
      <c r="M232" s="164"/>
      <c r="N232" s="37"/>
    </row>
    <row r="233" spans="3:14" ht="21.75" customHeight="1" x14ac:dyDescent="0.35">
      <c r="C233" s="164"/>
      <c r="D233" s="168"/>
      <c r="F233" s="168"/>
      <c r="G233" s="164"/>
      <c r="H233" s="164"/>
      <c r="I233" s="164"/>
      <c r="J233" s="164"/>
      <c r="K233" s="164"/>
      <c r="L233" s="164"/>
      <c r="M233" s="164"/>
      <c r="N233" s="37"/>
    </row>
    <row r="234" spans="3:14" ht="21.75" customHeight="1" x14ac:dyDescent="0.35">
      <c r="C234" s="164"/>
      <c r="D234" s="168"/>
      <c r="F234" s="168"/>
      <c r="G234" s="164"/>
      <c r="H234" s="164"/>
      <c r="I234" s="164"/>
      <c r="J234" s="164"/>
      <c r="K234" s="164"/>
      <c r="L234" s="164"/>
      <c r="M234" s="164"/>
      <c r="N234" s="37"/>
    </row>
    <row r="235" spans="3:14" ht="23.25" customHeight="1" x14ac:dyDescent="0.35">
      <c r="C235" s="164"/>
      <c r="D235" s="168"/>
      <c r="F235" s="168"/>
      <c r="G235" s="164"/>
      <c r="H235" s="164"/>
      <c r="I235" s="164"/>
      <c r="J235" s="164"/>
      <c r="K235" s="164"/>
      <c r="L235" s="164"/>
      <c r="M235" s="164"/>
      <c r="N235" s="164"/>
    </row>
    <row r="236" spans="3:14" ht="23.25" customHeight="1" x14ac:dyDescent="0.35">
      <c r="C236" s="164"/>
      <c r="D236" s="168"/>
      <c r="F236" s="168"/>
      <c r="G236" s="164"/>
      <c r="H236" s="164"/>
      <c r="I236" s="164"/>
      <c r="J236" s="164"/>
      <c r="K236" s="164"/>
      <c r="L236" s="164"/>
      <c r="M236" s="164"/>
      <c r="N236" s="164"/>
    </row>
    <row r="237" spans="3:14" ht="21.75" customHeight="1" x14ac:dyDescent="0.35">
      <c r="C237" s="164"/>
      <c r="D237" s="168"/>
      <c r="F237" s="168"/>
      <c r="G237" s="164"/>
      <c r="H237" s="164"/>
      <c r="I237" s="164"/>
      <c r="J237" s="164"/>
      <c r="K237" s="164"/>
      <c r="L237" s="164"/>
      <c r="M237" s="164"/>
      <c r="N237" s="164"/>
    </row>
    <row r="238" spans="3:14" ht="16.5" customHeight="1" x14ac:dyDescent="0.35">
      <c r="C238" s="164"/>
      <c r="D238" s="168"/>
      <c r="F238" s="168"/>
      <c r="G238" s="164"/>
      <c r="H238" s="164"/>
      <c r="I238" s="164"/>
      <c r="J238" s="164"/>
      <c r="K238" s="164"/>
      <c r="L238" s="164"/>
      <c r="M238" s="164"/>
      <c r="N238" s="164"/>
    </row>
    <row r="239" spans="3:14" ht="29.25" customHeight="1" x14ac:dyDescent="0.35">
      <c r="C239" s="164"/>
      <c r="D239" s="168"/>
      <c r="F239" s="168"/>
      <c r="G239" s="164"/>
      <c r="H239" s="164"/>
      <c r="I239" s="164"/>
      <c r="J239" s="164"/>
      <c r="K239" s="164"/>
      <c r="L239" s="164"/>
      <c r="M239" s="164"/>
      <c r="N239" s="164"/>
    </row>
    <row r="240" spans="3:14" ht="24.75" customHeight="1" x14ac:dyDescent="0.35">
      <c r="C240" s="164"/>
      <c r="D240" s="168"/>
      <c r="F240" s="168"/>
      <c r="G240" s="164"/>
      <c r="H240" s="164"/>
      <c r="I240" s="164"/>
      <c r="J240" s="164"/>
      <c r="K240" s="164"/>
      <c r="L240" s="164"/>
      <c r="M240" s="164"/>
      <c r="N240" s="164"/>
    </row>
    <row r="241" ht="33" customHeight="1" x14ac:dyDescent="0.35"/>
    <row r="243" ht="15" customHeight="1" x14ac:dyDescent="0.35"/>
    <row r="244" ht="25.5" customHeight="1" x14ac:dyDescent="0.35"/>
  </sheetData>
  <sheetProtection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conditionalFormatting sqref="G207">
    <cfRule type="cellIs" dxfId="5" priority="1" operator="notEqual">
      <formula>#REF!</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election activeCell="B6" sqref="B6"/>
    </sheetView>
  </sheetViews>
  <sheetFormatPr baseColWidth="10" defaultColWidth="8.81640625" defaultRowHeight="14.5" x14ac:dyDescent="0.35"/>
  <cols>
    <col min="2" max="2" width="73.26953125" customWidth="1"/>
  </cols>
  <sheetData>
    <row r="1" spans="2:2" ht="15" thickBot="1" x14ac:dyDescent="0.4"/>
    <row r="2" spans="2:2" ht="15" thickBot="1" x14ac:dyDescent="0.4">
      <c r="B2" s="100" t="s">
        <v>269</v>
      </c>
    </row>
    <row r="3" spans="2:2" ht="70.5" customHeight="1" x14ac:dyDescent="0.35">
      <c r="B3" s="101" t="s">
        <v>270</v>
      </c>
    </row>
    <row r="4" spans="2:2" ht="58" x14ac:dyDescent="0.35">
      <c r="B4" s="98" t="s">
        <v>271</v>
      </c>
    </row>
    <row r="5" spans="2:2" x14ac:dyDescent="0.35">
      <c r="B5" s="98"/>
    </row>
    <row r="6" spans="2:2" ht="58" x14ac:dyDescent="0.35">
      <c r="B6" s="97" t="s">
        <v>272</v>
      </c>
    </row>
    <row r="7" spans="2:2" x14ac:dyDescent="0.35">
      <c r="B7" s="98"/>
    </row>
    <row r="8" spans="2:2" ht="72.5" x14ac:dyDescent="0.35">
      <c r="B8" s="97" t="s">
        <v>273</v>
      </c>
    </row>
    <row r="9" spans="2:2" x14ac:dyDescent="0.35">
      <c r="B9" s="98"/>
    </row>
    <row r="10" spans="2:2" ht="29" x14ac:dyDescent="0.35">
      <c r="B10" s="98" t="s">
        <v>274</v>
      </c>
    </row>
    <row r="11" spans="2:2" x14ac:dyDescent="0.35">
      <c r="B11" s="98"/>
    </row>
    <row r="12" spans="2:2" ht="72.5" x14ac:dyDescent="0.35">
      <c r="B12" s="97" t="s">
        <v>275</v>
      </c>
    </row>
    <row r="13" spans="2:2" x14ac:dyDescent="0.35">
      <c r="B13" s="98"/>
    </row>
    <row r="14" spans="2:2" ht="58.5" thickBot="1" x14ac:dyDescent="0.4">
      <c r="B14" s="99" t="s">
        <v>276</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46" t="s">
        <v>277</v>
      </c>
      <c r="C2" s="347"/>
      <c r="D2" s="348"/>
    </row>
    <row r="3" spans="2:4" ht="15" thickBot="1" x14ac:dyDescent="0.4">
      <c r="B3" s="349"/>
      <c r="C3" s="350"/>
      <c r="D3" s="351"/>
    </row>
    <row r="4" spans="2:4" ht="15" thickBot="1" x14ac:dyDescent="0.4"/>
    <row r="5" spans="2:4" x14ac:dyDescent="0.35">
      <c r="B5" s="357" t="s">
        <v>278</v>
      </c>
      <c r="C5" s="358"/>
      <c r="D5" s="359"/>
    </row>
    <row r="6" spans="2:4" ht="15" thickBot="1" x14ac:dyDescent="0.4">
      <c r="B6" s="354"/>
      <c r="C6" s="355"/>
      <c r="D6" s="356"/>
    </row>
    <row r="7" spans="2:4" x14ac:dyDescent="0.35">
      <c r="B7" s="60" t="s">
        <v>279</v>
      </c>
      <c r="C7" s="352" t="e">
        <f>SUM(#REF!,#REF!,#REF!,#REF!)</f>
        <v>#REF!</v>
      </c>
      <c r="D7" s="353"/>
    </row>
    <row r="8" spans="2:4" x14ac:dyDescent="0.35">
      <c r="B8" s="60" t="s">
        <v>280</v>
      </c>
      <c r="C8" s="360" t="e">
        <f>SUM(D10:D14)</f>
        <v>#REF!</v>
      </c>
      <c r="D8" s="361"/>
    </row>
    <row r="9" spans="2:4" x14ac:dyDescent="0.35">
      <c r="B9" s="61" t="s">
        <v>281</v>
      </c>
      <c r="C9" s="62" t="s">
        <v>282</v>
      </c>
      <c r="D9" s="63" t="s">
        <v>283</v>
      </c>
    </row>
    <row r="10" spans="2:4" ht="35.15" customHeight="1" x14ac:dyDescent="0.35">
      <c r="B10" s="79"/>
      <c r="C10" s="65"/>
      <c r="D10" s="66" t="e">
        <f>$C$7*C10</f>
        <v>#REF!</v>
      </c>
    </row>
    <row r="11" spans="2:4" ht="35.15" customHeight="1" x14ac:dyDescent="0.35">
      <c r="B11" s="79"/>
      <c r="C11" s="65"/>
      <c r="D11" s="66" t="e">
        <f>C7*C11</f>
        <v>#REF!</v>
      </c>
    </row>
    <row r="12" spans="2:4" ht="35.15" customHeight="1" x14ac:dyDescent="0.35">
      <c r="B12" s="80"/>
      <c r="C12" s="65"/>
      <c r="D12" s="66" t="e">
        <f>C7*C12</f>
        <v>#REF!</v>
      </c>
    </row>
    <row r="13" spans="2:4" ht="35.15" customHeight="1" x14ac:dyDescent="0.35">
      <c r="B13" s="80"/>
      <c r="C13" s="65"/>
      <c r="D13" s="66" t="e">
        <f>C7*C13</f>
        <v>#REF!</v>
      </c>
    </row>
    <row r="14" spans="2:4" ht="35.15" customHeight="1" thickBot="1" x14ac:dyDescent="0.4">
      <c r="B14" s="81"/>
      <c r="C14" s="65"/>
      <c r="D14" s="70" t="e">
        <f>C7*C14</f>
        <v>#REF!</v>
      </c>
    </row>
    <row r="15" spans="2:4" ht="15" thickBot="1" x14ac:dyDescent="0.4"/>
    <row r="16" spans="2:4" x14ac:dyDescent="0.35">
      <c r="B16" s="357" t="s">
        <v>284</v>
      </c>
      <c r="C16" s="358"/>
      <c r="D16" s="359"/>
    </row>
    <row r="17" spans="2:4" ht="15" thickBot="1" x14ac:dyDescent="0.4">
      <c r="B17" s="362"/>
      <c r="C17" s="363"/>
      <c r="D17" s="364"/>
    </row>
    <row r="18" spans="2:4" x14ac:dyDescent="0.35">
      <c r="B18" s="60" t="s">
        <v>279</v>
      </c>
      <c r="C18" s="352" t="e">
        <f>SUM(#REF!,#REF!,#REF!,#REF!)</f>
        <v>#REF!</v>
      </c>
      <c r="D18" s="353"/>
    </row>
    <row r="19" spans="2:4" x14ac:dyDescent="0.35">
      <c r="B19" s="60" t="s">
        <v>280</v>
      </c>
      <c r="C19" s="360" t="e">
        <f>SUM(D21:D25)</f>
        <v>#REF!</v>
      </c>
      <c r="D19" s="361"/>
    </row>
    <row r="20" spans="2:4" x14ac:dyDescent="0.35">
      <c r="B20" s="61" t="s">
        <v>281</v>
      </c>
      <c r="C20" s="62" t="s">
        <v>282</v>
      </c>
      <c r="D20" s="63" t="s">
        <v>283</v>
      </c>
    </row>
    <row r="21" spans="2:4" ht="35.15" customHeight="1" x14ac:dyDescent="0.35">
      <c r="B21" s="64"/>
      <c r="C21" s="65"/>
      <c r="D21" s="66" t="e">
        <f>$C$18*C21</f>
        <v>#REF!</v>
      </c>
    </row>
    <row r="22" spans="2:4" ht="35.15" customHeight="1" x14ac:dyDescent="0.35">
      <c r="B22" s="67"/>
      <c r="C22" s="65"/>
      <c r="D22" s="66" t="e">
        <f>$C$18*C22</f>
        <v>#REF!</v>
      </c>
    </row>
    <row r="23" spans="2:4" ht="35.15" customHeight="1" x14ac:dyDescent="0.35">
      <c r="B23" s="68"/>
      <c r="C23" s="65"/>
      <c r="D23" s="66" t="e">
        <f>$C$18*C23</f>
        <v>#REF!</v>
      </c>
    </row>
    <row r="24" spans="2:4" ht="35.15" customHeight="1" x14ac:dyDescent="0.35">
      <c r="B24" s="68"/>
      <c r="C24" s="65"/>
      <c r="D24" s="66" t="e">
        <f>$C$18*C24</f>
        <v>#REF!</v>
      </c>
    </row>
    <row r="25" spans="2:4" ht="35.15" customHeight="1" thickBot="1" x14ac:dyDescent="0.4">
      <c r="B25" s="69"/>
      <c r="C25" s="65"/>
      <c r="D25" s="66" t="e">
        <f>$C$18*C25</f>
        <v>#REF!</v>
      </c>
    </row>
    <row r="26" spans="2:4" ht="15" thickBot="1" x14ac:dyDescent="0.4"/>
    <row r="27" spans="2:4" x14ac:dyDescent="0.35">
      <c r="B27" s="357" t="s">
        <v>285</v>
      </c>
      <c r="C27" s="358"/>
      <c r="D27" s="359"/>
    </row>
    <row r="28" spans="2:4" ht="15" thickBot="1" x14ac:dyDescent="0.4">
      <c r="B28" s="354"/>
      <c r="C28" s="355"/>
      <c r="D28" s="356"/>
    </row>
    <row r="29" spans="2:4" x14ac:dyDescent="0.35">
      <c r="B29" s="60" t="s">
        <v>279</v>
      </c>
      <c r="C29" s="352" t="e">
        <f>SUM(#REF!,#REF!,#REF!,#REF!)</f>
        <v>#REF!</v>
      </c>
      <c r="D29" s="353"/>
    </row>
    <row r="30" spans="2:4" x14ac:dyDescent="0.35">
      <c r="B30" s="60" t="s">
        <v>280</v>
      </c>
      <c r="C30" s="360" t="e">
        <f>SUM(D32:D36)</f>
        <v>#REF!</v>
      </c>
      <c r="D30" s="361"/>
    </row>
    <row r="31" spans="2:4" x14ac:dyDescent="0.35">
      <c r="B31" s="61" t="s">
        <v>281</v>
      </c>
      <c r="C31" s="62" t="s">
        <v>282</v>
      </c>
      <c r="D31" s="63" t="s">
        <v>283</v>
      </c>
    </row>
    <row r="32" spans="2:4" ht="35.15" customHeight="1" x14ac:dyDescent="0.35">
      <c r="B32" s="64"/>
      <c r="C32" s="65"/>
      <c r="D32" s="66" t="e">
        <f>$C$29*C32</f>
        <v>#REF!</v>
      </c>
    </row>
    <row r="33" spans="2:4" ht="35.15" customHeight="1" x14ac:dyDescent="0.35">
      <c r="B33" s="67"/>
      <c r="C33" s="65"/>
      <c r="D33" s="66" t="e">
        <f>$C$29*C33</f>
        <v>#REF!</v>
      </c>
    </row>
    <row r="34" spans="2:4" ht="35.15" customHeight="1" x14ac:dyDescent="0.35">
      <c r="B34" s="68"/>
      <c r="C34" s="65"/>
      <c r="D34" s="66" t="e">
        <f>$C$29*C34</f>
        <v>#REF!</v>
      </c>
    </row>
    <row r="35" spans="2:4" ht="35.15" customHeight="1" x14ac:dyDescent="0.35">
      <c r="B35" s="68"/>
      <c r="C35" s="65"/>
      <c r="D35" s="66" t="e">
        <f>$C$29*C35</f>
        <v>#REF!</v>
      </c>
    </row>
    <row r="36" spans="2:4" ht="35.15" customHeight="1" thickBot="1" x14ac:dyDescent="0.4">
      <c r="B36" s="69"/>
      <c r="C36" s="65"/>
      <c r="D36" s="66" t="e">
        <f>$C$29*C36</f>
        <v>#REF!</v>
      </c>
    </row>
    <row r="37" spans="2:4" ht="15" thickBot="1" x14ac:dyDescent="0.4"/>
    <row r="38" spans="2:4" x14ac:dyDescent="0.35">
      <c r="B38" s="357" t="s">
        <v>286</v>
      </c>
      <c r="C38" s="358"/>
      <c r="D38" s="359"/>
    </row>
    <row r="39" spans="2:4" ht="15" thickBot="1" x14ac:dyDescent="0.4">
      <c r="B39" s="354"/>
      <c r="C39" s="355"/>
      <c r="D39" s="356"/>
    </row>
    <row r="40" spans="2:4" x14ac:dyDescent="0.35">
      <c r="B40" s="60" t="s">
        <v>279</v>
      </c>
      <c r="C40" s="352" t="e">
        <f>SUM(#REF!,#REF!,#REF!,#REF!)</f>
        <v>#REF!</v>
      </c>
      <c r="D40" s="353"/>
    </row>
    <row r="41" spans="2:4" x14ac:dyDescent="0.35">
      <c r="B41" s="60" t="s">
        <v>280</v>
      </c>
      <c r="C41" s="360" t="e">
        <f>SUM(D43:D47)</f>
        <v>#REF!</v>
      </c>
      <c r="D41" s="361"/>
    </row>
    <row r="42" spans="2:4" x14ac:dyDescent="0.35">
      <c r="B42" s="61" t="s">
        <v>281</v>
      </c>
      <c r="C42" s="62" t="s">
        <v>282</v>
      </c>
      <c r="D42" s="63" t="s">
        <v>283</v>
      </c>
    </row>
    <row r="43" spans="2:4" ht="35.15" customHeight="1" x14ac:dyDescent="0.35">
      <c r="B43" s="64"/>
      <c r="C43" s="65"/>
      <c r="D43" s="66" t="e">
        <f>$C$40*C43</f>
        <v>#REF!</v>
      </c>
    </row>
    <row r="44" spans="2:4" ht="35.15" customHeight="1" x14ac:dyDescent="0.35">
      <c r="B44" s="67"/>
      <c r="C44" s="65"/>
      <c r="D44" s="66" t="e">
        <f>$C$40*C44</f>
        <v>#REF!</v>
      </c>
    </row>
    <row r="45" spans="2:4" ht="35.15" customHeight="1" x14ac:dyDescent="0.35">
      <c r="B45" s="68"/>
      <c r="C45" s="65"/>
      <c r="D45" s="66" t="e">
        <f>$C$40*C45</f>
        <v>#REF!</v>
      </c>
    </row>
    <row r="46" spans="2:4" ht="35.15" customHeight="1" x14ac:dyDescent="0.35">
      <c r="B46" s="68"/>
      <c r="C46" s="65"/>
      <c r="D46" s="66" t="e">
        <f>$C$40*C46</f>
        <v>#REF!</v>
      </c>
    </row>
    <row r="47" spans="2:4" ht="35.15" customHeight="1" thickBot="1" x14ac:dyDescent="0.4">
      <c r="B47" s="69"/>
      <c r="C47" s="65"/>
      <c r="D47" s="70" t="e">
        <f>$C$40*C47</f>
        <v>#REF!</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4" customFormat="1" ht="15.5" x14ac:dyDescent="0.35">
      <c r="B2" s="366" t="s">
        <v>287</v>
      </c>
      <c r="C2" s="367"/>
      <c r="D2" s="367"/>
      <c r="E2" s="367"/>
      <c r="F2" s="368"/>
    </row>
    <row r="3" spans="2:6" s="54" customFormat="1" ht="16" thickBot="1" x14ac:dyDescent="0.4">
      <c r="B3" s="369"/>
      <c r="C3" s="370"/>
      <c r="D3" s="370"/>
      <c r="E3" s="370"/>
      <c r="F3" s="371"/>
    </row>
    <row r="4" spans="2:6" s="54" customFormat="1" ht="16" thickBot="1" x14ac:dyDescent="0.4">
      <c r="B4" s="181"/>
      <c r="C4" s="181"/>
      <c r="D4" s="181"/>
      <c r="E4" s="181"/>
      <c r="F4" s="181"/>
    </row>
    <row r="5" spans="2:6" s="54" customFormat="1" ht="16" thickBot="1" x14ac:dyDescent="0.4">
      <c r="B5" s="336" t="s">
        <v>288</v>
      </c>
      <c r="C5" s="337"/>
      <c r="D5" s="337"/>
      <c r="E5" s="337"/>
      <c r="F5" s="365"/>
    </row>
    <row r="6" spans="2:6" s="54" customFormat="1" ht="52.5" customHeight="1" x14ac:dyDescent="0.35">
      <c r="B6" s="53"/>
      <c r="C6" s="39" t="e">
        <f>#REF!</f>
        <v>#REF!</v>
      </c>
      <c r="D6" s="39" t="e">
        <f>#REF!</f>
        <v>#REF!</v>
      </c>
      <c r="E6" s="39" t="e">
        <f>#REF!</f>
        <v>#REF!</v>
      </c>
      <c r="F6" s="12" t="s">
        <v>288</v>
      </c>
    </row>
    <row r="7" spans="2:6" s="54" customFormat="1" ht="31" x14ac:dyDescent="0.35">
      <c r="B7" s="9" t="s">
        <v>289</v>
      </c>
      <c r="C7" s="173" t="e">
        <f>'2) Tableau budgétaire 2'!D198</f>
        <v>#REF!</v>
      </c>
      <c r="D7" s="173" t="e">
        <f>'2) Tableau budgétaire 2'!E198</f>
        <v>#REF!</v>
      </c>
      <c r="E7" s="173">
        <f>'2) Tableau budgétaire 2'!F198</f>
        <v>0</v>
      </c>
      <c r="F7" s="51" t="e">
        <f t="shared" ref="F7:F14" si="0">SUM(C7:E7)</f>
        <v>#REF!</v>
      </c>
    </row>
    <row r="8" spans="2:6" s="54" customFormat="1" ht="46.5" x14ac:dyDescent="0.35">
      <c r="B8" s="9" t="s">
        <v>290</v>
      </c>
      <c r="C8" s="173" t="e">
        <f>'2) Tableau budgétaire 2'!D199</f>
        <v>#REF!</v>
      </c>
      <c r="D8" s="173">
        <f>'2) Tableau budgétaire 2'!E199</f>
        <v>8360</v>
      </c>
      <c r="E8" s="173">
        <f>'2) Tableau budgétaire 2'!F199</f>
        <v>0</v>
      </c>
      <c r="F8" s="52" t="e">
        <f t="shared" si="0"/>
        <v>#REF!</v>
      </c>
    </row>
    <row r="9" spans="2:6" s="54" customFormat="1" ht="62" x14ac:dyDescent="0.35">
      <c r="B9" s="9" t="s">
        <v>291</v>
      </c>
      <c r="C9" s="173">
        <f>'2) Tableau budgétaire 2'!D200</f>
        <v>0</v>
      </c>
      <c r="D9" s="173">
        <f>'2) Tableau budgétaire 2'!E200</f>
        <v>23000</v>
      </c>
      <c r="E9" s="173">
        <f>'2) Tableau budgétaire 2'!F200</f>
        <v>0</v>
      </c>
      <c r="F9" s="52">
        <f t="shared" si="0"/>
        <v>23000</v>
      </c>
    </row>
    <row r="10" spans="2:6" s="54" customFormat="1" ht="31" x14ac:dyDescent="0.35">
      <c r="B10" s="16" t="s">
        <v>292</v>
      </c>
      <c r="C10" s="173">
        <f>'2) Tableau budgétaire 2'!D201</f>
        <v>1345000</v>
      </c>
      <c r="D10" s="173">
        <f>'2) Tableau budgétaire 2'!E201</f>
        <v>245000</v>
      </c>
      <c r="E10" s="173">
        <f>'2) Tableau budgétaire 2'!F201</f>
        <v>0</v>
      </c>
      <c r="F10" s="52">
        <f t="shared" si="0"/>
        <v>1590000</v>
      </c>
    </row>
    <row r="11" spans="2:6" s="54" customFormat="1" ht="15.5" x14ac:dyDescent="0.35">
      <c r="B11" s="9" t="s">
        <v>293</v>
      </c>
      <c r="C11" s="173">
        <f>'2) Tableau budgétaire 2'!D202</f>
        <v>347000</v>
      </c>
      <c r="D11" s="173">
        <f>'2) Tableau budgétaire 2'!E202</f>
        <v>33000</v>
      </c>
      <c r="E11" s="173">
        <f>'2) Tableau budgétaire 2'!F202</f>
        <v>0</v>
      </c>
      <c r="F11" s="52">
        <f t="shared" si="0"/>
        <v>380000</v>
      </c>
    </row>
    <row r="12" spans="2:6" s="54" customFormat="1" ht="46.5" x14ac:dyDescent="0.35">
      <c r="B12" s="9" t="s">
        <v>294</v>
      </c>
      <c r="C12" s="173">
        <f>'2) Tableau budgétaire 2'!D203</f>
        <v>1199000</v>
      </c>
      <c r="D12" s="173">
        <f>'2) Tableau budgétaire 2'!E203</f>
        <v>830000</v>
      </c>
      <c r="E12" s="173">
        <f>'2) Tableau budgétaire 2'!F203</f>
        <v>0</v>
      </c>
      <c r="F12" s="52">
        <f t="shared" si="0"/>
        <v>2029000</v>
      </c>
    </row>
    <row r="13" spans="2:6" s="54" customFormat="1" ht="31.5" thickBot="1" x14ac:dyDescent="0.4">
      <c r="B13" s="105" t="s">
        <v>295</v>
      </c>
      <c r="C13" s="182">
        <f>'2) Tableau budgétaire 2'!D204</f>
        <v>0</v>
      </c>
      <c r="D13" s="182">
        <f>'2) Tableau budgétaire 2'!E204</f>
        <v>12000</v>
      </c>
      <c r="E13" s="182">
        <f>'2) Tableau budgétaire 2'!F204</f>
        <v>0</v>
      </c>
      <c r="F13" s="106">
        <f t="shared" si="0"/>
        <v>12000</v>
      </c>
    </row>
    <row r="14" spans="2:6" s="54" customFormat="1" ht="30" customHeight="1" x14ac:dyDescent="0.35">
      <c r="B14" s="183" t="s">
        <v>296</v>
      </c>
      <c r="C14" s="184" t="e">
        <f>SUM(C7:C13)</f>
        <v>#REF!</v>
      </c>
      <c r="D14" s="184" t="e">
        <f>SUM(D7:D13)</f>
        <v>#REF!</v>
      </c>
      <c r="E14" s="184">
        <f>SUM(E7:E13)</f>
        <v>0</v>
      </c>
      <c r="F14" s="185" t="e">
        <f t="shared" si="0"/>
        <v>#REF!</v>
      </c>
    </row>
    <row r="15" spans="2:6" s="54" customFormat="1" ht="22.5" customHeight="1" x14ac:dyDescent="0.35">
      <c r="B15" s="186" t="s">
        <v>297</v>
      </c>
      <c r="C15" s="102" t="e">
        <f>C14*0.07</f>
        <v>#REF!</v>
      </c>
      <c r="D15" s="102" t="e">
        <f>D14*0.07</f>
        <v>#REF!</v>
      </c>
      <c r="E15" s="102">
        <f>E14*0.07</f>
        <v>0</v>
      </c>
      <c r="F15" s="107" t="e">
        <f>F14*0.07</f>
        <v>#REF!</v>
      </c>
    </row>
    <row r="16" spans="2:6" s="54" customFormat="1" ht="30" customHeight="1" thickBot="1" x14ac:dyDescent="0.4">
      <c r="B16" s="103" t="s">
        <v>9</v>
      </c>
      <c r="C16" s="104" t="e">
        <f>C14+C15</f>
        <v>#REF!</v>
      </c>
      <c r="D16" s="104" t="e">
        <f>D14+D15</f>
        <v>#REF!</v>
      </c>
      <c r="E16" s="104">
        <f>E14+E15</f>
        <v>0</v>
      </c>
      <c r="F16" s="108" t="e">
        <f>F14+F15</f>
        <v>#REF!</v>
      </c>
    </row>
    <row r="17" spans="2:7" s="54" customFormat="1" ht="16" thickBot="1" x14ac:dyDescent="0.4">
      <c r="B17" s="181"/>
      <c r="C17" s="181"/>
      <c r="D17" s="181"/>
      <c r="E17" s="181"/>
      <c r="F17" s="181"/>
      <c r="G17" s="181"/>
    </row>
    <row r="18" spans="2:7" s="54" customFormat="1" ht="15.5" x14ac:dyDescent="0.35">
      <c r="B18" s="319" t="s">
        <v>298</v>
      </c>
      <c r="C18" s="320"/>
      <c r="D18" s="320"/>
      <c r="E18" s="320"/>
      <c r="F18" s="322"/>
      <c r="G18" s="181"/>
    </row>
    <row r="19" spans="2:7" ht="48" customHeight="1" x14ac:dyDescent="0.35">
      <c r="B19" s="14"/>
      <c r="C19" s="12" t="e">
        <f>#REF!</f>
        <v>#REF!</v>
      </c>
      <c r="D19" s="12" t="e">
        <f>#REF!</f>
        <v>#REF!</v>
      </c>
      <c r="E19" s="12" t="e">
        <f>#REF!</f>
        <v>#REF!</v>
      </c>
      <c r="F19" s="15" t="s">
        <v>268</v>
      </c>
      <c r="G19" s="126" t="s">
        <v>220</v>
      </c>
    </row>
    <row r="20" spans="2:7" ht="23.25" customHeight="1" x14ac:dyDescent="0.35">
      <c r="B20" s="13" t="s">
        <v>299</v>
      </c>
      <c r="C20" s="11" t="e">
        <f>#REF!</f>
        <v>#REF!</v>
      </c>
      <c r="D20" s="11" t="e">
        <f>#REF!</f>
        <v>#REF!</v>
      </c>
      <c r="E20" s="11" t="e">
        <f>#REF!</f>
        <v>#REF!</v>
      </c>
      <c r="F20" s="125" t="e">
        <f>#REF!</f>
        <v>#REF!</v>
      </c>
      <c r="G20" s="127" t="e">
        <f>#REF!</f>
        <v>#REF!</v>
      </c>
    </row>
    <row r="21" spans="2:7" ht="24.75" customHeight="1" x14ac:dyDescent="0.35">
      <c r="B21" s="13" t="s">
        <v>300</v>
      </c>
      <c r="C21" s="11" t="e">
        <f>#REF!</f>
        <v>#REF!</v>
      </c>
      <c r="D21" s="11" t="e">
        <f>#REF!</f>
        <v>#REF!</v>
      </c>
      <c r="E21" s="11" t="e">
        <f>#REF!</f>
        <v>#REF!</v>
      </c>
      <c r="F21" s="125" t="e">
        <f>#REF!</f>
        <v>#REF!</v>
      </c>
      <c r="G21" s="127" t="e">
        <f>#REF!</f>
        <v>#REF!</v>
      </c>
    </row>
    <row r="22" spans="2:7" ht="24.75" customHeight="1" thickBot="1" x14ac:dyDescent="0.4">
      <c r="B22" s="13" t="s">
        <v>301</v>
      </c>
      <c r="C22" s="11" t="e">
        <f>#REF!</f>
        <v>#REF!</v>
      </c>
      <c r="D22" s="11" t="e">
        <f>#REF!</f>
        <v>#REF!</v>
      </c>
      <c r="E22" s="11" t="e">
        <f>#REF!</f>
        <v>#REF!</v>
      </c>
      <c r="F22" s="125" t="e">
        <f>#REF!</f>
        <v>#REF!</v>
      </c>
      <c r="G22" s="128" t="e">
        <f>#REF!</f>
        <v>#REF!</v>
      </c>
    </row>
    <row r="23" spans="2:7" ht="16" thickBot="1" x14ac:dyDescent="0.4">
      <c r="B23" s="6" t="s">
        <v>268</v>
      </c>
      <c r="C23" s="129" t="e">
        <f>#REF!</f>
        <v>#REF!</v>
      </c>
      <c r="D23" s="129" t="e">
        <f>#REF!</f>
        <v>#REF!</v>
      </c>
      <c r="E23" s="129" t="e">
        <f>#REF!</f>
        <v>#REF!</v>
      </c>
      <c r="F23" s="129" t="e">
        <f>#REF!</f>
        <v>#REF!</v>
      </c>
    </row>
  </sheetData>
  <sheetProtection sheet="1" objects="1" scenarios="1" formatCells="0" formatColumns="0" formatRows="0"/>
  <mergeCells count="3">
    <mergeCell ref="B18:F18"/>
    <mergeCell ref="B5:F5"/>
    <mergeCell ref="B2:F3"/>
  </mergeCells>
  <conditionalFormatting sqref="F16">
    <cfRule type="cellIs" dxfId="0" priority="1" operator="notEqual">
      <formula>#REF!</formula>
    </cfRule>
  </conditionalFormatting>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91">
        <v>0</v>
      </c>
    </row>
    <row r="2" spans="1:1" x14ac:dyDescent="0.35">
      <c r="A2" s="91">
        <v>0.2</v>
      </c>
    </row>
    <row r="3" spans="1:1" x14ac:dyDescent="0.35">
      <c r="A3" s="91">
        <v>0.4</v>
      </c>
    </row>
    <row r="4" spans="1:1" x14ac:dyDescent="0.35">
      <c r="A4" s="91">
        <v>0.6</v>
      </c>
    </row>
    <row r="5" spans="1:1" x14ac:dyDescent="0.35">
      <c r="A5" s="91">
        <v>0.8</v>
      </c>
    </row>
    <row r="6" spans="1:1" x14ac:dyDescent="0.35">
      <c r="A6" s="91">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55" t="s">
        <v>302</v>
      </c>
      <c r="B1" s="56" t="s">
        <v>303</v>
      </c>
    </row>
    <row r="2" spans="1:2" x14ac:dyDescent="0.35">
      <c r="A2" s="57" t="s">
        <v>304</v>
      </c>
      <c r="B2" s="58" t="s">
        <v>305</v>
      </c>
    </row>
    <row r="3" spans="1:2" x14ac:dyDescent="0.35">
      <c r="A3" s="57" t="s">
        <v>306</v>
      </c>
      <c r="B3" s="58" t="s">
        <v>307</v>
      </c>
    </row>
    <row r="4" spans="1:2" x14ac:dyDescent="0.35">
      <c r="A4" s="57" t="s">
        <v>308</v>
      </c>
      <c r="B4" s="58" t="s">
        <v>309</v>
      </c>
    </row>
    <row r="5" spans="1:2" x14ac:dyDescent="0.35">
      <c r="A5" s="57" t="s">
        <v>310</v>
      </c>
      <c r="B5" s="58" t="s">
        <v>311</v>
      </c>
    </row>
    <row r="6" spans="1:2" x14ac:dyDescent="0.35">
      <c r="A6" s="57" t="s">
        <v>312</v>
      </c>
      <c r="B6" s="58" t="s">
        <v>313</v>
      </c>
    </row>
    <row r="7" spans="1:2" x14ac:dyDescent="0.35">
      <c r="A7" s="57" t="s">
        <v>314</v>
      </c>
      <c r="B7" s="58" t="s">
        <v>315</v>
      </c>
    </row>
    <row r="8" spans="1:2" x14ac:dyDescent="0.35">
      <c r="A8" s="57" t="s">
        <v>316</v>
      </c>
      <c r="B8" s="58" t="s">
        <v>317</v>
      </c>
    </row>
    <row r="9" spans="1:2" x14ac:dyDescent="0.35">
      <c r="A9" s="57" t="s">
        <v>318</v>
      </c>
      <c r="B9" s="58" t="s">
        <v>319</v>
      </c>
    </row>
    <row r="10" spans="1:2" x14ac:dyDescent="0.35">
      <c r="A10" s="57" t="s">
        <v>320</v>
      </c>
      <c r="B10" s="58" t="s">
        <v>321</v>
      </c>
    </row>
    <row r="11" spans="1:2" x14ac:dyDescent="0.35">
      <c r="A11" s="57" t="s">
        <v>322</v>
      </c>
      <c r="B11" s="58" t="s">
        <v>323</v>
      </c>
    </row>
    <row r="12" spans="1:2" x14ac:dyDescent="0.35">
      <c r="A12" s="57" t="s">
        <v>324</v>
      </c>
      <c r="B12" s="58" t="s">
        <v>325</v>
      </c>
    </row>
    <row r="13" spans="1:2" x14ac:dyDescent="0.35">
      <c r="A13" s="57" t="s">
        <v>326</v>
      </c>
      <c r="B13" s="58" t="s">
        <v>327</v>
      </c>
    </row>
    <row r="14" spans="1:2" x14ac:dyDescent="0.35">
      <c r="A14" s="57" t="s">
        <v>328</v>
      </c>
      <c r="B14" s="58" t="s">
        <v>329</v>
      </c>
    </row>
    <row r="15" spans="1:2" x14ac:dyDescent="0.35">
      <c r="A15" s="57" t="s">
        <v>330</v>
      </c>
      <c r="B15" s="58" t="s">
        <v>331</v>
      </c>
    </row>
    <row r="16" spans="1:2" x14ac:dyDescent="0.35">
      <c r="A16" s="57" t="s">
        <v>332</v>
      </c>
      <c r="B16" s="58" t="s">
        <v>333</v>
      </c>
    </row>
    <row r="17" spans="1:2" x14ac:dyDescent="0.35">
      <c r="A17" s="57" t="s">
        <v>334</v>
      </c>
      <c r="B17" s="58" t="s">
        <v>335</v>
      </c>
    </row>
    <row r="18" spans="1:2" x14ac:dyDescent="0.35">
      <c r="A18" s="57" t="s">
        <v>336</v>
      </c>
      <c r="B18" s="58" t="s">
        <v>337</v>
      </c>
    </row>
    <row r="19" spans="1:2" x14ac:dyDescent="0.35">
      <c r="A19" s="57" t="s">
        <v>338</v>
      </c>
      <c r="B19" s="58" t="s">
        <v>339</v>
      </c>
    </row>
    <row r="20" spans="1:2" x14ac:dyDescent="0.35">
      <c r="A20" s="57" t="s">
        <v>340</v>
      </c>
      <c r="B20" s="58" t="s">
        <v>341</v>
      </c>
    </row>
    <row r="21" spans="1:2" x14ac:dyDescent="0.35">
      <c r="A21" s="57" t="s">
        <v>342</v>
      </c>
      <c r="B21" s="58" t="s">
        <v>343</v>
      </c>
    </row>
    <row r="22" spans="1:2" x14ac:dyDescent="0.35">
      <c r="A22" s="57" t="s">
        <v>344</v>
      </c>
      <c r="B22" s="58" t="s">
        <v>345</v>
      </c>
    </row>
    <row r="23" spans="1:2" x14ac:dyDescent="0.35">
      <c r="A23" s="57" t="s">
        <v>346</v>
      </c>
      <c r="B23" s="58" t="s">
        <v>347</v>
      </c>
    </row>
    <row r="24" spans="1:2" x14ac:dyDescent="0.35">
      <c r="A24" s="57" t="s">
        <v>348</v>
      </c>
      <c r="B24" s="58" t="s">
        <v>349</v>
      </c>
    </row>
    <row r="25" spans="1:2" x14ac:dyDescent="0.35">
      <c r="A25" s="57" t="s">
        <v>350</v>
      </c>
      <c r="B25" s="58" t="s">
        <v>351</v>
      </c>
    </row>
    <row r="26" spans="1:2" x14ac:dyDescent="0.35">
      <c r="A26" s="57" t="s">
        <v>352</v>
      </c>
      <c r="B26" s="58" t="s">
        <v>353</v>
      </c>
    </row>
    <row r="27" spans="1:2" x14ac:dyDescent="0.35">
      <c r="A27" s="57" t="s">
        <v>354</v>
      </c>
      <c r="B27" s="58" t="s">
        <v>355</v>
      </c>
    </row>
    <row r="28" spans="1:2" x14ac:dyDescent="0.35">
      <c r="A28" s="57" t="s">
        <v>356</v>
      </c>
      <c r="B28" s="58" t="s">
        <v>357</v>
      </c>
    </row>
    <row r="29" spans="1:2" x14ac:dyDescent="0.35">
      <c r="A29" s="57" t="s">
        <v>358</v>
      </c>
      <c r="B29" s="58" t="s">
        <v>359</v>
      </c>
    </row>
    <row r="30" spans="1:2" x14ac:dyDescent="0.35">
      <c r="A30" s="57" t="s">
        <v>360</v>
      </c>
      <c r="B30" s="58" t="s">
        <v>361</v>
      </c>
    </row>
    <row r="31" spans="1:2" x14ac:dyDescent="0.35">
      <c r="A31" s="57" t="s">
        <v>362</v>
      </c>
      <c r="B31" s="58" t="s">
        <v>363</v>
      </c>
    </row>
    <row r="32" spans="1:2" x14ac:dyDescent="0.35">
      <c r="A32" s="57" t="s">
        <v>364</v>
      </c>
      <c r="B32" s="58" t="s">
        <v>365</v>
      </c>
    </row>
    <row r="33" spans="1:2" x14ac:dyDescent="0.35">
      <c r="A33" s="57" t="s">
        <v>366</v>
      </c>
      <c r="B33" s="58" t="s">
        <v>367</v>
      </c>
    </row>
    <row r="34" spans="1:2" x14ac:dyDescent="0.35">
      <c r="A34" s="57" t="s">
        <v>368</v>
      </c>
      <c r="B34" s="58" t="s">
        <v>369</v>
      </c>
    </row>
    <row r="35" spans="1:2" x14ac:dyDescent="0.35">
      <c r="A35" s="57" t="s">
        <v>370</v>
      </c>
      <c r="B35" s="58" t="s">
        <v>371</v>
      </c>
    </row>
    <row r="36" spans="1:2" x14ac:dyDescent="0.35">
      <c r="A36" s="57" t="s">
        <v>372</v>
      </c>
      <c r="B36" s="58" t="s">
        <v>373</v>
      </c>
    </row>
    <row r="37" spans="1:2" x14ac:dyDescent="0.35">
      <c r="A37" s="57" t="s">
        <v>374</v>
      </c>
      <c r="B37" s="58" t="s">
        <v>375</v>
      </c>
    </row>
    <row r="38" spans="1:2" x14ac:dyDescent="0.35">
      <c r="A38" s="57" t="s">
        <v>376</v>
      </c>
      <c r="B38" s="58" t="s">
        <v>377</v>
      </c>
    </row>
    <row r="39" spans="1:2" x14ac:dyDescent="0.35">
      <c r="A39" s="57" t="s">
        <v>378</v>
      </c>
      <c r="B39" s="58" t="s">
        <v>379</v>
      </c>
    </row>
    <row r="40" spans="1:2" x14ac:dyDescent="0.35">
      <c r="A40" s="57" t="s">
        <v>380</v>
      </c>
      <c r="B40" s="58" t="s">
        <v>381</v>
      </c>
    </row>
    <row r="41" spans="1:2" x14ac:dyDescent="0.35">
      <c r="A41" s="57" t="s">
        <v>382</v>
      </c>
      <c r="B41" s="58" t="s">
        <v>383</v>
      </c>
    </row>
    <row r="42" spans="1:2" x14ac:dyDescent="0.35">
      <c r="A42" s="57" t="s">
        <v>384</v>
      </c>
      <c r="B42" s="58" t="s">
        <v>385</v>
      </c>
    </row>
    <row r="43" spans="1:2" x14ac:dyDescent="0.35">
      <c r="A43" s="57" t="s">
        <v>386</v>
      </c>
      <c r="B43" s="58" t="s">
        <v>387</v>
      </c>
    </row>
    <row r="44" spans="1:2" x14ac:dyDescent="0.35">
      <c r="A44" s="57" t="s">
        <v>388</v>
      </c>
      <c r="B44" s="58" t="s">
        <v>389</v>
      </c>
    </row>
    <row r="45" spans="1:2" x14ac:dyDescent="0.35">
      <c r="A45" s="57" t="s">
        <v>390</v>
      </c>
      <c r="B45" s="58" t="s">
        <v>391</v>
      </c>
    </row>
    <row r="46" spans="1:2" x14ac:dyDescent="0.35">
      <c r="A46" s="57" t="s">
        <v>392</v>
      </c>
      <c r="B46" s="58" t="s">
        <v>393</v>
      </c>
    </row>
    <row r="47" spans="1:2" x14ac:dyDescent="0.35">
      <c r="A47" s="57" t="s">
        <v>394</v>
      </c>
      <c r="B47" s="58" t="s">
        <v>395</v>
      </c>
    </row>
    <row r="48" spans="1:2" x14ac:dyDescent="0.35">
      <c r="A48" s="57" t="s">
        <v>396</v>
      </c>
      <c r="B48" s="58" t="s">
        <v>397</v>
      </c>
    </row>
    <row r="49" spans="1:2" x14ac:dyDescent="0.35">
      <c r="A49" s="57" t="s">
        <v>398</v>
      </c>
      <c r="B49" s="58" t="s">
        <v>399</v>
      </c>
    </row>
    <row r="50" spans="1:2" x14ac:dyDescent="0.35">
      <c r="A50" s="57" t="s">
        <v>400</v>
      </c>
      <c r="B50" s="58" t="s">
        <v>401</v>
      </c>
    </row>
    <row r="51" spans="1:2" x14ac:dyDescent="0.35">
      <c r="A51" s="57" t="s">
        <v>402</v>
      </c>
      <c r="B51" s="58" t="s">
        <v>403</v>
      </c>
    </row>
    <row r="52" spans="1:2" x14ac:dyDescent="0.35">
      <c r="A52" s="57" t="s">
        <v>404</v>
      </c>
      <c r="B52" s="58" t="s">
        <v>405</v>
      </c>
    </row>
    <row r="53" spans="1:2" x14ac:dyDescent="0.35">
      <c r="A53" s="57" t="s">
        <v>406</v>
      </c>
      <c r="B53" s="58" t="s">
        <v>407</v>
      </c>
    </row>
    <row r="54" spans="1:2" x14ac:dyDescent="0.35">
      <c r="A54" s="57" t="s">
        <v>408</v>
      </c>
      <c r="B54" s="58" t="s">
        <v>409</v>
      </c>
    </row>
    <row r="55" spans="1:2" x14ac:dyDescent="0.35">
      <c r="A55" s="57" t="s">
        <v>410</v>
      </c>
      <c r="B55" s="58" t="s">
        <v>411</v>
      </c>
    </row>
    <row r="56" spans="1:2" x14ac:dyDescent="0.35">
      <c r="A56" s="57" t="s">
        <v>412</v>
      </c>
      <c r="B56" s="58" t="s">
        <v>413</v>
      </c>
    </row>
    <row r="57" spans="1:2" x14ac:dyDescent="0.35">
      <c r="A57" s="57" t="s">
        <v>414</v>
      </c>
      <c r="B57" s="58" t="s">
        <v>415</v>
      </c>
    </row>
    <row r="58" spans="1:2" x14ac:dyDescent="0.35">
      <c r="A58" s="57" t="s">
        <v>416</v>
      </c>
      <c r="B58" s="58" t="s">
        <v>417</v>
      </c>
    </row>
    <row r="59" spans="1:2" x14ac:dyDescent="0.35">
      <c r="A59" s="57" t="s">
        <v>418</v>
      </c>
      <c r="B59" s="58" t="s">
        <v>419</v>
      </c>
    </row>
    <row r="60" spans="1:2" x14ac:dyDescent="0.35">
      <c r="A60" s="57" t="s">
        <v>420</v>
      </c>
      <c r="B60" s="58" t="s">
        <v>421</v>
      </c>
    </row>
    <row r="61" spans="1:2" x14ac:dyDescent="0.35">
      <c r="A61" s="57" t="s">
        <v>422</v>
      </c>
      <c r="B61" s="58" t="s">
        <v>423</v>
      </c>
    </row>
    <row r="62" spans="1:2" x14ac:dyDescent="0.35">
      <c r="A62" s="57" t="s">
        <v>424</v>
      </c>
      <c r="B62" s="58" t="s">
        <v>425</v>
      </c>
    </row>
    <row r="63" spans="1:2" x14ac:dyDescent="0.35">
      <c r="A63" s="57" t="s">
        <v>426</v>
      </c>
      <c r="B63" s="58" t="s">
        <v>427</v>
      </c>
    </row>
    <row r="64" spans="1:2" x14ac:dyDescent="0.35">
      <c r="A64" s="57" t="s">
        <v>428</v>
      </c>
      <c r="B64" s="58" t="s">
        <v>429</v>
      </c>
    </row>
    <row r="65" spans="1:2" x14ac:dyDescent="0.35">
      <c r="A65" s="57" t="s">
        <v>430</v>
      </c>
      <c r="B65" s="58" t="s">
        <v>431</v>
      </c>
    </row>
    <row r="66" spans="1:2" x14ac:dyDescent="0.35">
      <c r="A66" s="57" t="s">
        <v>432</v>
      </c>
      <c r="B66" s="58" t="s">
        <v>433</v>
      </c>
    </row>
    <row r="67" spans="1:2" x14ac:dyDescent="0.35">
      <c r="A67" s="57" t="s">
        <v>434</v>
      </c>
      <c r="B67" s="58" t="s">
        <v>435</v>
      </c>
    </row>
    <row r="68" spans="1:2" x14ac:dyDescent="0.35">
      <c r="A68" s="57" t="s">
        <v>436</v>
      </c>
      <c r="B68" s="58" t="s">
        <v>437</v>
      </c>
    </row>
    <row r="69" spans="1:2" x14ac:dyDescent="0.35">
      <c r="A69" s="57" t="s">
        <v>438</v>
      </c>
      <c r="B69" s="58" t="s">
        <v>439</v>
      </c>
    </row>
    <row r="70" spans="1:2" x14ac:dyDescent="0.35">
      <c r="A70" s="57" t="s">
        <v>440</v>
      </c>
      <c r="B70" s="58" t="s">
        <v>441</v>
      </c>
    </row>
    <row r="71" spans="1:2" x14ac:dyDescent="0.35">
      <c r="A71" s="57" t="s">
        <v>442</v>
      </c>
      <c r="B71" s="58" t="s">
        <v>443</v>
      </c>
    </row>
    <row r="72" spans="1:2" x14ac:dyDescent="0.35">
      <c r="A72" s="57" t="s">
        <v>444</v>
      </c>
      <c r="B72" s="58" t="s">
        <v>445</v>
      </c>
    </row>
    <row r="73" spans="1:2" x14ac:dyDescent="0.35">
      <c r="A73" s="57" t="s">
        <v>446</v>
      </c>
      <c r="B73" s="58" t="s">
        <v>447</v>
      </c>
    </row>
    <row r="74" spans="1:2" x14ac:dyDescent="0.35">
      <c r="A74" s="57" t="s">
        <v>448</v>
      </c>
      <c r="B74" s="58" t="s">
        <v>449</v>
      </c>
    </row>
    <row r="75" spans="1:2" x14ac:dyDescent="0.35">
      <c r="A75" s="57" t="s">
        <v>450</v>
      </c>
      <c r="B75" s="59" t="s">
        <v>451</v>
      </c>
    </row>
    <row r="76" spans="1:2" x14ac:dyDescent="0.35">
      <c r="A76" s="57" t="s">
        <v>452</v>
      </c>
      <c r="B76" s="59" t="s">
        <v>453</v>
      </c>
    </row>
    <row r="77" spans="1:2" x14ac:dyDescent="0.35">
      <c r="A77" s="57" t="s">
        <v>454</v>
      </c>
      <c r="B77" s="59" t="s">
        <v>455</v>
      </c>
    </row>
    <row r="78" spans="1:2" x14ac:dyDescent="0.35">
      <c r="A78" s="57" t="s">
        <v>456</v>
      </c>
      <c r="B78" s="59" t="s">
        <v>457</v>
      </c>
    </row>
    <row r="79" spans="1:2" x14ac:dyDescent="0.35">
      <c r="A79" s="57" t="s">
        <v>458</v>
      </c>
      <c r="B79" s="59" t="s">
        <v>459</v>
      </c>
    </row>
    <row r="80" spans="1:2" x14ac:dyDescent="0.35">
      <c r="A80" s="57" t="s">
        <v>460</v>
      </c>
      <c r="B80" s="59" t="s">
        <v>461</v>
      </c>
    </row>
    <row r="81" spans="1:2" x14ac:dyDescent="0.35">
      <c r="A81" s="57" t="s">
        <v>462</v>
      </c>
      <c r="B81" s="59" t="s">
        <v>463</v>
      </c>
    </row>
    <row r="82" spans="1:2" x14ac:dyDescent="0.35">
      <c r="A82" s="57" t="s">
        <v>464</v>
      </c>
      <c r="B82" s="59" t="s">
        <v>465</v>
      </c>
    </row>
    <row r="83" spans="1:2" x14ac:dyDescent="0.35">
      <c r="A83" s="57" t="s">
        <v>466</v>
      </c>
      <c r="B83" s="59" t="s">
        <v>467</v>
      </c>
    </row>
    <row r="84" spans="1:2" x14ac:dyDescent="0.35">
      <c r="A84" s="57" t="s">
        <v>468</v>
      </c>
      <c r="B84" s="59" t="s">
        <v>469</v>
      </c>
    </row>
    <row r="85" spans="1:2" x14ac:dyDescent="0.35">
      <c r="A85" s="57" t="s">
        <v>470</v>
      </c>
      <c r="B85" s="59" t="s">
        <v>471</v>
      </c>
    </row>
    <row r="86" spans="1:2" x14ac:dyDescent="0.35">
      <c r="A86" s="57" t="s">
        <v>472</v>
      </c>
      <c r="B86" s="59" t="s">
        <v>473</v>
      </c>
    </row>
    <row r="87" spans="1:2" x14ac:dyDescent="0.35">
      <c r="A87" s="57" t="s">
        <v>474</v>
      </c>
      <c r="B87" s="59" t="s">
        <v>475</v>
      </c>
    </row>
    <row r="88" spans="1:2" x14ac:dyDescent="0.35">
      <c r="A88" s="57" t="s">
        <v>476</v>
      </c>
      <c r="B88" s="59" t="s">
        <v>477</v>
      </c>
    </row>
    <row r="89" spans="1:2" x14ac:dyDescent="0.35">
      <c r="A89" s="57" t="s">
        <v>478</v>
      </c>
      <c r="B89" s="59" t="s">
        <v>479</v>
      </c>
    </row>
    <row r="90" spans="1:2" x14ac:dyDescent="0.35">
      <c r="A90" s="57" t="s">
        <v>480</v>
      </c>
      <c r="B90" s="59" t="s">
        <v>481</v>
      </c>
    </row>
    <row r="91" spans="1:2" x14ac:dyDescent="0.35">
      <c r="A91" s="57" t="s">
        <v>482</v>
      </c>
      <c r="B91" s="59" t="s">
        <v>483</v>
      </c>
    </row>
    <row r="92" spans="1:2" x14ac:dyDescent="0.35">
      <c r="A92" s="57" t="s">
        <v>484</v>
      </c>
      <c r="B92" s="59" t="s">
        <v>485</v>
      </c>
    </row>
    <row r="93" spans="1:2" x14ac:dyDescent="0.35">
      <c r="A93" s="57" t="s">
        <v>486</v>
      </c>
      <c r="B93" s="59" t="s">
        <v>487</v>
      </c>
    </row>
    <row r="94" spans="1:2" x14ac:dyDescent="0.35">
      <c r="A94" s="57" t="s">
        <v>488</v>
      </c>
      <c r="B94" s="59" t="s">
        <v>489</v>
      </c>
    </row>
    <row r="95" spans="1:2" x14ac:dyDescent="0.35">
      <c r="A95" s="57" t="s">
        <v>490</v>
      </c>
      <c r="B95" s="59" t="s">
        <v>491</v>
      </c>
    </row>
    <row r="96" spans="1:2" x14ac:dyDescent="0.35">
      <c r="A96" s="57" t="s">
        <v>492</v>
      </c>
      <c r="B96" s="59" t="s">
        <v>493</v>
      </c>
    </row>
    <row r="97" spans="1:2" x14ac:dyDescent="0.35">
      <c r="A97" s="57" t="s">
        <v>494</v>
      </c>
      <c r="B97" s="59" t="s">
        <v>495</v>
      </c>
    </row>
    <row r="98" spans="1:2" x14ac:dyDescent="0.35">
      <c r="A98" s="57" t="s">
        <v>496</v>
      </c>
      <c r="B98" s="59" t="s">
        <v>497</v>
      </c>
    </row>
    <row r="99" spans="1:2" x14ac:dyDescent="0.35">
      <c r="A99" s="57" t="s">
        <v>498</v>
      </c>
      <c r="B99" s="59" t="s">
        <v>499</v>
      </c>
    </row>
    <row r="100" spans="1:2" x14ac:dyDescent="0.35">
      <c r="A100" s="57" t="s">
        <v>500</v>
      </c>
      <c r="B100" s="59" t="s">
        <v>501</v>
      </c>
    </row>
    <row r="101" spans="1:2" x14ac:dyDescent="0.35">
      <c r="A101" s="57" t="s">
        <v>502</v>
      </c>
      <c r="B101" s="59" t="s">
        <v>503</v>
      </c>
    </row>
    <row r="102" spans="1:2" x14ac:dyDescent="0.35">
      <c r="A102" s="57" t="s">
        <v>504</v>
      </c>
      <c r="B102" s="59" t="s">
        <v>505</v>
      </c>
    </row>
    <row r="103" spans="1:2" x14ac:dyDescent="0.35">
      <c r="A103" s="57" t="s">
        <v>506</v>
      </c>
      <c r="B103" s="59" t="s">
        <v>507</v>
      </c>
    </row>
    <row r="104" spans="1:2" x14ac:dyDescent="0.35">
      <c r="A104" s="57" t="s">
        <v>508</v>
      </c>
      <c r="B104" s="59" t="s">
        <v>509</v>
      </c>
    </row>
    <row r="105" spans="1:2" x14ac:dyDescent="0.35">
      <c r="A105" s="57" t="s">
        <v>510</v>
      </c>
      <c r="B105" s="59" t="s">
        <v>511</v>
      </c>
    </row>
    <row r="106" spans="1:2" x14ac:dyDescent="0.35">
      <c r="A106" s="57" t="s">
        <v>512</v>
      </c>
      <c r="B106" s="59" t="s">
        <v>513</v>
      </c>
    </row>
    <row r="107" spans="1:2" x14ac:dyDescent="0.35">
      <c r="A107" s="57" t="s">
        <v>514</v>
      </c>
      <c r="B107" s="59" t="s">
        <v>515</v>
      </c>
    </row>
    <row r="108" spans="1:2" x14ac:dyDescent="0.35">
      <c r="A108" s="57" t="s">
        <v>516</v>
      </c>
      <c r="B108" s="59" t="s">
        <v>517</v>
      </c>
    </row>
    <row r="109" spans="1:2" x14ac:dyDescent="0.35">
      <c r="A109" s="57" t="s">
        <v>518</v>
      </c>
      <c r="B109" s="59" t="s">
        <v>519</v>
      </c>
    </row>
    <row r="110" spans="1:2" x14ac:dyDescent="0.35">
      <c r="A110" s="57" t="s">
        <v>520</v>
      </c>
      <c r="B110" s="59" t="s">
        <v>521</v>
      </c>
    </row>
    <row r="111" spans="1:2" x14ac:dyDescent="0.35">
      <c r="A111" s="57" t="s">
        <v>522</v>
      </c>
      <c r="B111" s="59" t="s">
        <v>523</v>
      </c>
    </row>
    <row r="112" spans="1:2" x14ac:dyDescent="0.35">
      <c r="A112" s="57" t="s">
        <v>524</v>
      </c>
      <c r="B112" s="59" t="s">
        <v>525</v>
      </c>
    </row>
    <row r="113" spans="1:2" x14ac:dyDescent="0.35">
      <c r="A113" s="57" t="s">
        <v>526</v>
      </c>
      <c r="B113" s="59" t="s">
        <v>527</v>
      </c>
    </row>
    <row r="114" spans="1:2" x14ac:dyDescent="0.35">
      <c r="A114" s="57" t="s">
        <v>528</v>
      </c>
      <c r="B114" s="59" t="s">
        <v>529</v>
      </c>
    </row>
    <row r="115" spans="1:2" x14ac:dyDescent="0.35">
      <c r="A115" s="57" t="s">
        <v>530</v>
      </c>
      <c r="B115" s="59" t="s">
        <v>531</v>
      </c>
    </row>
    <row r="116" spans="1:2" x14ac:dyDescent="0.35">
      <c r="A116" s="57" t="s">
        <v>532</v>
      </c>
      <c r="B116" s="59" t="s">
        <v>533</v>
      </c>
    </row>
    <row r="117" spans="1:2" x14ac:dyDescent="0.35">
      <c r="A117" s="57" t="s">
        <v>534</v>
      </c>
      <c r="B117" s="59" t="s">
        <v>535</v>
      </c>
    </row>
    <row r="118" spans="1:2" x14ac:dyDescent="0.35">
      <c r="A118" s="57" t="s">
        <v>536</v>
      </c>
      <c r="B118" s="59" t="s">
        <v>537</v>
      </c>
    </row>
    <row r="119" spans="1:2" x14ac:dyDescent="0.35">
      <c r="A119" s="57" t="s">
        <v>538</v>
      </c>
      <c r="B119" s="59" t="s">
        <v>539</v>
      </c>
    </row>
    <row r="120" spans="1:2" x14ac:dyDescent="0.35">
      <c r="A120" s="57" t="s">
        <v>540</v>
      </c>
      <c r="B120" s="59" t="s">
        <v>541</v>
      </c>
    </row>
    <row r="121" spans="1:2" x14ac:dyDescent="0.35">
      <c r="A121" s="57" t="s">
        <v>542</v>
      </c>
      <c r="B121" s="59" t="s">
        <v>543</v>
      </c>
    </row>
    <row r="122" spans="1:2" x14ac:dyDescent="0.35">
      <c r="A122" s="57" t="s">
        <v>544</v>
      </c>
      <c r="B122" s="59" t="s">
        <v>545</v>
      </c>
    </row>
    <row r="123" spans="1:2" x14ac:dyDescent="0.35">
      <c r="A123" s="57" t="s">
        <v>546</v>
      </c>
      <c r="B123" s="59" t="s">
        <v>547</v>
      </c>
    </row>
    <row r="124" spans="1:2" x14ac:dyDescent="0.35">
      <c r="A124" s="57" t="s">
        <v>548</v>
      </c>
      <c r="B124" s="59" t="s">
        <v>549</v>
      </c>
    </row>
    <row r="125" spans="1:2" x14ac:dyDescent="0.35">
      <c r="A125" s="57" t="s">
        <v>550</v>
      </c>
      <c r="B125" s="59" t="s">
        <v>551</v>
      </c>
    </row>
    <row r="126" spans="1:2" x14ac:dyDescent="0.35">
      <c r="A126" s="57" t="s">
        <v>552</v>
      </c>
      <c r="B126" s="59" t="s">
        <v>553</v>
      </c>
    </row>
    <row r="127" spans="1:2" x14ac:dyDescent="0.35">
      <c r="A127" s="57" t="s">
        <v>554</v>
      </c>
      <c r="B127" s="59" t="s">
        <v>555</v>
      </c>
    </row>
    <row r="128" spans="1:2" x14ac:dyDescent="0.35">
      <c r="A128" s="57" t="s">
        <v>556</v>
      </c>
      <c r="B128" s="59" t="s">
        <v>557</v>
      </c>
    </row>
    <row r="129" spans="1:2" x14ac:dyDescent="0.35">
      <c r="A129" s="57" t="s">
        <v>558</v>
      </c>
      <c r="B129" s="59" t="s">
        <v>559</v>
      </c>
    </row>
    <row r="130" spans="1:2" x14ac:dyDescent="0.35">
      <c r="A130" s="57" t="s">
        <v>560</v>
      </c>
      <c r="B130" s="59" t="s">
        <v>561</v>
      </c>
    </row>
    <row r="131" spans="1:2" x14ac:dyDescent="0.35">
      <c r="A131" s="57" t="s">
        <v>562</v>
      </c>
      <c r="B131" s="59" t="s">
        <v>563</v>
      </c>
    </row>
    <row r="132" spans="1:2" x14ac:dyDescent="0.35">
      <c r="A132" s="57" t="s">
        <v>564</v>
      </c>
      <c r="B132" s="59" t="s">
        <v>565</v>
      </c>
    </row>
    <row r="133" spans="1:2" x14ac:dyDescent="0.35">
      <c r="A133" s="57" t="s">
        <v>566</v>
      </c>
      <c r="B133" s="59" t="s">
        <v>567</v>
      </c>
    </row>
    <row r="134" spans="1:2" x14ac:dyDescent="0.35">
      <c r="A134" s="57" t="s">
        <v>568</v>
      </c>
      <c r="B134" s="59" t="s">
        <v>569</v>
      </c>
    </row>
    <row r="135" spans="1:2" x14ac:dyDescent="0.35">
      <c r="A135" s="57" t="s">
        <v>570</v>
      </c>
      <c r="B135" s="59" t="s">
        <v>571</v>
      </c>
    </row>
    <row r="136" spans="1:2" x14ac:dyDescent="0.35">
      <c r="A136" s="57" t="s">
        <v>572</v>
      </c>
      <c r="B136" s="59" t="s">
        <v>573</v>
      </c>
    </row>
    <row r="137" spans="1:2" x14ac:dyDescent="0.35">
      <c r="A137" s="57" t="s">
        <v>574</v>
      </c>
      <c r="B137" s="59" t="s">
        <v>575</v>
      </c>
    </row>
    <row r="138" spans="1:2" x14ac:dyDescent="0.35">
      <c r="A138" s="57" t="s">
        <v>576</v>
      </c>
      <c r="B138" s="59" t="s">
        <v>577</v>
      </c>
    </row>
    <row r="139" spans="1:2" x14ac:dyDescent="0.35">
      <c r="A139" s="57" t="s">
        <v>578</v>
      </c>
      <c r="B139" s="59" t="s">
        <v>579</v>
      </c>
    </row>
    <row r="140" spans="1:2" x14ac:dyDescent="0.35">
      <c r="A140" s="57" t="s">
        <v>580</v>
      </c>
      <c r="B140" s="59" t="s">
        <v>581</v>
      </c>
    </row>
    <row r="141" spans="1:2" x14ac:dyDescent="0.35">
      <c r="A141" s="57" t="s">
        <v>582</v>
      </c>
      <c r="B141" s="59" t="s">
        <v>583</v>
      </c>
    </row>
    <row r="142" spans="1:2" x14ac:dyDescent="0.35">
      <c r="A142" s="57" t="s">
        <v>584</v>
      </c>
      <c r="B142" s="59" t="s">
        <v>585</v>
      </c>
    </row>
    <row r="143" spans="1:2" x14ac:dyDescent="0.35">
      <c r="A143" s="57" t="s">
        <v>586</v>
      </c>
      <c r="B143" s="59" t="s">
        <v>587</v>
      </c>
    </row>
    <row r="144" spans="1:2" x14ac:dyDescent="0.35">
      <c r="A144" s="57" t="s">
        <v>588</v>
      </c>
      <c r="B144" s="59" t="s">
        <v>589</v>
      </c>
    </row>
    <row r="145" spans="1:2" x14ac:dyDescent="0.35">
      <c r="A145" s="57" t="s">
        <v>590</v>
      </c>
      <c r="B145" s="59" t="s">
        <v>591</v>
      </c>
    </row>
    <row r="146" spans="1:2" x14ac:dyDescent="0.35">
      <c r="A146" s="57" t="s">
        <v>592</v>
      </c>
      <c r="B146" s="59" t="s">
        <v>593</v>
      </c>
    </row>
    <row r="147" spans="1:2" x14ac:dyDescent="0.35">
      <c r="A147" s="57" t="s">
        <v>594</v>
      </c>
      <c r="B147" s="59" t="s">
        <v>595</v>
      </c>
    </row>
    <row r="148" spans="1:2" x14ac:dyDescent="0.35">
      <c r="A148" s="57" t="s">
        <v>596</v>
      </c>
      <c r="B148" s="59" t="s">
        <v>597</v>
      </c>
    </row>
    <row r="149" spans="1:2" x14ac:dyDescent="0.35">
      <c r="A149" s="57" t="s">
        <v>598</v>
      </c>
      <c r="B149" s="59" t="s">
        <v>599</v>
      </c>
    </row>
    <row r="150" spans="1:2" x14ac:dyDescent="0.35">
      <c r="A150" s="57" t="s">
        <v>600</v>
      </c>
      <c r="B150" s="59" t="s">
        <v>601</v>
      </c>
    </row>
    <row r="151" spans="1:2" x14ac:dyDescent="0.35">
      <c r="A151" s="57" t="s">
        <v>602</v>
      </c>
      <c r="B151" s="59" t="s">
        <v>603</v>
      </c>
    </row>
    <row r="152" spans="1:2" x14ac:dyDescent="0.35">
      <c r="A152" s="57" t="s">
        <v>604</v>
      </c>
      <c r="B152" s="59" t="s">
        <v>605</v>
      </c>
    </row>
    <row r="153" spans="1:2" x14ac:dyDescent="0.35">
      <c r="A153" s="57" t="s">
        <v>606</v>
      </c>
      <c r="B153" s="59" t="s">
        <v>607</v>
      </c>
    </row>
    <row r="154" spans="1:2" x14ac:dyDescent="0.35">
      <c r="A154" s="57" t="s">
        <v>608</v>
      </c>
      <c r="B154" s="59" t="s">
        <v>609</v>
      </c>
    </row>
    <row r="155" spans="1:2" x14ac:dyDescent="0.35">
      <c r="A155" s="57" t="s">
        <v>610</v>
      </c>
      <c r="B155" s="59" t="s">
        <v>611</v>
      </c>
    </row>
    <row r="156" spans="1:2" x14ac:dyDescent="0.35">
      <c r="A156" s="57" t="s">
        <v>612</v>
      </c>
      <c r="B156" s="59" t="s">
        <v>613</v>
      </c>
    </row>
    <row r="157" spans="1:2" x14ac:dyDescent="0.35">
      <c r="A157" s="57" t="s">
        <v>614</v>
      </c>
      <c r="B157" s="59" t="s">
        <v>615</v>
      </c>
    </row>
    <row r="158" spans="1:2" x14ac:dyDescent="0.35">
      <c r="A158" s="57" t="s">
        <v>616</v>
      </c>
      <c r="B158" s="59" t="s">
        <v>617</v>
      </c>
    </row>
    <row r="159" spans="1:2" x14ac:dyDescent="0.35">
      <c r="A159" s="57" t="s">
        <v>618</v>
      </c>
      <c r="B159" s="59" t="s">
        <v>619</v>
      </c>
    </row>
    <row r="160" spans="1:2" x14ac:dyDescent="0.35">
      <c r="A160" s="57" t="s">
        <v>620</v>
      </c>
      <c r="B160" s="59" t="s">
        <v>621</v>
      </c>
    </row>
    <row r="161" spans="1:2" x14ac:dyDescent="0.35">
      <c r="A161" s="57" t="s">
        <v>622</v>
      </c>
      <c r="B161" s="59" t="s">
        <v>623</v>
      </c>
    </row>
    <row r="162" spans="1:2" x14ac:dyDescent="0.35">
      <c r="A162" s="57" t="s">
        <v>624</v>
      </c>
      <c r="B162" s="59" t="s">
        <v>625</v>
      </c>
    </row>
    <row r="163" spans="1:2" x14ac:dyDescent="0.35">
      <c r="A163" s="57" t="s">
        <v>626</v>
      </c>
      <c r="B163" s="59" t="s">
        <v>627</v>
      </c>
    </row>
    <row r="164" spans="1:2" x14ac:dyDescent="0.35">
      <c r="A164" s="57" t="s">
        <v>628</v>
      </c>
      <c r="B164" s="59" t="s">
        <v>629</v>
      </c>
    </row>
    <row r="165" spans="1:2" x14ac:dyDescent="0.35">
      <c r="A165" s="57" t="s">
        <v>630</v>
      </c>
      <c r="B165" s="59" t="s">
        <v>631</v>
      </c>
    </row>
    <row r="166" spans="1:2" x14ac:dyDescent="0.35">
      <c r="A166" s="57" t="s">
        <v>632</v>
      </c>
      <c r="B166" s="59" t="s">
        <v>633</v>
      </c>
    </row>
    <row r="167" spans="1:2" x14ac:dyDescent="0.35">
      <c r="A167" s="57" t="s">
        <v>634</v>
      </c>
      <c r="B167" s="59" t="s">
        <v>635</v>
      </c>
    </row>
    <row r="168" spans="1:2" x14ac:dyDescent="0.35">
      <c r="A168" s="57" t="s">
        <v>636</v>
      </c>
      <c r="B168" s="59" t="s">
        <v>637</v>
      </c>
    </row>
    <row r="169" spans="1:2" x14ac:dyDescent="0.35">
      <c r="A169" s="57" t="s">
        <v>638</v>
      </c>
      <c r="B169" s="59" t="s">
        <v>639</v>
      </c>
    </row>
    <row r="170" spans="1:2" x14ac:dyDescent="0.35">
      <c r="A170" s="57" t="s">
        <v>640</v>
      </c>
      <c r="B170" s="59" t="s">
        <v>641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kissima.sylla@undp.org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MPTF_00006_00935</ProjectId>
    <FundCode xmlns="f9695bc1-6109-4dcd-a27a-f8a0370b00e2">MPTF_00006</FundCode>
    <Comments xmlns="f9695bc1-6109-4dcd-a27a-f8a0370b00e2">Rapport financier</Comments>
    <Active xmlns="f9695bc1-6109-4dcd-a27a-f8a0370b00e2">Yes</Active>
    <DocumentDate xmlns="b1528a4b-5ccb-40f7-a09e-43427183cd95">2024-11-15T08:00:00+00:00</DocumentDate>
    <Featured xmlns="b1528a4b-5ccb-40f7-a09e-43427183cd95">0</Featured>
    <FormTypeCode xmlns="b1528a4b-5ccb-40f7-a09e-43427183cd95" xsi:nil="true"/>
  </documentManagement>
</p:properties>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8F800C1F-B20D-41F0-85AE-358367D02769}"/>
</file>

<file path=customXml/itemProps3.xml><?xml version="1.0" encoding="utf-8"?>
<ds:datastoreItem xmlns:ds="http://schemas.openxmlformats.org/officeDocument/2006/customXml" ds:itemID="{F079AD25-5447-46AF-964C-4F6026B823DE}">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a1254c5d-eabd-425f-9228-f6d09e928d2c"/>
    <ds:schemaRef ds:uri="http://purl.org/dc/terms/"/>
    <ds:schemaRef ds:uri="0892db1d-4763-4693-9338-66f47f5a4b9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budgetaire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UNDP NOV 2024  PBF RAPPORT FINANCIER PROSMED SUD.xlsx</dc:title>
  <dc:subject/>
  <dc:creator>Jelena Zelenovic</dc:creator>
  <cp:keywords/>
  <dc:description/>
  <cp:lastModifiedBy>Famara Keita</cp:lastModifiedBy>
  <cp:revision/>
  <dcterms:created xsi:type="dcterms:W3CDTF">2017-11-15T21:17:43Z</dcterms:created>
  <dcterms:modified xsi:type="dcterms:W3CDTF">2024-11-14T21:30:31Z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