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ndp-my.sharepoint.com/personal/irene_limo_undp_org/Documents/"/>
    </mc:Choice>
  </mc:AlternateContent>
  <xr:revisionPtr revIDLastSave="0" documentId="8_{6785C6C6-A22F-4398-9124-843BD440DDD5}" xr6:coauthVersionLast="47" xr6:coauthVersionMax="47" xr10:uidLastSave="{00000000-0000-0000-0000-000000000000}"/>
  <bookViews>
    <workbookView xWindow="-90" yWindow="-90" windowWidth="19380" windowHeight="11460"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2" i="1" l="1"/>
  <c r="H14" i="1"/>
  <c r="D109" i="1"/>
  <c r="F79" i="1"/>
  <c r="F82" i="1"/>
  <c r="F80" i="1"/>
  <c r="F81" i="1"/>
  <c r="F78" i="1"/>
  <c r="G82" i="1"/>
  <c r="F69" i="1"/>
  <c r="F70" i="1"/>
  <c r="F71" i="1"/>
  <c r="F72" i="1"/>
  <c r="F73" i="1"/>
  <c r="F74" i="1"/>
  <c r="F68" i="1"/>
  <c r="G75" i="1"/>
  <c r="F60" i="1"/>
  <c r="F58" i="1"/>
  <c r="G66" i="1"/>
  <c r="F49" i="1"/>
  <c r="F56" i="1"/>
  <c r="F50" i="1"/>
  <c r="F48" i="1"/>
  <c r="F27" i="1"/>
  <c r="F28" i="1"/>
  <c r="F26" i="1"/>
  <c r="F17" i="1"/>
  <c r="F18" i="1"/>
  <c r="F16" i="1"/>
  <c r="F24" i="1"/>
  <c r="F10" i="1"/>
  <c r="G14" i="1"/>
  <c r="F11" i="1"/>
  <c r="F14" i="1"/>
  <c r="F12" i="1"/>
  <c r="F13" i="1"/>
  <c r="F9" i="1"/>
  <c r="F8" i="1"/>
  <c r="D14" i="1"/>
  <c r="D24" i="1"/>
  <c r="D34" i="1"/>
  <c r="D44" i="1"/>
  <c r="D94" i="1"/>
  <c r="D56" i="1"/>
  <c r="D53" i="5"/>
  <c r="D59" i="1"/>
  <c r="F59" i="1"/>
  <c r="F66" i="1"/>
  <c r="D66" i="1"/>
  <c r="D64" i="5"/>
  <c r="D75" i="1"/>
  <c r="D75" i="5"/>
  <c r="D82" i="1"/>
  <c r="D92" i="1"/>
  <c r="D100" i="1"/>
  <c r="E14" i="1"/>
  <c r="E24" i="1"/>
  <c r="E34" i="1"/>
  <c r="E56" i="1"/>
  <c r="E94" i="1"/>
  <c r="E66" i="1"/>
  <c r="E75" i="1"/>
  <c r="G75" i="5"/>
  <c r="E82" i="1"/>
  <c r="G187" i="5"/>
  <c r="E92" i="1"/>
  <c r="J190" i="5"/>
  <c r="J191" i="5"/>
  <c r="J192" i="5"/>
  <c r="J193" i="5"/>
  <c r="J194" i="5"/>
  <c r="J195" i="5"/>
  <c r="J189" i="5"/>
  <c r="J188" i="5"/>
  <c r="J187" i="5"/>
  <c r="J76" i="5"/>
  <c r="J78" i="5"/>
  <c r="J79" i="5"/>
  <c r="J80" i="5"/>
  <c r="J81" i="5"/>
  <c r="J82" i="5"/>
  <c r="J83" i="5"/>
  <c r="J77" i="5"/>
  <c r="J75" i="5"/>
  <c r="J67" i="5"/>
  <c r="J68" i="5"/>
  <c r="J69" i="5"/>
  <c r="J70" i="5"/>
  <c r="J71" i="5"/>
  <c r="J72" i="5"/>
  <c r="J66" i="5"/>
  <c r="J65" i="5"/>
  <c r="J64" i="5"/>
  <c r="J56" i="5"/>
  <c r="J57" i="5"/>
  <c r="J58" i="5"/>
  <c r="J59" i="5"/>
  <c r="J60" i="5"/>
  <c r="J61" i="5"/>
  <c r="J54" i="5"/>
  <c r="J55" i="5"/>
  <c r="J53" i="5"/>
  <c r="J33" i="5"/>
  <c r="J34" i="5"/>
  <c r="J35" i="5"/>
  <c r="J36" i="5"/>
  <c r="J37" i="5"/>
  <c r="J38" i="5"/>
  <c r="J32" i="5"/>
  <c r="J31" i="5"/>
  <c r="J30" i="5"/>
  <c r="J27" i="5"/>
  <c r="J22" i="5"/>
  <c r="J23" i="5"/>
  <c r="J24" i="5"/>
  <c r="J25" i="5"/>
  <c r="J26" i="5"/>
  <c r="J21" i="5"/>
  <c r="J20" i="5"/>
  <c r="J19" i="5"/>
  <c r="J8" i="5"/>
  <c r="J16" i="5"/>
  <c r="J14" i="5"/>
  <c r="J13" i="5"/>
  <c r="J12" i="5"/>
  <c r="J201" i="5"/>
  <c r="J200" i="5"/>
  <c r="J203" i="5"/>
  <c r="J204" i="5"/>
  <c r="J205" i="5"/>
  <c r="J206" i="5"/>
  <c r="H209" i="5"/>
  <c r="I208" i="5"/>
  <c r="H205" i="5"/>
  <c r="H204" i="5"/>
  <c r="H203" i="5"/>
  <c r="I207" i="5"/>
  <c r="I209" i="5"/>
  <c r="I205" i="5"/>
  <c r="I204" i="5"/>
  <c r="I203" i="5"/>
  <c r="E204" i="5"/>
  <c r="F204" i="5"/>
  <c r="F206" i="5"/>
  <c r="E205" i="5"/>
  <c r="F205" i="5"/>
  <c r="E203" i="5"/>
  <c r="F203" i="5"/>
  <c r="E201" i="5"/>
  <c r="F201" i="5"/>
  <c r="F200" i="5"/>
  <c r="E200" i="5"/>
  <c r="F207" i="5"/>
  <c r="J207" i="5"/>
  <c r="F208" i="5"/>
  <c r="F209" i="5"/>
  <c r="E209" i="5"/>
  <c r="D203" i="5"/>
  <c r="D20" i="4"/>
  <c r="D10" i="4"/>
  <c r="D14" i="4"/>
  <c r="D6" i="4"/>
  <c r="G12" i="5"/>
  <c r="G195" i="5"/>
  <c r="D201" i="5"/>
  <c r="G30" i="5"/>
  <c r="G19" i="5"/>
  <c r="G8" i="5"/>
  <c r="D200" i="5"/>
  <c r="C8" i="4"/>
  <c r="G200" i="5"/>
  <c r="C9" i="4"/>
  <c r="C11" i="4"/>
  <c r="D204" i="5"/>
  <c r="C12" i="4"/>
  <c r="D205" i="5"/>
  <c r="C13" i="4"/>
  <c r="D206" i="5"/>
  <c r="C14" i="4"/>
  <c r="G203" i="5"/>
  <c r="G204" i="5"/>
  <c r="G64" i="5"/>
  <c r="G53" i="5"/>
  <c r="D86" i="5"/>
  <c r="D8" i="5"/>
  <c r="G198" i="5"/>
  <c r="G94" i="5"/>
  <c r="G86" i="5"/>
  <c r="G83" i="5"/>
  <c r="G72" i="5"/>
  <c r="G61" i="5"/>
  <c r="G49" i="5"/>
  <c r="G41" i="5"/>
  <c r="G38" i="5"/>
  <c r="G27" i="5"/>
  <c r="G16" i="5"/>
  <c r="G4" i="5"/>
  <c r="D19" i="5"/>
  <c r="D30" i="5"/>
  <c r="D98" i="5"/>
  <c r="D109" i="5"/>
  <c r="J109" i="5"/>
  <c r="D120" i="5"/>
  <c r="D143" i="5"/>
  <c r="D154" i="5"/>
  <c r="J154" i="5"/>
  <c r="D165" i="5"/>
  <c r="D176" i="5"/>
  <c r="D72" i="5"/>
  <c r="H75" i="1"/>
  <c r="H66" i="1"/>
  <c r="H56" i="1"/>
  <c r="H44" i="1"/>
  <c r="F19" i="1"/>
  <c r="F20" i="1"/>
  <c r="F21" i="1"/>
  <c r="F22" i="1"/>
  <c r="F23" i="1"/>
  <c r="C20" i="4"/>
  <c r="C6" i="4"/>
  <c r="D198" i="5"/>
  <c r="D4" i="5"/>
  <c r="F24" i="4"/>
  <c r="F23" i="4"/>
  <c r="F22" i="4"/>
  <c r="G104" i="1"/>
  <c r="F65" i="1"/>
  <c r="F64" i="1"/>
  <c r="F63" i="1"/>
  <c r="F62" i="1"/>
  <c r="F61" i="1"/>
  <c r="F55" i="1"/>
  <c r="F54" i="1"/>
  <c r="F53" i="1"/>
  <c r="F52" i="1"/>
  <c r="F51" i="1"/>
  <c r="F43" i="1"/>
  <c r="F42" i="1"/>
  <c r="F41" i="1"/>
  <c r="F40" i="1"/>
  <c r="F39" i="1"/>
  <c r="F38" i="1"/>
  <c r="G44" i="1"/>
  <c r="F37" i="1"/>
  <c r="F36" i="1"/>
  <c r="F44" i="1"/>
  <c r="F33" i="1"/>
  <c r="F32" i="1"/>
  <c r="F31" i="1"/>
  <c r="F30" i="1"/>
  <c r="F29" i="1"/>
  <c r="G34" i="1"/>
  <c r="D195" i="5"/>
  <c r="J155" i="5"/>
  <c r="J156" i="5"/>
  <c r="J157" i="5"/>
  <c r="J158" i="5"/>
  <c r="J159" i="5"/>
  <c r="J160" i="5"/>
  <c r="J161" i="5"/>
  <c r="D162" i="5"/>
  <c r="J162" i="5"/>
  <c r="J166" i="5"/>
  <c r="J167" i="5"/>
  <c r="J168" i="5"/>
  <c r="J169" i="5"/>
  <c r="J170" i="5"/>
  <c r="J171" i="5"/>
  <c r="J172" i="5"/>
  <c r="D173" i="5"/>
  <c r="J173" i="5"/>
  <c r="J177" i="5"/>
  <c r="J178" i="5"/>
  <c r="J179" i="5"/>
  <c r="J180" i="5"/>
  <c r="J181" i="5"/>
  <c r="J182" i="5"/>
  <c r="J183" i="5"/>
  <c r="D184" i="5"/>
  <c r="J184" i="5"/>
  <c r="D151" i="5"/>
  <c r="J150" i="5"/>
  <c r="J149" i="5"/>
  <c r="J148" i="5"/>
  <c r="J147" i="5"/>
  <c r="J146" i="5"/>
  <c r="J145" i="5"/>
  <c r="J144" i="5"/>
  <c r="J110" i="5"/>
  <c r="J111" i="5"/>
  <c r="J112" i="5"/>
  <c r="J113" i="5"/>
  <c r="J114" i="5"/>
  <c r="J115" i="5"/>
  <c r="J116" i="5"/>
  <c r="D117" i="5"/>
  <c r="J117" i="5"/>
  <c r="J121" i="5"/>
  <c r="J122" i="5"/>
  <c r="J123" i="5"/>
  <c r="J124" i="5"/>
  <c r="J125" i="5"/>
  <c r="J126" i="5"/>
  <c r="J127" i="5"/>
  <c r="D128" i="5"/>
  <c r="J128" i="5"/>
  <c r="J132" i="5"/>
  <c r="J133" i="5"/>
  <c r="J134" i="5"/>
  <c r="J135" i="5"/>
  <c r="J136" i="5"/>
  <c r="J137" i="5"/>
  <c r="J138" i="5"/>
  <c r="D139" i="5"/>
  <c r="D106" i="5"/>
  <c r="J105" i="5"/>
  <c r="J104" i="5"/>
  <c r="J103" i="5"/>
  <c r="J102" i="5"/>
  <c r="J101" i="5"/>
  <c r="J100" i="5"/>
  <c r="J99" i="5"/>
  <c r="D83" i="5"/>
  <c r="J87" i="5"/>
  <c r="J88" i="5"/>
  <c r="J89" i="5"/>
  <c r="J90" i="5"/>
  <c r="J91" i="5"/>
  <c r="J92" i="5"/>
  <c r="J93" i="5"/>
  <c r="D94" i="5"/>
  <c r="D61" i="5"/>
  <c r="D27" i="5"/>
  <c r="D38" i="5"/>
  <c r="J42" i="5"/>
  <c r="J43" i="5"/>
  <c r="J44" i="5"/>
  <c r="J45" i="5"/>
  <c r="J46" i="5"/>
  <c r="J47" i="5"/>
  <c r="J48" i="5"/>
  <c r="D49" i="5"/>
  <c r="J9" i="5"/>
  <c r="J10" i="5"/>
  <c r="J11" i="5"/>
  <c r="J15" i="5"/>
  <c r="D16" i="5"/>
  <c r="J94" i="5"/>
  <c r="D131" i="5"/>
  <c r="D11" i="4"/>
  <c r="D8" i="4"/>
  <c r="E8" i="4"/>
  <c r="D9" i="4"/>
  <c r="E9" i="4"/>
  <c r="D12" i="4"/>
  <c r="E12" i="4"/>
  <c r="D13" i="4"/>
  <c r="C10" i="4"/>
  <c r="E10" i="4"/>
  <c r="J49" i="5"/>
  <c r="J106" i="5"/>
  <c r="J139" i="5"/>
  <c r="J151" i="5"/>
  <c r="G207" i="5"/>
  <c r="E14" i="4"/>
  <c r="D207" i="5"/>
  <c r="C40" i="6"/>
  <c r="D45" i="6"/>
  <c r="C29" i="6"/>
  <c r="D34" i="6"/>
  <c r="J176" i="5"/>
  <c r="J131" i="5"/>
  <c r="J120" i="5"/>
  <c r="D187" i="5"/>
  <c r="J143" i="5"/>
  <c r="J165" i="5"/>
  <c r="J98" i="5"/>
  <c r="J86" i="5"/>
  <c r="C7" i="6"/>
  <c r="D14" i="6"/>
  <c r="C15" i="4"/>
  <c r="C16" i="4"/>
  <c r="C17" i="4"/>
  <c r="D15" i="4"/>
  <c r="D16" i="4"/>
  <c r="E11" i="4"/>
  <c r="D47" i="6"/>
  <c r="D46" i="6"/>
  <c r="C18" i="6"/>
  <c r="D25" i="6"/>
  <c r="E13" i="4"/>
  <c r="D208" i="5"/>
  <c r="D209" i="5"/>
  <c r="J208" i="5"/>
  <c r="J209" i="5"/>
  <c r="G208" i="5"/>
  <c r="G209" i="5"/>
  <c r="D36" i="6"/>
  <c r="D11" i="6"/>
  <c r="D10" i="6"/>
  <c r="D12" i="6"/>
  <c r="E15" i="4"/>
  <c r="E16" i="4"/>
  <c r="E17" i="4"/>
  <c r="D17" i="4"/>
  <c r="D23" i="6"/>
  <c r="D22" i="6"/>
  <c r="D24" i="6"/>
  <c r="C24" i="4"/>
  <c r="D24" i="4"/>
  <c r="E24" i="4"/>
  <c r="E95" i="1"/>
  <c r="E96" i="1"/>
  <c r="C8" i="6"/>
  <c r="F94" i="1"/>
  <c r="D95" i="1"/>
  <c r="D96" i="1"/>
  <c r="G56" i="1"/>
  <c r="F34" i="1"/>
  <c r="D32" i="6"/>
  <c r="C30" i="6"/>
  <c r="D21" i="6"/>
  <c r="C19" i="6"/>
  <c r="D13" i="6"/>
  <c r="D44" i="6"/>
  <c r="G24" i="1"/>
  <c r="D106" i="1"/>
  <c r="F75" i="1"/>
  <c r="D41" i="5"/>
  <c r="J41" i="5"/>
  <c r="D35" i="6"/>
  <c r="D33" i="6"/>
  <c r="D43" i="6"/>
  <c r="C41" i="6"/>
  <c r="H34" i="1"/>
  <c r="H24" i="1"/>
  <c r="H106" i="1"/>
  <c r="H107" i="1"/>
  <c r="E102" i="1"/>
  <c r="E103" i="1"/>
  <c r="D102" i="1"/>
  <c r="D103" i="1"/>
  <c r="C23" i="4"/>
  <c r="F95" i="1"/>
  <c r="F96" i="1"/>
  <c r="D110" i="1"/>
  <c r="D107" i="1"/>
  <c r="C22" i="4"/>
  <c r="D104" i="1"/>
  <c r="C25" i="4"/>
  <c r="D23" i="4"/>
  <c r="F103" i="1"/>
  <c r="E23" i="4"/>
  <c r="F102" i="1"/>
  <c r="D22" i="4"/>
  <c r="E104" i="1"/>
  <c r="D25" i="4"/>
  <c r="F104" i="1"/>
  <c r="E25" i="4"/>
  <c r="E22" i="4"/>
</calcChain>
</file>

<file path=xl/sharedStrings.xml><?xml version="1.0" encoding="utf-8"?>
<sst xmlns="http://schemas.openxmlformats.org/spreadsheetml/2006/main" count="785" uniqueCount="567">
  <si>
    <t xml:space="preserve">OUTCOME 1: </t>
  </si>
  <si>
    <t>Output 1.1:</t>
  </si>
  <si>
    <t>Activity 1.1.1:</t>
  </si>
  <si>
    <t>Activity 1.1.2:</t>
  </si>
  <si>
    <t>Activity 1.1.3:</t>
  </si>
  <si>
    <t>Output 1.2:</t>
  </si>
  <si>
    <t>Output 1.3:</t>
  </si>
  <si>
    <t xml:space="preserve">OUTCOME 2: </t>
  </si>
  <si>
    <t>Indirect support costs (7%):</t>
  </si>
  <si>
    <t>1. Staff and other personnel</t>
  </si>
  <si>
    <t>2. Supplies, Commodities, Materials</t>
  </si>
  <si>
    <t>3. Equipment, Vehicles, and Furniture (including Depreciation)</t>
  </si>
  <si>
    <t>4. Contractual services</t>
  </si>
  <si>
    <t>6. Transfers and Grants to Counterparts</t>
  </si>
  <si>
    <t>% Towards GEWE</t>
  </si>
  <si>
    <t>% Towards M&amp;E</t>
  </si>
  <si>
    <t>5. Travel</t>
  </si>
  <si>
    <t>Totals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</si>
  <si>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</si>
  <si>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</si>
  <si>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</si>
  <si>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</si>
  <si>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</si>
  <si>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</si>
  <si>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</si>
  <si>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</si>
  <si>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</si>
  <si>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</si>
  <si>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</si>
  <si>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</si>
  <si>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Activity 1.1.4</t>
  </si>
  <si>
    <t>Activity 1.1.5</t>
  </si>
  <si>
    <t>Activity 1.1.6</t>
  </si>
  <si>
    <t>Activity 1.2.3</t>
  </si>
  <si>
    <t>Activity 1.2.4</t>
  </si>
  <si>
    <t>Activity 1.2.5</t>
  </si>
  <si>
    <t>Activity 1.2.6</t>
  </si>
  <si>
    <t>Activity 1.2.7</t>
  </si>
  <si>
    <t>Activity 1.2.8</t>
  </si>
  <si>
    <t>Activity 1.2.1</t>
  </si>
  <si>
    <t>Activity 1.2.2</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</si>
  <si>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</si>
  <si>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</si>
  <si>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</si>
  <si>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</si>
  <si>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</si>
  <si>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</si>
  <si>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</si>
  <si>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</si>
  <si>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</si>
  <si>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</si>
  <si>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</si>
  <si>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</si>
  <si>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</si>
  <si>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</si>
  <si>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</si>
  <si>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</si>
  <si>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</si>
  <si>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Sub-Total Project Budget</t>
  </si>
  <si>
    <t>Total</t>
  </si>
  <si>
    <t>For MPTFO Use</t>
  </si>
  <si>
    <t>Outcome 2.1</t>
  </si>
  <si>
    <t>Activity 2.1.2</t>
  </si>
  <si>
    <t>Activity 2.1.1</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</si>
  <si>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</si>
  <si>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</si>
  <si>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</si>
  <si>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</si>
  <si>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</si>
  <si>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</si>
  <si>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</si>
  <si>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</si>
  <si>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</si>
  <si>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</si>
  <si>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</si>
  <si>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</si>
  <si>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</si>
  <si>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</si>
  <si>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</si>
  <si>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</si>
  <si>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</si>
  <si>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</si>
  <si>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</si>
  <si>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</si>
  <si>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</si>
  <si>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</si>
  <si>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</si>
  <si>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Output 2.4</t>
  </si>
  <si>
    <t>Output 3.1</t>
  </si>
  <si>
    <t>Output 3.3</t>
  </si>
  <si>
    <t>Output 3.4</t>
  </si>
  <si>
    <t>Output 4.1</t>
  </si>
  <si>
    <t>Output 4.2</t>
  </si>
  <si>
    <t>Output 4.3</t>
  </si>
  <si>
    <t>Output 4.4</t>
  </si>
  <si>
    <t>Output Total</t>
  </si>
  <si>
    <t>Table 1 - PBF project budget by outcome, output and activity</t>
  </si>
  <si>
    <t>Table 2 - Output breakdown by UN budget categories</t>
  </si>
  <si>
    <t>7. General Operating and other Costs</t>
  </si>
  <si>
    <t>Output Total from Table 1</t>
  </si>
  <si>
    <t>Output 1.1</t>
  </si>
  <si>
    <t xml:space="preserve">Total </t>
  </si>
  <si>
    <t>Outcome 1</t>
  </si>
  <si>
    <t>OUTCOME 1</t>
  </si>
  <si>
    <t>Output 1.2</t>
  </si>
  <si>
    <t>Output 1.3</t>
  </si>
  <si>
    <t>Output 1.4</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</si>
  <si>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</si>
  <si>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</si>
  <si>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</si>
  <si>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</si>
  <si>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</si>
  <si>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</si>
  <si>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</si>
  <si>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</si>
  <si>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</si>
  <si>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</si>
  <si>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</si>
  <si>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</si>
  <si>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</si>
  <si>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</si>
  <si>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</si>
  <si>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</si>
  <si>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</si>
  <si>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</si>
  <si>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</si>
  <si>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</si>
  <si>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</si>
  <si>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</si>
  <si>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</si>
  <si>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</si>
  <si>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</si>
  <si>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</si>
  <si>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</si>
  <si>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</si>
  <si>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</si>
  <si>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</si>
  <si>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</si>
  <si>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</si>
  <si>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</si>
  <si>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</si>
  <si>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</si>
  <si>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</si>
  <si>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</si>
  <si>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</si>
  <si>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</si>
  <si>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</si>
  <si>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</si>
  <si>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</si>
  <si>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</si>
  <si>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</si>
  <si>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</si>
  <si>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</si>
  <si>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</si>
  <si>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</si>
  <si>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</si>
  <si>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</si>
  <si>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</si>
  <si>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</si>
  <si>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</si>
  <si>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</si>
  <si>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</si>
  <si>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</si>
  <si>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</si>
  <si>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</si>
  <si>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</si>
  <si>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</si>
  <si>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</si>
  <si>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</si>
  <si>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</si>
  <si>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</si>
  <si>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</si>
  <si>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</si>
  <si>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</si>
  <si>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</si>
  <si>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</si>
  <si>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</si>
  <si>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</si>
  <si>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</si>
  <si>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</si>
  <si>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</si>
  <si>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</si>
  <si>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</si>
  <si>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</si>
  <si>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</si>
  <si>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</si>
  <si>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</si>
  <si>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</si>
  <si>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</si>
  <si>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</si>
  <si>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</si>
  <si>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</si>
  <si>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</si>
  <si>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</si>
  <si>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</si>
  <si>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</si>
  <si>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</si>
  <si>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</si>
  <si>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</si>
  <si>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</si>
  <si>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</si>
  <si>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</si>
  <si>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</si>
  <si>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</si>
  <si>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</si>
  <si>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</si>
  <si>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</si>
  <si>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</si>
  <si>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</si>
  <si>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</si>
  <si>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</si>
  <si>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</si>
  <si>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</si>
  <si>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</si>
  <si>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</si>
  <si>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</si>
  <si>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</si>
  <si>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</si>
  <si>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</si>
  <si>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</si>
  <si>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</si>
  <si>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</si>
  <si>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</si>
  <si>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</si>
  <si>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</si>
  <si>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</si>
  <si>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</si>
  <si>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</si>
  <si>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</si>
  <si>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</si>
  <si>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</si>
  <si>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</si>
  <si>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</si>
  <si>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</si>
  <si>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</si>
  <si>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</si>
  <si>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</si>
  <si>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</si>
  <si>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</si>
  <si>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</si>
  <si>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</si>
  <si>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</si>
  <si>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</si>
  <si>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</si>
  <si>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</si>
  <si>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</si>
  <si>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</si>
  <si>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</si>
  <si>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</si>
  <si>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</si>
  <si>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</si>
  <si>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</si>
  <si>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</si>
  <si>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</si>
  <si>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</si>
  <si>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</si>
  <si>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</si>
  <si>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</si>
  <si>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</si>
  <si>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</si>
  <si>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</si>
  <si>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</si>
  <si>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</si>
  <si>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</si>
  <si>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</si>
  <si>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</si>
  <si>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</si>
  <si>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</si>
  <si>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</si>
  <si>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</si>
  <si>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</si>
  <si>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</si>
  <si>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</si>
  <si>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</si>
  <si>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</si>
  <si>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</si>
  <si>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</si>
  <si>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</si>
  <si>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</si>
  <si>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</si>
  <si>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</si>
  <si>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</si>
  <si>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</si>
  <si>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</si>
  <si>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</si>
  <si>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</si>
  <si>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</si>
  <si>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</si>
  <si>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</si>
  <si>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</si>
  <si>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</si>
  <si>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</si>
  <si>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</si>
  <si>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</si>
  <si>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</si>
  <si>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</si>
  <si>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</si>
  <si>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</si>
  <si>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</si>
  <si>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</si>
  <si>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</si>
  <si>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</si>
  <si>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</si>
  <si>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</si>
  <si>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</si>
  <si>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</si>
  <si>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</si>
  <si>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</si>
  <si>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</si>
  <si>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</si>
  <si>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</si>
  <si>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</si>
  <si>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</si>
  <si>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</si>
  <si>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</si>
  <si>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</si>
  <si>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</si>
  <si>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</si>
  <si>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</si>
  <si>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</si>
  <si>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</si>
  <si>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</si>
  <si>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</si>
  <si>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</si>
  <si>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</si>
  <si>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</si>
  <si>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</si>
  <si>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</si>
  <si>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</si>
  <si>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</si>
  <si>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</si>
  <si>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</si>
  <si>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</si>
  <si>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</si>
  <si>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</si>
  <si>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</si>
  <si>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</si>
  <si>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</si>
  <si>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</si>
  <si>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</si>
  <si>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</si>
  <si>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</si>
  <si>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</si>
  <si>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</si>
  <si>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</si>
  <si>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</si>
  <si>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</si>
  <si>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</si>
  <si>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</si>
  <si>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</si>
  <si>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</si>
  <si>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</si>
  <si>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</si>
  <si>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</si>
  <si>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</si>
  <si>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</si>
  <si>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</si>
  <si>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</si>
  <si>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</si>
  <si>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</si>
  <si>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</si>
  <si>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</si>
  <si>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</si>
  <si>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</si>
  <si>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</si>
  <si>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</si>
  <si>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</si>
  <si>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</si>
  <si>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</si>
  <si>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</si>
  <si>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</si>
  <si>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</si>
  <si>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</si>
  <si>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</si>
  <si>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</si>
  <si>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</si>
  <si>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</si>
  <si>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</si>
  <si>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</si>
  <si>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</si>
  <si>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</si>
  <si>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</si>
  <si>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</si>
  <si>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</si>
  <si>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</si>
  <si>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</si>
  <si>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</si>
  <si>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</si>
  <si>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</si>
  <si>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</si>
  <si>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</si>
  <si>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</si>
  <si>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</si>
  <si>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</si>
  <si>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</si>
  <si>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</si>
  <si>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</si>
  <si>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</si>
  <si>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</si>
  <si>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</si>
  <si>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</si>
  <si>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</si>
  <si>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</si>
  <si>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</si>
  <si>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</si>
  <si>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</si>
  <si>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</si>
  <si>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</si>
  <si>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</si>
  <si>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</si>
  <si>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</si>
  <si>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</si>
  <si>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</si>
  <si>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</si>
  <si>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</si>
  <si>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</si>
  <si>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</si>
  <si>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</si>
  <si>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</si>
  <si>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</si>
  <si>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</si>
  <si>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</si>
  <si>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</si>
  <si>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</si>
  <si>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</si>
  <si>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</si>
  <si>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</si>
  <si>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</si>
  <si>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</si>
  <si>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</si>
  <si>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</si>
  <si>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</si>
  <si>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</si>
  <si>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</si>
  <si>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</si>
  <si>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</si>
  <si>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</si>
  <si>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</si>
  <si>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</si>
  <si>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</si>
  <si>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</si>
  <si>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</si>
  <si>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</si>
  <si>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</si>
  <si>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</si>
  <si>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</si>
  <si>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</si>
  <si>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</si>
  <si>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</si>
  <si>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</si>
  <si>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</si>
  <si>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</si>
  <si>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</si>
  <si>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</si>
  <si>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</si>
  <si>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</si>
  <si>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</si>
  <si>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</si>
  <si>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</si>
  <si>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</si>
  <si>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</si>
  <si>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t>Total Additional Costs</t>
  </si>
  <si>
    <t>Additional personnel costs</t>
  </si>
  <si>
    <t>Monitoring budget</t>
  </si>
  <si>
    <t>Additional Costs</t>
  </si>
  <si>
    <t>Additional Cost Totals from Table 1</t>
  </si>
  <si>
    <t>Total:</t>
  </si>
  <si>
    <t>Budget for independent final evaluation</t>
  </si>
  <si>
    <t>7% Indirect Costs</t>
  </si>
  <si>
    <t>TOTAL</t>
  </si>
  <si>
    <t xml:space="preserve">Subtotal </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</si>
  <si>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</si>
  <si>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</si>
  <si>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</si>
  <si>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t>For PBSO Use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</si>
  <si>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</si>
  <si>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 xml:space="preserve">Sub-Total </t>
  </si>
  <si>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</si>
  <si>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t xml:space="preserve">$ Towards GEWE </t>
    </r>
    <r>
      <rPr>
        <sz val="11"/>
        <color theme="1"/>
        <rFont val="Calibri"/>
        <family val="2"/>
        <scheme val="minor"/>
      </rPr>
      <t>(includes indirect costs)</t>
    </r>
  </si>
  <si>
    <r>
      <t xml:space="preserve">$ Towards M&amp;E </t>
    </r>
    <r>
      <rPr>
        <sz val="11"/>
        <color theme="1"/>
        <rFont val="Calibri"/>
        <family val="2"/>
        <scheme val="minor"/>
      </rPr>
      <t>(includes indirect costs)</t>
    </r>
  </si>
  <si>
    <t>Total Expenditure</t>
  </si>
  <si>
    <t>Delivery Rate:</t>
  </si>
  <si>
    <t>Third Tranche:</t>
  </si>
  <si>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</si>
  <si>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t>Additional operational costs</t>
  </si>
  <si>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</si>
  <si>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</si>
  <si>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Sources of water-related disputes, notably around water scarcity and access, are identified and reduced through the promotion of gender-sensitive civic spaces.</t>
  </si>
  <si>
    <t>Local Community Conflict Resolution bodies/civic spaces and mechanisms in targeted areas established</t>
  </si>
  <si>
    <t>Map existing and potential conflict drivers and existing resilience and socially inclusive mechanisms that could be scaled up.</t>
  </si>
  <si>
    <t xml:space="preserve">Support women-led civil society organizations to form community-based social dialogue forums/civic spaces on water, environment, employment and peace.
</t>
  </si>
  <si>
    <t>Raise awareness on gender-based violence in collaboration with implementing partners</t>
  </si>
  <si>
    <t>Continued community dialogue and collaborative decision-making processes about the construction, business case, employment opportunities and management of water infrastructure to ensure sustainability and inter-community collaboration and understanding.</t>
  </si>
  <si>
    <t xml:space="preserve">Sensitize community members on the role of women in businesses. </t>
  </si>
  <si>
    <t>Increased awareness among community members on the importance of women involvement in local conflict resolutions</t>
  </si>
  <si>
    <t>Awareness campaign on women role in conflict resolution</t>
  </si>
  <si>
    <t>On-going strengthening of good governance and gender issues</t>
  </si>
  <si>
    <t>Women are empowered to become agents of change through inclusive and sustainable livelihood opportunities, contributing to strengthen social cohesion and peace.</t>
  </si>
  <si>
    <t>Inclusive and participatory community water management and infrastructure plans are developed or reinforced with the participation of women-led community organisations and small businesses per catchment area.</t>
  </si>
  <si>
    <t>Civil society organizations and citizens, particularly women, will participate in the decisions about which types of water infrastructure to invest in and where to locate them, based on technical assessments per community, while leveraging local knowledge.</t>
  </si>
  <si>
    <t>Conduct an inclusive, conflict-sensitive and participatory assessment of the water value chain and business potential in each community.</t>
  </si>
  <si>
    <t>Support the development of financial, conflict-sensitive and environmentally sustainable business plans for the water management systems, considering the local population’s payment capacity.</t>
  </si>
  <si>
    <t xml:space="preserve">The creation of inclusive and decent livelihoods for community members supported, especially women, in the development and maintenance of water infrastructure </t>
  </si>
  <si>
    <t>Rehabilitate of water catchment areas selected in a participatory way (under output 2.1)</t>
  </si>
  <si>
    <t>Promote the provision of vocational, financial, cooperative business development, and social cohesion skills to empower women in the community to run the water businesses in financially and environmentally sustainable ways in collaboration with male and existing market players.</t>
  </si>
  <si>
    <t>Women entrepreneurs and community leaders are empowered in the selected areas to become agents for change and peace</t>
  </si>
  <si>
    <t>Engage men community leaders, local chiefs, and government officials &amp; private sector players in the water sector on water issues specific to the targeted communities.</t>
  </si>
  <si>
    <t>Empower and capacitate local and women-led organizations through women empowerment training programmes to raise awareness on social cohesion, peaceful coexistence, water, and environmental issues to address disputes at the local level and preserve water resources</t>
  </si>
  <si>
    <t>Training on conflict analysis and mitigation with women leaders and women organizations.</t>
  </si>
  <si>
    <t>Training includes identification of conflict issues and how to mitigate these issues</t>
  </si>
  <si>
    <t>Mapping the conflict drivers will include looking into issues related to violence against women, which has already been identified during initial consultations</t>
  </si>
  <si>
    <t>Directly related to GEWE as these organisations will lead on water related issues</t>
  </si>
  <si>
    <t>Community awareness on gender issues will not only positively impact and reduce conflict against women related to water but empower women in these communities</t>
  </si>
  <si>
    <t>Facilitate multi-stakeholder engagement at the community level to determine water needs and opportunities to address them</t>
  </si>
  <si>
    <t>Explore opportunities for co-operative business development around water kiosks for women</t>
  </si>
  <si>
    <t xml:space="preserve">Stakeholders, including male leaders and youth groups will be engeged </t>
  </si>
  <si>
    <t>Critical in the development of women cooperatives groups that will run the water kiosks</t>
  </si>
  <si>
    <t>Directly related to empowering women throuh awareness in the community</t>
  </si>
  <si>
    <t>Costs related to stakeholder engagement</t>
  </si>
  <si>
    <t>Directly related to empowering women in the community</t>
  </si>
  <si>
    <t>Costs for the period of the work on strengthening good governance and gender issues</t>
  </si>
  <si>
    <t>Women will run the water kiosks; therefore, this activity is geared towards women empowerment</t>
  </si>
  <si>
    <t>Engagement and survey in these communities</t>
  </si>
  <si>
    <t>Development of business plans for water management by women</t>
  </si>
  <si>
    <t>These will be costed under supplies and equipment in Sheet 2</t>
  </si>
  <si>
    <t>These will be costed under supplies and equipment in Sheet 3</t>
  </si>
  <si>
    <t>Related to gender empowerment and livelihood issues</t>
  </si>
  <si>
    <t>Directly related to empowering women and women organisations</t>
  </si>
  <si>
    <t>Part of these stakeholders will be women</t>
  </si>
  <si>
    <t>Directly related to empowering women</t>
  </si>
  <si>
    <t>Monitoring work throughout the project</t>
  </si>
  <si>
    <t>Third-party independent evaluation of deliverables</t>
  </si>
  <si>
    <t>UNCDF</t>
  </si>
  <si>
    <t>ILO</t>
  </si>
  <si>
    <t>Construction of 25 water kiosks to be run by women organisations in 5 communities</t>
  </si>
  <si>
    <t>Distribution of awareness materials</t>
  </si>
  <si>
    <t>Simplify the provisions of the Sexual Offences Act 2019, translate into key local languages and use the same to educate women and men’s groups</t>
  </si>
  <si>
    <t>Provide education on how to report sexual and gender based crimes and where to seek help</t>
  </si>
  <si>
    <t>Popularize the fact that most sexual aggressors are persons known to the victims and they are often in a position of trust with the victims</t>
  </si>
  <si>
    <t xml:space="preserve">Encourage the formation of new networks  for survivors/victims to tell their stories to each other, form support circles and jointly move to overcome their common challenges. </t>
  </si>
  <si>
    <t>Support community animators working on sexual health and issues relating to sexual abuse.</t>
  </si>
  <si>
    <t>These networks will help to improve gender equality in these communities</t>
  </si>
  <si>
    <t>Funds to build the networks</t>
  </si>
  <si>
    <t>In these communities, animations can help to convey messages that will increase awareness on gender issues</t>
  </si>
  <si>
    <t>Funds for animation</t>
  </si>
  <si>
    <t>This will help community members understand the repercussions of abusing women</t>
  </si>
  <si>
    <t>Education on this will promote gender issues</t>
  </si>
  <si>
    <t>The project's focus is promoting safe spaces for women when fetching water and livelihoods for women</t>
  </si>
  <si>
    <t>Distributions costs</t>
  </si>
  <si>
    <t>Identification of women community leaders.</t>
  </si>
  <si>
    <t>Survey on indicators to measure impact</t>
  </si>
  <si>
    <t>Contractural services related to the mapping of potential conflict drivers in 5 communities</t>
  </si>
  <si>
    <t>Contractual services to provide training for women and women organisations in the five communities.</t>
  </si>
  <si>
    <t xml:space="preserve">Contractual services including for implementing partners. </t>
  </si>
  <si>
    <t>Contractual services and travel costs of ILO experts to assess and set up the cooperative business structure.</t>
  </si>
  <si>
    <t xml:space="preserve">Contractual services for the promotion of civic spaces including in collaboration with implementing partners. </t>
  </si>
  <si>
    <t xml:space="preserve">Contractual services for awareness raising including in collaboration with implementing partners. </t>
  </si>
  <si>
    <t xml:space="preserve">Costs related to community engagement (seminars) including in collaboration with implementing partners. </t>
  </si>
  <si>
    <t xml:space="preserve">Costs for the awareness campaign including contracual services and travel. </t>
  </si>
  <si>
    <t xml:space="preserve">Contractual services for consultants and seminars as well as travel for ILO experts. </t>
  </si>
  <si>
    <t>Contractual services for consultants, seminars and implementing partners related to the training.</t>
  </si>
  <si>
    <t xml:space="preserve">Contractual services. </t>
  </si>
  <si>
    <t>Recipient</t>
  </si>
  <si>
    <t>Revision</t>
  </si>
  <si>
    <t>New Budget</t>
  </si>
  <si>
    <t xml:space="preserve">Contribution to office rent, security, UN common services, IT equipment/ service cost and stationaries </t>
  </si>
  <si>
    <r>
      <t xml:space="preserve">Project Coordinator (UNCDF); </t>
    </r>
    <r>
      <rPr>
        <strike/>
        <sz val="12"/>
        <color rgb="FFFF0000"/>
        <rFont val="Calibri (Body)"/>
      </rPr>
      <t>Gender/Youth Expert</t>
    </r>
    <r>
      <rPr>
        <strike/>
        <sz val="12"/>
        <color rgb="FFFF0000"/>
        <rFont val="Calibri"/>
        <family val="2"/>
        <scheme val="minor"/>
      </rPr>
      <t xml:space="preserve"> (ILRAJ); Research Manager/M&amp;E (UNCDF)</t>
    </r>
    <r>
      <rPr>
        <sz val="12"/>
        <color theme="1"/>
        <rFont val="Calibri"/>
        <family val="2"/>
        <scheme val="minor"/>
      </rPr>
      <t>, Community Engagement &amp; Training Coordinator (WANEP)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</si>
</sst>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8">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8"/>
      <name val="Calibri"/>
      <family val="2"/>
      <scheme val="minor"/>
    </font>
    <font>
      <b/>
      <sz val="12"/>
      <name val="Calibri"/>
      <family val="2"/>
      <scheme val="minor"/>
    </font>
    <font>
      <b/>
      <sz val="24"/>
      <color rgb="FFFF0000"/>
      <name val="Calibri"/>
      <family val="2"/>
      <scheme val="minor"/>
    </font>
    <font>
      <b/>
      <sz val="14"/>
      <color rgb="FFFF0000"/>
      <name val="Calibri"/>
      <family val="2"/>
      <scheme val="minor"/>
    </font>
    <font>
      <strike/>
      <sz val="12"/>
      <color rgb="FFFF0000"/>
      <name val="Calibri (Body)"/>
    </font>
    <font>
      <strike/>
      <sz val="12"/>
      <color rgb="FFFF0000"/>
      <name val="Calibri"/>
      <family val="2"/>
      <scheme val="minor"/>
    </font>
    <font>
      <b/>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s>
  <borders count="5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diagonal/>
    </border>
    <border>
      <left/>
      <right style="medium">
        <color indexed="64"/>
      </right>
      <top/>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334">
    <xf numFmtId="0" fontId="0" fillId="0" borderId="0" xfId="0"/>
    <xf numFmtId="0" fontId="13" fillId="0" borderId="0" xfId="0" applyFont="1" applyAlignment="1">
      <alignment vertical="center" wrapText="1"/>
    </xf>
    <xf numFmtId="0" fontId="10" fillId="0" borderId="0" xfId="0" applyFont="1" applyAlignment="1">
      <alignment vertical="center" wrapText="1"/>
    </xf>
    <xf numFmtId="0" fontId="10"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4" fillId="0" borderId="0" xfId="0" applyFont="1" applyAlignment="1">
      <alignment vertical="center" wrapText="1"/>
    </xf>
    <xf numFmtId="0" fontId="10" fillId="3" borderId="0" xfId="0" applyFont="1" applyFill="1" applyAlignment="1">
      <alignment vertical="center" wrapText="1"/>
    </xf>
    <xf numFmtId="44" fontId="10" fillId="0" borderId="0" xfId="0" applyNumberFormat="1" applyFont="1" applyAlignment="1">
      <alignment vertical="center" wrapText="1"/>
    </xf>
    <xf numFmtId="9" fontId="10" fillId="2" borderId="9" xfId="2" applyFont="1" applyFill="1" applyBorder="1" applyAlignment="1">
      <alignment vertical="center" wrapText="1"/>
    </xf>
    <xf numFmtId="0" fontId="10" fillId="2" borderId="12" xfId="0" applyFont="1" applyFill="1" applyBorder="1" applyAlignment="1">
      <alignment vertical="center" wrapText="1"/>
    </xf>
    <xf numFmtId="44" fontId="13" fillId="3" borderId="0" xfId="1" applyFont="1" applyFill="1" applyBorder="1" applyAlignment="1" applyProtection="1">
      <alignment horizontal="center" vertical="center" wrapText="1"/>
      <protection locked="0"/>
    </xf>
    <xf numFmtId="0" fontId="13" fillId="3" borderId="0" xfId="0" applyFont="1" applyFill="1" applyAlignment="1" applyProtection="1">
      <alignment vertical="center" wrapText="1"/>
      <protection locked="0"/>
    </xf>
    <xf numFmtId="0" fontId="13" fillId="3" borderId="0" xfId="0" applyFont="1" applyFill="1" applyAlignment="1" applyProtection="1">
      <alignment horizontal="left" vertical="top" wrapText="1"/>
      <protection locked="0"/>
    </xf>
    <xf numFmtId="0" fontId="13" fillId="3" borderId="0" xfId="0" applyFont="1" applyFill="1" applyAlignment="1">
      <alignment horizontal="center" vertical="center" wrapText="1"/>
    </xf>
    <xf numFmtId="0" fontId="10" fillId="3" borderId="0" xfId="0" applyFont="1" applyFill="1" applyAlignment="1" applyProtection="1">
      <alignment vertical="center" wrapText="1"/>
      <protection locked="0"/>
    </xf>
    <xf numFmtId="0" fontId="13" fillId="3" borderId="0" xfId="0" applyFont="1" applyFill="1" applyAlignment="1">
      <alignment vertical="center" wrapText="1"/>
    </xf>
    <xf numFmtId="0" fontId="13" fillId="3" borderId="3" xfId="0" applyFont="1" applyFill="1" applyBorder="1" applyAlignment="1" applyProtection="1">
      <alignment vertical="center" wrapText="1"/>
      <protection locked="0"/>
    </xf>
    <xf numFmtId="0" fontId="13" fillId="0" borderId="3" xfId="0" applyFont="1" applyBorder="1" applyAlignment="1" applyProtection="1">
      <alignment horizontal="left" vertical="top" wrapText="1"/>
      <protection locked="0"/>
    </xf>
    <xf numFmtId="44" fontId="18" fillId="0" borderId="0" xfId="1" applyFont="1" applyFill="1" applyBorder="1" applyAlignment="1" applyProtection="1">
      <alignment vertical="center" wrapText="1"/>
    </xf>
    <xf numFmtId="44" fontId="13" fillId="0" borderId="3" xfId="1" applyFont="1" applyBorder="1" applyAlignment="1" applyProtection="1">
      <alignment horizontal="center" vertical="center" wrapText="1"/>
      <protection locked="0"/>
    </xf>
    <xf numFmtId="44" fontId="13" fillId="3" borderId="3" xfId="1" applyFont="1" applyFill="1" applyBorder="1" applyAlignment="1" applyProtection="1">
      <alignment horizontal="center" vertical="center" wrapText="1"/>
      <protection locked="0"/>
    </xf>
    <xf numFmtId="44" fontId="10" fillId="2" borderId="3" xfId="1" applyFont="1" applyFill="1" applyBorder="1" applyAlignment="1" applyProtection="1">
      <alignment horizontal="center" vertical="center" wrapText="1"/>
    </xf>
    <xf numFmtId="0" fontId="15" fillId="2" borderId="8" xfId="0" applyFont="1" applyFill="1" applyBorder="1" applyAlignment="1">
      <alignment vertical="center" wrapText="1"/>
    </xf>
    <xf numFmtId="44" fontId="15" fillId="3" borderId="0" xfId="1" applyFont="1" applyFill="1" applyBorder="1" applyAlignment="1" applyProtection="1">
      <alignment vertical="center" wrapText="1"/>
    </xf>
    <xf numFmtId="44" fontId="10" fillId="2" borderId="5" xfId="1" applyFont="1" applyFill="1" applyBorder="1" applyAlignment="1" applyProtection="1">
      <alignment horizontal="center" vertical="center" wrapText="1"/>
    </xf>
    <xf numFmtId="44" fontId="13" fillId="3" borderId="0" xfId="1" applyFont="1" applyFill="1" applyBorder="1" applyAlignment="1" applyProtection="1">
      <alignment vertical="center" wrapText="1"/>
    </xf>
    <xf numFmtId="44" fontId="13" fillId="3" borderId="0" xfId="1" applyFont="1" applyFill="1" applyBorder="1" applyAlignment="1" applyProtection="1">
      <alignment vertical="center" wrapText="1"/>
      <protection locked="0"/>
    </xf>
    <xf numFmtId="0" fontId="10" fillId="2" borderId="8" xfId="0" applyFont="1" applyFill="1" applyBorder="1" applyAlignment="1">
      <alignment vertical="center" wrapText="1"/>
    </xf>
    <xf numFmtId="44" fontId="13" fillId="0" borderId="3" xfId="1" applyFont="1" applyBorder="1" applyAlignment="1" applyProtection="1">
      <alignment vertical="center" wrapText="1"/>
      <protection locked="0"/>
    </xf>
    <xf numFmtId="0" fontId="15" fillId="2" borderId="8" xfId="0" applyFont="1" applyFill="1" applyBorder="1" applyAlignment="1" applyProtection="1">
      <alignment vertical="center" wrapText="1"/>
      <protection locked="0"/>
    </xf>
    <xf numFmtId="44" fontId="10" fillId="3" borderId="0" xfId="0" applyNumberFormat="1" applyFont="1" applyFill="1" applyAlignment="1">
      <alignment vertical="center" wrapText="1"/>
    </xf>
    <xf numFmtId="0" fontId="0" fillId="3" borderId="0" xfId="0" applyFill="1" applyAlignment="1">
      <alignment horizontal="center" vertical="center" wrapText="1"/>
    </xf>
    <xf numFmtId="0" fontId="21" fillId="0" borderId="0" xfId="0" applyFont="1" applyAlignment="1">
      <alignment wrapText="1"/>
    </xf>
    <xf numFmtId="0" fontId="22" fillId="0" borderId="0" xfId="0" applyFont="1" applyAlignment="1">
      <alignment wrapText="1"/>
    </xf>
    <xf numFmtId="0" fontId="0" fillId="0" borderId="0" xfId="0" applyAlignment="1">
      <alignment wrapText="1"/>
    </xf>
    <xf numFmtId="0" fontId="0" fillId="3" borderId="0" xfId="0" applyFill="1" applyAlignment="1">
      <alignment wrapText="1"/>
    </xf>
    <xf numFmtId="0" fontId="10" fillId="0" borderId="0" xfId="0" applyFont="1" applyAlignment="1">
      <alignment horizontal="center" vertical="center" wrapText="1"/>
    </xf>
    <xf numFmtId="9" fontId="10" fillId="3" borderId="0" xfId="2" applyFont="1" applyFill="1" applyBorder="1" applyAlignment="1">
      <alignment wrapText="1"/>
    </xf>
    <xf numFmtId="0" fontId="11" fillId="3" borderId="0" xfId="0" applyFont="1" applyFill="1" applyAlignment="1">
      <alignment horizontal="center" vertical="center" wrapText="1"/>
    </xf>
    <xf numFmtId="44" fontId="10" fillId="3" borderId="0" xfId="2" applyNumberFormat="1" applyFont="1" applyFill="1" applyBorder="1" applyAlignment="1">
      <alignment wrapText="1"/>
    </xf>
    <xf numFmtId="0" fontId="13" fillId="3" borderId="3" xfId="0" applyFont="1" applyFill="1" applyBorder="1" applyAlignment="1" applyProtection="1">
      <alignment horizontal="left" vertical="top" wrapText="1"/>
      <protection locked="0"/>
    </xf>
    <xf numFmtId="0" fontId="17" fillId="0" borderId="0" xfId="0" applyFont="1" applyAlignment="1">
      <alignment horizontal="center" vertical="center" wrapText="1"/>
    </xf>
    <xf numFmtId="0" fontId="13" fillId="2" borderId="3" xfId="0" applyFont="1" applyFill="1" applyBorder="1" applyAlignment="1">
      <alignment horizontal="center" vertical="center" wrapText="1"/>
    </xf>
    <xf numFmtId="0" fontId="10" fillId="3" borderId="0" xfId="0" applyFont="1" applyFill="1" applyAlignment="1">
      <alignment horizontal="left" wrapText="1"/>
    </xf>
    <xf numFmtId="44" fontId="10" fillId="0" borderId="0" xfId="1" applyFont="1" applyFill="1" applyBorder="1" applyAlignment="1" applyProtection="1">
      <alignment vertical="center" wrapText="1"/>
    </xf>
    <xf numFmtId="44" fontId="13" fillId="0" borderId="0" xfId="1" applyFont="1" applyFill="1" applyBorder="1" applyAlignment="1" applyProtection="1">
      <alignment horizontal="center" vertical="center" wrapText="1"/>
    </xf>
    <xf numFmtId="44" fontId="10" fillId="0" borderId="0" xfId="1" applyFont="1" applyFill="1" applyBorder="1" applyAlignment="1" applyProtection="1">
      <alignment horizontal="center" vertical="center" wrapText="1"/>
    </xf>
    <xf numFmtId="0" fontId="14" fillId="2" borderId="3" xfId="0" applyFont="1" applyFill="1" applyBorder="1" applyAlignment="1">
      <alignment vertical="center" wrapText="1"/>
    </xf>
    <xf numFmtId="0" fontId="14" fillId="2" borderId="3" xfId="0" applyFont="1" applyFill="1" applyBorder="1" applyAlignment="1" applyProtection="1">
      <alignment vertical="center" wrapText="1"/>
      <protection locked="0"/>
    </xf>
    <xf numFmtId="0" fontId="13" fillId="0" borderId="0" xfId="0" applyFont="1" applyAlignment="1">
      <alignment wrapText="1"/>
    </xf>
    <xf numFmtId="0" fontId="13" fillId="3" borderId="0" xfId="0" applyFont="1" applyFill="1" applyAlignment="1">
      <alignment wrapText="1"/>
    </xf>
    <xf numFmtId="44" fontId="10" fillId="4" borderId="3" xfId="1" applyFont="1" applyFill="1" applyBorder="1" applyAlignment="1" applyProtection="1">
      <alignment wrapText="1"/>
    </xf>
    <xf numFmtId="44" fontId="13" fillId="3" borderId="0" xfId="0" applyNumberFormat="1" applyFont="1" applyFill="1" applyAlignment="1">
      <alignment vertical="center" wrapText="1"/>
    </xf>
    <xf numFmtId="44" fontId="10" fillId="0" borderId="0" xfId="0" applyNumberFormat="1" applyFont="1" applyAlignment="1">
      <alignment wrapText="1"/>
    </xf>
    <xf numFmtId="44" fontId="14" fillId="0" borderId="0" xfId="1" applyFont="1" applyFill="1" applyBorder="1" applyAlignment="1">
      <alignment horizontal="right" vertical="center" wrapText="1"/>
    </xf>
    <xf numFmtId="44" fontId="10" fillId="2" borderId="3" xfId="0" applyNumberFormat="1" applyFont="1" applyFill="1" applyBorder="1" applyAlignment="1">
      <alignment wrapText="1"/>
    </xf>
    <xf numFmtId="0" fontId="14" fillId="2" borderId="39" xfId="0" applyFont="1" applyFill="1" applyBorder="1" applyAlignment="1">
      <alignment vertical="center" wrapText="1"/>
    </xf>
    <xf numFmtId="44" fontId="10" fillId="2" borderId="39" xfId="0" applyNumberFormat="1" applyFont="1" applyFill="1" applyBorder="1" applyAlignment="1">
      <alignment wrapText="1"/>
    </xf>
    <xf numFmtId="0" fontId="10" fillId="2" borderId="13" xfId="0" applyFont="1" applyFill="1" applyBorder="1" applyAlignment="1">
      <alignment horizontal="left" wrapText="1"/>
    </xf>
    <xf numFmtId="44" fontId="10" fillId="2" borderId="13" xfId="0" applyNumberFormat="1" applyFont="1" applyFill="1" applyBorder="1" applyAlignment="1">
      <alignment horizontal="center" wrapText="1"/>
    </xf>
    <xf numFmtId="44" fontId="10" fillId="2" borderId="13" xfId="0" applyNumberFormat="1" applyFont="1" applyFill="1" applyBorder="1" applyAlignment="1">
      <alignment wrapText="1"/>
    </xf>
    <xf numFmtId="44" fontId="10" fillId="4" borderId="3" xfId="1" applyFont="1" applyFill="1" applyBorder="1" applyAlignment="1">
      <alignment wrapText="1"/>
    </xf>
    <xf numFmtId="0" fontId="10" fillId="3" borderId="40" xfId="0" applyFont="1" applyFill="1" applyBorder="1" applyAlignment="1">
      <alignment horizontal="left" wrapText="1"/>
    </xf>
    <xf numFmtId="0" fontId="10" fillId="3" borderId="41" xfId="0" applyFont="1" applyFill="1" applyBorder="1" applyAlignment="1">
      <alignment horizontal="left" wrapText="1"/>
    </xf>
    <xf numFmtId="0" fontId="10" fillId="3" borderId="42" xfId="0" applyFont="1" applyFill="1" applyBorder="1" applyAlignment="1">
      <alignment horizontal="left" wrapText="1"/>
    </xf>
    <xf numFmtId="44" fontId="10" fillId="3" borderId="4" xfId="1" applyFont="1" applyFill="1" applyBorder="1" applyAlignment="1" applyProtection="1">
      <alignment wrapText="1"/>
    </xf>
    <xf numFmtId="44" fontId="10" fillId="3" borderId="1" xfId="1" applyFont="1" applyFill="1" applyBorder="1" applyAlignment="1">
      <alignment wrapText="1"/>
    </xf>
    <xf numFmtId="44" fontId="10" fillId="3" borderId="2" xfId="0" applyNumberFormat="1" applyFont="1" applyFill="1" applyBorder="1" applyAlignment="1">
      <alignment wrapText="1"/>
    </xf>
    <xf numFmtId="44" fontId="10" fillId="3" borderId="1" xfId="1" applyFont="1" applyFill="1" applyBorder="1" applyAlignment="1" applyProtection="1">
      <alignment wrapText="1"/>
    </xf>
    <xf numFmtId="0" fontId="10" fillId="3" borderId="3" xfId="0" applyFont="1" applyFill="1" applyBorder="1" applyAlignment="1" applyProtection="1">
      <alignment horizontal="center" vertical="center" wrapText="1"/>
      <protection locked="0"/>
    </xf>
    <xf numFmtId="44" fontId="10" fillId="2" borderId="38" xfId="0" applyNumberFormat="1" applyFont="1" applyFill="1" applyBorder="1" applyAlignment="1">
      <alignment wrapText="1"/>
    </xf>
    <xf numFmtId="44" fontId="10" fillId="2" borderId="9" xfId="0" applyNumberFormat="1" applyFont="1" applyFill="1" applyBorder="1" applyAlignment="1">
      <alignment wrapText="1"/>
    </xf>
    <xf numFmtId="0" fontId="10" fillId="2" borderId="11" xfId="0" applyFont="1" applyFill="1" applyBorder="1" applyAlignment="1">
      <alignment horizontal="center" wrapText="1"/>
    </xf>
    <xf numFmtId="44" fontId="13" fillId="2" borderId="39" xfId="0" applyNumberFormat="1" applyFont="1" applyFill="1" applyBorder="1" applyAlignment="1">
      <alignment wrapText="1"/>
    </xf>
    <xf numFmtId="44" fontId="10" fillId="2" borderId="34" xfId="0" applyNumberFormat="1" applyFont="1" applyFill="1" applyBorder="1" applyAlignment="1">
      <alignment wrapText="1"/>
    </xf>
    <xf numFmtId="44" fontId="13" fillId="2" borderId="13" xfId="0" applyNumberFormat="1" applyFont="1" applyFill="1" applyBorder="1" applyAlignment="1">
      <alignment wrapText="1"/>
    </xf>
    <xf numFmtId="0" fontId="13" fillId="0" borderId="0" xfId="0" applyFont="1"/>
    <xf numFmtId="0" fontId="23" fillId="0" borderId="0" xfId="0" applyFont="1"/>
    <xf numFmtId="49" fontId="0" fillId="0" borderId="0" xfId="0" applyNumberFormat="1"/>
    <xf numFmtId="0" fontId="23" fillId="0" borderId="0" xfId="0" applyFont="1" applyAlignment="1">
      <alignment vertical="center"/>
    </xf>
    <xf numFmtId="49" fontId="24" fillId="0" borderId="0" xfId="0" applyNumberFormat="1" applyFont="1" applyAlignment="1">
      <alignment horizontal="left"/>
    </xf>
    <xf numFmtId="49" fontId="24" fillId="0" borderId="0" xfId="0" applyNumberFormat="1" applyFont="1" applyAlignment="1">
      <alignment horizontal="left" wrapText="1"/>
    </xf>
    <xf numFmtId="0" fontId="11" fillId="2" borderId="10" xfId="0" applyFont="1" applyFill="1" applyBorder="1"/>
    <xf numFmtId="0" fontId="11" fillId="2" borderId="8" xfId="0" applyFont="1" applyFill="1" applyBorder="1"/>
    <xf numFmtId="0" fontId="11" fillId="2" borderId="3" xfId="0" applyFont="1" applyFill="1" applyBorder="1"/>
    <xf numFmtId="0" fontId="11"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13" fillId="0" borderId="39" xfId="0" applyNumberFormat="1" applyFont="1" applyBorder="1" applyAlignment="1" applyProtection="1">
      <alignment wrapText="1"/>
      <protection locked="0"/>
    </xf>
    <xf numFmtId="44" fontId="13" fillId="0" borderId="3" xfId="0" applyNumberFormat="1" applyFont="1" applyBorder="1" applyAlignment="1" applyProtection="1">
      <alignment wrapText="1"/>
      <protection locked="0"/>
    </xf>
    <xf numFmtId="0" fontId="10" fillId="2" borderId="3" xfId="0" applyFont="1" applyFill="1" applyBorder="1" applyAlignment="1">
      <alignment vertical="center" wrapText="1"/>
    </xf>
    <xf numFmtId="44" fontId="13" fillId="2" borderId="3" xfId="0"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3" xfId="0" applyFont="1" applyFill="1" applyBorder="1" applyAlignment="1">
      <alignment horizontal="center" vertical="center" wrapText="1"/>
    </xf>
    <xf numFmtId="44" fontId="10" fillId="2" borderId="3" xfId="1" applyFont="1" applyFill="1" applyBorder="1" applyAlignment="1" applyProtection="1">
      <alignment vertical="center" wrapText="1"/>
    </xf>
    <xf numFmtId="44" fontId="10" fillId="2" borderId="4" xfId="1" applyFont="1" applyFill="1" applyBorder="1" applyAlignment="1" applyProtection="1">
      <alignment vertical="center" wrapText="1"/>
    </xf>
    <xf numFmtId="44" fontId="10" fillId="2" borderId="13" xfId="1" applyFont="1" applyFill="1" applyBorder="1" applyAlignment="1" applyProtection="1">
      <alignment vertical="center" wrapText="1"/>
    </xf>
    <xf numFmtId="9" fontId="10" fillId="2" borderId="14" xfId="2" applyFont="1" applyFill="1" applyBorder="1" applyAlignment="1" applyProtection="1">
      <alignment vertical="center" wrapText="1"/>
    </xf>
    <xf numFmtId="0" fontId="11" fillId="2" borderId="28" xfId="0" applyFont="1" applyFill="1" applyBorder="1" applyAlignment="1">
      <alignment horizontal="left" vertical="center" wrapText="1"/>
    </xf>
    <xf numFmtId="44" fontId="10" fillId="2" borderId="16" xfId="0" applyNumberFormat="1" applyFont="1" applyFill="1" applyBorder="1" applyAlignment="1">
      <alignment vertical="center" wrapText="1"/>
    </xf>
    <xf numFmtId="0" fontId="11" fillId="2" borderId="8" xfId="0" applyFont="1" applyFill="1" applyBorder="1" applyAlignment="1">
      <alignment horizontal="left" vertical="center" wrapText="1"/>
    </xf>
    <xf numFmtId="44" fontId="10"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13" fillId="0" borderId="3" xfId="1" applyNumberFormat="1" applyFont="1" applyBorder="1" applyAlignment="1" applyProtection="1">
      <alignment horizontal="left" wrapText="1"/>
      <protection locked="0"/>
    </xf>
    <xf numFmtId="49" fontId="13" fillId="3" borderId="3" xfId="1" applyNumberFormat="1" applyFont="1" applyFill="1" applyBorder="1" applyAlignment="1" applyProtection="1">
      <alignment horizontal="left" wrapText="1"/>
      <protection locked="0"/>
    </xf>
    <xf numFmtId="44" fontId="13" fillId="2" borderId="3" xfId="1" applyFont="1" applyFill="1" applyBorder="1" applyAlignment="1" applyProtection="1">
      <alignment vertical="center" wrapText="1"/>
    </xf>
    <xf numFmtId="0" fontId="13" fillId="2" borderId="8" xfId="0" applyFont="1" applyFill="1" applyBorder="1" applyAlignment="1">
      <alignment vertical="center" wrapText="1"/>
    </xf>
    <xf numFmtId="44" fontId="13" fillId="2" borderId="9" xfId="0" applyNumberFormat="1" applyFont="1" applyFill="1" applyBorder="1" applyAlignment="1">
      <alignment vertical="center" wrapText="1"/>
    </xf>
    <xf numFmtId="44" fontId="10" fillId="2" borderId="14" xfId="1" applyFont="1" applyFill="1" applyBorder="1" applyAlignment="1" applyProtection="1">
      <alignment vertical="center" wrapText="1"/>
    </xf>
    <xf numFmtId="0" fontId="10" fillId="2" borderId="39" xfId="0" applyFont="1" applyFill="1" applyBorder="1" applyAlignment="1">
      <alignment vertical="center" wrapText="1"/>
    </xf>
    <xf numFmtId="0" fontId="10" fillId="4" borderId="3" xfId="0" applyFont="1" applyFill="1" applyBorder="1" applyAlignment="1" applyProtection="1">
      <alignment vertical="center" wrapText="1"/>
      <protection locked="0"/>
    </xf>
    <xf numFmtId="0" fontId="10" fillId="2" borderId="35" xfId="0" applyFont="1" applyFill="1" applyBorder="1" applyAlignment="1">
      <alignment vertical="center" wrapText="1"/>
    </xf>
    <xf numFmtId="44" fontId="10" fillId="2" borderId="40" xfId="1" applyFont="1" applyFill="1" applyBorder="1" applyAlignment="1" applyProtection="1">
      <alignment vertical="center" wrapText="1"/>
    </xf>
    <xf numFmtId="9" fontId="13" fillId="0" borderId="3" xfId="2" applyFont="1" applyBorder="1" applyAlignment="1" applyProtection="1">
      <alignment horizontal="center" vertical="center" wrapText="1"/>
      <protection locked="0"/>
    </xf>
    <xf numFmtId="9" fontId="13" fillId="3" borderId="3" xfId="2" applyFont="1" applyFill="1" applyBorder="1" applyAlignment="1" applyProtection="1">
      <alignment horizontal="center" vertical="center" wrapText="1"/>
      <protection locked="0"/>
    </xf>
    <xf numFmtId="44" fontId="13" fillId="2" borderId="3" xfId="1" applyFont="1" applyFill="1" applyBorder="1" applyAlignment="1" applyProtection="1">
      <alignment horizontal="center" vertical="center" wrapText="1"/>
    </xf>
    <xf numFmtId="44" fontId="10" fillId="4" borderId="3" xfId="1" applyFont="1" applyFill="1" applyBorder="1" applyAlignment="1" applyProtection="1">
      <alignment vertical="center" wrapText="1"/>
    </xf>
    <xf numFmtId="44" fontId="10" fillId="2" borderId="4" xfId="0" applyNumberFormat="1" applyFont="1" applyFill="1" applyBorder="1" applyAlignment="1">
      <alignment wrapText="1"/>
    </xf>
    <xf numFmtId="44" fontId="10" fillId="3" borderId="1" xfId="0" applyNumberFormat="1" applyFont="1" applyFill="1" applyBorder="1" applyAlignment="1">
      <alignment wrapText="1"/>
    </xf>
    <xf numFmtId="44" fontId="13" fillId="2" borderId="3" xfId="0" applyNumberFormat="1" applyFont="1" applyFill="1" applyBorder="1" applyAlignment="1">
      <alignment wrapText="1"/>
    </xf>
    <xf numFmtId="44" fontId="13" fillId="2" borderId="3" xfId="1" applyFont="1" applyFill="1" applyBorder="1" applyAlignment="1">
      <alignment wrapText="1"/>
    </xf>
    <xf numFmtId="44" fontId="13" fillId="2" borderId="8" xfId="1" applyFont="1" applyFill="1" applyBorder="1" applyAlignment="1" applyProtection="1">
      <alignment wrapText="1"/>
    </xf>
    <xf numFmtId="44" fontId="13" fillId="2" borderId="9" xfId="0" applyNumberFormat="1" applyFont="1" applyFill="1" applyBorder="1" applyAlignment="1">
      <alignment wrapText="1"/>
    </xf>
    <xf numFmtId="0" fontId="10" fillId="2" borderId="32" xfId="0" applyFont="1" applyFill="1" applyBorder="1" applyAlignment="1">
      <alignment wrapText="1"/>
    </xf>
    <xf numFmtId="44" fontId="10" fillId="2" borderId="33" xfId="0" applyNumberFormat="1" applyFont="1" applyFill="1" applyBorder="1" applyAlignment="1">
      <alignment wrapText="1"/>
    </xf>
    <xf numFmtId="0" fontId="13" fillId="2" borderId="12" xfId="0" applyFont="1" applyFill="1" applyBorder="1" applyAlignment="1">
      <alignment wrapText="1"/>
    </xf>
    <xf numFmtId="44" fontId="13" fillId="2" borderId="14" xfId="0" applyNumberFormat="1" applyFont="1" applyFill="1" applyBorder="1" applyAlignment="1">
      <alignment wrapText="1"/>
    </xf>
    <xf numFmtId="9" fontId="10" fillId="3" borderId="9" xfId="2" applyFont="1" applyFill="1" applyBorder="1" applyAlignment="1" applyProtection="1">
      <alignment vertical="center" wrapText="1"/>
      <protection locked="0"/>
    </xf>
    <xf numFmtId="9" fontId="10" fillId="3" borderId="31" xfId="2" applyFont="1" applyFill="1" applyBorder="1" applyAlignment="1" applyProtection="1">
      <alignment vertical="center" wrapText="1"/>
      <protection locked="0"/>
    </xf>
    <xf numFmtId="9" fontId="0" fillId="0" borderId="0" xfId="2" applyFont="1"/>
    <xf numFmtId="0" fontId="11"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13" fillId="2" borderId="3" xfId="0" applyFont="1" applyFill="1" applyBorder="1" applyAlignment="1">
      <alignment vertical="center" wrapText="1"/>
    </xf>
    <xf numFmtId="0" fontId="15" fillId="2" borderId="12" xfId="0" applyFont="1" applyFill="1" applyBorder="1" applyAlignment="1">
      <alignment vertical="center" wrapText="1"/>
    </xf>
    <xf numFmtId="44" fontId="10" fillId="2" borderId="14" xfId="0" applyNumberFormat="1" applyFont="1" applyFill="1" applyBorder="1" applyAlignment="1">
      <alignment wrapText="1"/>
    </xf>
    <xf numFmtId="44" fontId="13" fillId="2" borderId="51" xfId="1" applyFont="1" applyFill="1" applyBorder="1" applyAlignment="1" applyProtection="1">
      <alignment wrapText="1"/>
    </xf>
    <xf numFmtId="44" fontId="10" fillId="2" borderId="52" xfId="1" applyFont="1" applyFill="1" applyBorder="1" applyAlignment="1">
      <alignment wrapText="1"/>
    </xf>
    <xf numFmtId="44" fontId="10" fillId="2" borderId="29" xfId="0" applyNumberFormat="1" applyFont="1" applyFill="1" applyBorder="1" applyAlignment="1">
      <alignment wrapText="1"/>
    </xf>
    <xf numFmtId="44" fontId="10" fillId="2" borderId="3" xfId="1" applyFont="1" applyFill="1" applyBorder="1" applyAlignment="1">
      <alignment wrapText="1"/>
    </xf>
    <xf numFmtId="44" fontId="10" fillId="2" borderId="12" xfId="1" applyFont="1" applyFill="1" applyBorder="1" applyAlignment="1" applyProtection="1">
      <alignment wrapText="1"/>
    </xf>
    <xf numFmtId="44" fontId="10" fillId="2" borderId="13" xfId="1" applyFont="1" applyFill="1" applyBorder="1" applyAlignment="1">
      <alignment wrapText="1"/>
    </xf>
    <xf numFmtId="10" fontId="10" fillId="2" borderId="9" xfId="2" applyNumberFormat="1" applyFont="1" applyFill="1" applyBorder="1" applyAlignment="1" applyProtection="1">
      <alignment wrapText="1"/>
    </xf>
    <xf numFmtId="44" fontId="22"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10" fillId="3" borderId="0" xfId="1" applyFont="1" applyFill="1" applyBorder="1" applyAlignment="1" applyProtection="1">
      <alignment vertical="center" wrapText="1"/>
      <protection locked="0"/>
    </xf>
    <xf numFmtId="44" fontId="13" fillId="0" borderId="0" xfId="1" applyFont="1" applyFill="1" applyBorder="1" applyAlignment="1" applyProtection="1">
      <alignment vertical="center" wrapText="1"/>
      <protection locked="0"/>
    </xf>
    <xf numFmtId="44" fontId="10" fillId="3" borderId="0" xfId="1" applyFont="1" applyFill="1" applyBorder="1" applyAlignment="1">
      <alignment vertical="center" wrapText="1"/>
    </xf>
    <xf numFmtId="44" fontId="10" fillId="3" borderId="0" xfId="1" applyFont="1" applyFill="1" applyBorder="1" applyAlignment="1" applyProtection="1">
      <alignment horizontal="right" vertical="center" wrapText="1"/>
      <protection locked="0"/>
    </xf>
    <xf numFmtId="44" fontId="10" fillId="0" borderId="0" xfId="1" applyFont="1" applyFill="1" applyBorder="1" applyAlignment="1">
      <alignment vertical="center" wrapText="1"/>
    </xf>
    <xf numFmtId="44" fontId="25" fillId="8" borderId="3" xfId="0" applyNumberFormat="1" applyFont="1" applyFill="1" applyBorder="1" applyAlignment="1">
      <alignment horizontal="center" vertical="center" wrapText="1"/>
    </xf>
    <xf numFmtId="44" fontId="10" fillId="3" borderId="0" xfId="1" applyFont="1" applyFill="1" applyBorder="1" applyAlignment="1" applyProtection="1">
      <alignment horizontal="center" vertical="center" wrapText="1"/>
    </xf>
    <xf numFmtId="44" fontId="20" fillId="3" borderId="0" xfId="1" applyFont="1" applyFill="1" applyBorder="1" applyAlignment="1">
      <alignment horizontal="left" wrapText="1"/>
    </xf>
    <xf numFmtId="0" fontId="9" fillId="2" borderId="3" xfId="0" applyFont="1" applyFill="1" applyBorder="1" applyAlignment="1">
      <alignment horizontal="center" vertical="center" wrapText="1"/>
    </xf>
    <xf numFmtId="44" fontId="10"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44" fontId="9" fillId="2" borderId="3" xfId="1" applyFont="1" applyFill="1" applyBorder="1" applyAlignment="1">
      <alignment vertical="center" wrapText="1"/>
    </xf>
    <xf numFmtId="44" fontId="11" fillId="2" borderId="13" xfId="0" applyNumberFormat="1" applyFont="1" applyFill="1" applyBorder="1"/>
    <xf numFmtId="44" fontId="10" fillId="2" borderId="4" xfId="2" applyNumberFormat="1" applyFont="1" applyFill="1" applyBorder="1" applyAlignment="1">
      <alignment vertical="center" wrapText="1"/>
    </xf>
    <xf numFmtId="44" fontId="11" fillId="2" borderId="53" xfId="0" applyNumberFormat="1" applyFont="1" applyFill="1" applyBorder="1"/>
    <xf numFmtId="0" fontId="13" fillId="2" borderId="16" xfId="0" applyFont="1" applyFill="1" applyBorder="1"/>
    <xf numFmtId="0" fontId="0" fillId="2" borderId="14" xfId="0" applyFill="1" applyBorder="1"/>
    <xf numFmtId="0" fontId="10" fillId="2" borderId="5" xfId="0" applyFont="1" applyFill="1" applyBorder="1" applyAlignment="1">
      <alignment horizontal="center" vertical="center" wrapText="1"/>
    </xf>
    <xf numFmtId="44" fontId="22" fillId="3" borderId="0" xfId="1" applyFont="1" applyFill="1" applyBorder="1" applyAlignment="1">
      <alignment wrapText="1"/>
    </xf>
    <xf numFmtId="44" fontId="0" fillId="3" borderId="0" xfId="1" applyFont="1" applyFill="1" applyBorder="1" applyAlignment="1">
      <alignment wrapText="1"/>
    </xf>
    <xf numFmtId="44" fontId="10" fillId="3" borderId="3" xfId="1" applyFont="1" applyFill="1" applyBorder="1" applyAlignment="1" applyProtection="1">
      <alignment horizontal="center" vertical="center" wrapText="1"/>
    </xf>
    <xf numFmtId="44" fontId="25" fillId="9" borderId="3" xfId="0" applyNumberFormat="1" applyFont="1" applyFill="1" applyBorder="1" applyAlignment="1">
      <alignment horizontal="center" vertical="center" wrapText="1"/>
    </xf>
    <xf numFmtId="44" fontId="0" fillId="3" borderId="0" xfId="1" applyFont="1" applyFill="1" applyBorder="1" applyAlignment="1">
      <alignment vertical="center" wrapText="1"/>
    </xf>
    <xf numFmtId="9" fontId="0" fillId="3" borderId="0" xfId="2" applyFont="1" applyFill="1" applyBorder="1" applyAlignment="1">
      <alignment wrapText="1"/>
    </xf>
    <xf numFmtId="0" fontId="8" fillId="2" borderId="3" xfId="0" applyFont="1" applyFill="1" applyBorder="1" applyAlignment="1">
      <alignment horizontal="center" vertical="center" wrapText="1"/>
    </xf>
    <xf numFmtId="44" fontId="10" fillId="2" borderId="5" xfId="1" applyFont="1" applyFill="1" applyBorder="1" applyAlignment="1" applyProtection="1">
      <alignment horizontal="center" vertical="center" wrapText="1"/>
      <protection locked="0"/>
    </xf>
    <xf numFmtId="0" fontId="19" fillId="6" borderId="6" xfId="0" applyFont="1" applyFill="1" applyBorder="1" applyAlignment="1">
      <alignment vertical="top" wrapText="1"/>
    </xf>
    <xf numFmtId="0" fontId="10" fillId="0" borderId="0" xfId="0" applyFont="1" applyAlignment="1">
      <alignment wrapText="1"/>
    </xf>
    <xf numFmtId="0" fontId="7" fillId="0" borderId="3" xfId="0" applyFont="1" applyBorder="1" applyAlignment="1" applyProtection="1">
      <alignment horizontal="left" vertical="top" wrapText="1"/>
      <protection locked="0"/>
    </xf>
    <xf numFmtId="49" fontId="7" fillId="0" borderId="3" xfId="1" applyNumberFormat="1" applyFont="1" applyBorder="1" applyAlignment="1" applyProtection="1">
      <alignment horizontal="left" vertical="top" wrapText="1"/>
      <protection locked="0"/>
    </xf>
    <xf numFmtId="49" fontId="13" fillId="0" borderId="3" xfId="1" applyNumberFormat="1" applyFont="1" applyBorder="1" applyAlignment="1" applyProtection="1">
      <alignment horizontal="left" vertical="top" wrapText="1"/>
      <protection locked="0"/>
    </xf>
    <xf numFmtId="44" fontId="13" fillId="3" borderId="3" xfId="1" applyFont="1" applyFill="1" applyBorder="1" applyAlignment="1" applyProtection="1">
      <alignment horizontal="left" vertical="top" wrapText="1"/>
      <protection locked="0"/>
    </xf>
    <xf numFmtId="44" fontId="7" fillId="3" borderId="3" xfId="1" applyFont="1" applyFill="1" applyBorder="1" applyAlignment="1" applyProtection="1">
      <alignment horizontal="left" vertical="top" wrapText="1"/>
      <protection locked="0"/>
    </xf>
    <xf numFmtId="44" fontId="6" fillId="3" borderId="3" xfId="1" applyFont="1" applyFill="1" applyBorder="1" applyAlignment="1" applyProtection="1">
      <alignment horizontal="left" vertical="top" wrapText="1"/>
      <protection locked="0"/>
    </xf>
    <xf numFmtId="0" fontId="6" fillId="3" borderId="2"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0" fontId="5" fillId="0" borderId="3" xfId="0" applyFont="1" applyBorder="1" applyAlignment="1" applyProtection="1">
      <alignment horizontal="left" vertical="top" wrapText="1"/>
      <protection locked="0"/>
    </xf>
    <xf numFmtId="44" fontId="13" fillId="0" borderId="3" xfId="1" applyFont="1" applyFill="1" applyBorder="1" applyAlignment="1" applyProtection="1">
      <alignment horizontal="center" vertical="center" wrapText="1"/>
      <protection locked="0"/>
    </xf>
    <xf numFmtId="44" fontId="5" fillId="3" borderId="3" xfId="1" applyFont="1" applyFill="1" applyBorder="1" applyAlignment="1" applyProtection="1">
      <alignment horizontal="left" vertical="top" wrapText="1"/>
      <protection locked="0"/>
    </xf>
    <xf numFmtId="49" fontId="5" fillId="0" borderId="3" xfId="1" applyNumberFormat="1" applyFont="1" applyBorder="1" applyAlignment="1" applyProtection="1">
      <alignment horizontal="left" vertical="top" wrapText="1"/>
      <protection locked="0"/>
    </xf>
    <xf numFmtId="44" fontId="5" fillId="3" borderId="3" xfId="1" applyFont="1" applyFill="1" applyBorder="1" applyAlignment="1" applyProtection="1">
      <alignment horizontal="left" vertical="center" wrapText="1"/>
      <protection locked="0"/>
    </xf>
    <xf numFmtId="49" fontId="13" fillId="0" borderId="3" xfId="0" applyNumberFormat="1" applyFont="1" applyBorder="1" applyAlignment="1" applyProtection="1">
      <alignment horizontal="left" vertical="top" wrapText="1"/>
      <protection locked="0"/>
    </xf>
    <xf numFmtId="44" fontId="4" fillId="3" borderId="3" xfId="1" applyFont="1" applyFill="1" applyBorder="1" applyAlignment="1" applyProtection="1">
      <alignment horizontal="left" vertical="top" wrapText="1"/>
      <protection locked="0"/>
    </xf>
    <xf numFmtId="49" fontId="4" fillId="0" borderId="3" xfId="1" applyNumberFormat="1" applyFont="1" applyFill="1" applyBorder="1" applyAlignment="1" applyProtection="1">
      <alignment horizontal="left" vertical="top" wrapText="1"/>
      <protection locked="0"/>
    </xf>
    <xf numFmtId="44" fontId="5" fillId="0" borderId="3" xfId="1" applyFont="1" applyFill="1" applyBorder="1" applyAlignment="1" applyProtection="1">
      <alignment vertical="center" wrapText="1"/>
      <protection locked="0"/>
    </xf>
    <xf numFmtId="44" fontId="13" fillId="0" borderId="0" xfId="0" applyNumberFormat="1" applyFont="1"/>
    <xf numFmtId="44" fontId="3" fillId="0" borderId="3" xfId="1" applyFont="1" applyBorder="1" applyAlignment="1" applyProtection="1">
      <alignment horizontal="center" vertical="center" wrapText="1"/>
      <protection locked="0"/>
    </xf>
    <xf numFmtId="0" fontId="2" fillId="0" borderId="3" xfId="0" applyFont="1" applyBorder="1" applyAlignment="1" applyProtection="1">
      <alignment horizontal="left" vertical="top" wrapText="1"/>
      <protection locked="0"/>
    </xf>
    <xf numFmtId="0" fontId="10" fillId="2" borderId="39" xfId="0" applyFont="1" applyFill="1" applyBorder="1" applyAlignment="1" applyProtection="1">
      <alignment horizontal="center" vertical="center" wrapText="1"/>
      <protection locked="0"/>
    </xf>
    <xf numFmtId="0" fontId="13"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44" fontId="13" fillId="0" borderId="3" xfId="1" applyFont="1" applyFill="1" applyBorder="1" applyAlignment="1" applyProtection="1">
      <alignment vertical="center" wrapText="1"/>
      <protection locked="0"/>
    </xf>
    <xf numFmtId="44" fontId="17" fillId="2" borderId="5" xfId="1" applyFont="1" applyFill="1" applyBorder="1" applyAlignment="1" applyProtection="1">
      <alignment horizontal="center" vertical="center" wrapText="1"/>
      <protection locked="0"/>
    </xf>
    <xf numFmtId="44" fontId="10" fillId="2" borderId="3" xfId="1" applyFont="1" applyFill="1" applyBorder="1" applyAlignment="1" applyProtection="1">
      <alignment horizontal="center" vertical="center" wrapText="1"/>
      <protection locked="0"/>
    </xf>
    <xf numFmtId="0" fontId="17" fillId="3" borderId="0" xfId="0" applyFont="1" applyFill="1" applyAlignment="1">
      <alignment horizontal="left" wrapText="1"/>
    </xf>
    <xf numFmtId="44" fontId="17" fillId="2" borderId="3" xfId="1" applyFont="1" applyFill="1" applyBorder="1" applyAlignment="1" applyProtection="1">
      <alignment horizontal="center" vertical="center" wrapText="1"/>
      <protection locked="0"/>
    </xf>
    <xf numFmtId="44" fontId="17" fillId="2" borderId="13" xfId="0" applyNumberFormat="1" applyFont="1" applyFill="1" applyBorder="1" applyAlignment="1">
      <alignment horizontal="center" wrapText="1"/>
    </xf>
    <xf numFmtId="44" fontId="18" fillId="0" borderId="39" xfId="0" applyNumberFormat="1" applyFont="1" applyBorder="1" applyAlignment="1" applyProtection="1">
      <alignment wrapText="1"/>
      <protection locked="0"/>
    </xf>
    <xf numFmtId="44" fontId="18" fillId="0" borderId="3" xfId="0" applyNumberFormat="1" applyFont="1" applyBorder="1" applyAlignment="1" applyProtection="1">
      <alignment wrapText="1"/>
      <protection locked="0"/>
    </xf>
    <xf numFmtId="44" fontId="17" fillId="4" borderId="3" xfId="1" applyFont="1" applyFill="1" applyBorder="1" applyAlignment="1">
      <alignment wrapText="1"/>
    </xf>
    <xf numFmtId="44" fontId="17" fillId="3" borderId="1" xfId="1" applyFont="1" applyFill="1" applyBorder="1" applyAlignment="1">
      <alignment wrapText="1"/>
    </xf>
    <xf numFmtId="0" fontId="17" fillId="3" borderId="41" xfId="0" applyFont="1" applyFill="1" applyBorder="1" applyAlignment="1">
      <alignment horizontal="left" wrapText="1"/>
    </xf>
    <xf numFmtId="0" fontId="18" fillId="0" borderId="0" xfId="0" applyFont="1" applyAlignment="1">
      <alignment wrapText="1"/>
    </xf>
    <xf numFmtId="0" fontId="18" fillId="3" borderId="0" xfId="0" applyFont="1" applyFill="1" applyAlignment="1">
      <alignment wrapText="1"/>
    </xf>
    <xf numFmtId="0" fontId="17" fillId="2" borderId="54" xfId="0" applyFont="1" applyFill="1" applyBorder="1" applyAlignment="1" applyProtection="1">
      <alignment horizontal="center" vertical="top" wrapText="1"/>
      <protection locked="0"/>
    </xf>
    <xf numFmtId="0" fontId="17" fillId="2" borderId="39" xfId="0" applyFont="1" applyFill="1" applyBorder="1" applyAlignment="1" applyProtection="1">
      <alignment horizontal="center" vertical="top" wrapText="1"/>
      <protection locked="0"/>
    </xf>
    <xf numFmtId="44" fontId="18" fillId="2" borderId="39" xfId="0" applyNumberFormat="1" applyFont="1" applyFill="1" applyBorder="1" applyAlignment="1">
      <alignment wrapText="1"/>
    </xf>
    <xf numFmtId="44" fontId="18" fillId="2" borderId="3" xfId="1" applyFont="1" applyFill="1" applyBorder="1" applyAlignment="1">
      <alignment wrapText="1"/>
    </xf>
    <xf numFmtId="44" fontId="18" fillId="2" borderId="13" xfId="0" applyNumberFormat="1" applyFont="1" applyFill="1" applyBorder="1" applyAlignment="1">
      <alignment wrapText="1"/>
    </xf>
    <xf numFmtId="44" fontId="17" fillId="2" borderId="33" xfId="0" applyNumberFormat="1" applyFont="1" applyFill="1" applyBorder="1" applyAlignment="1">
      <alignment wrapText="1"/>
    </xf>
    <xf numFmtId="0" fontId="2" fillId="3" borderId="3" xfId="0" applyFont="1" applyFill="1" applyBorder="1" applyAlignment="1" applyProtection="1">
      <alignment vertical="center" wrapText="1"/>
      <protection locked="0"/>
    </xf>
    <xf numFmtId="44" fontId="18" fillId="2" borderId="3" xfId="0" applyNumberFormat="1" applyFont="1" applyFill="1" applyBorder="1" applyAlignment="1">
      <alignment wrapText="1"/>
    </xf>
    <xf numFmtId="0" fontId="32" fillId="3" borderId="1" xfId="0" applyFont="1" applyFill="1" applyBorder="1" applyAlignment="1" applyProtection="1">
      <alignment horizontal="center" vertical="center" wrapText="1"/>
      <protection locked="0"/>
    </xf>
    <xf numFmtId="0" fontId="33" fillId="0" borderId="0" xfId="0" applyFont="1" applyAlignment="1">
      <alignment horizontal="left" vertical="top" wrapText="1"/>
    </xf>
    <xf numFmtId="0" fontId="34" fillId="0" borderId="0" xfId="0" applyFont="1" applyAlignment="1">
      <alignment horizontal="left" wrapText="1"/>
    </xf>
    <xf numFmtId="0" fontId="10" fillId="4" borderId="11"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57" xfId="0" applyFont="1" applyFill="1" applyBorder="1" applyAlignment="1">
      <alignment horizontal="center" vertical="center" wrapText="1"/>
    </xf>
    <xf numFmtId="44" fontId="17" fillId="4" borderId="4" xfId="1" applyFont="1" applyFill="1" applyBorder="1" applyAlignment="1">
      <alignment wrapText="1"/>
    </xf>
    <xf numFmtId="0" fontId="17" fillId="2" borderId="56" xfId="0" applyFont="1" applyFill="1" applyBorder="1" applyAlignment="1" applyProtection="1">
      <alignment horizontal="center" vertical="top" wrapText="1"/>
      <protection locked="0"/>
    </xf>
    <xf numFmtId="0" fontId="17" fillId="2" borderId="46" xfId="0" applyFont="1" applyFill="1" applyBorder="1" applyAlignment="1" applyProtection="1">
      <alignment horizontal="center" vertical="top" wrapText="1"/>
      <protection locked="0"/>
    </xf>
    <xf numFmtId="44" fontId="18" fillId="2" borderId="46" xfId="0" applyNumberFormat="1" applyFont="1" applyFill="1" applyBorder="1" applyAlignment="1">
      <alignment wrapText="1"/>
    </xf>
    <xf numFmtId="0" fontId="2" fillId="3" borderId="3" xfId="0" applyFont="1" applyFill="1" applyBorder="1" applyAlignment="1" applyProtection="1">
      <alignment horizontal="left" vertical="top" wrapText="1"/>
      <protection locked="0"/>
    </xf>
    <xf numFmtId="0" fontId="10" fillId="2" borderId="4" xfId="0" applyFont="1" applyFill="1" applyBorder="1" applyAlignment="1" applyProtection="1">
      <alignment horizontal="center" vertical="center" wrapText="1"/>
      <protection locked="0"/>
    </xf>
    <xf numFmtId="0" fontId="2" fillId="2" borderId="3" xfId="0" applyFont="1" applyFill="1" applyBorder="1" applyAlignment="1">
      <alignment vertical="center" wrapText="1"/>
    </xf>
    <xf numFmtId="0" fontId="0" fillId="0" borderId="0" xfId="0" applyAlignment="1">
      <alignment horizontal="center" vertical="center" wrapText="1"/>
    </xf>
    <xf numFmtId="0" fontId="24" fillId="0" borderId="0" xfId="0" applyFont="1" applyAlignment="1">
      <alignment wrapText="1"/>
    </xf>
    <xf numFmtId="0" fontId="37" fillId="0" borderId="0" xfId="0" applyFont="1" applyAlignment="1">
      <alignment horizontal="center" vertical="center" wrapText="1"/>
    </xf>
    <xf numFmtId="44" fontId="32" fillId="0" borderId="0" xfId="2" applyNumberFormat="1" applyFont="1" applyFill="1" applyBorder="1" applyAlignment="1" applyProtection="1">
      <alignment wrapText="1"/>
    </xf>
    <xf numFmtId="10" fontId="0" fillId="2" borderId="14" xfId="2" applyNumberFormat="1" applyFont="1" applyFill="1" applyBorder="1" applyAlignment="1">
      <alignment wrapText="1"/>
    </xf>
    <xf numFmtId="44" fontId="2" fillId="0" borderId="3" xfId="1" applyFont="1" applyFill="1" applyBorder="1" applyAlignment="1" applyProtection="1">
      <alignment horizontal="left" vertical="center" wrapText="1"/>
      <protection locked="0"/>
    </xf>
    <xf numFmtId="44" fontId="5" fillId="0" borderId="3" xfId="1" applyFont="1" applyFill="1" applyBorder="1" applyAlignment="1" applyProtection="1">
      <alignment horizontal="left" vertical="center" wrapText="1"/>
      <protection locked="0"/>
    </xf>
    <xf numFmtId="44" fontId="5" fillId="0" borderId="3" xfId="1" applyFont="1" applyFill="1" applyBorder="1" applyAlignment="1" applyProtection="1">
      <alignment horizontal="left" vertical="top" wrapText="1"/>
      <protection locked="0"/>
    </xf>
    <xf numFmtId="0" fontId="28" fillId="0" borderId="0" xfId="0" applyFont="1" applyAlignment="1">
      <alignment horizontal="left" vertical="top" wrapText="1"/>
    </xf>
    <xf numFmtId="0" fontId="2" fillId="3" borderId="4"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49" fontId="7" fillId="3" borderId="4" xfId="0" applyNumberFormat="1" applyFont="1" applyFill="1" applyBorder="1" applyAlignment="1" applyProtection="1">
      <alignment horizontal="left" vertical="center" wrapText="1"/>
      <protection locked="0"/>
    </xf>
    <xf numFmtId="49" fontId="13" fillId="3" borderId="1" xfId="0" applyNumberFormat="1" applyFont="1" applyFill="1" applyBorder="1" applyAlignment="1" applyProtection="1">
      <alignment horizontal="left" vertical="center" wrapText="1"/>
      <protection locked="0"/>
    </xf>
    <xf numFmtId="49" fontId="13" fillId="3" borderId="2" xfId="0" applyNumberFormat="1" applyFont="1" applyFill="1" applyBorder="1" applyAlignment="1" applyProtection="1">
      <alignment horizontal="left" vertical="center" wrapText="1"/>
      <protection locked="0"/>
    </xf>
    <xf numFmtId="0" fontId="26" fillId="0" borderId="55" xfId="0" applyFont="1" applyBorder="1" applyAlignment="1">
      <alignment horizontal="left" wrapText="1"/>
    </xf>
    <xf numFmtId="0" fontId="13" fillId="3" borderId="4" xfId="0"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49" fontId="10" fillId="3" borderId="4" xfId="0" applyNumberFormat="1" applyFont="1" applyFill="1" applyBorder="1" applyAlignment="1" applyProtection="1">
      <alignment horizontal="left" vertical="center" wrapText="1"/>
      <protection locked="0"/>
    </xf>
    <xf numFmtId="49" fontId="10" fillId="3" borderId="1" xfId="0" applyNumberFormat="1" applyFont="1" applyFill="1" applyBorder="1" applyAlignment="1" applyProtection="1">
      <alignment horizontal="left" vertical="center" wrapText="1"/>
      <protection locked="0"/>
    </xf>
    <xf numFmtId="49" fontId="10" fillId="3" borderId="2" xfId="0" applyNumberFormat="1"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0" fillId="4" borderId="43"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0" xfId="0" applyFont="1" applyAlignment="1">
      <alignment horizontal="center" vertical="center" wrapText="1"/>
    </xf>
    <xf numFmtId="0" fontId="10" fillId="2"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0" fillId="5" borderId="48" xfId="0" applyFill="1" applyBorder="1" applyAlignment="1">
      <alignment horizontal="center" vertical="center" wrapText="1"/>
    </xf>
    <xf numFmtId="0" fontId="0" fillId="5" borderId="50" xfId="0"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10" xfId="0" applyFont="1" applyFill="1" applyBorder="1" applyAlignment="1">
      <alignment horizontal="center" vertical="center" wrapText="1"/>
    </xf>
    <xf numFmtId="44" fontId="10" fillId="2" borderId="31" xfId="1" applyFont="1" applyFill="1" applyBorder="1" applyAlignment="1" applyProtection="1">
      <alignment horizontal="center" vertical="center" wrapText="1"/>
    </xf>
    <xf numFmtId="44" fontId="10" fillId="2" borderId="38" xfId="1" applyFont="1" applyFill="1" applyBorder="1" applyAlignment="1" applyProtection="1">
      <alignment horizontal="center" vertical="center" wrapText="1"/>
    </xf>
    <xf numFmtId="0" fontId="10" fillId="2" borderId="5"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6" xfId="0" applyFont="1" applyFill="1" applyBorder="1" applyAlignment="1">
      <alignment horizontal="center" vertical="center" wrapText="1"/>
    </xf>
    <xf numFmtId="44" fontId="10" fillId="2" borderId="5" xfId="1" applyFont="1" applyFill="1" applyBorder="1" applyAlignment="1" applyProtection="1">
      <alignment horizontal="center" vertical="center" wrapText="1"/>
      <protection locked="0"/>
    </xf>
    <xf numFmtId="44" fontId="10" fillId="2" borderId="39" xfId="1"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39" xfId="0" applyFont="1" applyFill="1" applyBorder="1" applyAlignment="1" applyProtection="1">
      <alignment horizontal="center" vertical="center" wrapText="1"/>
      <protection locked="0"/>
    </xf>
    <xf numFmtId="0" fontId="10" fillId="2" borderId="54" xfId="0" applyFont="1" applyFill="1" applyBorder="1" applyAlignment="1" applyProtection="1">
      <alignment horizontal="center" vertical="top" wrapText="1"/>
      <protection locked="0"/>
    </xf>
    <xf numFmtId="0" fontId="10" fillId="2" borderId="39" xfId="0" applyFont="1" applyFill="1" applyBorder="1" applyAlignment="1" applyProtection="1">
      <alignment horizontal="center" vertical="top" wrapText="1"/>
      <protection locked="0"/>
    </xf>
    <xf numFmtId="0" fontId="10" fillId="2" borderId="4" xfId="0" applyFont="1" applyFill="1" applyBorder="1" applyAlignment="1">
      <alignment horizontal="left" wrapText="1"/>
    </xf>
    <xf numFmtId="0" fontId="10" fillId="2" borderId="1" xfId="0" applyFont="1" applyFill="1" applyBorder="1" applyAlignment="1">
      <alignment horizontal="left" wrapText="1"/>
    </xf>
    <xf numFmtId="0" fontId="10" fillId="2" borderId="2" xfId="0" applyFont="1" applyFill="1" applyBorder="1" applyAlignment="1">
      <alignment horizontal="left" wrapText="1"/>
    </xf>
    <xf numFmtId="0" fontId="10" fillId="2" borderId="29" xfId="0" applyFont="1" applyFill="1" applyBorder="1" applyAlignment="1">
      <alignment horizontal="center" vertical="center" wrapText="1"/>
    </xf>
    <xf numFmtId="0" fontId="10" fillId="2" borderId="26" xfId="0" applyFont="1" applyFill="1" applyBorder="1" applyAlignment="1">
      <alignment horizontal="center" wrapText="1"/>
    </xf>
    <xf numFmtId="0" fontId="10" fillId="2" borderId="27" xfId="0" applyFont="1" applyFill="1" applyBorder="1" applyAlignment="1">
      <alignment horizontal="center" wrapText="1"/>
    </xf>
    <xf numFmtId="0" fontId="10" fillId="2" borderId="21" xfId="0" applyFont="1" applyFill="1" applyBorder="1" applyAlignment="1">
      <alignment horizontal="center" wrapText="1"/>
    </xf>
    <xf numFmtId="44" fontId="11" fillId="2" borderId="4" xfId="0" applyNumberFormat="1" applyFont="1" applyFill="1" applyBorder="1" applyAlignment="1">
      <alignment horizontal="center"/>
    </xf>
    <xf numFmtId="44" fontId="11" fillId="2" borderId="36" xfId="0" applyNumberFormat="1" applyFont="1" applyFill="1" applyBorder="1" applyAlignment="1">
      <alignment horizontal="center"/>
    </xf>
    <xf numFmtId="44" fontId="11" fillId="2" borderId="46" xfId="0" applyNumberFormat="1" applyFont="1" applyFill="1" applyBorder="1" applyAlignment="1">
      <alignment horizontal="center"/>
    </xf>
    <xf numFmtId="44" fontId="11" fillId="2" borderId="47" xfId="0" applyNumberFormat="1" applyFont="1" applyFill="1" applyBorder="1" applyAlignment="1">
      <alignment horizontal="center"/>
    </xf>
    <xf numFmtId="0" fontId="11" fillId="2" borderId="43" xfId="0" applyFont="1" applyFill="1" applyBorder="1" applyAlignment="1">
      <alignment horizontal="left"/>
    </xf>
    <xf numFmtId="0" fontId="11" fillId="2" borderId="44" xfId="0" applyFont="1" applyFill="1" applyBorder="1" applyAlignment="1">
      <alignment horizontal="left"/>
    </xf>
    <xf numFmtId="0" fontId="11"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11" fillId="6" borderId="17"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18"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25" xfId="0" applyFont="1" applyFill="1" applyBorder="1" applyAlignment="1">
      <alignment horizontal="center" vertical="center"/>
    </xf>
    <xf numFmtId="0" fontId="11" fillId="6" borderId="20"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19" xfId="0" applyFont="1" applyFill="1" applyBorder="1" applyAlignment="1">
      <alignment horizontal="center" vertical="center"/>
    </xf>
    <xf numFmtId="0" fontId="10" fillId="6" borderId="25" xfId="0" applyFont="1" applyFill="1" applyBorder="1" applyAlignment="1">
      <alignment horizontal="center" vertical="center"/>
    </xf>
    <xf numFmtId="0" fontId="10" fillId="6" borderId="20" xfId="0" applyFont="1" applyFill="1" applyBorder="1" applyAlignment="1">
      <alignment horizontal="center" vertical="center"/>
    </xf>
    <xf numFmtId="0" fontId="10" fillId="2" borderId="54" xfId="0" applyFont="1" applyFill="1" applyBorder="1" applyAlignment="1">
      <alignment horizontal="center" wrapText="1"/>
    </xf>
    <xf numFmtId="0" fontId="10" fillId="2" borderId="39" xfId="0" applyFont="1" applyFill="1" applyBorder="1" applyAlignment="1">
      <alignment horizontal="center" wrapText="1"/>
    </xf>
    <xf numFmtId="0" fontId="10" fillId="2" borderId="28"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0" xfId="0" applyFont="1" applyFill="1" applyBorder="1" applyAlignment="1">
      <alignment horizontal="center" vertical="center" wrapText="1"/>
    </xf>
  </cellXfs>
  <cellStyles count="3">
    <cellStyle name="Currency" xfId="1" builtinId="4"/>
    <cellStyle name="Normal" xfId="0" builtinId="0"/>
    <cellStyle name="Percent" xfId="2" builtinId="5"/>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Normal="100" workbookViewId="0"/>
  </sheetViews>
  <sheetFormatPr defaultColWidth="8.81640625" defaultRowHeight="14.75"/>
  <cols>
    <col min="2" max="2" width="127.31640625" customWidth="1"/>
  </cols>
  <sheetData>
    <row r="2" spans="2:5" ht="36.75" customHeight="1" thickBot="1">
      <c r="B2" s="252" t="s">
        <v>460</v>
      </c>
      <c r="C2" s="252"/>
      <c r="D2" s="252"/>
      <c r="E2" s="252"/>
    </row>
    <row r="3" spans="2:5" ht="295.5" customHeight="1" thickBot="1">
      <c r="B3" s="181" t="s">
        <v>486</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K125"/>
  <sheetViews>
    <sheetView showGridLines="0" showZeros="0" tabSelected="1" zoomScale="60" zoomScaleNormal="60" workbookViewId="0">
      <pane ySplit="5" topLeftCell="A11" activePane="bottomLeft" state="frozen"/>
      <selection pane="bottomLeft" activeCell="H99" sqref="H99"/>
    </sheetView>
  </sheetViews>
  <sheetFormatPr defaultColWidth="9.1796875" defaultRowHeight="14.75"/>
  <cols>
    <col min="1" max="1" width="9.1796875" style="34"/>
    <col min="2" max="2" width="30.6796875" style="34" customWidth="1"/>
    <col min="3" max="3" width="32.5" style="34" customWidth="1"/>
    <col min="4" max="5" width="25.1796875" style="34" customWidth="1"/>
    <col min="6" max="6" width="23.1796875" style="34" customWidth="1"/>
    <col min="7" max="7" width="22.5" style="34" customWidth="1"/>
    <col min="8" max="8" width="22.5" style="152" customWidth="1"/>
    <col min="9" max="9" width="25.6796875" style="174" customWidth="1"/>
    <col min="10" max="10" width="30.31640625" style="34" customWidth="1"/>
    <col min="11" max="11" width="18.81640625" style="34" customWidth="1"/>
    <col min="12" max="12" width="26.5" style="34" customWidth="1"/>
    <col min="13" max="13" width="22.5" style="34" customWidth="1"/>
    <col min="14" max="14" width="29.6796875" style="34" customWidth="1"/>
    <col min="15" max="15" width="23.5" style="34" customWidth="1"/>
    <col min="16" max="16" width="18.5" style="34" customWidth="1"/>
    <col min="17" max="17" width="17.5" style="34" customWidth="1"/>
    <col min="18" max="18" width="25.1796875" style="34" customWidth="1"/>
    <col min="19" max="16384" width="9.1796875" style="34"/>
  </cols>
  <sheetData>
    <row r="1" spans="1:11" ht="30.5" customHeight="1">
      <c r="B1" s="252" t="s">
        <v>460</v>
      </c>
      <c r="C1" s="252"/>
      <c r="D1" s="252"/>
      <c r="E1" s="252"/>
      <c r="F1" s="32"/>
      <c r="G1" s="33"/>
      <c r="H1" s="151"/>
      <c r="I1" s="173"/>
      <c r="J1" s="33"/>
    </row>
    <row r="2" spans="1:11" ht="16.5" customHeight="1">
      <c r="B2" s="260" t="s">
        <v>96</v>
      </c>
      <c r="C2" s="260"/>
      <c r="D2" s="260"/>
      <c r="E2" s="260"/>
      <c r="F2" s="182"/>
      <c r="G2" s="182"/>
      <c r="H2" s="161"/>
      <c r="I2" s="161"/>
    </row>
    <row r="4" spans="1:11" ht="119.25" customHeight="1">
      <c r="B4" s="42" t="s">
        <v>471</v>
      </c>
      <c r="C4" s="42" t="s">
        <v>472</v>
      </c>
      <c r="D4" s="69" t="s">
        <v>562</v>
      </c>
      <c r="E4" s="69" t="s">
        <v>562</v>
      </c>
      <c r="F4" s="98" t="s">
        <v>59</v>
      </c>
      <c r="G4" s="42" t="s">
        <v>473</v>
      </c>
      <c r="H4" s="162" t="s">
        <v>477</v>
      </c>
      <c r="I4" s="179" t="s">
        <v>483</v>
      </c>
      <c r="J4" s="179" t="s">
        <v>485</v>
      </c>
      <c r="K4" s="41"/>
    </row>
    <row r="5" spans="1:11" ht="16">
      <c r="B5" s="42"/>
      <c r="C5" s="204"/>
      <c r="D5" s="231" t="s">
        <v>532</v>
      </c>
      <c r="E5" s="231" t="s">
        <v>533</v>
      </c>
      <c r="F5" s="205"/>
      <c r="G5" s="206"/>
      <c r="H5" s="207"/>
      <c r="I5" s="208"/>
      <c r="J5" s="209"/>
      <c r="K5" s="41"/>
    </row>
    <row r="6" spans="1:11" ht="51" customHeight="1">
      <c r="B6" s="95" t="s">
        <v>0</v>
      </c>
      <c r="C6" s="264" t="s">
        <v>487</v>
      </c>
      <c r="D6" s="265"/>
      <c r="E6" s="265"/>
      <c r="F6" s="265"/>
      <c r="G6" s="265"/>
      <c r="H6" s="265"/>
      <c r="I6" s="265"/>
      <c r="J6" s="266"/>
      <c r="K6" s="18"/>
    </row>
    <row r="7" spans="1:11" ht="51" customHeight="1">
      <c r="B7" s="95" t="s">
        <v>1</v>
      </c>
      <c r="C7" s="257" t="s">
        <v>488</v>
      </c>
      <c r="D7" s="258"/>
      <c r="E7" s="258"/>
      <c r="F7" s="258"/>
      <c r="G7" s="258"/>
      <c r="H7" s="258"/>
      <c r="I7" s="258"/>
      <c r="J7" s="259"/>
      <c r="K7" s="44"/>
    </row>
    <row r="8" spans="1:11" ht="112">
      <c r="B8" s="141" t="s">
        <v>2</v>
      </c>
      <c r="C8" s="183" t="s">
        <v>489</v>
      </c>
      <c r="D8" s="19"/>
      <c r="E8" s="19">
        <v>8500</v>
      </c>
      <c r="F8" s="122">
        <f t="shared" ref="F8:F13" si="0">SUM(D8+E8)</f>
        <v>8500</v>
      </c>
      <c r="G8" s="120">
        <v>0.5</v>
      </c>
      <c r="H8" s="20">
        <v>8033.32</v>
      </c>
      <c r="I8" s="187" t="s">
        <v>510</v>
      </c>
      <c r="J8" s="198" t="s">
        <v>551</v>
      </c>
      <c r="K8" s="45"/>
    </row>
    <row r="9" spans="1:11" ht="64">
      <c r="B9" s="141" t="s">
        <v>3</v>
      </c>
      <c r="C9" s="183" t="s">
        <v>508</v>
      </c>
      <c r="D9" s="19"/>
      <c r="E9" s="19">
        <v>48000</v>
      </c>
      <c r="F9" s="122">
        <f t="shared" si="0"/>
        <v>48000</v>
      </c>
      <c r="G9" s="120">
        <v>1</v>
      </c>
      <c r="H9" s="20">
        <v>37180</v>
      </c>
      <c r="I9" s="197" t="s">
        <v>509</v>
      </c>
      <c r="J9" s="198" t="s">
        <v>552</v>
      </c>
      <c r="K9" s="45"/>
    </row>
    <row r="10" spans="1:11" ht="89" customHeight="1">
      <c r="B10" s="141" t="s">
        <v>4</v>
      </c>
      <c r="C10" s="183" t="s">
        <v>490</v>
      </c>
      <c r="D10" s="19"/>
      <c r="E10" s="19">
        <v>33000</v>
      </c>
      <c r="F10" s="122">
        <f t="shared" si="0"/>
        <v>33000</v>
      </c>
      <c r="G10" s="120">
        <v>1</v>
      </c>
      <c r="H10" s="20">
        <v>34706.089999999997</v>
      </c>
      <c r="I10" s="197" t="s">
        <v>511</v>
      </c>
      <c r="J10" s="198" t="s">
        <v>555</v>
      </c>
      <c r="K10" s="45"/>
    </row>
    <row r="11" spans="1:11" ht="112" customHeight="1">
      <c r="B11" s="141" t="s">
        <v>30</v>
      </c>
      <c r="C11" s="183" t="s">
        <v>491</v>
      </c>
      <c r="D11" s="19"/>
      <c r="E11" s="19">
        <v>65000</v>
      </c>
      <c r="F11" s="122">
        <f t="shared" si="0"/>
        <v>65000</v>
      </c>
      <c r="G11" s="120">
        <v>1</v>
      </c>
      <c r="H11" s="20">
        <v>75202</v>
      </c>
      <c r="I11" s="187" t="s">
        <v>512</v>
      </c>
      <c r="J11" s="198" t="s">
        <v>556</v>
      </c>
      <c r="K11" s="45"/>
    </row>
    <row r="12" spans="1:11" ht="96">
      <c r="B12" s="141" t="s">
        <v>31</v>
      </c>
      <c r="C12" s="191" t="s">
        <v>539</v>
      </c>
      <c r="D12" s="192">
        <v>15000</v>
      </c>
      <c r="E12" s="19"/>
      <c r="F12" s="122">
        <f t="shared" si="0"/>
        <v>15000</v>
      </c>
      <c r="G12" s="120">
        <v>1</v>
      </c>
      <c r="H12" s="19">
        <v>15000</v>
      </c>
      <c r="I12" s="193" t="s">
        <v>541</v>
      </c>
      <c r="J12" s="194" t="s">
        <v>542</v>
      </c>
      <c r="K12" s="45"/>
    </row>
    <row r="13" spans="1:11" ht="80">
      <c r="B13" s="141" t="s">
        <v>32</v>
      </c>
      <c r="C13" s="191" t="s">
        <v>540</v>
      </c>
      <c r="D13" s="192">
        <v>20000</v>
      </c>
      <c r="E13" s="19"/>
      <c r="F13" s="122">
        <f t="shared" si="0"/>
        <v>20000</v>
      </c>
      <c r="G13" s="120">
        <v>1</v>
      </c>
      <c r="H13" s="19">
        <v>20000</v>
      </c>
      <c r="I13" s="193" t="s">
        <v>543</v>
      </c>
      <c r="J13" s="194" t="s">
        <v>544</v>
      </c>
      <c r="K13" s="45"/>
    </row>
    <row r="14" spans="1:11" ht="16">
      <c r="A14" s="35"/>
      <c r="C14" s="95" t="s">
        <v>95</v>
      </c>
      <c r="D14" s="21">
        <f>SUM(D8:D13)</f>
        <v>35000</v>
      </c>
      <c r="E14" s="21">
        <f>SUM(E8:E13)</f>
        <v>154500</v>
      </c>
      <c r="F14" s="21">
        <f>SUM(F8:F13)</f>
        <v>189500</v>
      </c>
      <c r="G14" s="21">
        <f>(G8*F8)+(G9*F9)+(G10*F10)+(G11*F11)+(G12*F12)+(G13*F13)</f>
        <v>185250</v>
      </c>
      <c r="H14" s="21">
        <f>SUM(H8:H13)</f>
        <v>190121.41</v>
      </c>
      <c r="I14" s="175"/>
      <c r="J14" s="111"/>
      <c r="K14" s="46"/>
    </row>
    <row r="15" spans="1:11" ht="51" customHeight="1">
      <c r="A15" s="35"/>
      <c r="B15" s="95" t="s">
        <v>5</v>
      </c>
      <c r="C15" s="256" t="s">
        <v>492</v>
      </c>
      <c r="D15" s="254"/>
      <c r="E15" s="254"/>
      <c r="F15" s="254"/>
      <c r="G15" s="254"/>
      <c r="H15" s="254"/>
      <c r="I15" s="254"/>
      <c r="J15" s="255"/>
      <c r="K15" s="44"/>
    </row>
    <row r="16" spans="1:11" ht="64">
      <c r="A16" s="35"/>
      <c r="B16" s="141" t="s">
        <v>39</v>
      </c>
      <c r="C16" s="183" t="s">
        <v>513</v>
      </c>
      <c r="D16" s="192">
        <v>35000</v>
      </c>
      <c r="E16" s="19"/>
      <c r="F16" s="122">
        <f>SUM(D16+E16)</f>
        <v>35000</v>
      </c>
      <c r="G16" s="120">
        <v>0.6</v>
      </c>
      <c r="H16" s="192">
        <v>25000</v>
      </c>
      <c r="I16" s="187" t="s">
        <v>515</v>
      </c>
      <c r="J16" s="184" t="s">
        <v>518</v>
      </c>
      <c r="K16" s="45"/>
    </row>
    <row r="17" spans="1:11" ht="64">
      <c r="A17" s="35"/>
      <c r="B17" s="141" t="s">
        <v>40</v>
      </c>
      <c r="C17" s="183" t="s">
        <v>514</v>
      </c>
      <c r="D17" s="19"/>
      <c r="E17" s="19">
        <v>43000</v>
      </c>
      <c r="F17" s="122">
        <f>SUM(D17+E17)</f>
        <v>43000</v>
      </c>
      <c r="G17" s="120">
        <v>1</v>
      </c>
      <c r="H17" s="20">
        <v>31028.95</v>
      </c>
      <c r="I17" s="187" t="s">
        <v>516</v>
      </c>
      <c r="J17" s="198" t="s">
        <v>554</v>
      </c>
      <c r="K17" s="45"/>
    </row>
    <row r="18" spans="1:11" ht="64">
      <c r="A18" s="35"/>
      <c r="B18" s="141" t="s">
        <v>33</v>
      </c>
      <c r="C18" s="202" t="s">
        <v>493</v>
      </c>
      <c r="D18" s="192">
        <v>25000</v>
      </c>
      <c r="E18" s="19">
        <v>43000</v>
      </c>
      <c r="F18" s="122">
        <f>SUM(D18+E18)</f>
        <v>68000</v>
      </c>
      <c r="G18" s="120">
        <v>1</v>
      </c>
      <c r="H18" s="20">
        <v>96523.59</v>
      </c>
      <c r="I18" s="187" t="s">
        <v>517</v>
      </c>
      <c r="J18" s="198" t="s">
        <v>557</v>
      </c>
      <c r="K18" s="45"/>
    </row>
    <row r="19" spans="1:11" ht="16" hidden="1">
      <c r="A19" s="35"/>
      <c r="B19" s="141" t="s">
        <v>34</v>
      </c>
      <c r="C19" s="17"/>
      <c r="D19" s="19"/>
      <c r="E19" s="19"/>
      <c r="F19" s="122">
        <f>SUM(D19:E19)</f>
        <v>0</v>
      </c>
      <c r="G19" s="120"/>
      <c r="H19" s="19"/>
      <c r="I19" s="20"/>
      <c r="J19" s="110"/>
      <c r="K19" s="45"/>
    </row>
    <row r="20" spans="1:11" ht="16" hidden="1">
      <c r="A20" s="35"/>
      <c r="B20" s="141" t="s">
        <v>35</v>
      </c>
      <c r="C20" s="17"/>
      <c r="D20" s="19"/>
      <c r="E20" s="19"/>
      <c r="F20" s="122">
        <f>SUM(D20:E20)</f>
        <v>0</v>
      </c>
      <c r="G20" s="120"/>
      <c r="H20" s="19"/>
      <c r="I20" s="20"/>
      <c r="J20" s="110"/>
      <c r="K20" s="45"/>
    </row>
    <row r="21" spans="1:11" ht="16" hidden="1">
      <c r="A21" s="35"/>
      <c r="B21" s="141" t="s">
        <v>36</v>
      </c>
      <c r="C21" s="17"/>
      <c r="D21" s="19"/>
      <c r="E21" s="19"/>
      <c r="F21" s="122">
        <f>SUM(D21:E21)</f>
        <v>0</v>
      </c>
      <c r="G21" s="120"/>
      <c r="H21" s="19"/>
      <c r="I21" s="20"/>
      <c r="J21" s="110"/>
      <c r="K21" s="45"/>
    </row>
    <row r="22" spans="1:11" ht="16" hidden="1">
      <c r="A22" s="35"/>
      <c r="B22" s="141" t="s">
        <v>37</v>
      </c>
      <c r="C22" s="40"/>
      <c r="D22" s="20"/>
      <c r="E22" s="20"/>
      <c r="F22" s="122">
        <f>SUM(D22:E22)</f>
        <v>0</v>
      </c>
      <c r="G22" s="121"/>
      <c r="H22" s="20"/>
      <c r="I22" s="20"/>
      <c r="J22" s="111"/>
      <c r="K22" s="45"/>
    </row>
    <row r="23" spans="1:11" ht="16" hidden="1">
      <c r="A23" s="35"/>
      <c r="B23" s="141" t="s">
        <v>38</v>
      </c>
      <c r="C23" s="40"/>
      <c r="D23" s="20"/>
      <c r="E23" s="20"/>
      <c r="F23" s="122">
        <f>SUM(D23:E23)</f>
        <v>0</v>
      </c>
      <c r="G23" s="121"/>
      <c r="H23" s="20"/>
      <c r="I23" s="20"/>
      <c r="J23" s="111"/>
      <c r="K23" s="45"/>
    </row>
    <row r="24" spans="1:11" ht="16">
      <c r="A24" s="35"/>
      <c r="C24" s="95" t="s">
        <v>95</v>
      </c>
      <c r="D24" s="24">
        <f t="shared" ref="D24:F24" si="1">SUM(D16:D23)</f>
        <v>60000</v>
      </c>
      <c r="E24" s="24">
        <f t="shared" si="1"/>
        <v>86000</v>
      </c>
      <c r="F24" s="24">
        <f t="shared" si="1"/>
        <v>146000</v>
      </c>
      <c r="G24" s="21">
        <f>(G16*F16)+(G17*F17)+(G18*F18)+(G19*F19)+(G20*F20)+(G21*F21)+(G22*F22)+(G23*F23)</f>
        <v>132000</v>
      </c>
      <c r="H24" s="21">
        <f>SUM(H16:H23)</f>
        <v>152552.53999999998</v>
      </c>
      <c r="I24" s="175"/>
      <c r="J24" s="111"/>
      <c r="K24" s="46"/>
    </row>
    <row r="25" spans="1:11" ht="51" customHeight="1">
      <c r="A25" s="35"/>
      <c r="B25" s="95" t="s">
        <v>6</v>
      </c>
      <c r="C25" s="253" t="s">
        <v>494</v>
      </c>
      <c r="D25" s="254"/>
      <c r="E25" s="254"/>
      <c r="F25" s="254"/>
      <c r="G25" s="254"/>
      <c r="H25" s="254"/>
      <c r="I25" s="254"/>
      <c r="J25" s="255"/>
      <c r="K25" s="44"/>
    </row>
    <row r="26" spans="1:11" ht="48">
      <c r="A26" s="35"/>
      <c r="B26" s="141" t="s">
        <v>41</v>
      </c>
      <c r="C26" s="202" t="s">
        <v>495</v>
      </c>
      <c r="D26" s="192">
        <v>15000</v>
      </c>
      <c r="E26" s="19">
        <v>20000</v>
      </c>
      <c r="F26" s="122">
        <f>SUM(D26+E26)</f>
        <v>35000</v>
      </c>
      <c r="G26" s="120">
        <v>1</v>
      </c>
      <c r="H26" s="192">
        <v>55598.44</v>
      </c>
      <c r="I26" s="187" t="s">
        <v>519</v>
      </c>
      <c r="J26" s="198" t="s">
        <v>558</v>
      </c>
      <c r="K26" s="45"/>
    </row>
    <row r="27" spans="1:11" ht="48">
      <c r="A27" s="35"/>
      <c r="B27" s="141" t="s">
        <v>42</v>
      </c>
      <c r="C27" s="191" t="s">
        <v>535</v>
      </c>
      <c r="D27" s="192"/>
      <c r="E27" s="192">
        <v>5000</v>
      </c>
      <c r="F27" s="122">
        <f>SUM(D27+E27)</f>
        <v>5000</v>
      </c>
      <c r="G27" s="120">
        <v>1</v>
      </c>
      <c r="H27" s="192"/>
      <c r="I27" s="187" t="s">
        <v>519</v>
      </c>
      <c r="J27" s="198" t="s">
        <v>548</v>
      </c>
      <c r="K27" s="45"/>
    </row>
    <row r="28" spans="1:11" ht="48">
      <c r="A28" s="35"/>
      <c r="B28" s="141" t="s">
        <v>43</v>
      </c>
      <c r="C28" s="183" t="s">
        <v>496</v>
      </c>
      <c r="D28" s="19"/>
      <c r="E28" s="19">
        <v>25000</v>
      </c>
      <c r="F28" s="122">
        <f>SUM(D28+E28)</f>
        <v>25000</v>
      </c>
      <c r="G28" s="120">
        <v>1</v>
      </c>
      <c r="H28" s="192">
        <v>4818</v>
      </c>
      <c r="I28" s="187" t="s">
        <v>519</v>
      </c>
      <c r="J28" s="184" t="s">
        <v>520</v>
      </c>
      <c r="K28" s="45"/>
    </row>
    <row r="29" spans="1:11" ht="16" hidden="1">
      <c r="A29" s="35"/>
      <c r="B29" s="141" t="s">
        <v>44</v>
      </c>
      <c r="C29" s="17"/>
      <c r="D29" s="19"/>
      <c r="E29" s="19"/>
      <c r="F29" s="122">
        <f>SUM(D29:E29)</f>
        <v>0</v>
      </c>
      <c r="G29" s="120"/>
      <c r="H29" s="19"/>
      <c r="I29" s="20"/>
      <c r="J29" s="110"/>
      <c r="K29" s="45"/>
    </row>
    <row r="30" spans="1:11" s="35" customFormat="1" ht="16" hidden="1">
      <c r="B30" s="141" t="s">
        <v>45</v>
      </c>
      <c r="C30" s="17"/>
      <c r="D30" s="19"/>
      <c r="E30" s="19"/>
      <c r="F30" s="122">
        <f>SUM(D30:E30)</f>
        <v>0</v>
      </c>
      <c r="G30" s="120"/>
      <c r="H30" s="19"/>
      <c r="I30" s="20"/>
      <c r="J30" s="110"/>
      <c r="K30" s="45"/>
    </row>
    <row r="31" spans="1:11" s="35" customFormat="1" ht="16" hidden="1">
      <c r="B31" s="141" t="s">
        <v>46</v>
      </c>
      <c r="C31" s="17"/>
      <c r="D31" s="19"/>
      <c r="E31" s="19"/>
      <c r="F31" s="122">
        <f>SUM(D31:E31)</f>
        <v>0</v>
      </c>
      <c r="G31" s="120"/>
      <c r="H31" s="19"/>
      <c r="I31" s="20"/>
      <c r="J31" s="110"/>
      <c r="K31" s="45"/>
    </row>
    <row r="32" spans="1:11" s="35" customFormat="1" ht="16" hidden="1">
      <c r="A32" s="34"/>
      <c r="B32" s="141" t="s">
        <v>47</v>
      </c>
      <c r="C32" s="40"/>
      <c r="D32" s="20"/>
      <c r="E32" s="20"/>
      <c r="F32" s="122">
        <f>SUM(D32:E32)</f>
        <v>0</v>
      </c>
      <c r="G32" s="121"/>
      <c r="H32" s="20"/>
      <c r="I32" s="20"/>
      <c r="J32" s="111"/>
      <c r="K32" s="45"/>
    </row>
    <row r="33" spans="1:11" ht="16" hidden="1">
      <c r="B33" s="141" t="s">
        <v>48</v>
      </c>
      <c r="C33" s="40"/>
      <c r="D33" s="20"/>
      <c r="E33" s="20"/>
      <c r="F33" s="122">
        <f>SUM(D33:E33)</f>
        <v>0</v>
      </c>
      <c r="G33" s="121"/>
      <c r="H33" s="20"/>
      <c r="I33" s="20"/>
      <c r="J33" s="111"/>
      <c r="K33" s="45"/>
    </row>
    <row r="34" spans="1:11" ht="16">
      <c r="C34" s="95" t="s">
        <v>95</v>
      </c>
      <c r="D34" s="21">
        <f>SUM(D26:D33)</f>
        <v>15000</v>
      </c>
      <c r="E34" s="21">
        <f t="shared" ref="E34" si="2">SUM(E26:E33)</f>
        <v>50000</v>
      </c>
      <c r="F34" s="21">
        <f>SUM(F26:F33)</f>
        <v>65000</v>
      </c>
      <c r="G34" s="21">
        <f>(G26*F26)+(G27*F27)+(G28*F28)+(G29*F29)+(G30*F30)+(G31*F31)+(G32*F32)+(G33*F33)</f>
        <v>65000</v>
      </c>
      <c r="H34" s="21">
        <f>SUM(H26:H33)</f>
        <v>60416.44</v>
      </c>
      <c r="I34" s="175"/>
      <c r="J34" s="111"/>
      <c r="K34" s="46"/>
    </row>
    <row r="35" spans="1:11" ht="51" hidden="1" customHeight="1">
      <c r="B35" s="95" t="s">
        <v>49</v>
      </c>
      <c r="C35" s="261"/>
      <c r="D35" s="262"/>
      <c r="E35" s="262"/>
      <c r="F35" s="262"/>
      <c r="G35" s="262"/>
      <c r="H35" s="262"/>
      <c r="I35" s="262"/>
      <c r="J35" s="263"/>
      <c r="K35" s="44"/>
    </row>
    <row r="36" spans="1:11" ht="16" hidden="1">
      <c r="B36" s="141" t="s">
        <v>50</v>
      </c>
      <c r="C36" s="17"/>
      <c r="D36" s="19"/>
      <c r="E36" s="19"/>
      <c r="F36" s="122">
        <f t="shared" ref="F36:F43" si="3">SUM(D36:E36)</f>
        <v>0</v>
      </c>
      <c r="G36" s="120"/>
      <c r="H36" s="19"/>
      <c r="I36" s="20"/>
      <c r="J36" s="110"/>
      <c r="K36" s="45"/>
    </row>
    <row r="37" spans="1:11" ht="16" hidden="1">
      <c r="B37" s="141" t="s">
        <v>51</v>
      </c>
      <c r="C37" s="17"/>
      <c r="D37" s="19"/>
      <c r="E37" s="19"/>
      <c r="F37" s="122">
        <f t="shared" si="3"/>
        <v>0</v>
      </c>
      <c r="G37" s="120"/>
      <c r="H37" s="19"/>
      <c r="I37" s="20"/>
      <c r="J37" s="110"/>
      <c r="K37" s="45"/>
    </row>
    <row r="38" spans="1:11" ht="16" hidden="1">
      <c r="B38" s="141" t="s">
        <v>52</v>
      </c>
      <c r="C38" s="17"/>
      <c r="D38" s="19"/>
      <c r="E38" s="19"/>
      <c r="F38" s="122">
        <f t="shared" si="3"/>
        <v>0</v>
      </c>
      <c r="G38" s="120"/>
      <c r="H38" s="19"/>
      <c r="I38" s="20"/>
      <c r="J38" s="110"/>
      <c r="K38" s="45"/>
    </row>
    <row r="39" spans="1:11" ht="16" hidden="1">
      <c r="B39" s="141" t="s">
        <v>53</v>
      </c>
      <c r="C39" s="17"/>
      <c r="D39" s="19"/>
      <c r="E39" s="19"/>
      <c r="F39" s="122">
        <f t="shared" si="3"/>
        <v>0</v>
      </c>
      <c r="G39" s="120"/>
      <c r="H39" s="19"/>
      <c r="I39" s="20"/>
      <c r="J39" s="110"/>
      <c r="K39" s="45"/>
    </row>
    <row r="40" spans="1:11" ht="16" hidden="1">
      <c r="B40" s="141" t="s">
        <v>54</v>
      </c>
      <c r="C40" s="17"/>
      <c r="D40" s="19"/>
      <c r="E40" s="19"/>
      <c r="F40" s="122">
        <f t="shared" si="3"/>
        <v>0</v>
      </c>
      <c r="G40" s="120"/>
      <c r="H40" s="19"/>
      <c r="I40" s="20"/>
      <c r="J40" s="110"/>
      <c r="K40" s="45"/>
    </row>
    <row r="41" spans="1:11" ht="16" hidden="1">
      <c r="A41" s="35"/>
      <c r="B41" s="141" t="s">
        <v>55</v>
      </c>
      <c r="C41" s="17"/>
      <c r="D41" s="19"/>
      <c r="E41" s="19"/>
      <c r="F41" s="122">
        <f t="shared" si="3"/>
        <v>0</v>
      </c>
      <c r="G41" s="120"/>
      <c r="H41" s="19"/>
      <c r="I41" s="20"/>
      <c r="J41" s="110"/>
      <c r="K41" s="45"/>
    </row>
    <row r="42" spans="1:11" s="35" customFormat="1" ht="16" hidden="1">
      <c r="A42" s="34"/>
      <c r="B42" s="141" t="s">
        <v>56</v>
      </c>
      <c r="C42" s="40"/>
      <c r="D42" s="20"/>
      <c r="E42" s="20"/>
      <c r="F42" s="122">
        <f t="shared" si="3"/>
        <v>0</v>
      </c>
      <c r="G42" s="121"/>
      <c r="H42" s="20"/>
      <c r="I42" s="20"/>
      <c r="J42" s="111"/>
      <c r="K42" s="45"/>
    </row>
    <row r="43" spans="1:11" ht="16" hidden="1">
      <c r="B43" s="141" t="s">
        <v>57</v>
      </c>
      <c r="C43" s="40"/>
      <c r="D43" s="20"/>
      <c r="E43" s="20"/>
      <c r="F43" s="122">
        <f t="shared" si="3"/>
        <v>0</v>
      </c>
      <c r="G43" s="121"/>
      <c r="H43" s="20"/>
      <c r="I43" s="20"/>
      <c r="J43" s="111"/>
      <c r="K43" s="45"/>
    </row>
    <row r="44" spans="1:11" ht="16" hidden="1">
      <c r="C44" s="95" t="s">
        <v>95</v>
      </c>
      <c r="D44" s="21">
        <f>SUM(D36:D43)</f>
        <v>0</v>
      </c>
      <c r="E44" s="21"/>
      <c r="F44" s="21">
        <f>SUM(F36:F43)</f>
        <v>0</v>
      </c>
      <c r="G44" s="21">
        <f>(G36*F36)+(G37*F37)+(G38*F38)+(G39*F39)+(G40*F40)+(G41*F41)+(G42*F42)+(G43*F43)</f>
        <v>0</v>
      </c>
      <c r="H44" s="21">
        <f>SUM(H36:H43)</f>
        <v>0</v>
      </c>
      <c r="I44" s="175"/>
      <c r="J44" s="111"/>
      <c r="K44" s="46"/>
    </row>
    <row r="45" spans="1:11" ht="16">
      <c r="B45" s="11"/>
      <c r="C45" s="12"/>
      <c r="D45" s="10"/>
      <c r="E45" s="10"/>
      <c r="F45" s="10"/>
      <c r="G45" s="10"/>
      <c r="H45" s="10"/>
      <c r="I45" s="10"/>
      <c r="J45" s="10"/>
      <c r="K45" s="45"/>
    </row>
    <row r="46" spans="1:11" ht="51" customHeight="1">
      <c r="B46" s="95" t="s">
        <v>7</v>
      </c>
      <c r="C46" s="267" t="s">
        <v>497</v>
      </c>
      <c r="D46" s="268"/>
      <c r="E46" s="268"/>
      <c r="F46" s="268"/>
      <c r="G46" s="268"/>
      <c r="H46" s="268"/>
      <c r="I46" s="268"/>
      <c r="J46" s="269"/>
      <c r="K46" s="18"/>
    </row>
    <row r="47" spans="1:11" ht="51" customHeight="1">
      <c r="B47" s="95" t="s">
        <v>61</v>
      </c>
      <c r="C47" s="253" t="s">
        <v>498</v>
      </c>
      <c r="D47" s="254"/>
      <c r="E47" s="254"/>
      <c r="F47" s="254"/>
      <c r="G47" s="254"/>
      <c r="H47" s="254"/>
      <c r="I47" s="254"/>
      <c r="J47" s="255"/>
      <c r="K47" s="44"/>
    </row>
    <row r="48" spans="1:11" ht="142" customHeight="1">
      <c r="B48" s="141" t="s">
        <v>63</v>
      </c>
      <c r="C48" s="202" t="s">
        <v>499</v>
      </c>
      <c r="D48" s="192">
        <v>10000</v>
      </c>
      <c r="E48" s="19"/>
      <c r="F48" s="122">
        <f>SUM(D48+E48)</f>
        <v>10000</v>
      </c>
      <c r="G48" s="120">
        <v>1</v>
      </c>
      <c r="H48" s="192">
        <v>5000</v>
      </c>
      <c r="I48" s="187" t="s">
        <v>521</v>
      </c>
      <c r="J48" s="184" t="s">
        <v>522</v>
      </c>
      <c r="K48" s="45"/>
    </row>
    <row r="49" spans="1:11" ht="80">
      <c r="B49" s="141" t="s">
        <v>62</v>
      </c>
      <c r="C49" s="191" t="s">
        <v>500</v>
      </c>
      <c r="D49" s="19"/>
      <c r="E49" s="19">
        <v>44000</v>
      </c>
      <c r="F49" s="122">
        <f>SUM(D49+E49)</f>
        <v>44000</v>
      </c>
      <c r="G49" s="120">
        <v>1</v>
      </c>
      <c r="H49" s="192">
        <v>61934.720000000001</v>
      </c>
      <c r="I49" s="187" t="s">
        <v>521</v>
      </c>
      <c r="J49" s="198" t="s">
        <v>559</v>
      </c>
      <c r="K49" s="45"/>
    </row>
    <row r="50" spans="1:11" ht="112">
      <c r="B50" s="141" t="s">
        <v>64</v>
      </c>
      <c r="C50" s="202" t="s">
        <v>501</v>
      </c>
      <c r="D50" s="192">
        <v>15000</v>
      </c>
      <c r="E50" s="19"/>
      <c r="F50" s="122">
        <f>SUM(D50+E50)</f>
        <v>15000</v>
      </c>
      <c r="G50" s="120">
        <v>1</v>
      </c>
      <c r="H50" s="192">
        <v>5000</v>
      </c>
      <c r="I50" s="187" t="s">
        <v>521</v>
      </c>
      <c r="J50" s="184" t="s">
        <v>523</v>
      </c>
      <c r="K50" s="45"/>
    </row>
    <row r="51" spans="1:11" ht="16" hidden="1">
      <c r="B51" s="141" t="s">
        <v>65</v>
      </c>
      <c r="C51" s="17"/>
      <c r="D51" s="19"/>
      <c r="E51" s="19"/>
      <c r="F51" s="122">
        <f>SUM(D51:E51)</f>
        <v>0</v>
      </c>
      <c r="G51" s="120"/>
      <c r="H51" s="19"/>
      <c r="I51" s="20"/>
      <c r="J51" s="110"/>
      <c r="K51" s="45"/>
    </row>
    <row r="52" spans="1:11" ht="16" hidden="1">
      <c r="B52" s="141" t="s">
        <v>66</v>
      </c>
      <c r="C52" s="17"/>
      <c r="D52" s="19"/>
      <c r="E52" s="19"/>
      <c r="F52" s="122">
        <f>SUM(D52:E52)</f>
        <v>0</v>
      </c>
      <c r="G52" s="120"/>
      <c r="H52" s="19"/>
      <c r="I52" s="20"/>
      <c r="J52" s="110"/>
      <c r="K52" s="45"/>
    </row>
    <row r="53" spans="1:11" ht="16" hidden="1">
      <c r="B53" s="141" t="s">
        <v>67</v>
      </c>
      <c r="C53" s="17"/>
      <c r="D53" s="19"/>
      <c r="E53" s="19"/>
      <c r="F53" s="122">
        <f>SUM(D53:E53)</f>
        <v>0</v>
      </c>
      <c r="G53" s="120"/>
      <c r="H53" s="19"/>
      <c r="I53" s="20"/>
      <c r="J53" s="110"/>
      <c r="K53" s="45"/>
    </row>
    <row r="54" spans="1:11" ht="16" hidden="1">
      <c r="A54" s="35"/>
      <c r="B54" s="141" t="s">
        <v>68</v>
      </c>
      <c r="C54" s="40"/>
      <c r="D54" s="20"/>
      <c r="E54" s="20"/>
      <c r="F54" s="122">
        <f>SUM(D54:E54)</f>
        <v>0</v>
      </c>
      <c r="G54" s="121"/>
      <c r="H54" s="20"/>
      <c r="I54" s="20"/>
      <c r="J54" s="111"/>
      <c r="K54" s="45"/>
    </row>
    <row r="55" spans="1:11" s="35" customFormat="1" ht="16" hidden="1">
      <c r="B55" s="141" t="s">
        <v>69</v>
      </c>
      <c r="C55" s="40"/>
      <c r="D55" s="20"/>
      <c r="E55" s="20"/>
      <c r="F55" s="122">
        <f>SUM(D55:E55)</f>
        <v>0</v>
      </c>
      <c r="G55" s="121"/>
      <c r="H55" s="20"/>
      <c r="I55" s="20"/>
      <c r="J55" s="111"/>
      <c r="K55" s="45"/>
    </row>
    <row r="56" spans="1:11" s="35" customFormat="1" ht="16">
      <c r="A56" s="34"/>
      <c r="B56" s="34"/>
      <c r="C56" s="95" t="s">
        <v>95</v>
      </c>
      <c r="D56" s="21">
        <f>SUM(D48:D55)</f>
        <v>25000</v>
      </c>
      <c r="E56" s="21">
        <f t="shared" ref="E56" si="4">SUM(E48:E55)</f>
        <v>44000</v>
      </c>
      <c r="F56" s="24">
        <f>SUM(F48:F55)</f>
        <v>69000</v>
      </c>
      <c r="G56" s="21">
        <f>(G48*F48)+(G49*F49)+(G50*F50)+(G51*F51)+(G52*F52)+(G53*F53)+(G54*F54)+(G55*F55)</f>
        <v>69000</v>
      </c>
      <c r="H56" s="21">
        <f>SUM(H48:H55)</f>
        <v>71934.720000000001</v>
      </c>
      <c r="I56" s="175"/>
      <c r="J56" s="111"/>
      <c r="K56" s="46"/>
    </row>
    <row r="57" spans="1:11" ht="51" customHeight="1">
      <c r="B57" s="95" t="s">
        <v>70</v>
      </c>
      <c r="C57" s="253" t="s">
        <v>502</v>
      </c>
      <c r="D57" s="254"/>
      <c r="E57" s="254"/>
      <c r="F57" s="254"/>
      <c r="G57" s="254"/>
      <c r="H57" s="254"/>
      <c r="I57" s="254"/>
      <c r="J57" s="255"/>
      <c r="K57" s="44"/>
    </row>
    <row r="58" spans="1:11" ht="48">
      <c r="B58" s="243" t="s">
        <v>71</v>
      </c>
      <c r="C58" s="202" t="s">
        <v>503</v>
      </c>
      <c r="D58" s="19">
        <v>25000</v>
      </c>
      <c r="E58" s="19"/>
      <c r="F58" s="122">
        <f>SUM(D58+E58)</f>
        <v>25000</v>
      </c>
      <c r="G58" s="120">
        <v>1</v>
      </c>
      <c r="H58" s="19">
        <v>25000</v>
      </c>
      <c r="I58" s="186"/>
      <c r="J58" s="184" t="s">
        <v>524</v>
      </c>
      <c r="K58" s="45"/>
    </row>
    <row r="59" spans="1:11" ht="48">
      <c r="B59" s="141" t="s">
        <v>72</v>
      </c>
      <c r="C59" s="202" t="s">
        <v>534</v>
      </c>
      <c r="D59" s="28">
        <f>15000*25</f>
        <v>375000</v>
      </c>
      <c r="E59" s="19"/>
      <c r="F59" s="122">
        <f>SUM(D59+E59)</f>
        <v>375000</v>
      </c>
      <c r="G59" s="120">
        <v>1</v>
      </c>
      <c r="H59" s="19">
        <v>375000</v>
      </c>
      <c r="I59" s="186"/>
      <c r="J59" s="184" t="s">
        <v>525</v>
      </c>
      <c r="K59" s="45"/>
    </row>
    <row r="60" spans="1:11" ht="160.5" customHeight="1">
      <c r="B60" s="141" t="s">
        <v>73</v>
      </c>
      <c r="C60" s="183" t="s">
        <v>504</v>
      </c>
      <c r="D60" s="19"/>
      <c r="E60" s="192">
        <v>90500</v>
      </c>
      <c r="F60" s="122">
        <f>SUM(D60+E60)</f>
        <v>90500</v>
      </c>
      <c r="G60" s="120">
        <v>1</v>
      </c>
      <c r="H60" s="192">
        <v>84753.8</v>
      </c>
      <c r="I60" s="187" t="s">
        <v>526</v>
      </c>
      <c r="J60" s="198" t="s">
        <v>560</v>
      </c>
      <c r="K60" s="45"/>
    </row>
    <row r="61" spans="1:11" ht="16" hidden="1">
      <c r="B61" s="141" t="s">
        <v>74</v>
      </c>
      <c r="C61" s="183"/>
      <c r="D61" s="19"/>
      <c r="E61" s="19"/>
      <c r="F61" s="122">
        <f>SUM(D61:E61)</f>
        <v>0</v>
      </c>
      <c r="G61" s="120"/>
      <c r="H61" s="19"/>
      <c r="I61" s="20"/>
      <c r="J61" s="110"/>
      <c r="K61" s="45"/>
    </row>
    <row r="62" spans="1:11" ht="16" hidden="1">
      <c r="B62" s="141" t="s">
        <v>75</v>
      </c>
      <c r="C62" s="17"/>
      <c r="D62" s="19"/>
      <c r="E62" s="19"/>
      <c r="F62" s="122">
        <f>SUM(D62:E62)</f>
        <v>0</v>
      </c>
      <c r="G62" s="120"/>
      <c r="H62" s="19"/>
      <c r="I62" s="20"/>
      <c r="J62" s="110"/>
      <c r="K62" s="45"/>
    </row>
    <row r="63" spans="1:11" ht="16" hidden="1">
      <c r="B63" s="141" t="s">
        <v>76</v>
      </c>
      <c r="C63" s="17"/>
      <c r="D63" s="19"/>
      <c r="E63" s="19"/>
      <c r="F63" s="122">
        <f>SUM(D63:E63)</f>
        <v>0</v>
      </c>
      <c r="G63" s="120"/>
      <c r="H63" s="19"/>
      <c r="I63" s="20"/>
      <c r="J63" s="110"/>
      <c r="K63" s="45"/>
    </row>
    <row r="64" spans="1:11" ht="16" hidden="1">
      <c r="B64" s="141" t="s">
        <v>77</v>
      </c>
      <c r="C64" s="40"/>
      <c r="D64" s="20"/>
      <c r="E64" s="20"/>
      <c r="F64" s="122">
        <f>SUM(D64:E64)</f>
        <v>0</v>
      </c>
      <c r="G64" s="121"/>
      <c r="H64" s="20"/>
      <c r="I64" s="20"/>
      <c r="J64" s="111"/>
      <c r="K64" s="45"/>
    </row>
    <row r="65" spans="1:11" ht="16" hidden="1">
      <c r="B65" s="141" t="s">
        <v>78</v>
      </c>
      <c r="C65" s="40"/>
      <c r="D65" s="20"/>
      <c r="E65" s="20"/>
      <c r="F65" s="122">
        <f>SUM(D65:E65)</f>
        <v>0</v>
      </c>
      <c r="G65" s="121"/>
      <c r="H65" s="20"/>
      <c r="I65" s="20"/>
      <c r="J65" s="111"/>
      <c r="K65" s="45"/>
    </row>
    <row r="66" spans="1:11" ht="16">
      <c r="C66" s="95" t="s">
        <v>95</v>
      </c>
      <c r="D66" s="24">
        <f t="shared" ref="D66:F66" si="5">SUM(D58:D65)</f>
        <v>400000</v>
      </c>
      <c r="E66" s="24">
        <f t="shared" si="5"/>
        <v>90500</v>
      </c>
      <c r="F66" s="24">
        <f t="shared" si="5"/>
        <v>490500</v>
      </c>
      <c r="G66" s="21">
        <f>(G58*F58)+(G59*F59)+(G60*F60)+(G61*F61)+(G62*F62)+(G63*F63)+(G64*F64)+(G65*F65)</f>
        <v>490500</v>
      </c>
      <c r="H66" s="159">
        <f>SUM(H58:H65)</f>
        <v>484753.8</v>
      </c>
      <c r="I66" s="176"/>
      <c r="J66" s="111"/>
      <c r="K66" s="46"/>
    </row>
    <row r="67" spans="1:11" ht="51" customHeight="1">
      <c r="B67" s="95" t="s">
        <v>79</v>
      </c>
      <c r="C67" s="253" t="s">
        <v>505</v>
      </c>
      <c r="D67" s="254"/>
      <c r="E67" s="254"/>
      <c r="F67" s="254"/>
      <c r="G67" s="254"/>
      <c r="H67" s="254"/>
      <c r="I67" s="254"/>
      <c r="J67" s="255"/>
      <c r="K67" s="44"/>
    </row>
    <row r="68" spans="1:11" ht="32">
      <c r="B68" s="141" t="s">
        <v>80</v>
      </c>
      <c r="C68" s="191" t="s">
        <v>549</v>
      </c>
      <c r="D68" s="19"/>
      <c r="E68" s="19">
        <v>7000</v>
      </c>
      <c r="F68" s="122">
        <f t="shared" ref="F68:F74" si="6">SUM(D68+E68)</f>
        <v>7000</v>
      </c>
      <c r="G68" s="120">
        <v>1</v>
      </c>
      <c r="H68" s="192">
        <v>34882.26</v>
      </c>
      <c r="I68" s="188" t="s">
        <v>529</v>
      </c>
      <c r="J68" s="198" t="s">
        <v>561</v>
      </c>
      <c r="K68" s="45"/>
    </row>
    <row r="69" spans="1:11" ht="98.5" customHeight="1">
      <c r="B69" s="141" t="s">
        <v>81</v>
      </c>
      <c r="C69" s="202" t="s">
        <v>506</v>
      </c>
      <c r="D69" s="192">
        <v>28000</v>
      </c>
      <c r="E69" s="19"/>
      <c r="F69" s="122">
        <f t="shared" si="6"/>
        <v>28000</v>
      </c>
      <c r="G69" s="120">
        <v>0.4</v>
      </c>
      <c r="H69" s="192">
        <v>20000</v>
      </c>
      <c r="I69" s="188" t="s">
        <v>528</v>
      </c>
      <c r="J69" s="185"/>
      <c r="K69" s="45"/>
    </row>
    <row r="70" spans="1:11" ht="146.5" customHeight="1">
      <c r="B70" s="141" t="s">
        <v>82</v>
      </c>
      <c r="C70" s="183" t="s">
        <v>507</v>
      </c>
      <c r="D70" s="19"/>
      <c r="E70" s="19">
        <v>22000</v>
      </c>
      <c r="F70" s="122">
        <f t="shared" si="6"/>
        <v>22000</v>
      </c>
      <c r="G70" s="120">
        <v>1</v>
      </c>
      <c r="H70" s="192"/>
      <c r="I70" s="188" t="s">
        <v>527</v>
      </c>
      <c r="J70" s="198" t="s">
        <v>553</v>
      </c>
      <c r="K70" s="45"/>
    </row>
    <row r="71" spans="1:11" ht="82" customHeight="1">
      <c r="A71" s="35"/>
      <c r="B71" s="141" t="s">
        <v>83</v>
      </c>
      <c r="C71" s="191" t="s">
        <v>536</v>
      </c>
      <c r="D71" s="192">
        <v>10000</v>
      </c>
      <c r="E71" s="201"/>
      <c r="F71" s="122">
        <f t="shared" si="6"/>
        <v>10000</v>
      </c>
      <c r="G71" s="120">
        <v>1</v>
      </c>
      <c r="H71" s="192">
        <v>10000</v>
      </c>
      <c r="I71" s="195" t="s">
        <v>545</v>
      </c>
      <c r="J71" s="110"/>
      <c r="K71" s="45"/>
    </row>
    <row r="72" spans="1:11" s="35" customFormat="1" ht="48">
      <c r="A72" s="34"/>
      <c r="B72" s="141" t="s">
        <v>84</v>
      </c>
      <c r="C72" s="191" t="s">
        <v>537</v>
      </c>
      <c r="D72" s="192">
        <v>10000</v>
      </c>
      <c r="E72" s="19"/>
      <c r="F72" s="122">
        <f t="shared" si="6"/>
        <v>10000</v>
      </c>
      <c r="G72" s="120">
        <v>1</v>
      </c>
      <c r="H72" s="192">
        <v>10000</v>
      </c>
      <c r="I72" s="195" t="s">
        <v>546</v>
      </c>
      <c r="J72" s="110"/>
      <c r="K72" s="45"/>
    </row>
    <row r="73" spans="1:11" ht="80">
      <c r="B73" s="141" t="s">
        <v>85</v>
      </c>
      <c r="C73" s="202" t="s">
        <v>538</v>
      </c>
      <c r="D73" s="192">
        <v>10000</v>
      </c>
      <c r="E73" s="19"/>
      <c r="F73" s="122">
        <f t="shared" si="6"/>
        <v>10000</v>
      </c>
      <c r="G73" s="120">
        <v>1</v>
      </c>
      <c r="H73" s="192"/>
      <c r="I73" s="195" t="s">
        <v>546</v>
      </c>
      <c r="J73" s="110"/>
      <c r="K73" s="45"/>
    </row>
    <row r="74" spans="1:11" ht="89" customHeight="1">
      <c r="B74" s="141" t="s">
        <v>86</v>
      </c>
      <c r="C74" s="241" t="s">
        <v>550</v>
      </c>
      <c r="D74" s="192">
        <v>10000</v>
      </c>
      <c r="E74" s="20"/>
      <c r="F74" s="122">
        <f t="shared" si="6"/>
        <v>10000</v>
      </c>
      <c r="G74" s="120">
        <v>1</v>
      </c>
      <c r="H74" s="192"/>
      <c r="I74" s="20"/>
      <c r="J74" s="111"/>
      <c r="K74" s="45"/>
    </row>
    <row r="75" spans="1:11" ht="16">
      <c r="C75" s="95" t="s">
        <v>95</v>
      </c>
      <c r="D75" s="24">
        <f>SUM(D68:D74)</f>
        <v>68000</v>
      </c>
      <c r="E75" s="24">
        <f>SUM(E68:E74)</f>
        <v>29000</v>
      </c>
      <c r="F75" s="24">
        <f>SUM(F68:F74)</f>
        <v>97000</v>
      </c>
      <c r="G75" s="21">
        <f>(G68*F68)+(G69*F69)+(G70*F70)+(G71*F71)+(G72*F72)+(G73*F73)+(G74*F74)</f>
        <v>80200</v>
      </c>
      <c r="H75" s="159">
        <f>SUM(H68:H74)</f>
        <v>74882.260000000009</v>
      </c>
      <c r="I75" s="176"/>
      <c r="J75" s="111"/>
      <c r="K75" s="46"/>
    </row>
    <row r="76" spans="1:11" ht="15.75" customHeight="1">
      <c r="B76" s="6"/>
      <c r="C76" s="11"/>
      <c r="D76" s="26"/>
      <c r="E76" s="26"/>
      <c r="F76" s="26"/>
      <c r="G76" s="26"/>
      <c r="H76" s="26"/>
      <c r="I76" s="26"/>
      <c r="J76" s="11"/>
      <c r="K76" s="3"/>
    </row>
    <row r="77" spans="1:11" ht="15.75" customHeight="1">
      <c r="B77" s="6"/>
      <c r="C77" s="11"/>
      <c r="D77" s="26"/>
      <c r="E77" s="26"/>
      <c r="F77" s="26"/>
      <c r="G77" s="26"/>
      <c r="H77" s="26"/>
      <c r="I77" s="26"/>
      <c r="J77" s="11"/>
      <c r="K77" s="3"/>
    </row>
    <row r="78" spans="1:11" ht="80">
      <c r="B78" s="95" t="s">
        <v>462</v>
      </c>
      <c r="C78" s="229" t="s">
        <v>566</v>
      </c>
      <c r="D78" s="210">
        <v>140000</v>
      </c>
      <c r="E78" s="199">
        <v>85000</v>
      </c>
      <c r="F78" s="112">
        <f>SUM(D78+E78)</f>
        <v>225000</v>
      </c>
      <c r="G78" s="120">
        <v>1</v>
      </c>
      <c r="H78" s="249">
        <v>246572.07</v>
      </c>
      <c r="I78" s="186" t="s">
        <v>547</v>
      </c>
      <c r="J78" s="196"/>
      <c r="K78" s="46"/>
    </row>
    <row r="79" spans="1:11" ht="69.75" customHeight="1">
      <c r="B79" s="95" t="s">
        <v>484</v>
      </c>
      <c r="C79" s="229" t="s">
        <v>565</v>
      </c>
      <c r="D79" s="28">
        <v>40000</v>
      </c>
      <c r="E79" s="28">
        <v>50000</v>
      </c>
      <c r="F79" s="112">
        <f>SUM(D79+E79)</f>
        <v>90000</v>
      </c>
      <c r="G79" s="120">
        <v>0</v>
      </c>
      <c r="H79" s="250">
        <v>62289.33</v>
      </c>
      <c r="I79" s="186"/>
      <c r="J79" s="196"/>
      <c r="K79" s="46"/>
    </row>
    <row r="80" spans="1:11" ht="78" customHeight="1">
      <c r="B80" s="95" t="s">
        <v>463</v>
      </c>
      <c r="C80" s="189" t="s">
        <v>530</v>
      </c>
      <c r="D80" s="28">
        <v>29000</v>
      </c>
      <c r="E80" s="28"/>
      <c r="F80" s="112">
        <f>SUM(D80+E80)</f>
        <v>29000</v>
      </c>
      <c r="G80" s="120">
        <v>1</v>
      </c>
      <c r="H80" s="250">
        <v>738.26</v>
      </c>
      <c r="I80" s="186" t="s">
        <v>547</v>
      </c>
      <c r="J80" s="196"/>
      <c r="K80" s="46"/>
    </row>
    <row r="81" spans="2:11" ht="65" customHeight="1">
      <c r="B81" s="116" t="s">
        <v>467</v>
      </c>
      <c r="C81" s="190" t="s">
        <v>531</v>
      </c>
      <c r="D81" s="28">
        <v>0</v>
      </c>
      <c r="E81" s="28"/>
      <c r="F81" s="112">
        <f>SUM(D81+E81)</f>
        <v>0</v>
      </c>
      <c r="G81" s="120">
        <v>1</v>
      </c>
      <c r="H81" s="251"/>
      <c r="I81" s="186" t="s">
        <v>547</v>
      </c>
      <c r="J81" s="196"/>
      <c r="K81" s="46"/>
    </row>
    <row r="82" spans="2:11" ht="21.75" customHeight="1">
      <c r="B82" s="6"/>
      <c r="C82" s="117" t="s">
        <v>461</v>
      </c>
      <c r="D82" s="123">
        <f>SUM(D78:D81)</f>
        <v>209000</v>
      </c>
      <c r="E82" s="123">
        <f t="shared" ref="E82" si="7">SUM(E78:E81)</f>
        <v>135000</v>
      </c>
      <c r="F82" s="123">
        <f>SUM(F78:F81)</f>
        <v>344000</v>
      </c>
      <c r="G82" s="21">
        <f>(G78*F78)+(G79*F79)+(G80*F80)+(G81*F81)</f>
        <v>254000</v>
      </c>
      <c r="H82" s="159">
        <f>SUM(H78:H81)</f>
        <v>309599.66000000003</v>
      </c>
      <c r="I82" s="176"/>
      <c r="J82" s="16"/>
      <c r="K82" s="14"/>
    </row>
    <row r="83" spans="2:11" ht="15.75" customHeight="1">
      <c r="B83" s="6"/>
      <c r="C83" s="11"/>
      <c r="D83" s="26"/>
      <c r="E83" s="26"/>
      <c r="F83" s="26"/>
      <c r="G83" s="26"/>
      <c r="H83" s="26"/>
      <c r="I83" s="26"/>
      <c r="J83" s="11"/>
      <c r="K83" s="14"/>
    </row>
    <row r="84" spans="2:11" ht="15.75" customHeight="1">
      <c r="B84" s="6"/>
      <c r="C84" s="11"/>
      <c r="D84" s="26"/>
      <c r="E84" s="26"/>
      <c r="F84" s="26"/>
      <c r="G84" s="26"/>
      <c r="H84" s="26"/>
      <c r="I84" s="26"/>
      <c r="J84" s="11"/>
      <c r="K84" s="14"/>
    </row>
    <row r="85" spans="2:11" ht="15.75" customHeight="1">
      <c r="B85" s="6"/>
      <c r="C85" s="11"/>
      <c r="D85" s="26"/>
      <c r="E85" s="26"/>
      <c r="F85" s="26"/>
      <c r="G85" s="26"/>
      <c r="H85" s="26"/>
      <c r="I85" s="26"/>
      <c r="J85" s="11"/>
      <c r="K85" s="14"/>
    </row>
    <row r="86" spans="2:11" ht="15.75" customHeight="1">
      <c r="B86" s="6"/>
      <c r="C86" s="11"/>
      <c r="D86" s="26"/>
      <c r="E86" s="26"/>
      <c r="F86" s="26"/>
      <c r="G86" s="26"/>
      <c r="H86" s="26"/>
      <c r="I86" s="26"/>
      <c r="J86" s="11"/>
      <c r="K86" s="14"/>
    </row>
    <row r="87" spans="2:11" ht="15.75" customHeight="1">
      <c r="B87" s="6"/>
      <c r="C87" s="11"/>
      <c r="D87" s="26"/>
      <c r="E87" s="26"/>
      <c r="F87" s="26"/>
      <c r="G87" s="26"/>
      <c r="H87" s="26"/>
      <c r="I87" s="26"/>
      <c r="J87" s="11"/>
      <c r="K87" s="14"/>
    </row>
    <row r="88" spans="2:11" ht="15.75" customHeight="1">
      <c r="B88" s="6"/>
      <c r="C88" s="11"/>
      <c r="D88" s="26"/>
      <c r="E88" s="26"/>
      <c r="F88" s="26"/>
      <c r="G88" s="26"/>
      <c r="H88" s="26"/>
      <c r="I88" s="26"/>
      <c r="J88" s="11"/>
      <c r="K88" s="14"/>
    </row>
    <row r="89" spans="2:11" ht="15.75" customHeight="1" thickBot="1">
      <c r="B89" s="6"/>
      <c r="C89" s="11"/>
      <c r="D89" s="26"/>
      <c r="E89" s="26"/>
      <c r="F89" s="26"/>
      <c r="G89" s="26"/>
      <c r="H89" s="26"/>
      <c r="I89" s="26"/>
      <c r="J89" s="11"/>
      <c r="K89" s="14"/>
    </row>
    <row r="90" spans="2:11" ht="16">
      <c r="B90" s="6"/>
      <c r="C90" s="270" t="s">
        <v>17</v>
      </c>
      <c r="D90" s="271"/>
      <c r="E90" s="271"/>
      <c r="F90" s="272"/>
      <c r="G90" s="14"/>
      <c r="H90" s="26"/>
      <c r="I90" s="26"/>
      <c r="J90" s="14"/>
    </row>
    <row r="91" spans="2:11" ht="16">
      <c r="B91" s="6"/>
      <c r="C91" s="234"/>
      <c r="D91" s="235" t="s">
        <v>532</v>
      </c>
      <c r="E91" s="235" t="s">
        <v>533</v>
      </c>
      <c r="F91" s="236"/>
      <c r="G91" s="14"/>
      <c r="H91" s="26"/>
      <c r="I91" s="26"/>
      <c r="J91" s="14"/>
    </row>
    <row r="92" spans="2:11" ht="40.5" customHeight="1">
      <c r="B92" s="6"/>
      <c r="C92" s="279"/>
      <c r="D92" s="289" t="str">
        <f>D4</f>
        <v>Recipient</v>
      </c>
      <c r="E92" s="289" t="str">
        <f>E4</f>
        <v>Recipient</v>
      </c>
      <c r="F92" s="281" t="s">
        <v>59</v>
      </c>
      <c r="G92" s="11"/>
      <c r="H92" s="26"/>
      <c r="I92" s="26"/>
      <c r="J92" s="14"/>
    </row>
    <row r="93" spans="2:11" ht="24.75" customHeight="1">
      <c r="B93" s="6"/>
      <c r="C93" s="280"/>
      <c r="D93" s="290"/>
      <c r="E93" s="290"/>
      <c r="F93" s="282"/>
      <c r="G93" s="11"/>
      <c r="H93" s="26"/>
      <c r="I93" s="26"/>
      <c r="J93" s="14"/>
    </row>
    <row r="94" spans="2:11" ht="41.25" customHeight="1">
      <c r="B94" s="15"/>
      <c r="C94" s="113" t="s">
        <v>58</v>
      </c>
      <c r="D94" s="96">
        <f>SUM(D14,D24,D34,D44,D56,D66,D75,D78,D79,D80,D81)</f>
        <v>812000</v>
      </c>
      <c r="E94" s="96">
        <f>SUM(E14,E24,E34,E44,E56,E66,E75,E78,E79,E80,E81)</f>
        <v>589000</v>
      </c>
      <c r="F94" s="114">
        <f>SUM(D94+E94)</f>
        <v>1401000</v>
      </c>
      <c r="G94" s="11"/>
      <c r="H94" s="155"/>
      <c r="I94" s="26"/>
      <c r="J94" s="15"/>
    </row>
    <row r="95" spans="2:11" ht="51.75" customHeight="1">
      <c r="B95" s="4"/>
      <c r="C95" s="113" t="s">
        <v>8</v>
      </c>
      <c r="D95" s="96">
        <f>D94*0.07</f>
        <v>56840.000000000007</v>
      </c>
      <c r="E95" s="96">
        <f t="shared" ref="E95" si="8">E94*0.07</f>
        <v>41230.000000000007</v>
      </c>
      <c r="F95" s="114">
        <f>F94*0.07</f>
        <v>98070.000000000015</v>
      </c>
      <c r="G95" s="4"/>
      <c r="H95" s="155"/>
      <c r="I95" s="26"/>
      <c r="J95" s="1"/>
    </row>
    <row r="96" spans="2:11" ht="51.75" customHeight="1" thickBot="1">
      <c r="B96" s="4"/>
      <c r="C96" s="9" t="s">
        <v>59</v>
      </c>
      <c r="D96" s="101">
        <f>SUM(D94:D95)</f>
        <v>868840</v>
      </c>
      <c r="E96" s="101">
        <f t="shared" ref="E96" si="9">SUM(E94:E95)</f>
        <v>630230</v>
      </c>
      <c r="F96" s="115">
        <f>SUM(F94:F95)</f>
        <v>1499070</v>
      </c>
      <c r="G96" s="4"/>
      <c r="J96" s="1"/>
    </row>
    <row r="97" spans="2:11" ht="42" customHeight="1">
      <c r="B97" s="4"/>
      <c r="H97" s="156"/>
      <c r="I97" s="156"/>
      <c r="J97" s="3"/>
      <c r="K97" s="1"/>
    </row>
    <row r="98" spans="2:11" s="35" customFormat="1" ht="29.25" customHeight="1" thickBot="1">
      <c r="B98" s="11"/>
      <c r="C98" s="6"/>
      <c r="D98" s="30"/>
      <c r="E98" s="30"/>
      <c r="F98" s="30"/>
      <c r="G98" s="30"/>
      <c r="H98" s="160"/>
      <c r="I98" s="160"/>
      <c r="J98" s="14"/>
      <c r="K98" s="15"/>
    </row>
    <row r="99" spans="2:11" ht="23.25" customHeight="1">
      <c r="B99" s="1"/>
      <c r="C99" s="274" t="s">
        <v>26</v>
      </c>
      <c r="D99" s="275"/>
      <c r="E99" s="275"/>
      <c r="F99" s="275"/>
      <c r="G99" s="276"/>
      <c r="H99" s="160"/>
      <c r="I99" s="160"/>
      <c r="J99" s="1"/>
    </row>
    <row r="100" spans="2:11" ht="41.25" customHeight="1">
      <c r="B100" s="1"/>
      <c r="C100" s="97"/>
      <c r="D100" s="242" t="str">
        <f>D4</f>
        <v>Recipient</v>
      </c>
      <c r="E100" s="291" t="s">
        <v>533</v>
      </c>
      <c r="F100" s="283" t="s">
        <v>59</v>
      </c>
      <c r="G100" s="285" t="s">
        <v>28</v>
      </c>
      <c r="H100" s="160"/>
      <c r="I100" s="160"/>
      <c r="J100" s="1"/>
    </row>
    <row r="101" spans="2:11" ht="27.75" customHeight="1">
      <c r="B101" s="1"/>
      <c r="C101" s="97"/>
      <c r="D101" s="203" t="s">
        <v>532</v>
      </c>
      <c r="E101" s="292"/>
      <c r="F101" s="284"/>
      <c r="G101" s="286"/>
      <c r="H101" s="154"/>
      <c r="I101" s="154"/>
      <c r="J101" s="1"/>
    </row>
    <row r="102" spans="2:11" ht="55.5" customHeight="1">
      <c r="B102" s="1"/>
      <c r="C102" s="27" t="s">
        <v>27</v>
      </c>
      <c r="D102" s="99">
        <f>$D$96*G102</f>
        <v>608188</v>
      </c>
      <c r="E102" s="99">
        <f>$E$96*G102</f>
        <v>441161</v>
      </c>
      <c r="F102" s="100">
        <f>SUM(E102:E102)</f>
        <v>441161</v>
      </c>
      <c r="G102" s="134">
        <v>0.7</v>
      </c>
      <c r="H102" s="154"/>
      <c r="I102" s="154"/>
      <c r="J102" s="1"/>
    </row>
    <row r="103" spans="2:11" ht="57.75" customHeight="1">
      <c r="B103" s="273"/>
      <c r="C103" s="118" t="s">
        <v>29</v>
      </c>
      <c r="D103" s="99">
        <f>$D$96*G103</f>
        <v>260652</v>
      </c>
      <c r="E103" s="99">
        <f>$E$96*G103</f>
        <v>189069</v>
      </c>
      <c r="F103" s="119">
        <f>SUM(E103:E103)</f>
        <v>189069</v>
      </c>
      <c r="G103" s="135">
        <v>0.3</v>
      </c>
      <c r="H103" s="157"/>
      <c r="I103" s="157"/>
    </row>
    <row r="104" spans="2:11" ht="38.25" customHeight="1" thickBot="1">
      <c r="B104" s="273"/>
      <c r="C104" s="9" t="s">
        <v>466</v>
      </c>
      <c r="D104" s="101">
        <f>SUM(D102:D103)</f>
        <v>868840</v>
      </c>
      <c r="E104" s="101">
        <f>SUM(E102:E103)</f>
        <v>630230</v>
      </c>
      <c r="F104" s="101">
        <f>SUM(F102:F103)</f>
        <v>630230</v>
      </c>
      <c r="G104" s="102">
        <f>SUM(G102:G103)</f>
        <v>1</v>
      </c>
      <c r="H104" s="158"/>
      <c r="I104" s="156"/>
    </row>
    <row r="105" spans="2:11" ht="21.75" customHeight="1" thickBot="1">
      <c r="B105" s="273"/>
      <c r="C105" s="2"/>
      <c r="D105" s="7"/>
      <c r="E105" s="7"/>
      <c r="F105" s="7"/>
      <c r="G105" s="7"/>
      <c r="H105" s="158"/>
      <c r="I105" s="156"/>
    </row>
    <row r="106" spans="2:11" ht="49.5" customHeight="1">
      <c r="B106" s="273"/>
      <c r="C106" s="103" t="s">
        <v>478</v>
      </c>
      <c r="D106" s="104">
        <f>SUM(G14,G24,G34,G56,G66,G75,G82)*1.07</f>
        <v>1365266.5</v>
      </c>
      <c r="E106" s="7"/>
      <c r="F106" s="30"/>
      <c r="G106" s="163" t="s">
        <v>480</v>
      </c>
      <c r="H106" s="164">
        <f>SUM(H82,,H75,H66,H56,H44,H34,H24,H14)</f>
        <v>1344260.8299999998</v>
      </c>
      <c r="I106" s="177"/>
    </row>
    <row r="107" spans="2:11" ht="28.5" customHeight="1" thickBot="1">
      <c r="B107" s="273"/>
      <c r="C107" s="105" t="s">
        <v>14</v>
      </c>
      <c r="D107" s="150">
        <f>D106/F96</f>
        <v>0.91074232690935042</v>
      </c>
      <c r="E107" s="245"/>
      <c r="F107" s="37"/>
      <c r="G107" s="165" t="s">
        <v>481</v>
      </c>
      <c r="H107" s="248">
        <f>H106/F94</f>
        <v>0.95950094932191277</v>
      </c>
      <c r="I107" s="178"/>
    </row>
    <row r="108" spans="2:11" ht="28.5" customHeight="1">
      <c r="B108" s="273"/>
      <c r="C108" s="287"/>
      <c r="D108" s="288"/>
      <c r="E108" s="246"/>
      <c r="F108" s="38"/>
    </row>
    <row r="109" spans="2:11" ht="32.25" customHeight="1">
      <c r="B109" s="273"/>
      <c r="C109" s="105" t="s">
        <v>479</v>
      </c>
      <c r="D109" s="106">
        <f>SUM(D80:D81)*1.07</f>
        <v>31030</v>
      </c>
      <c r="E109" s="247"/>
      <c r="F109" s="39"/>
    </row>
    <row r="110" spans="2:11" ht="23.25" customHeight="1">
      <c r="B110" s="273"/>
      <c r="C110" s="105" t="s">
        <v>15</v>
      </c>
      <c r="D110" s="150">
        <f>D109/F96</f>
        <v>2.0699500356887938E-2</v>
      </c>
      <c r="E110" s="245"/>
      <c r="F110" s="39"/>
      <c r="H110" s="153"/>
    </row>
    <row r="111" spans="2:11" ht="66.75" customHeight="1" thickBot="1">
      <c r="B111" s="273"/>
      <c r="C111" s="277" t="s">
        <v>475</v>
      </c>
      <c r="D111" s="278"/>
      <c r="E111" s="244"/>
      <c r="F111" s="31"/>
    </row>
    <row r="112" spans="2:11" ht="55.5" customHeight="1">
      <c r="B112" s="273"/>
      <c r="K112" s="35"/>
    </row>
    <row r="113" spans="2:2" ht="42.75" customHeight="1">
      <c r="B113" s="273"/>
    </row>
    <row r="114" spans="2:2" ht="21.75" customHeight="1">
      <c r="B114" s="273"/>
    </row>
    <row r="115" spans="2:2" ht="21.75" customHeight="1">
      <c r="B115" s="273"/>
    </row>
    <row r="116" spans="2:2" ht="23.25" customHeight="1">
      <c r="B116" s="273"/>
    </row>
    <row r="117" spans="2:2" ht="23.25" customHeight="1"/>
    <row r="118" spans="2:2" ht="21.75" customHeight="1"/>
    <row r="119" spans="2:2" ht="16.5" customHeight="1"/>
    <row r="120" spans="2:2" ht="29.25" customHeight="1"/>
    <row r="121" spans="2:2" ht="24.75" customHeight="1"/>
    <row r="122" spans="2:2" ht="33" customHeight="1"/>
    <row r="124" spans="2:2" ht="15" customHeight="1"/>
    <row r="125" spans="2:2" ht="25.5" customHeight="1"/>
  </sheetData>
  <sheetProtection formatCells="0" formatColumns="0" formatRows="0"/>
  <mergeCells count="23">
    <mergeCell ref="C90:F90"/>
    <mergeCell ref="B103:B116"/>
    <mergeCell ref="C99:G99"/>
    <mergeCell ref="C111:D111"/>
    <mergeCell ref="C92:C93"/>
    <mergeCell ref="F92:F93"/>
    <mergeCell ref="F100:F101"/>
    <mergeCell ref="G100:G101"/>
    <mergeCell ref="C108:D108"/>
    <mergeCell ref="D92:D93"/>
    <mergeCell ref="E92:E93"/>
    <mergeCell ref="E100:E101"/>
    <mergeCell ref="C57:J57"/>
    <mergeCell ref="C67:J67"/>
    <mergeCell ref="C47:J47"/>
    <mergeCell ref="B1:E1"/>
    <mergeCell ref="C15:J15"/>
    <mergeCell ref="C7:J7"/>
    <mergeCell ref="C25:J25"/>
    <mergeCell ref="B2:E2"/>
    <mergeCell ref="C35:J35"/>
    <mergeCell ref="C6:J6"/>
    <mergeCell ref="C46:J46"/>
  </mergeCells>
  <phoneticPr fontId="31" type="noConversion"/>
  <conditionalFormatting sqref="D107">
    <cfRule type="cellIs" dxfId="20" priority="46" operator="lessThan">
      <formula>0.15</formula>
    </cfRule>
  </conditionalFormatting>
  <conditionalFormatting sqref="D110">
    <cfRule type="cellIs" dxfId="19" priority="44" operator="lessThan">
      <formula>0.05</formula>
    </cfRule>
  </conditionalFormatting>
  <conditionalFormatting sqref="G104">
    <cfRule type="cellIs" dxfId="18" priority="1" operator="greaterThan">
      <formula>1</formula>
    </cfRule>
  </conditionalFormatting>
  <dataValidations xWindow="431" yWindow="475" count="6">
    <dataValidation allowBlank="1" showInputMessage="1" showErrorMessage="1" prompt="Insert *text* description of Output here" sqref="C7 C15 C25 C35 C47 C57 C67" xr:uid="{31AC9CA6-D499-4711-A99F-BECD0A64F3A8}"/>
    <dataValidation allowBlank="1" showInputMessage="1" showErrorMessage="1" prompt="Insert *text* description of Activity here" sqref="C8 C16 C26 C36 C48 C58 C68" xr:uid="{E7A390F5-03DD-4A67-B842-17326B4F2DA4}"/>
    <dataValidation allowBlank="1" showInputMessage="1" showErrorMessage="1" prompt="% Towards Gender Equality and Women's Empowerment Must be Higher than 15%_x000a_" sqref="D107:F107" xr:uid="{E72508C7-C8DD-46A5-878C-E4FA07CAB6AF}"/>
    <dataValidation allowBlank="1" showInputMessage="1" showErrorMessage="1" prompt="M&amp;E Budget Cannot be Less than 5%_x000a_" sqref="D110:F110" xr:uid="{53928C0A-D548-4B6B-97FC-07D38B0E5FA7}"/>
    <dataValidation allowBlank="1" showInputMessage="1" showErrorMessage="1" prompt="Insert *text* description of Outcome here" sqref="C46:J46 C6:J6" xr:uid="{89ACADD6-F982-42D9-AC8D-CCF9750605B2}"/>
    <dataValidation allowBlank="1" showErrorMessage="1" prompt="% Towards Gender Equality and Women's Empowerment Must be Higher than 15%_x000a_" sqref="D109:F109" xr:uid="{8C6643DA-1D03-44FB-AC1F-C4CB706ED3AA}"/>
  </dataValidations>
  <pageMargins left="0.7" right="0.7" top="0.75" bottom="0.75" header="0.3" footer="0.3"/>
  <pageSetup scale="74" orientation="landscape" r:id="rId1"/>
  <rowBreaks count="1" manualBreakCount="1">
    <brk id="57" max="16383" man="1"/>
  </rowBreaks>
  <ignoredErrors>
    <ignoredError sqref="E101 E92:E93 D59 D92:D93 D10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Q246"/>
  <sheetViews>
    <sheetView showGridLines="0" showZeros="0" zoomScale="60" zoomScaleNormal="60" workbookViewId="0">
      <pane ySplit="4" topLeftCell="A84" activePane="bottomLeft" state="frozen"/>
      <selection pane="bottomLeft" activeCell="C194" sqref="C194:I194"/>
    </sheetView>
  </sheetViews>
  <sheetFormatPr defaultColWidth="9.1796875" defaultRowHeight="16"/>
  <cols>
    <col min="1" max="1" width="4.5" style="49" customWidth="1"/>
    <col min="2" max="2" width="3.31640625" style="49" customWidth="1"/>
    <col min="3" max="3" width="51.5" style="49" customWidth="1"/>
    <col min="4" max="4" width="34.31640625" style="50" customWidth="1"/>
    <col min="5" max="6" width="34.31640625" style="222" customWidth="1"/>
    <col min="7" max="7" width="34.31640625" style="50" customWidth="1"/>
    <col min="8" max="9" width="34.31640625" style="222" customWidth="1"/>
    <col min="10" max="10" width="25.6796875" style="49" customWidth="1"/>
    <col min="11" max="11" width="21.5" style="49" customWidth="1"/>
    <col min="12" max="12" width="16.81640625" style="49" customWidth="1"/>
    <col min="13" max="13" width="19.5" style="49" customWidth="1"/>
    <col min="14" max="14" width="19" style="49" customWidth="1"/>
    <col min="15" max="15" width="26" style="49" customWidth="1"/>
    <col min="16" max="16" width="21.1796875" style="49" customWidth="1"/>
    <col min="17" max="17" width="7" style="49" customWidth="1"/>
    <col min="18" max="18" width="24.31640625" style="49" customWidth="1"/>
    <col min="19" max="19" width="26.5" style="49" customWidth="1"/>
    <col min="20" max="20" width="30.1796875" style="49" customWidth="1"/>
    <col min="21" max="21" width="33" style="49" customWidth="1"/>
    <col min="22" max="23" width="22.6796875" style="49" customWidth="1"/>
    <col min="24" max="24" width="23.5" style="49" customWidth="1"/>
    <col min="25" max="25" width="32.1796875" style="49" customWidth="1"/>
    <col min="26" max="26" width="9.1796875" style="49"/>
    <col min="27" max="27" width="17.6796875" style="49" customWidth="1"/>
    <col min="28" max="28" width="26.5" style="49" customWidth="1"/>
    <col min="29" max="29" width="22.5" style="49" customWidth="1"/>
    <col min="30" max="30" width="29.6796875" style="49" customWidth="1"/>
    <col min="31" max="31" width="23.5" style="49" customWidth="1"/>
    <col min="32" max="32" width="18.5" style="49" customWidth="1"/>
    <col min="33" max="33" width="17.5" style="49" customWidth="1"/>
    <col min="34" max="34" width="25.1796875" style="49" customWidth="1"/>
    <col min="35" max="16384" width="9.1796875" style="49"/>
  </cols>
  <sheetData>
    <row r="1" spans="2:16" ht="31.5" customHeight="1">
      <c r="C1" s="252" t="s">
        <v>460</v>
      </c>
      <c r="D1" s="252"/>
      <c r="E1" s="252"/>
      <c r="F1" s="252"/>
      <c r="G1" s="252"/>
      <c r="H1" s="232"/>
      <c r="I1" s="232"/>
      <c r="J1" s="32"/>
      <c r="K1" s="33"/>
      <c r="L1" s="33"/>
      <c r="O1" s="23"/>
      <c r="P1" s="5"/>
    </row>
    <row r="2" spans="2:16" ht="24" customHeight="1">
      <c r="C2" s="260" t="s">
        <v>97</v>
      </c>
      <c r="D2" s="260"/>
      <c r="E2" s="260"/>
      <c r="F2" s="260"/>
      <c r="G2" s="260"/>
      <c r="H2" s="233"/>
      <c r="I2" s="233"/>
      <c r="O2" s="23"/>
      <c r="P2" s="5"/>
    </row>
    <row r="3" spans="2:16" ht="24" customHeight="1">
      <c r="C3" s="43"/>
      <c r="D3" s="43"/>
      <c r="E3" s="213"/>
      <c r="F3" s="213"/>
      <c r="G3" s="43"/>
      <c r="H3" s="213"/>
      <c r="I3" s="213"/>
      <c r="O3" s="23"/>
      <c r="P3" s="5"/>
    </row>
    <row r="4" spans="2:16" ht="52" customHeight="1">
      <c r="C4" s="43"/>
      <c r="D4" s="180" t="str">
        <f>'1) Budget Table'!D4</f>
        <v>Recipient</v>
      </c>
      <c r="E4" s="211" t="s">
        <v>563</v>
      </c>
      <c r="F4" s="211" t="s">
        <v>564</v>
      </c>
      <c r="G4" s="180" t="str">
        <f>'1) Budget Table'!E4</f>
        <v>Recipient</v>
      </c>
      <c r="H4" s="211" t="s">
        <v>563</v>
      </c>
      <c r="I4" s="211" t="s">
        <v>564</v>
      </c>
      <c r="J4" s="172" t="s">
        <v>59</v>
      </c>
      <c r="O4" s="23"/>
      <c r="P4" s="5"/>
    </row>
    <row r="5" spans="2:16">
      <c r="C5" s="43"/>
      <c r="D5" s="212" t="s">
        <v>532</v>
      </c>
      <c r="E5" s="214" t="s">
        <v>532</v>
      </c>
      <c r="F5" s="214" t="s">
        <v>532</v>
      </c>
      <c r="G5" s="212" t="s">
        <v>533</v>
      </c>
      <c r="H5" s="214" t="s">
        <v>533</v>
      </c>
      <c r="I5" s="214" t="s">
        <v>533</v>
      </c>
      <c r="J5" s="98"/>
      <c r="O5" s="23"/>
      <c r="P5" s="5"/>
    </row>
    <row r="6" spans="2:16" ht="24" customHeight="1">
      <c r="B6" s="295" t="s">
        <v>103</v>
      </c>
      <c r="C6" s="296"/>
      <c r="D6" s="296"/>
      <c r="E6" s="296"/>
      <c r="F6" s="296"/>
      <c r="G6" s="296"/>
      <c r="H6" s="296"/>
      <c r="I6" s="296"/>
      <c r="J6" s="297"/>
      <c r="O6" s="23"/>
      <c r="P6" s="5"/>
    </row>
    <row r="7" spans="2:16" ht="22.5" customHeight="1">
      <c r="C7" s="295" t="s">
        <v>100</v>
      </c>
      <c r="D7" s="296"/>
      <c r="E7" s="296"/>
      <c r="F7" s="296"/>
      <c r="G7" s="296"/>
      <c r="H7" s="296"/>
      <c r="I7" s="296"/>
      <c r="J7" s="297"/>
      <c r="O7" s="23"/>
      <c r="P7" s="5"/>
    </row>
    <row r="8" spans="2:16" ht="24.75" customHeight="1" thickBot="1">
      <c r="C8" s="58" t="s">
        <v>99</v>
      </c>
      <c r="D8" s="59">
        <f>'1) Budget Table'!D14</f>
        <v>35000</v>
      </c>
      <c r="E8" s="215"/>
      <c r="F8" s="215">
        <v>35000</v>
      </c>
      <c r="G8" s="59">
        <f>'1) Budget Table'!E14</f>
        <v>154500</v>
      </c>
      <c r="H8" s="215"/>
      <c r="I8" s="215">
        <v>154500</v>
      </c>
      <c r="J8" s="60">
        <f>SUM(F8+I8)</f>
        <v>189500</v>
      </c>
      <c r="O8" s="23"/>
      <c r="P8" s="5"/>
    </row>
    <row r="9" spans="2:16" ht="21.75" customHeight="1">
      <c r="C9" s="56" t="s">
        <v>9</v>
      </c>
      <c r="D9" s="93"/>
      <c r="E9" s="216"/>
      <c r="F9" s="216"/>
      <c r="G9" s="93"/>
      <c r="H9" s="216"/>
      <c r="I9" s="216"/>
      <c r="J9" s="57">
        <f t="shared" ref="J9:J15" si="0">SUM(D9:G9)</f>
        <v>0</v>
      </c>
    </row>
    <row r="10" spans="2:16">
      <c r="C10" s="47" t="s">
        <v>10</v>
      </c>
      <c r="D10" s="94"/>
      <c r="E10" s="217"/>
      <c r="F10" s="217"/>
      <c r="G10" s="94"/>
      <c r="H10" s="217"/>
      <c r="I10" s="217"/>
      <c r="J10" s="55">
        <f t="shared" si="0"/>
        <v>0</v>
      </c>
    </row>
    <row r="11" spans="2:16" ht="15.75" customHeight="1">
      <c r="C11" s="47" t="s">
        <v>11</v>
      </c>
      <c r="D11" s="94"/>
      <c r="E11" s="217"/>
      <c r="F11" s="217"/>
      <c r="G11" s="94"/>
      <c r="H11" s="217"/>
      <c r="I11" s="217"/>
      <c r="J11" s="55">
        <f t="shared" si="0"/>
        <v>0</v>
      </c>
    </row>
    <row r="12" spans="2:16">
      <c r="C12" s="48" t="s">
        <v>12</v>
      </c>
      <c r="D12" s="94"/>
      <c r="E12" s="217"/>
      <c r="F12" s="217"/>
      <c r="G12" s="94">
        <f>12000+75000+60000</f>
        <v>147000</v>
      </c>
      <c r="H12" s="217">
        <v>-92900</v>
      </c>
      <c r="I12" s="217">
        <v>54100</v>
      </c>
      <c r="J12" s="55">
        <f>SUM(F12+I12)</f>
        <v>54100</v>
      </c>
    </row>
    <row r="13" spans="2:16">
      <c r="C13" s="47" t="s">
        <v>16</v>
      </c>
      <c r="D13" s="94"/>
      <c r="E13" s="217"/>
      <c r="F13" s="217"/>
      <c r="G13" s="94"/>
      <c r="H13" s="217">
        <v>400</v>
      </c>
      <c r="I13" s="217">
        <v>400</v>
      </c>
      <c r="J13" s="55">
        <f>SUM(F13+I13)</f>
        <v>400</v>
      </c>
    </row>
    <row r="14" spans="2:16" ht="21.75" customHeight="1">
      <c r="C14" s="47" t="s">
        <v>13</v>
      </c>
      <c r="D14" s="94">
        <v>20000</v>
      </c>
      <c r="E14" s="217">
        <v>15000</v>
      </c>
      <c r="F14" s="217">
        <v>35000</v>
      </c>
      <c r="G14" s="94"/>
      <c r="H14" s="217">
        <v>100000</v>
      </c>
      <c r="I14" s="217">
        <v>100000</v>
      </c>
      <c r="J14" s="55">
        <f>SUM(F14+I14)</f>
        <v>135000</v>
      </c>
    </row>
    <row r="15" spans="2:16" ht="21.75" customHeight="1">
      <c r="C15" s="47" t="s">
        <v>98</v>
      </c>
      <c r="D15" s="94"/>
      <c r="E15" s="217"/>
      <c r="F15" s="217"/>
      <c r="G15" s="94"/>
      <c r="H15" s="217"/>
      <c r="I15" s="217"/>
      <c r="J15" s="55">
        <f t="shared" si="0"/>
        <v>0</v>
      </c>
    </row>
    <row r="16" spans="2:16" ht="15.75" customHeight="1">
      <c r="C16" s="51" t="s">
        <v>101</v>
      </c>
      <c r="D16" s="61">
        <f>SUM(D9:D15)</f>
        <v>20000</v>
      </c>
      <c r="E16" s="218">
        <v>15000</v>
      </c>
      <c r="F16" s="218">
        <v>35000</v>
      </c>
      <c r="G16" s="61">
        <f t="shared" ref="G16" si="1">SUM(G9:G15)</f>
        <v>147000</v>
      </c>
      <c r="H16" s="237">
        <v>7500</v>
      </c>
      <c r="I16" s="237">
        <v>154500</v>
      </c>
      <c r="J16" s="124">
        <f>SUM(F16+I16)</f>
        <v>189500</v>
      </c>
    </row>
    <row r="17" spans="3:10" s="50" customFormat="1">
      <c r="C17" s="65"/>
      <c r="D17" s="66"/>
      <c r="E17" s="219"/>
      <c r="F17" s="219"/>
      <c r="G17" s="66"/>
      <c r="H17" s="219"/>
      <c r="I17" s="219"/>
      <c r="J17" s="125"/>
    </row>
    <row r="18" spans="3:10">
      <c r="C18" s="295" t="s">
        <v>104</v>
      </c>
      <c r="D18" s="296"/>
      <c r="E18" s="296"/>
      <c r="F18" s="296"/>
      <c r="G18" s="296"/>
      <c r="H18" s="296"/>
      <c r="I18" s="296"/>
      <c r="J18" s="297"/>
    </row>
    <row r="19" spans="3:10" ht="27" customHeight="1" thickBot="1">
      <c r="C19" s="58" t="s">
        <v>99</v>
      </c>
      <c r="D19" s="59">
        <f>'1) Budget Table'!D24</f>
        <v>60000</v>
      </c>
      <c r="E19" s="215"/>
      <c r="F19" s="215">
        <v>60000</v>
      </c>
      <c r="G19" s="59">
        <f>'1) Budget Table'!E24</f>
        <v>86000</v>
      </c>
      <c r="H19" s="215"/>
      <c r="I19" s="215">
        <v>86000</v>
      </c>
      <c r="J19" s="60">
        <f>SUM(F19+I19)</f>
        <v>146000</v>
      </c>
    </row>
    <row r="20" spans="3:10">
      <c r="C20" s="56" t="s">
        <v>9</v>
      </c>
      <c r="D20" s="93"/>
      <c r="E20" s="216"/>
      <c r="F20" s="216"/>
      <c r="G20" s="93"/>
      <c r="H20" s="216"/>
      <c r="I20" s="216"/>
      <c r="J20" s="57">
        <f>SUM(F20+I20)</f>
        <v>0</v>
      </c>
    </row>
    <row r="21" spans="3:10">
      <c r="C21" s="47" t="s">
        <v>10</v>
      </c>
      <c r="D21" s="94">
        <v>5000</v>
      </c>
      <c r="E21" s="217">
        <v>5000</v>
      </c>
      <c r="F21" s="217">
        <v>10000</v>
      </c>
      <c r="G21" s="94"/>
      <c r="H21" s="217"/>
      <c r="I21" s="217"/>
      <c r="J21" s="55">
        <f>SUM(F21+I21)</f>
        <v>10000</v>
      </c>
    </row>
    <row r="22" spans="3:10" ht="32">
      <c r="C22" s="47" t="s">
        <v>11</v>
      </c>
      <c r="D22" s="94"/>
      <c r="E22" s="217"/>
      <c r="F22" s="217"/>
      <c r="G22" s="94"/>
      <c r="H22" s="217"/>
      <c r="I22" s="217"/>
      <c r="J22" s="55">
        <f t="shared" ref="J22:J26" si="2">SUM(F22+I22)</f>
        <v>0</v>
      </c>
    </row>
    <row r="23" spans="3:10">
      <c r="C23" s="48" t="s">
        <v>12</v>
      </c>
      <c r="D23" s="94"/>
      <c r="E23" s="217">
        <v>5000</v>
      </c>
      <c r="F23" s="217">
        <v>5000</v>
      </c>
      <c r="G23" s="94">
        <v>70000</v>
      </c>
      <c r="H23" s="217">
        <v>-28000</v>
      </c>
      <c r="I23" s="217">
        <v>42000</v>
      </c>
      <c r="J23" s="55">
        <f t="shared" si="2"/>
        <v>47000</v>
      </c>
    </row>
    <row r="24" spans="3:10">
      <c r="C24" s="47" t="s">
        <v>16</v>
      </c>
      <c r="D24" s="94"/>
      <c r="E24" s="217"/>
      <c r="F24" s="217"/>
      <c r="G24" s="94">
        <v>10000</v>
      </c>
      <c r="H24" s="217">
        <v>5100</v>
      </c>
      <c r="I24" s="217">
        <v>15100</v>
      </c>
      <c r="J24" s="55">
        <f t="shared" si="2"/>
        <v>15100</v>
      </c>
    </row>
    <row r="25" spans="3:10">
      <c r="C25" s="47" t="s">
        <v>13</v>
      </c>
      <c r="D25" s="94">
        <v>35000</v>
      </c>
      <c r="E25" s="217">
        <v>10000</v>
      </c>
      <c r="F25" s="217">
        <v>45000</v>
      </c>
      <c r="G25" s="94"/>
      <c r="H25" s="217">
        <v>28900</v>
      </c>
      <c r="I25" s="217">
        <v>28900</v>
      </c>
      <c r="J25" s="55">
        <f t="shared" si="2"/>
        <v>73900</v>
      </c>
    </row>
    <row r="26" spans="3:10">
      <c r="C26" s="47" t="s">
        <v>98</v>
      </c>
      <c r="D26" s="94"/>
      <c r="E26" s="217"/>
      <c r="F26" s="217"/>
      <c r="G26" s="94"/>
      <c r="H26" s="217"/>
      <c r="I26" s="217"/>
      <c r="J26" s="55">
        <f t="shared" si="2"/>
        <v>0</v>
      </c>
    </row>
    <row r="27" spans="3:10">
      <c r="C27" s="51" t="s">
        <v>101</v>
      </c>
      <c r="D27" s="61">
        <f>SUM(D20:D26)</f>
        <v>40000</v>
      </c>
      <c r="E27" s="218">
        <v>20000</v>
      </c>
      <c r="F27" s="218">
        <v>60000</v>
      </c>
      <c r="G27" s="61">
        <f t="shared" ref="G27" si="3">SUM(G20:G26)</f>
        <v>80000</v>
      </c>
      <c r="H27" s="218">
        <v>6000</v>
      </c>
      <c r="I27" s="218">
        <v>86000</v>
      </c>
      <c r="J27" s="55">
        <f>SUM(F27+I27)</f>
        <v>146000</v>
      </c>
    </row>
    <row r="28" spans="3:10" s="50" customFormat="1">
      <c r="C28" s="65"/>
      <c r="D28" s="66"/>
      <c r="E28" s="219"/>
      <c r="F28" s="219"/>
      <c r="G28" s="66"/>
      <c r="H28" s="219"/>
      <c r="I28" s="219"/>
      <c r="J28" s="67"/>
    </row>
    <row r="29" spans="3:10">
      <c r="C29" s="295" t="s">
        <v>105</v>
      </c>
      <c r="D29" s="296"/>
      <c r="E29" s="296"/>
      <c r="F29" s="296"/>
      <c r="G29" s="296"/>
      <c r="H29" s="296"/>
      <c r="I29" s="296"/>
      <c r="J29" s="297"/>
    </row>
    <row r="30" spans="3:10" ht="21.75" customHeight="1" thickBot="1">
      <c r="C30" s="58" t="s">
        <v>99</v>
      </c>
      <c r="D30" s="59">
        <f>'1) Budget Table'!D34</f>
        <v>15000</v>
      </c>
      <c r="E30" s="215"/>
      <c r="F30" s="215">
        <v>15000</v>
      </c>
      <c r="G30" s="59">
        <f>'1) Budget Table'!E34</f>
        <v>50000</v>
      </c>
      <c r="H30" s="215"/>
      <c r="I30" s="215">
        <v>50000</v>
      </c>
      <c r="J30" s="60">
        <f>SUM(F30+I30)</f>
        <v>65000</v>
      </c>
    </row>
    <row r="31" spans="3:10">
      <c r="C31" s="56" t="s">
        <v>9</v>
      </c>
      <c r="D31" s="93"/>
      <c r="E31" s="216"/>
      <c r="F31" s="216"/>
      <c r="G31" s="93"/>
      <c r="H31" s="216"/>
      <c r="I31" s="216"/>
      <c r="J31" s="57">
        <f>SUM(F31+I31)</f>
        <v>0</v>
      </c>
    </row>
    <row r="32" spans="3:10" s="50" customFormat="1" ht="15.75" customHeight="1">
      <c r="C32" s="47" t="s">
        <v>10</v>
      </c>
      <c r="D32" s="94"/>
      <c r="E32" s="217">
        <v>5000</v>
      </c>
      <c r="F32" s="217">
        <v>5000</v>
      </c>
      <c r="G32" s="94"/>
      <c r="H32" s="217"/>
      <c r="I32" s="217"/>
      <c r="J32" s="55">
        <f>SUM(F32+I32)</f>
        <v>5000</v>
      </c>
    </row>
    <row r="33" spans="3:10" s="50" customFormat="1" ht="32">
      <c r="C33" s="47" t="s">
        <v>11</v>
      </c>
      <c r="D33" s="94"/>
      <c r="E33" s="217"/>
      <c r="F33" s="217"/>
      <c r="G33" s="94"/>
      <c r="H33" s="217"/>
      <c r="I33" s="217"/>
      <c r="J33" s="55">
        <f t="shared" ref="J33:J38" si="4">SUM(F33+I33)</f>
        <v>0</v>
      </c>
    </row>
    <row r="34" spans="3:10" s="50" customFormat="1">
      <c r="C34" s="48" t="s">
        <v>12</v>
      </c>
      <c r="D34" s="94">
        <v>10000</v>
      </c>
      <c r="E34" s="217"/>
      <c r="F34" s="217">
        <v>10000</v>
      </c>
      <c r="G34" s="94">
        <v>45000</v>
      </c>
      <c r="H34" s="217">
        <v>-18000</v>
      </c>
      <c r="I34" s="217">
        <v>27000</v>
      </c>
      <c r="J34" s="55">
        <f t="shared" si="4"/>
        <v>37000</v>
      </c>
    </row>
    <row r="35" spans="3:10">
      <c r="C35" s="47" t="s">
        <v>16</v>
      </c>
      <c r="D35" s="94">
        <v>0</v>
      </c>
      <c r="E35" s="217"/>
      <c r="F35" s="217"/>
      <c r="G35" s="94">
        <v>5000</v>
      </c>
      <c r="H35" s="217"/>
      <c r="I35" s="217">
        <v>5000</v>
      </c>
      <c r="J35" s="55">
        <f t="shared" si="4"/>
        <v>5000</v>
      </c>
    </row>
    <row r="36" spans="3:10">
      <c r="C36" s="47" t="s">
        <v>13</v>
      </c>
      <c r="D36" s="94"/>
      <c r="E36" s="217"/>
      <c r="F36" s="217"/>
      <c r="G36" s="94"/>
      <c r="H36" s="217">
        <v>18000</v>
      </c>
      <c r="I36" s="217">
        <v>18000</v>
      </c>
      <c r="J36" s="55">
        <f t="shared" si="4"/>
        <v>18000</v>
      </c>
    </row>
    <row r="37" spans="3:10">
      <c r="C37" s="47" t="s">
        <v>98</v>
      </c>
      <c r="D37" s="94"/>
      <c r="E37" s="217"/>
      <c r="F37" s="217"/>
      <c r="G37" s="94"/>
      <c r="H37" s="217"/>
      <c r="I37" s="217"/>
      <c r="J37" s="55">
        <f t="shared" si="4"/>
        <v>0</v>
      </c>
    </row>
    <row r="38" spans="3:10">
      <c r="C38" s="51" t="s">
        <v>101</v>
      </c>
      <c r="D38" s="61">
        <f>SUM(D31:D37)</f>
        <v>10000</v>
      </c>
      <c r="E38" s="218">
        <v>5000</v>
      </c>
      <c r="F38" s="218">
        <v>15000</v>
      </c>
      <c r="G38" s="61">
        <f t="shared" ref="G38" si="5">SUM(G31:G37)</f>
        <v>50000</v>
      </c>
      <c r="H38" s="218"/>
      <c r="I38" s="218">
        <v>50000</v>
      </c>
      <c r="J38" s="55">
        <f t="shared" si="4"/>
        <v>65000</v>
      </c>
    </row>
    <row r="39" spans="3:10" hidden="1">
      <c r="C39" s="295" t="s">
        <v>106</v>
      </c>
      <c r="D39" s="296"/>
      <c r="E39" s="296"/>
      <c r="F39" s="296"/>
      <c r="G39" s="296"/>
      <c r="H39" s="296"/>
      <c r="I39" s="296"/>
      <c r="J39" s="297"/>
    </row>
    <row r="40" spans="3:10" s="50" customFormat="1" hidden="1">
      <c r="C40" s="62"/>
      <c r="D40" s="63"/>
      <c r="E40" s="220"/>
      <c r="F40" s="220"/>
      <c r="G40" s="63"/>
      <c r="H40" s="220"/>
      <c r="I40" s="220"/>
      <c r="J40" s="64"/>
    </row>
    <row r="41" spans="3:10" ht="20.25" hidden="1" customHeight="1" thickBot="1">
      <c r="C41" s="58" t="s">
        <v>99</v>
      </c>
      <c r="D41" s="59">
        <f>'1) Budget Table'!D44</f>
        <v>0</v>
      </c>
      <c r="E41" s="215"/>
      <c r="F41" s="215"/>
      <c r="G41" s="59">
        <f>'1) Budget Table'!E44</f>
        <v>0</v>
      </c>
      <c r="H41" s="215"/>
      <c r="I41" s="215"/>
      <c r="J41" s="60">
        <f t="shared" ref="J41:J49" si="6">SUM(D41:G41)</f>
        <v>0</v>
      </c>
    </row>
    <row r="42" spans="3:10" hidden="1">
      <c r="C42" s="56" t="s">
        <v>9</v>
      </c>
      <c r="D42" s="93"/>
      <c r="E42" s="216"/>
      <c r="F42" s="216"/>
      <c r="G42" s="93"/>
      <c r="H42" s="216"/>
      <c r="I42" s="216"/>
      <c r="J42" s="57">
        <f t="shared" si="6"/>
        <v>0</v>
      </c>
    </row>
    <row r="43" spans="3:10" ht="15.75" hidden="1" customHeight="1">
      <c r="C43" s="47" t="s">
        <v>10</v>
      </c>
      <c r="D43" s="94"/>
      <c r="E43" s="217"/>
      <c r="F43" s="217"/>
      <c r="G43" s="94"/>
      <c r="H43" s="217"/>
      <c r="I43" s="217"/>
      <c r="J43" s="55">
        <f t="shared" si="6"/>
        <v>0</v>
      </c>
    </row>
    <row r="44" spans="3:10" ht="32.25" hidden="1" customHeight="1">
      <c r="C44" s="47" t="s">
        <v>11</v>
      </c>
      <c r="D44" s="94"/>
      <c r="E44" s="217"/>
      <c r="F44" s="217"/>
      <c r="G44" s="94"/>
      <c r="H44" s="217"/>
      <c r="I44" s="217"/>
      <c r="J44" s="55">
        <f t="shared" si="6"/>
        <v>0</v>
      </c>
    </row>
    <row r="45" spans="3:10" s="50" customFormat="1" hidden="1">
      <c r="C45" s="48" t="s">
        <v>12</v>
      </c>
      <c r="D45" s="94"/>
      <c r="E45" s="217"/>
      <c r="F45" s="217"/>
      <c r="G45" s="94"/>
      <c r="H45" s="217"/>
      <c r="I45" s="217"/>
      <c r="J45" s="55">
        <f t="shared" si="6"/>
        <v>0</v>
      </c>
    </row>
    <row r="46" spans="3:10" hidden="1">
      <c r="C46" s="47" t="s">
        <v>16</v>
      </c>
      <c r="D46" s="94"/>
      <c r="E46" s="217"/>
      <c r="F46" s="217"/>
      <c r="G46" s="94"/>
      <c r="H46" s="217"/>
      <c r="I46" s="217"/>
      <c r="J46" s="55">
        <f t="shared" si="6"/>
        <v>0</v>
      </c>
    </row>
    <row r="47" spans="3:10" hidden="1">
      <c r="C47" s="47" t="s">
        <v>13</v>
      </c>
      <c r="D47" s="94"/>
      <c r="E47" s="217"/>
      <c r="F47" s="217"/>
      <c r="G47" s="94"/>
      <c r="H47" s="217"/>
      <c r="I47" s="217"/>
      <c r="J47" s="55">
        <f t="shared" si="6"/>
        <v>0</v>
      </c>
    </row>
    <row r="48" spans="3:10" hidden="1">
      <c r="C48" s="47" t="s">
        <v>98</v>
      </c>
      <c r="D48" s="94"/>
      <c r="E48" s="217"/>
      <c r="F48" s="217"/>
      <c r="G48" s="94"/>
      <c r="H48" s="217"/>
      <c r="I48" s="217"/>
      <c r="J48" s="55">
        <f t="shared" si="6"/>
        <v>0</v>
      </c>
    </row>
    <row r="49" spans="2:10" ht="21" hidden="1" customHeight="1">
      <c r="C49" s="51" t="s">
        <v>101</v>
      </c>
      <c r="D49" s="61">
        <f>SUM(D42:D48)</f>
        <v>0</v>
      </c>
      <c r="E49" s="218"/>
      <c r="F49" s="218"/>
      <c r="G49" s="61">
        <f t="shared" ref="G49" si="7">SUM(G42:G48)</f>
        <v>0</v>
      </c>
      <c r="H49" s="218"/>
      <c r="I49" s="218"/>
      <c r="J49" s="55">
        <f t="shared" si="6"/>
        <v>0</v>
      </c>
    </row>
    <row r="50" spans="2:10" s="50" customFormat="1" ht="22.5" customHeight="1">
      <c r="C50" s="68"/>
      <c r="D50" s="66"/>
      <c r="E50" s="219"/>
      <c r="F50" s="219"/>
      <c r="G50" s="66"/>
      <c r="H50" s="219"/>
      <c r="I50" s="219"/>
      <c r="J50" s="67"/>
    </row>
    <row r="51" spans="2:10">
      <c r="B51" s="295" t="s">
        <v>107</v>
      </c>
      <c r="C51" s="296"/>
      <c r="D51" s="296"/>
      <c r="E51" s="296"/>
      <c r="F51" s="296"/>
      <c r="G51" s="296"/>
      <c r="H51" s="296"/>
      <c r="I51" s="296"/>
      <c r="J51" s="297"/>
    </row>
    <row r="52" spans="2:10">
      <c r="C52" s="295" t="s">
        <v>108</v>
      </c>
      <c r="D52" s="296"/>
      <c r="E52" s="296"/>
      <c r="F52" s="296"/>
      <c r="G52" s="296"/>
      <c r="H52" s="296"/>
      <c r="I52" s="296"/>
      <c r="J52" s="297"/>
    </row>
    <row r="53" spans="2:10" ht="24" customHeight="1" thickBot="1">
      <c r="C53" s="58" t="s">
        <v>99</v>
      </c>
      <c r="D53" s="59">
        <f>'1) Budget Table'!D56</f>
        <v>25000</v>
      </c>
      <c r="E53" s="215"/>
      <c r="F53" s="215">
        <v>25000</v>
      </c>
      <c r="G53" s="59">
        <f>'1) Budget Table'!E56</f>
        <v>44000</v>
      </c>
      <c r="H53" s="215"/>
      <c r="I53" s="215">
        <v>44000</v>
      </c>
      <c r="J53" s="60">
        <f>SUM(F53+I53)</f>
        <v>69000</v>
      </c>
    </row>
    <row r="54" spans="2:10" ht="15.75" customHeight="1">
      <c r="C54" s="56" t="s">
        <v>9</v>
      </c>
      <c r="D54" s="93"/>
      <c r="E54" s="216"/>
      <c r="F54" s="216"/>
      <c r="G54" s="93"/>
      <c r="H54" s="216"/>
      <c r="I54" s="216"/>
      <c r="J54" s="55">
        <f>SUM(F54+I54)</f>
        <v>0</v>
      </c>
    </row>
    <row r="55" spans="2:10" ht="15.75" customHeight="1">
      <c r="C55" s="47" t="s">
        <v>10</v>
      </c>
      <c r="D55" s="94">
        <v>15000</v>
      </c>
      <c r="E55" s="217">
        <v>-10000</v>
      </c>
      <c r="F55" s="217">
        <v>5000</v>
      </c>
      <c r="G55" s="94"/>
      <c r="H55" s="217"/>
      <c r="I55" s="217"/>
      <c r="J55" s="55">
        <f>SUM(F55+I55)</f>
        <v>5000</v>
      </c>
    </row>
    <row r="56" spans="2:10" ht="15.75" customHeight="1">
      <c r="C56" s="47" t="s">
        <v>11</v>
      </c>
      <c r="D56" s="94"/>
      <c r="E56" s="217"/>
      <c r="F56" s="217"/>
      <c r="G56" s="94"/>
      <c r="H56" s="217"/>
      <c r="I56" s="217"/>
      <c r="J56" s="55">
        <f t="shared" ref="J56:J61" si="8">SUM(F56+I56)</f>
        <v>0</v>
      </c>
    </row>
    <row r="57" spans="2:10" ht="18.75" customHeight="1">
      <c r="C57" s="48" t="s">
        <v>12</v>
      </c>
      <c r="D57" s="94"/>
      <c r="E57" s="217">
        <v>10000</v>
      </c>
      <c r="F57" s="217">
        <v>10000</v>
      </c>
      <c r="G57" s="94">
        <v>30000</v>
      </c>
      <c r="H57" s="217">
        <v>2200</v>
      </c>
      <c r="I57" s="217">
        <v>32200</v>
      </c>
      <c r="J57" s="55">
        <f t="shared" si="8"/>
        <v>42200</v>
      </c>
    </row>
    <row r="58" spans="2:10">
      <c r="C58" s="47" t="s">
        <v>16</v>
      </c>
      <c r="D58" s="94"/>
      <c r="E58" s="217"/>
      <c r="F58" s="217"/>
      <c r="G58" s="94">
        <v>10000</v>
      </c>
      <c r="H58" s="217">
        <v>1800</v>
      </c>
      <c r="I58" s="217">
        <v>11800</v>
      </c>
      <c r="J58" s="55">
        <f t="shared" si="8"/>
        <v>11800</v>
      </c>
    </row>
    <row r="59" spans="2:10" s="50" customFormat="1" ht="21.75" customHeight="1">
      <c r="B59" s="49"/>
      <c r="C59" s="47" t="s">
        <v>13</v>
      </c>
      <c r="D59" s="94">
        <v>10000</v>
      </c>
      <c r="E59" s="217"/>
      <c r="F59" s="217">
        <v>10000</v>
      </c>
      <c r="G59" s="94"/>
      <c r="H59" s="217"/>
      <c r="I59" s="217"/>
      <c r="J59" s="55">
        <f t="shared" si="8"/>
        <v>10000</v>
      </c>
    </row>
    <row r="60" spans="2:10" s="50" customFormat="1">
      <c r="B60" s="49"/>
      <c r="C60" s="47" t="s">
        <v>98</v>
      </c>
      <c r="D60" s="94">
        <v>10000</v>
      </c>
      <c r="E60" s="217">
        <v>-10000</v>
      </c>
      <c r="F60" s="217">
        <v>0</v>
      </c>
      <c r="G60" s="94"/>
      <c r="H60" s="217"/>
      <c r="I60" s="217"/>
      <c r="J60" s="55">
        <f t="shared" si="8"/>
        <v>0</v>
      </c>
    </row>
    <row r="61" spans="2:10">
      <c r="C61" s="51" t="s">
        <v>101</v>
      </c>
      <c r="D61" s="61">
        <f>SUM(D54:D60)</f>
        <v>35000</v>
      </c>
      <c r="E61" s="218">
        <v>-10000</v>
      </c>
      <c r="F61" s="218">
        <v>25000</v>
      </c>
      <c r="G61" s="61">
        <f t="shared" ref="G61" si="9">SUM(G54:G60)</f>
        <v>40000</v>
      </c>
      <c r="H61" s="218">
        <v>4000</v>
      </c>
      <c r="I61" s="218">
        <v>44000</v>
      </c>
      <c r="J61" s="55">
        <f t="shared" si="8"/>
        <v>69000</v>
      </c>
    </row>
    <row r="62" spans="2:10" s="50" customFormat="1">
      <c r="C62" s="65"/>
      <c r="D62" s="66"/>
      <c r="E62" s="219"/>
      <c r="F62" s="219"/>
      <c r="G62" s="66"/>
      <c r="H62" s="219"/>
      <c r="I62" s="219"/>
      <c r="J62" s="67"/>
    </row>
    <row r="63" spans="2:10">
      <c r="B63" s="50"/>
      <c r="C63" s="295" t="s">
        <v>70</v>
      </c>
      <c r="D63" s="296"/>
      <c r="E63" s="296"/>
      <c r="F63" s="296"/>
      <c r="G63" s="296"/>
      <c r="H63" s="296"/>
      <c r="I63" s="296"/>
      <c r="J63" s="297"/>
    </row>
    <row r="64" spans="2:10" ht="21.75" customHeight="1" thickBot="1">
      <c r="C64" s="58" t="s">
        <v>99</v>
      </c>
      <c r="D64" s="59">
        <f>'1) Budget Table'!D66</f>
        <v>400000</v>
      </c>
      <c r="E64" s="215"/>
      <c r="F64" s="215">
        <v>400000</v>
      </c>
      <c r="G64" s="59">
        <f>'1) Budget Table'!E66</f>
        <v>90500</v>
      </c>
      <c r="H64" s="215"/>
      <c r="I64" s="215">
        <v>90500</v>
      </c>
      <c r="J64" s="60">
        <f>SUM(F64+I64)</f>
        <v>490500</v>
      </c>
    </row>
    <row r="65" spans="2:10" ht="15.75" customHeight="1">
      <c r="C65" s="56" t="s">
        <v>9</v>
      </c>
      <c r="D65" s="93"/>
      <c r="E65" s="216"/>
      <c r="F65" s="216"/>
      <c r="G65" s="93"/>
      <c r="H65" s="216"/>
      <c r="I65" s="216"/>
      <c r="J65" s="57">
        <f>SUM(F65+I65)</f>
        <v>0</v>
      </c>
    </row>
    <row r="66" spans="2:10" ht="15.75" customHeight="1">
      <c r="C66" s="47" t="s">
        <v>10</v>
      </c>
      <c r="D66" s="94"/>
      <c r="E66" s="217"/>
      <c r="F66" s="217"/>
      <c r="G66" s="94"/>
      <c r="H66" s="217"/>
      <c r="I66" s="217"/>
      <c r="J66" s="55">
        <f>SUM(F66+I66)</f>
        <v>0</v>
      </c>
    </row>
    <row r="67" spans="2:10" ht="15.75" customHeight="1">
      <c r="C67" s="47" t="s">
        <v>11</v>
      </c>
      <c r="D67" s="94"/>
      <c r="E67" s="217"/>
      <c r="F67" s="217"/>
      <c r="G67" s="94"/>
      <c r="H67" s="217"/>
      <c r="I67" s="217"/>
      <c r="J67" s="55">
        <f t="shared" ref="J67:J72" si="10">SUM(F67+I67)</f>
        <v>0</v>
      </c>
    </row>
    <row r="68" spans="2:10">
      <c r="C68" s="48" t="s">
        <v>12</v>
      </c>
      <c r="D68" s="94">
        <v>375000</v>
      </c>
      <c r="E68" s="217">
        <v>25000</v>
      </c>
      <c r="F68" s="217">
        <v>400000</v>
      </c>
      <c r="G68" s="94">
        <v>112000</v>
      </c>
      <c r="H68" s="217">
        <v>-36200</v>
      </c>
      <c r="I68" s="217">
        <v>75800</v>
      </c>
      <c r="J68" s="55">
        <f t="shared" si="10"/>
        <v>475800</v>
      </c>
    </row>
    <row r="69" spans="2:10">
      <c r="C69" s="47" t="s">
        <v>16</v>
      </c>
      <c r="D69" s="94"/>
      <c r="E69" s="217"/>
      <c r="F69" s="217"/>
      <c r="G69" s="94"/>
      <c r="H69" s="217"/>
      <c r="I69" s="217"/>
      <c r="J69" s="55">
        <f t="shared" si="10"/>
        <v>0</v>
      </c>
    </row>
    <row r="70" spans="2:10">
      <c r="C70" s="47" t="s">
        <v>13</v>
      </c>
      <c r="D70" s="94">
        <v>62500</v>
      </c>
      <c r="E70" s="217">
        <v>-62500</v>
      </c>
      <c r="F70" s="217">
        <v>0</v>
      </c>
      <c r="G70" s="94"/>
      <c r="H70" s="217">
        <v>14700</v>
      </c>
      <c r="I70" s="217">
        <v>14700</v>
      </c>
      <c r="J70" s="55">
        <f t="shared" si="10"/>
        <v>14700</v>
      </c>
    </row>
    <row r="71" spans="2:10">
      <c r="C71" s="47" t="s">
        <v>98</v>
      </c>
      <c r="D71" s="94"/>
      <c r="E71" s="217"/>
      <c r="F71" s="217"/>
      <c r="G71" s="94"/>
      <c r="H71" s="217"/>
      <c r="I71" s="217"/>
      <c r="J71" s="55">
        <f t="shared" si="10"/>
        <v>0</v>
      </c>
    </row>
    <row r="72" spans="2:10">
      <c r="C72" s="51" t="s">
        <v>101</v>
      </c>
      <c r="D72" s="61">
        <f>SUM(D65:D71)</f>
        <v>437500</v>
      </c>
      <c r="E72" s="218">
        <v>-37500</v>
      </c>
      <c r="F72" s="218">
        <v>400000</v>
      </c>
      <c r="G72" s="61">
        <f t="shared" ref="G72" si="11">SUM(G65:G71)</f>
        <v>112000</v>
      </c>
      <c r="H72" s="218">
        <v>-21500</v>
      </c>
      <c r="I72" s="218">
        <v>90500</v>
      </c>
      <c r="J72" s="55">
        <f t="shared" si="10"/>
        <v>490500</v>
      </c>
    </row>
    <row r="73" spans="2:10" s="50" customFormat="1">
      <c r="C73" s="65"/>
      <c r="D73" s="66"/>
      <c r="E73" s="219"/>
      <c r="F73" s="219"/>
      <c r="G73" s="66"/>
      <c r="H73" s="219"/>
      <c r="I73" s="219"/>
      <c r="J73" s="67"/>
    </row>
    <row r="74" spans="2:10">
      <c r="C74" s="295" t="s">
        <v>79</v>
      </c>
      <c r="D74" s="296"/>
      <c r="E74" s="296"/>
      <c r="F74" s="296"/>
      <c r="G74" s="296"/>
      <c r="H74" s="296"/>
      <c r="I74" s="296"/>
      <c r="J74" s="297"/>
    </row>
    <row r="75" spans="2:10" ht="21.75" customHeight="1" thickBot="1">
      <c r="B75" s="50"/>
      <c r="C75" s="58" t="s">
        <v>99</v>
      </c>
      <c r="D75" s="59">
        <f>'1) Budget Table'!D75</f>
        <v>68000</v>
      </c>
      <c r="E75" s="215"/>
      <c r="F75" s="215">
        <v>68000</v>
      </c>
      <c r="G75" s="59">
        <f>'1) Budget Table'!E75</f>
        <v>29000</v>
      </c>
      <c r="H75" s="215"/>
      <c r="I75" s="215">
        <v>29000</v>
      </c>
      <c r="J75" s="60">
        <f>SUM(F75+I75)</f>
        <v>97000</v>
      </c>
    </row>
    <row r="76" spans="2:10" ht="18" customHeight="1">
      <c r="C76" s="56" t="s">
        <v>9</v>
      </c>
      <c r="D76" s="93"/>
      <c r="E76" s="216"/>
      <c r="F76" s="216"/>
      <c r="G76" s="93"/>
      <c r="H76" s="216"/>
      <c r="I76" s="216"/>
      <c r="J76" s="55">
        <f>SUM(F76+I76)</f>
        <v>0</v>
      </c>
    </row>
    <row r="77" spans="2:10" ht="15.75" customHeight="1">
      <c r="C77" s="47" t="s">
        <v>10</v>
      </c>
      <c r="D77" s="94"/>
      <c r="E77" s="217"/>
      <c r="F77" s="217"/>
      <c r="G77" s="94"/>
      <c r="H77" s="217"/>
      <c r="I77" s="217"/>
      <c r="J77" s="55">
        <f>SUM(F77+I77)</f>
        <v>0</v>
      </c>
    </row>
    <row r="78" spans="2:10" s="50" customFormat="1" ht="15.75" customHeight="1">
      <c r="B78" s="49"/>
      <c r="C78" s="47" t="s">
        <v>11</v>
      </c>
      <c r="D78" s="94"/>
      <c r="E78" s="217"/>
      <c r="F78" s="217"/>
      <c r="G78" s="94"/>
      <c r="H78" s="217"/>
      <c r="I78" s="217"/>
      <c r="J78" s="55">
        <f t="shared" ref="J78:J83" si="12">SUM(F78+I78)</f>
        <v>0</v>
      </c>
    </row>
    <row r="79" spans="2:10">
      <c r="B79" s="50"/>
      <c r="C79" s="48" t="s">
        <v>12</v>
      </c>
      <c r="D79" s="94"/>
      <c r="E79" s="217">
        <v>8000</v>
      </c>
      <c r="F79" s="217">
        <v>8000</v>
      </c>
      <c r="G79" s="94">
        <v>25000</v>
      </c>
      <c r="H79" s="217">
        <v>-6000</v>
      </c>
      <c r="I79" s="217">
        <v>19000</v>
      </c>
      <c r="J79" s="55">
        <f t="shared" si="12"/>
        <v>27000</v>
      </c>
    </row>
    <row r="80" spans="2:10">
      <c r="B80" s="50"/>
      <c r="C80" s="47" t="s">
        <v>16</v>
      </c>
      <c r="D80" s="94"/>
      <c r="E80" s="217"/>
      <c r="F80" s="217"/>
      <c r="G80" s="94"/>
      <c r="H80" s="217"/>
      <c r="I80" s="217"/>
      <c r="J80" s="55">
        <f t="shared" si="12"/>
        <v>0</v>
      </c>
    </row>
    <row r="81" spans="2:10">
      <c r="B81" s="50"/>
      <c r="C81" s="47" t="s">
        <v>13</v>
      </c>
      <c r="D81" s="94">
        <v>60000</v>
      </c>
      <c r="E81" s="217"/>
      <c r="F81" s="217">
        <v>60000</v>
      </c>
      <c r="G81" s="94"/>
      <c r="H81" s="217">
        <v>10000</v>
      </c>
      <c r="I81" s="217">
        <v>10000</v>
      </c>
      <c r="J81" s="55">
        <f t="shared" si="12"/>
        <v>70000</v>
      </c>
    </row>
    <row r="82" spans="2:10">
      <c r="C82" s="47" t="s">
        <v>98</v>
      </c>
      <c r="D82" s="94"/>
      <c r="E82" s="217"/>
      <c r="F82" s="217"/>
      <c r="G82" s="94"/>
      <c r="H82" s="217"/>
      <c r="I82" s="217"/>
      <c r="J82" s="55">
        <f t="shared" si="12"/>
        <v>0</v>
      </c>
    </row>
    <row r="83" spans="2:10">
      <c r="C83" s="51" t="s">
        <v>101</v>
      </c>
      <c r="D83" s="61">
        <f>SUM(D76:D82)</f>
        <v>60000</v>
      </c>
      <c r="E83" s="218">
        <v>8000</v>
      </c>
      <c r="F83" s="218">
        <v>68000</v>
      </c>
      <c r="G83" s="61">
        <f t="shared" ref="G83" si="13">SUM(G76:G82)</f>
        <v>25000</v>
      </c>
      <c r="H83" s="218">
        <v>4000</v>
      </c>
      <c r="I83" s="218">
        <v>29000</v>
      </c>
      <c r="J83" s="55">
        <f t="shared" si="12"/>
        <v>97000</v>
      </c>
    </row>
    <row r="84" spans="2:10" s="50" customFormat="1">
      <c r="C84" s="65"/>
      <c r="D84" s="66"/>
      <c r="E84" s="219"/>
      <c r="F84" s="219"/>
      <c r="G84" s="66"/>
      <c r="H84" s="219"/>
      <c r="I84" s="219"/>
      <c r="J84" s="67"/>
    </row>
    <row r="85" spans="2:10" hidden="1">
      <c r="C85" s="295" t="s">
        <v>87</v>
      </c>
      <c r="D85" s="296"/>
      <c r="E85" s="296"/>
      <c r="F85" s="296"/>
      <c r="G85" s="296"/>
      <c r="H85" s="296"/>
      <c r="I85" s="296"/>
      <c r="J85" s="297"/>
    </row>
    <row r="86" spans="2:10" ht="21.75" hidden="1" customHeight="1">
      <c r="C86" s="58" t="s">
        <v>99</v>
      </c>
      <c r="D86" s="59" t="e">
        <f>'1) Budget Table'!#REF!</f>
        <v>#REF!</v>
      </c>
      <c r="E86" s="215"/>
      <c r="F86" s="215"/>
      <c r="G86" s="59" t="e">
        <f>'1) Budget Table'!#REF!</f>
        <v>#REF!</v>
      </c>
      <c r="H86" s="215"/>
      <c r="I86" s="215"/>
      <c r="J86" s="60" t="e">
        <f t="shared" ref="J86:J94" si="14">SUM(D86:G86)</f>
        <v>#REF!</v>
      </c>
    </row>
    <row r="87" spans="2:10" ht="15.75" hidden="1" customHeight="1">
      <c r="C87" s="56" t="s">
        <v>9</v>
      </c>
      <c r="D87" s="93"/>
      <c r="E87" s="216"/>
      <c r="F87" s="216"/>
      <c r="G87" s="93"/>
      <c r="H87" s="216"/>
      <c r="I87" s="216"/>
      <c r="J87" s="57">
        <f t="shared" si="14"/>
        <v>0</v>
      </c>
    </row>
    <row r="88" spans="2:10" ht="15.75" hidden="1" customHeight="1">
      <c r="B88" s="50"/>
      <c r="C88" s="47" t="s">
        <v>10</v>
      </c>
      <c r="D88" s="94"/>
      <c r="E88" s="217"/>
      <c r="F88" s="217"/>
      <c r="G88" s="94"/>
      <c r="H88" s="217"/>
      <c r="I88" s="217"/>
      <c r="J88" s="55">
        <f t="shared" si="14"/>
        <v>0</v>
      </c>
    </row>
    <row r="89" spans="2:10" ht="15.75" hidden="1" customHeight="1">
      <c r="C89" s="47" t="s">
        <v>11</v>
      </c>
      <c r="D89" s="94"/>
      <c r="E89" s="217"/>
      <c r="F89" s="217"/>
      <c r="G89" s="94"/>
      <c r="H89" s="217"/>
      <c r="I89" s="217"/>
      <c r="J89" s="55">
        <f t="shared" si="14"/>
        <v>0</v>
      </c>
    </row>
    <row r="90" spans="2:10" hidden="1">
      <c r="C90" s="48" t="s">
        <v>12</v>
      </c>
      <c r="D90" s="94"/>
      <c r="E90" s="217"/>
      <c r="F90" s="217"/>
      <c r="G90" s="94"/>
      <c r="H90" s="217"/>
      <c r="I90" s="217"/>
      <c r="J90" s="55">
        <f t="shared" si="14"/>
        <v>0</v>
      </c>
    </row>
    <row r="91" spans="2:10" hidden="1">
      <c r="C91" s="47" t="s">
        <v>16</v>
      </c>
      <c r="D91" s="94"/>
      <c r="E91" s="217"/>
      <c r="F91" s="217"/>
      <c r="G91" s="94"/>
      <c r="H91" s="217"/>
      <c r="I91" s="217"/>
      <c r="J91" s="55">
        <f t="shared" si="14"/>
        <v>0</v>
      </c>
    </row>
    <row r="92" spans="2:10" ht="25.5" hidden="1" customHeight="1">
      <c r="C92" s="47" t="s">
        <v>13</v>
      </c>
      <c r="D92" s="94"/>
      <c r="E92" s="217"/>
      <c r="F92" s="217"/>
      <c r="G92" s="94"/>
      <c r="H92" s="217"/>
      <c r="I92" s="217"/>
      <c r="J92" s="55">
        <f t="shared" si="14"/>
        <v>0</v>
      </c>
    </row>
    <row r="93" spans="2:10" hidden="1">
      <c r="B93" s="50"/>
      <c r="C93" s="47" t="s">
        <v>98</v>
      </c>
      <c r="D93" s="94"/>
      <c r="E93" s="217"/>
      <c r="F93" s="217"/>
      <c r="G93" s="94"/>
      <c r="H93" s="217"/>
      <c r="I93" s="217"/>
      <c r="J93" s="55">
        <f t="shared" si="14"/>
        <v>0</v>
      </c>
    </row>
    <row r="94" spans="2:10" ht="15.75" hidden="1" customHeight="1">
      <c r="C94" s="51" t="s">
        <v>101</v>
      </c>
      <c r="D94" s="61">
        <f>SUM(D87:D93)</f>
        <v>0</v>
      </c>
      <c r="E94" s="218"/>
      <c r="F94" s="218"/>
      <c r="G94" s="61">
        <f t="shared" ref="G94" si="15">SUM(G87:G93)</f>
        <v>0</v>
      </c>
      <c r="H94" s="218"/>
      <c r="I94" s="218"/>
      <c r="J94" s="55">
        <f t="shared" si="14"/>
        <v>0</v>
      </c>
    </row>
    <row r="95" spans="2:10" ht="25.5" hidden="1" customHeight="1">
      <c r="D95" s="49"/>
      <c r="E95" s="221"/>
      <c r="F95" s="221"/>
      <c r="G95" s="49"/>
      <c r="H95" s="221"/>
      <c r="I95" s="221"/>
    </row>
    <row r="96" spans="2:10" hidden="1">
      <c r="B96" s="295" t="s">
        <v>109</v>
      </c>
      <c r="C96" s="296"/>
      <c r="D96" s="296"/>
      <c r="E96" s="296"/>
      <c r="F96" s="296"/>
      <c r="G96" s="296"/>
      <c r="H96" s="296"/>
      <c r="I96" s="296"/>
      <c r="J96" s="297"/>
    </row>
    <row r="97" spans="3:10" hidden="1">
      <c r="C97" s="295" t="s">
        <v>88</v>
      </c>
      <c r="D97" s="296"/>
      <c r="E97" s="296"/>
      <c r="F97" s="296"/>
      <c r="G97" s="296"/>
      <c r="H97" s="296"/>
      <c r="I97" s="296"/>
      <c r="J97" s="297"/>
    </row>
    <row r="98" spans="3:10" ht="22.5" hidden="1" customHeight="1">
      <c r="C98" s="58" t="s">
        <v>99</v>
      </c>
      <c r="D98" s="59" t="e">
        <f>'1) Budget Table'!#REF!</f>
        <v>#REF!</v>
      </c>
      <c r="E98" s="215"/>
      <c r="F98" s="215"/>
      <c r="G98" s="59"/>
      <c r="H98" s="215"/>
      <c r="I98" s="215"/>
      <c r="J98" s="60" t="e">
        <f t="shared" ref="J98:J106" si="16">SUM(D98:G98)</f>
        <v>#REF!</v>
      </c>
    </row>
    <row r="99" spans="3:10" hidden="1">
      <c r="C99" s="56" t="s">
        <v>9</v>
      </c>
      <c r="D99" s="93"/>
      <c r="E99" s="216"/>
      <c r="F99" s="216"/>
      <c r="G99" s="93"/>
      <c r="H99" s="216"/>
      <c r="I99" s="216"/>
      <c r="J99" s="57">
        <f t="shared" si="16"/>
        <v>0</v>
      </c>
    </row>
    <row r="100" spans="3:10" hidden="1">
      <c r="C100" s="47" t="s">
        <v>10</v>
      </c>
      <c r="D100" s="94"/>
      <c r="E100" s="217"/>
      <c r="F100" s="217"/>
      <c r="G100" s="94"/>
      <c r="H100" s="217"/>
      <c r="I100" s="217"/>
      <c r="J100" s="55">
        <f t="shared" si="16"/>
        <v>0</v>
      </c>
    </row>
    <row r="101" spans="3:10" ht="15.75" hidden="1" customHeight="1">
      <c r="C101" s="47" t="s">
        <v>11</v>
      </c>
      <c r="D101" s="94"/>
      <c r="E101" s="217"/>
      <c r="F101" s="217"/>
      <c r="G101" s="94"/>
      <c r="H101" s="217"/>
      <c r="I101" s="217"/>
      <c r="J101" s="55">
        <f t="shared" si="16"/>
        <v>0</v>
      </c>
    </row>
    <row r="102" spans="3:10" hidden="1">
      <c r="C102" s="48" t="s">
        <v>12</v>
      </c>
      <c r="D102" s="94"/>
      <c r="E102" s="217"/>
      <c r="F102" s="217"/>
      <c r="G102" s="94"/>
      <c r="H102" s="217"/>
      <c r="I102" s="217"/>
      <c r="J102" s="55">
        <f t="shared" si="16"/>
        <v>0</v>
      </c>
    </row>
    <row r="103" spans="3:10" hidden="1">
      <c r="C103" s="47" t="s">
        <v>16</v>
      </c>
      <c r="D103" s="94"/>
      <c r="E103" s="217"/>
      <c r="F103" s="217"/>
      <c r="G103" s="94"/>
      <c r="H103" s="217"/>
      <c r="I103" s="217"/>
      <c r="J103" s="55">
        <f t="shared" si="16"/>
        <v>0</v>
      </c>
    </row>
    <row r="104" spans="3:10" hidden="1">
      <c r="C104" s="47" t="s">
        <v>13</v>
      </c>
      <c r="D104" s="94"/>
      <c r="E104" s="217"/>
      <c r="F104" s="217"/>
      <c r="G104" s="94"/>
      <c r="H104" s="217"/>
      <c r="I104" s="217"/>
      <c r="J104" s="55">
        <f t="shared" si="16"/>
        <v>0</v>
      </c>
    </row>
    <row r="105" spans="3:10" hidden="1">
      <c r="C105" s="47" t="s">
        <v>98</v>
      </c>
      <c r="D105" s="94"/>
      <c r="E105" s="217"/>
      <c r="F105" s="217"/>
      <c r="G105" s="94"/>
      <c r="H105" s="217"/>
      <c r="I105" s="217"/>
      <c r="J105" s="55">
        <f t="shared" si="16"/>
        <v>0</v>
      </c>
    </row>
    <row r="106" spans="3:10" hidden="1">
      <c r="C106" s="51" t="s">
        <v>101</v>
      </c>
      <c r="D106" s="61">
        <f>SUM(D99:D105)</f>
        <v>0</v>
      </c>
      <c r="E106" s="218"/>
      <c r="F106" s="218"/>
      <c r="G106" s="61"/>
      <c r="H106" s="218"/>
      <c r="I106" s="218"/>
      <c r="J106" s="55">
        <f t="shared" si="16"/>
        <v>0</v>
      </c>
    </row>
    <row r="107" spans="3:10" s="50" customFormat="1" hidden="1">
      <c r="C107" s="65"/>
      <c r="D107" s="66"/>
      <c r="E107" s="219"/>
      <c r="F107" s="219"/>
      <c r="G107" s="66"/>
      <c r="H107" s="219"/>
      <c r="I107" s="219"/>
      <c r="J107" s="67"/>
    </row>
    <row r="108" spans="3:10" ht="15.75" hidden="1" customHeight="1">
      <c r="C108" s="295" t="s">
        <v>110</v>
      </c>
      <c r="D108" s="296"/>
      <c r="E108" s="296"/>
      <c r="F108" s="296"/>
      <c r="G108" s="296"/>
      <c r="H108" s="296"/>
      <c r="I108" s="296"/>
      <c r="J108" s="297"/>
    </row>
    <row r="109" spans="3:10" ht="21.75" hidden="1" customHeight="1">
      <c r="C109" s="58" t="s">
        <v>99</v>
      </c>
      <c r="D109" s="59" t="e">
        <f>'1) Budget Table'!#REF!</f>
        <v>#REF!</v>
      </c>
      <c r="E109" s="215"/>
      <c r="F109" s="215"/>
      <c r="G109" s="59"/>
      <c r="H109" s="215"/>
      <c r="I109" s="215"/>
      <c r="J109" s="60" t="e">
        <f t="shared" ref="J109:J117" si="17">SUM(D109:G109)</f>
        <v>#REF!</v>
      </c>
    </row>
    <row r="110" spans="3:10" hidden="1">
      <c r="C110" s="56" t="s">
        <v>9</v>
      </c>
      <c r="D110" s="93"/>
      <c r="E110" s="216"/>
      <c r="F110" s="216"/>
      <c r="G110" s="93"/>
      <c r="H110" s="216"/>
      <c r="I110" s="216"/>
      <c r="J110" s="57">
        <f t="shared" si="17"/>
        <v>0</v>
      </c>
    </row>
    <row r="111" spans="3:10" hidden="1">
      <c r="C111" s="47" t="s">
        <v>10</v>
      </c>
      <c r="D111" s="94"/>
      <c r="E111" s="217"/>
      <c r="F111" s="217"/>
      <c r="G111" s="94"/>
      <c r="H111" s="217"/>
      <c r="I111" s="217"/>
      <c r="J111" s="55">
        <f t="shared" si="17"/>
        <v>0</v>
      </c>
    </row>
    <row r="112" spans="3:10" ht="32" hidden="1">
      <c r="C112" s="47" t="s">
        <v>11</v>
      </c>
      <c r="D112" s="94"/>
      <c r="E112" s="217"/>
      <c r="F112" s="217"/>
      <c r="G112" s="94"/>
      <c r="H112" s="217"/>
      <c r="I112" s="217"/>
      <c r="J112" s="55">
        <f t="shared" si="17"/>
        <v>0</v>
      </c>
    </row>
    <row r="113" spans="3:10" hidden="1">
      <c r="C113" s="48" t="s">
        <v>12</v>
      </c>
      <c r="D113" s="94"/>
      <c r="E113" s="217"/>
      <c r="F113" s="217"/>
      <c r="G113" s="94"/>
      <c r="H113" s="217"/>
      <c r="I113" s="217"/>
      <c r="J113" s="55">
        <f t="shared" si="17"/>
        <v>0</v>
      </c>
    </row>
    <row r="114" spans="3:10" hidden="1">
      <c r="C114" s="47" t="s">
        <v>16</v>
      </c>
      <c r="D114" s="94"/>
      <c r="E114" s="217"/>
      <c r="F114" s="217"/>
      <c r="G114" s="94"/>
      <c r="H114" s="217"/>
      <c r="I114" s="217"/>
      <c r="J114" s="55">
        <f t="shared" si="17"/>
        <v>0</v>
      </c>
    </row>
    <row r="115" spans="3:10" hidden="1">
      <c r="C115" s="47" t="s">
        <v>13</v>
      </c>
      <c r="D115" s="94"/>
      <c r="E115" s="217"/>
      <c r="F115" s="217"/>
      <c r="G115" s="94"/>
      <c r="H115" s="217"/>
      <c r="I115" s="217"/>
      <c r="J115" s="55">
        <f t="shared" si="17"/>
        <v>0</v>
      </c>
    </row>
    <row r="116" spans="3:10" hidden="1">
      <c r="C116" s="47" t="s">
        <v>98</v>
      </c>
      <c r="D116" s="94"/>
      <c r="E116" s="217"/>
      <c r="F116" s="217"/>
      <c r="G116" s="94"/>
      <c r="H116" s="217"/>
      <c r="I116" s="217"/>
      <c r="J116" s="55">
        <f t="shared" si="17"/>
        <v>0</v>
      </c>
    </row>
    <row r="117" spans="3:10" hidden="1">
      <c r="C117" s="51" t="s">
        <v>101</v>
      </c>
      <c r="D117" s="61">
        <f>SUM(D110:D116)</f>
        <v>0</v>
      </c>
      <c r="E117" s="218"/>
      <c r="F117" s="218"/>
      <c r="G117" s="61"/>
      <c r="H117" s="218"/>
      <c r="I117" s="218"/>
      <c r="J117" s="55">
        <f t="shared" si="17"/>
        <v>0</v>
      </c>
    </row>
    <row r="118" spans="3:10" s="50" customFormat="1" hidden="1">
      <c r="C118" s="65"/>
      <c r="D118" s="66"/>
      <c r="E118" s="219"/>
      <c r="F118" s="219"/>
      <c r="G118" s="66"/>
      <c r="H118" s="219"/>
      <c r="I118" s="219"/>
      <c r="J118" s="67"/>
    </row>
    <row r="119" spans="3:10" hidden="1">
      <c r="C119" s="295" t="s">
        <v>89</v>
      </c>
      <c r="D119" s="296"/>
      <c r="E119" s="296"/>
      <c r="F119" s="296"/>
      <c r="G119" s="296"/>
      <c r="H119" s="296"/>
      <c r="I119" s="296"/>
      <c r="J119" s="297"/>
    </row>
    <row r="120" spans="3:10" ht="21" hidden="1" customHeight="1">
      <c r="C120" s="58" t="s">
        <v>99</v>
      </c>
      <c r="D120" s="59" t="e">
        <f>'1) Budget Table'!#REF!</f>
        <v>#REF!</v>
      </c>
      <c r="E120" s="215"/>
      <c r="F120" s="215"/>
      <c r="G120" s="59"/>
      <c r="H120" s="215"/>
      <c r="I120" s="215"/>
      <c r="J120" s="60" t="e">
        <f t="shared" ref="J120:J128" si="18">SUM(D120:G120)</f>
        <v>#REF!</v>
      </c>
    </row>
    <row r="121" spans="3:10" hidden="1">
      <c r="C121" s="56" t="s">
        <v>9</v>
      </c>
      <c r="D121" s="93"/>
      <c r="E121" s="216"/>
      <c r="F121" s="216"/>
      <c r="G121" s="93"/>
      <c r="H121" s="216"/>
      <c r="I121" s="216"/>
      <c r="J121" s="57">
        <f t="shared" si="18"/>
        <v>0</v>
      </c>
    </row>
    <row r="122" spans="3:10" hidden="1">
      <c r="C122" s="47" t="s">
        <v>10</v>
      </c>
      <c r="D122" s="94"/>
      <c r="E122" s="217"/>
      <c r="F122" s="217"/>
      <c r="G122" s="94"/>
      <c r="H122" s="217"/>
      <c r="I122" s="217"/>
      <c r="J122" s="55">
        <f t="shared" si="18"/>
        <v>0</v>
      </c>
    </row>
    <row r="123" spans="3:10" ht="32" hidden="1">
      <c r="C123" s="47" t="s">
        <v>11</v>
      </c>
      <c r="D123" s="94"/>
      <c r="E123" s="217"/>
      <c r="F123" s="217"/>
      <c r="G123" s="94"/>
      <c r="H123" s="217"/>
      <c r="I123" s="217"/>
      <c r="J123" s="55">
        <f t="shared" si="18"/>
        <v>0</v>
      </c>
    </row>
    <row r="124" spans="3:10" hidden="1">
      <c r="C124" s="48" t="s">
        <v>12</v>
      </c>
      <c r="D124" s="94"/>
      <c r="E124" s="217"/>
      <c r="F124" s="217"/>
      <c r="G124" s="94"/>
      <c r="H124" s="217"/>
      <c r="I124" s="217"/>
      <c r="J124" s="55">
        <f t="shared" si="18"/>
        <v>0</v>
      </c>
    </row>
    <row r="125" spans="3:10" hidden="1">
      <c r="C125" s="47" t="s">
        <v>16</v>
      </c>
      <c r="D125" s="94"/>
      <c r="E125" s="217"/>
      <c r="F125" s="217"/>
      <c r="G125" s="94"/>
      <c r="H125" s="217"/>
      <c r="I125" s="217"/>
      <c r="J125" s="55">
        <f t="shared" si="18"/>
        <v>0</v>
      </c>
    </row>
    <row r="126" spans="3:10" hidden="1">
      <c r="C126" s="47" t="s">
        <v>13</v>
      </c>
      <c r="D126" s="94"/>
      <c r="E126" s="217"/>
      <c r="F126" s="217"/>
      <c r="G126" s="94"/>
      <c r="H126" s="217"/>
      <c r="I126" s="217"/>
      <c r="J126" s="55">
        <f t="shared" si="18"/>
        <v>0</v>
      </c>
    </row>
    <row r="127" spans="3:10" hidden="1">
      <c r="C127" s="47" t="s">
        <v>98</v>
      </c>
      <c r="D127" s="94"/>
      <c r="E127" s="217"/>
      <c r="F127" s="217"/>
      <c r="G127" s="94"/>
      <c r="H127" s="217"/>
      <c r="I127" s="217"/>
      <c r="J127" s="55">
        <f t="shared" si="18"/>
        <v>0</v>
      </c>
    </row>
    <row r="128" spans="3:10" hidden="1">
      <c r="C128" s="51" t="s">
        <v>101</v>
      </c>
      <c r="D128" s="61">
        <f>SUM(D121:D127)</f>
        <v>0</v>
      </c>
      <c r="E128" s="218"/>
      <c r="F128" s="218"/>
      <c r="G128" s="61"/>
      <c r="H128" s="218"/>
      <c r="I128" s="218"/>
      <c r="J128" s="55">
        <f t="shared" si="18"/>
        <v>0</v>
      </c>
    </row>
    <row r="129" spans="2:10" s="50" customFormat="1" hidden="1">
      <c r="C129" s="65"/>
      <c r="D129" s="66"/>
      <c r="E129" s="219"/>
      <c r="F129" s="219"/>
      <c r="G129" s="66"/>
      <c r="H129" s="219"/>
      <c r="I129" s="219"/>
      <c r="J129" s="67"/>
    </row>
    <row r="130" spans="2:10" hidden="1">
      <c r="C130" s="295" t="s">
        <v>90</v>
      </c>
      <c r="D130" s="296"/>
      <c r="E130" s="296"/>
      <c r="F130" s="296"/>
      <c r="G130" s="296"/>
      <c r="H130" s="296"/>
      <c r="I130" s="296"/>
      <c r="J130" s="297"/>
    </row>
    <row r="131" spans="2:10" ht="24" hidden="1" customHeight="1">
      <c r="C131" s="58" t="s">
        <v>99</v>
      </c>
      <c r="D131" s="59" t="e">
        <f>'1) Budget Table'!#REF!</f>
        <v>#REF!</v>
      </c>
      <c r="E131" s="215"/>
      <c r="F131" s="215"/>
      <c r="G131" s="59"/>
      <c r="H131" s="215"/>
      <c r="I131" s="215"/>
      <c r="J131" s="60" t="e">
        <f t="shared" ref="J131:J139" si="19">SUM(D131:G131)</f>
        <v>#REF!</v>
      </c>
    </row>
    <row r="132" spans="2:10" ht="15.75" hidden="1" customHeight="1">
      <c r="C132" s="56" t="s">
        <v>9</v>
      </c>
      <c r="D132" s="93"/>
      <c r="E132" s="216"/>
      <c r="F132" s="216"/>
      <c r="G132" s="93"/>
      <c r="H132" s="216"/>
      <c r="I132" s="216"/>
      <c r="J132" s="57">
        <f t="shared" si="19"/>
        <v>0</v>
      </c>
    </row>
    <row r="133" spans="2:10" hidden="1">
      <c r="C133" s="47" t="s">
        <v>10</v>
      </c>
      <c r="D133" s="94"/>
      <c r="E133" s="217"/>
      <c r="F133" s="217"/>
      <c r="G133" s="94"/>
      <c r="H133" s="217"/>
      <c r="I133" s="217"/>
      <c r="J133" s="55">
        <f t="shared" si="19"/>
        <v>0</v>
      </c>
    </row>
    <row r="134" spans="2:10" ht="15.75" hidden="1" customHeight="1">
      <c r="C134" s="47" t="s">
        <v>11</v>
      </c>
      <c r="D134" s="94"/>
      <c r="E134" s="217"/>
      <c r="F134" s="217"/>
      <c r="G134" s="94"/>
      <c r="H134" s="217"/>
      <c r="I134" s="217"/>
      <c r="J134" s="55">
        <f t="shared" si="19"/>
        <v>0</v>
      </c>
    </row>
    <row r="135" spans="2:10" hidden="1">
      <c r="C135" s="48" t="s">
        <v>12</v>
      </c>
      <c r="D135" s="94"/>
      <c r="E135" s="217"/>
      <c r="F135" s="217"/>
      <c r="G135" s="94"/>
      <c r="H135" s="217"/>
      <c r="I135" s="217"/>
      <c r="J135" s="55">
        <f t="shared" si="19"/>
        <v>0</v>
      </c>
    </row>
    <row r="136" spans="2:10" hidden="1">
      <c r="C136" s="47" t="s">
        <v>16</v>
      </c>
      <c r="D136" s="94"/>
      <c r="E136" s="217"/>
      <c r="F136" s="217"/>
      <c r="G136" s="94"/>
      <c r="H136" s="217"/>
      <c r="I136" s="217"/>
      <c r="J136" s="55">
        <f t="shared" si="19"/>
        <v>0</v>
      </c>
    </row>
    <row r="137" spans="2:10" ht="15.75" hidden="1" customHeight="1">
      <c r="C137" s="47" t="s">
        <v>13</v>
      </c>
      <c r="D137" s="94"/>
      <c r="E137" s="217"/>
      <c r="F137" s="217"/>
      <c r="G137" s="94"/>
      <c r="H137" s="217"/>
      <c r="I137" s="217"/>
      <c r="J137" s="55">
        <f t="shared" si="19"/>
        <v>0</v>
      </c>
    </row>
    <row r="138" spans="2:10" hidden="1">
      <c r="C138" s="47" t="s">
        <v>98</v>
      </c>
      <c r="D138" s="94"/>
      <c r="E138" s="217"/>
      <c r="F138" s="217"/>
      <c r="G138" s="94"/>
      <c r="H138" s="217"/>
      <c r="I138" s="217"/>
      <c r="J138" s="55">
        <f t="shared" si="19"/>
        <v>0</v>
      </c>
    </row>
    <row r="139" spans="2:10" hidden="1">
      <c r="C139" s="51" t="s">
        <v>101</v>
      </c>
      <c r="D139" s="61">
        <f>SUM(D132:D138)</f>
        <v>0</v>
      </c>
      <c r="E139" s="218"/>
      <c r="F139" s="218"/>
      <c r="G139" s="61"/>
      <c r="H139" s="218"/>
      <c r="I139" s="218"/>
      <c r="J139" s="55">
        <f t="shared" si="19"/>
        <v>0</v>
      </c>
    </row>
    <row r="140" spans="2:10" hidden="1"/>
    <row r="141" spans="2:10" hidden="1">
      <c r="B141" s="295" t="s">
        <v>111</v>
      </c>
      <c r="C141" s="296"/>
      <c r="D141" s="296"/>
      <c r="E141" s="296"/>
      <c r="F141" s="296"/>
      <c r="G141" s="296"/>
      <c r="H141" s="296"/>
      <c r="I141" s="296"/>
      <c r="J141" s="297"/>
    </row>
    <row r="142" spans="2:10" hidden="1">
      <c r="C142" s="295" t="s">
        <v>91</v>
      </c>
      <c r="D142" s="296"/>
      <c r="E142" s="296"/>
      <c r="F142" s="296"/>
      <c r="G142" s="296"/>
      <c r="H142" s="296"/>
      <c r="I142" s="296"/>
      <c r="J142" s="297"/>
    </row>
    <row r="143" spans="2:10" ht="24" hidden="1" customHeight="1">
      <c r="C143" s="58" t="s">
        <v>99</v>
      </c>
      <c r="D143" s="59" t="e">
        <f>'1) Budget Table'!#REF!</f>
        <v>#REF!</v>
      </c>
      <c r="E143" s="215"/>
      <c r="F143" s="215"/>
      <c r="G143" s="59"/>
      <c r="H143" s="215"/>
      <c r="I143" s="215"/>
      <c r="J143" s="60" t="e">
        <f t="shared" ref="J143:J151" si="20">SUM(D143:G143)</f>
        <v>#REF!</v>
      </c>
    </row>
    <row r="144" spans="2:10" ht="24.75" hidden="1" customHeight="1">
      <c r="C144" s="56" t="s">
        <v>9</v>
      </c>
      <c r="D144" s="93"/>
      <c r="E144" s="216"/>
      <c r="F144" s="216"/>
      <c r="G144" s="93"/>
      <c r="H144" s="216"/>
      <c r="I144" s="216"/>
      <c r="J144" s="57">
        <f t="shared" si="20"/>
        <v>0</v>
      </c>
    </row>
    <row r="145" spans="3:10" ht="15.75" hidden="1" customHeight="1">
      <c r="C145" s="47" t="s">
        <v>10</v>
      </c>
      <c r="D145" s="94"/>
      <c r="E145" s="217"/>
      <c r="F145" s="217"/>
      <c r="G145" s="94"/>
      <c r="H145" s="217"/>
      <c r="I145" s="217"/>
      <c r="J145" s="55">
        <f t="shared" si="20"/>
        <v>0</v>
      </c>
    </row>
    <row r="146" spans="3:10" ht="15.75" hidden="1" customHeight="1">
      <c r="C146" s="47" t="s">
        <v>11</v>
      </c>
      <c r="D146" s="94"/>
      <c r="E146" s="217"/>
      <c r="F146" s="217"/>
      <c r="G146" s="94"/>
      <c r="H146" s="217"/>
      <c r="I146" s="217"/>
      <c r="J146" s="55">
        <f t="shared" si="20"/>
        <v>0</v>
      </c>
    </row>
    <row r="147" spans="3:10" ht="15.75" hidden="1" customHeight="1">
      <c r="C147" s="48" t="s">
        <v>12</v>
      </c>
      <c r="D147" s="94"/>
      <c r="E147" s="217"/>
      <c r="F147" s="217"/>
      <c r="G147" s="94"/>
      <c r="H147" s="217"/>
      <c r="I147" s="217"/>
      <c r="J147" s="55">
        <f t="shared" si="20"/>
        <v>0</v>
      </c>
    </row>
    <row r="148" spans="3:10" ht="15.75" hidden="1" customHeight="1">
      <c r="C148" s="47" t="s">
        <v>16</v>
      </c>
      <c r="D148" s="94"/>
      <c r="E148" s="217"/>
      <c r="F148" s="217"/>
      <c r="G148" s="94"/>
      <c r="H148" s="217"/>
      <c r="I148" s="217"/>
      <c r="J148" s="55">
        <f t="shared" si="20"/>
        <v>0</v>
      </c>
    </row>
    <row r="149" spans="3:10" ht="15.75" hidden="1" customHeight="1">
      <c r="C149" s="47" t="s">
        <v>13</v>
      </c>
      <c r="D149" s="94"/>
      <c r="E149" s="217"/>
      <c r="F149" s="217"/>
      <c r="G149" s="94"/>
      <c r="H149" s="217"/>
      <c r="I149" s="217"/>
      <c r="J149" s="55">
        <f t="shared" si="20"/>
        <v>0</v>
      </c>
    </row>
    <row r="150" spans="3:10" ht="15.75" hidden="1" customHeight="1">
      <c r="C150" s="47" t="s">
        <v>98</v>
      </c>
      <c r="D150" s="94"/>
      <c r="E150" s="217"/>
      <c r="F150" s="217"/>
      <c r="G150" s="94"/>
      <c r="H150" s="217"/>
      <c r="I150" s="217"/>
      <c r="J150" s="55">
        <f t="shared" si="20"/>
        <v>0</v>
      </c>
    </row>
    <row r="151" spans="3:10" ht="15.75" hidden="1" customHeight="1">
      <c r="C151" s="51" t="s">
        <v>101</v>
      </c>
      <c r="D151" s="61">
        <f>SUM(D144:D150)</f>
        <v>0</v>
      </c>
      <c r="E151" s="218"/>
      <c r="F151" s="218"/>
      <c r="G151" s="61"/>
      <c r="H151" s="218"/>
      <c r="I151" s="218"/>
      <c r="J151" s="55">
        <f t="shared" si="20"/>
        <v>0</v>
      </c>
    </row>
    <row r="152" spans="3:10" s="50" customFormat="1" ht="15.75" hidden="1" customHeight="1">
      <c r="C152" s="65"/>
      <c r="D152" s="66"/>
      <c r="E152" s="219"/>
      <c r="F152" s="219"/>
      <c r="G152" s="66"/>
      <c r="H152" s="219"/>
      <c r="I152" s="219"/>
      <c r="J152" s="67"/>
    </row>
    <row r="153" spans="3:10" ht="15.75" hidden="1" customHeight="1">
      <c r="C153" s="295" t="s">
        <v>92</v>
      </c>
      <c r="D153" s="296"/>
      <c r="E153" s="296"/>
      <c r="F153" s="296"/>
      <c r="G153" s="296"/>
      <c r="H153" s="296"/>
      <c r="I153" s="296"/>
      <c r="J153" s="297"/>
    </row>
    <row r="154" spans="3:10" ht="21" hidden="1" customHeight="1">
      <c r="C154" s="58" t="s">
        <v>99</v>
      </c>
      <c r="D154" s="59" t="e">
        <f>'1) Budget Table'!#REF!</f>
        <v>#REF!</v>
      </c>
      <c r="E154" s="215"/>
      <c r="F154" s="215"/>
      <c r="G154" s="59"/>
      <c r="H154" s="215"/>
      <c r="I154" s="215"/>
      <c r="J154" s="60" t="e">
        <f t="shared" ref="J154:J162" si="21">SUM(D154:G154)</f>
        <v>#REF!</v>
      </c>
    </row>
    <row r="155" spans="3:10" ht="15.75" hidden="1" customHeight="1">
      <c r="C155" s="56" t="s">
        <v>9</v>
      </c>
      <c r="D155" s="93"/>
      <c r="E155" s="216"/>
      <c r="F155" s="216"/>
      <c r="G155" s="93"/>
      <c r="H155" s="216"/>
      <c r="I155" s="216"/>
      <c r="J155" s="57">
        <f t="shared" si="21"/>
        <v>0</v>
      </c>
    </row>
    <row r="156" spans="3:10" ht="15.75" hidden="1" customHeight="1">
      <c r="C156" s="47" t="s">
        <v>10</v>
      </c>
      <c r="D156" s="94"/>
      <c r="E156" s="217"/>
      <c r="F156" s="217"/>
      <c r="G156" s="94"/>
      <c r="H156" s="217"/>
      <c r="I156" s="217"/>
      <c r="J156" s="55">
        <f t="shared" si="21"/>
        <v>0</v>
      </c>
    </row>
    <row r="157" spans="3:10" ht="15.75" hidden="1" customHeight="1">
      <c r="C157" s="47" t="s">
        <v>11</v>
      </c>
      <c r="D157" s="94"/>
      <c r="E157" s="217"/>
      <c r="F157" s="217"/>
      <c r="G157" s="94"/>
      <c r="H157" s="217"/>
      <c r="I157" s="217"/>
      <c r="J157" s="55">
        <f t="shared" si="21"/>
        <v>0</v>
      </c>
    </row>
    <row r="158" spans="3:10" ht="15.75" hidden="1" customHeight="1">
      <c r="C158" s="48" t="s">
        <v>12</v>
      </c>
      <c r="D158" s="94"/>
      <c r="E158" s="217"/>
      <c r="F158" s="217"/>
      <c r="G158" s="94"/>
      <c r="H158" s="217"/>
      <c r="I158" s="217"/>
      <c r="J158" s="55">
        <f t="shared" si="21"/>
        <v>0</v>
      </c>
    </row>
    <row r="159" spans="3:10" ht="15.75" hidden="1" customHeight="1">
      <c r="C159" s="47" t="s">
        <v>16</v>
      </c>
      <c r="D159" s="94"/>
      <c r="E159" s="217"/>
      <c r="F159" s="217"/>
      <c r="G159" s="94"/>
      <c r="H159" s="217"/>
      <c r="I159" s="217"/>
      <c r="J159" s="55">
        <f t="shared" si="21"/>
        <v>0</v>
      </c>
    </row>
    <row r="160" spans="3:10" ht="15.75" hidden="1" customHeight="1">
      <c r="C160" s="47" t="s">
        <v>13</v>
      </c>
      <c r="D160" s="94"/>
      <c r="E160" s="217"/>
      <c r="F160" s="217"/>
      <c r="G160" s="94"/>
      <c r="H160" s="217"/>
      <c r="I160" s="217"/>
      <c r="J160" s="55">
        <f t="shared" si="21"/>
        <v>0</v>
      </c>
    </row>
    <row r="161" spans="3:10" ht="15.75" hidden="1" customHeight="1">
      <c r="C161" s="47" t="s">
        <v>98</v>
      </c>
      <c r="D161" s="94"/>
      <c r="E161" s="217"/>
      <c r="F161" s="217"/>
      <c r="G161" s="94"/>
      <c r="H161" s="217"/>
      <c r="I161" s="217"/>
      <c r="J161" s="55">
        <f t="shared" si="21"/>
        <v>0</v>
      </c>
    </row>
    <row r="162" spans="3:10" ht="15.75" hidden="1" customHeight="1">
      <c r="C162" s="51" t="s">
        <v>101</v>
      </c>
      <c r="D162" s="61">
        <f>SUM(D155:D161)</f>
        <v>0</v>
      </c>
      <c r="E162" s="218"/>
      <c r="F162" s="218"/>
      <c r="G162" s="61"/>
      <c r="H162" s="218"/>
      <c r="I162" s="218"/>
      <c r="J162" s="55">
        <f t="shared" si="21"/>
        <v>0</v>
      </c>
    </row>
    <row r="163" spans="3:10" s="50" customFormat="1" ht="15.75" hidden="1" customHeight="1">
      <c r="C163" s="65"/>
      <c r="D163" s="66"/>
      <c r="E163" s="219"/>
      <c r="F163" s="219"/>
      <c r="G163" s="66"/>
      <c r="H163" s="219"/>
      <c r="I163" s="219"/>
      <c r="J163" s="67"/>
    </row>
    <row r="164" spans="3:10" ht="15.75" hidden="1" customHeight="1">
      <c r="C164" s="295" t="s">
        <v>93</v>
      </c>
      <c r="D164" s="296"/>
      <c r="E164" s="296"/>
      <c r="F164" s="296"/>
      <c r="G164" s="296"/>
      <c r="H164" s="296"/>
      <c r="I164" s="296"/>
      <c r="J164" s="297"/>
    </row>
    <row r="165" spans="3:10" ht="19.5" hidden="1" customHeight="1">
      <c r="C165" s="58" t="s">
        <v>99</v>
      </c>
      <c r="D165" s="59" t="e">
        <f>'1) Budget Table'!#REF!</f>
        <v>#REF!</v>
      </c>
      <c r="E165" s="215"/>
      <c r="F165" s="215"/>
      <c r="G165" s="59"/>
      <c r="H165" s="215"/>
      <c r="I165" s="215"/>
      <c r="J165" s="60" t="e">
        <f t="shared" ref="J165:J173" si="22">SUM(D165:G165)</f>
        <v>#REF!</v>
      </c>
    </row>
    <row r="166" spans="3:10" ht="15.75" hidden="1" customHeight="1">
      <c r="C166" s="56" t="s">
        <v>9</v>
      </c>
      <c r="D166" s="93"/>
      <c r="E166" s="216"/>
      <c r="F166" s="216"/>
      <c r="G166" s="93"/>
      <c r="H166" s="216"/>
      <c r="I166" s="216"/>
      <c r="J166" s="57">
        <f t="shared" si="22"/>
        <v>0</v>
      </c>
    </row>
    <row r="167" spans="3:10" ht="15.75" hidden="1" customHeight="1">
      <c r="C167" s="47" t="s">
        <v>10</v>
      </c>
      <c r="D167" s="94"/>
      <c r="E167" s="217"/>
      <c r="F167" s="217"/>
      <c r="G167" s="94"/>
      <c r="H167" s="217"/>
      <c r="I167" s="217"/>
      <c r="J167" s="55">
        <f t="shared" si="22"/>
        <v>0</v>
      </c>
    </row>
    <row r="168" spans="3:10" ht="15.75" hidden="1" customHeight="1">
      <c r="C168" s="47" t="s">
        <v>11</v>
      </c>
      <c r="D168" s="94"/>
      <c r="E168" s="217"/>
      <c r="F168" s="217"/>
      <c r="G168" s="94"/>
      <c r="H168" s="217"/>
      <c r="I168" s="217"/>
      <c r="J168" s="55">
        <f t="shared" si="22"/>
        <v>0</v>
      </c>
    </row>
    <row r="169" spans="3:10" ht="15.75" hidden="1" customHeight="1">
      <c r="C169" s="48" t="s">
        <v>12</v>
      </c>
      <c r="D169" s="94"/>
      <c r="E169" s="217"/>
      <c r="F169" s="217"/>
      <c r="G169" s="94"/>
      <c r="H169" s="217"/>
      <c r="I169" s="217"/>
      <c r="J169" s="55">
        <f t="shared" si="22"/>
        <v>0</v>
      </c>
    </row>
    <row r="170" spans="3:10" ht="15.75" hidden="1" customHeight="1">
      <c r="C170" s="47" t="s">
        <v>16</v>
      </c>
      <c r="D170" s="94"/>
      <c r="E170" s="217"/>
      <c r="F170" s="217"/>
      <c r="G170" s="94"/>
      <c r="H170" s="217"/>
      <c r="I170" s="217"/>
      <c r="J170" s="55">
        <f t="shared" si="22"/>
        <v>0</v>
      </c>
    </row>
    <row r="171" spans="3:10" ht="15.75" hidden="1" customHeight="1">
      <c r="C171" s="47" t="s">
        <v>13</v>
      </c>
      <c r="D171" s="94"/>
      <c r="E171" s="217"/>
      <c r="F171" s="217"/>
      <c r="G171" s="94"/>
      <c r="H171" s="217"/>
      <c r="I171" s="217"/>
      <c r="J171" s="55">
        <f t="shared" si="22"/>
        <v>0</v>
      </c>
    </row>
    <row r="172" spans="3:10" ht="15.75" hidden="1" customHeight="1">
      <c r="C172" s="47" t="s">
        <v>98</v>
      </c>
      <c r="D172" s="94"/>
      <c r="E172" s="217"/>
      <c r="F172" s="217"/>
      <c r="G172" s="94"/>
      <c r="H172" s="217"/>
      <c r="I172" s="217"/>
      <c r="J172" s="55">
        <f t="shared" si="22"/>
        <v>0</v>
      </c>
    </row>
    <row r="173" spans="3:10" ht="15.75" hidden="1" customHeight="1">
      <c r="C173" s="51" t="s">
        <v>101</v>
      </c>
      <c r="D173" s="61">
        <f>SUM(D166:D172)</f>
        <v>0</v>
      </c>
      <c r="E173" s="218"/>
      <c r="F173" s="218"/>
      <c r="G173" s="61"/>
      <c r="H173" s="218"/>
      <c r="I173" s="218"/>
      <c r="J173" s="55">
        <f t="shared" si="22"/>
        <v>0</v>
      </c>
    </row>
    <row r="174" spans="3:10" s="50" customFormat="1" ht="15.75" hidden="1" customHeight="1">
      <c r="C174" s="65"/>
      <c r="D174" s="66"/>
      <c r="E174" s="219"/>
      <c r="F174" s="219"/>
      <c r="G174" s="66"/>
      <c r="H174" s="219"/>
      <c r="I174" s="219"/>
      <c r="J174" s="67"/>
    </row>
    <row r="175" spans="3:10" ht="15.75" hidden="1" customHeight="1">
      <c r="C175" s="295" t="s">
        <v>94</v>
      </c>
      <c r="D175" s="296"/>
      <c r="E175" s="296"/>
      <c r="F175" s="296"/>
      <c r="G175" s="296"/>
      <c r="H175" s="296"/>
      <c r="I175" s="296"/>
      <c r="J175" s="297"/>
    </row>
    <row r="176" spans="3:10" ht="22.5" hidden="1" customHeight="1">
      <c r="C176" s="58" t="s">
        <v>99</v>
      </c>
      <c r="D176" s="59" t="e">
        <f>'1) Budget Table'!#REF!</f>
        <v>#REF!</v>
      </c>
      <c r="E176" s="215"/>
      <c r="F176" s="215"/>
      <c r="G176" s="59"/>
      <c r="H176" s="215"/>
      <c r="I176" s="215"/>
      <c r="J176" s="60" t="e">
        <f t="shared" ref="J176:J184" si="23">SUM(D176:G176)</f>
        <v>#REF!</v>
      </c>
    </row>
    <row r="177" spans="3:10" ht="15.75" hidden="1" customHeight="1">
      <c r="C177" s="56" t="s">
        <v>9</v>
      </c>
      <c r="D177" s="93"/>
      <c r="E177" s="216"/>
      <c r="F177" s="216"/>
      <c r="G177" s="93"/>
      <c r="H177" s="216"/>
      <c r="I177" s="216"/>
      <c r="J177" s="57">
        <f t="shared" si="23"/>
        <v>0</v>
      </c>
    </row>
    <row r="178" spans="3:10" ht="15.75" hidden="1" customHeight="1">
      <c r="C178" s="47" t="s">
        <v>10</v>
      </c>
      <c r="D178" s="94"/>
      <c r="E178" s="217"/>
      <c r="F178" s="217"/>
      <c r="G178" s="94"/>
      <c r="H178" s="217"/>
      <c r="I178" s="217"/>
      <c r="J178" s="55">
        <f t="shared" si="23"/>
        <v>0</v>
      </c>
    </row>
    <row r="179" spans="3:10" ht="15.75" hidden="1" customHeight="1">
      <c r="C179" s="47" t="s">
        <v>11</v>
      </c>
      <c r="D179" s="94"/>
      <c r="E179" s="217"/>
      <c r="F179" s="217"/>
      <c r="G179" s="94"/>
      <c r="H179" s="217"/>
      <c r="I179" s="217"/>
      <c r="J179" s="55">
        <f t="shared" si="23"/>
        <v>0</v>
      </c>
    </row>
    <row r="180" spans="3:10" ht="15.75" hidden="1" customHeight="1">
      <c r="C180" s="48" t="s">
        <v>12</v>
      </c>
      <c r="D180" s="94"/>
      <c r="E180" s="217"/>
      <c r="F180" s="217"/>
      <c r="G180" s="94"/>
      <c r="H180" s="217"/>
      <c r="I180" s="217"/>
      <c r="J180" s="55">
        <f t="shared" si="23"/>
        <v>0</v>
      </c>
    </row>
    <row r="181" spans="3:10" ht="15.75" hidden="1" customHeight="1">
      <c r="C181" s="47" t="s">
        <v>16</v>
      </c>
      <c r="D181" s="94"/>
      <c r="E181" s="217"/>
      <c r="F181" s="217"/>
      <c r="G181" s="94"/>
      <c r="H181" s="217"/>
      <c r="I181" s="217"/>
      <c r="J181" s="55">
        <f t="shared" si="23"/>
        <v>0</v>
      </c>
    </row>
    <row r="182" spans="3:10" ht="15.75" hidden="1" customHeight="1">
      <c r="C182" s="47" t="s">
        <v>13</v>
      </c>
      <c r="D182" s="94"/>
      <c r="E182" s="217"/>
      <c r="F182" s="217"/>
      <c r="G182" s="94"/>
      <c r="H182" s="217"/>
      <c r="I182" s="217"/>
      <c r="J182" s="55">
        <f t="shared" si="23"/>
        <v>0</v>
      </c>
    </row>
    <row r="183" spans="3:10" ht="15.75" hidden="1" customHeight="1">
      <c r="C183" s="47" t="s">
        <v>98</v>
      </c>
      <c r="D183" s="94"/>
      <c r="E183" s="217"/>
      <c r="F183" s="217"/>
      <c r="G183" s="94"/>
      <c r="H183" s="217"/>
      <c r="I183" s="217"/>
      <c r="J183" s="55">
        <f t="shared" si="23"/>
        <v>0</v>
      </c>
    </row>
    <row r="184" spans="3:10" ht="15.75" hidden="1" customHeight="1">
      <c r="C184" s="51" t="s">
        <v>101</v>
      </c>
      <c r="D184" s="61">
        <f>SUM(D177:D183)</f>
        <v>0</v>
      </c>
      <c r="E184" s="218"/>
      <c r="F184" s="218"/>
      <c r="G184" s="61"/>
      <c r="H184" s="218"/>
      <c r="I184" s="218"/>
      <c r="J184" s="55">
        <f t="shared" si="23"/>
        <v>0</v>
      </c>
    </row>
    <row r="185" spans="3:10" ht="15.75" customHeight="1"/>
    <row r="186" spans="3:10" ht="15.75" customHeight="1">
      <c r="C186" s="295" t="s">
        <v>464</v>
      </c>
      <c r="D186" s="296"/>
      <c r="E186" s="296"/>
      <c r="F186" s="296"/>
      <c r="G186" s="296"/>
      <c r="H186" s="296"/>
      <c r="I186" s="296"/>
      <c r="J186" s="297"/>
    </row>
    <row r="187" spans="3:10" ht="19.5" customHeight="1" thickBot="1">
      <c r="C187" s="58" t="s">
        <v>465</v>
      </c>
      <c r="D187" s="59">
        <f>'1) Budget Table'!D82</f>
        <v>209000</v>
      </c>
      <c r="E187" s="215"/>
      <c r="F187" s="215">
        <v>209000</v>
      </c>
      <c r="G187" s="59">
        <f>'1) Budget Table'!E82</f>
        <v>135000</v>
      </c>
      <c r="H187" s="215"/>
      <c r="I187" s="215">
        <v>135000</v>
      </c>
      <c r="J187" s="60">
        <f>SUM(F187+I187)</f>
        <v>344000</v>
      </c>
    </row>
    <row r="188" spans="3:10" ht="15.75" customHeight="1">
      <c r="C188" s="56" t="s">
        <v>9</v>
      </c>
      <c r="D188" s="93">
        <v>100500</v>
      </c>
      <c r="E188" s="216">
        <v>39500</v>
      </c>
      <c r="F188" s="216">
        <v>140000</v>
      </c>
      <c r="G188" s="93">
        <v>85000</v>
      </c>
      <c r="H188" s="216"/>
      <c r="I188" s="216">
        <v>85000</v>
      </c>
      <c r="J188" s="57">
        <f>SUM(F188+I188)</f>
        <v>225000</v>
      </c>
    </row>
    <row r="189" spans="3:10" ht="15.75" customHeight="1">
      <c r="C189" s="47" t="s">
        <v>10</v>
      </c>
      <c r="D189" s="94"/>
      <c r="E189" s="217"/>
      <c r="F189" s="217"/>
      <c r="G189" s="94"/>
      <c r="H189" s="217"/>
      <c r="I189" s="217"/>
      <c r="J189" s="57">
        <f>SUM(F189+I189)</f>
        <v>0</v>
      </c>
    </row>
    <row r="190" spans="3:10" ht="15.75" customHeight="1">
      <c r="C190" s="47" t="s">
        <v>11</v>
      </c>
      <c r="D190" s="94"/>
      <c r="E190" s="217"/>
      <c r="F190" s="217"/>
      <c r="G190" s="94"/>
      <c r="H190" s="217"/>
      <c r="I190" s="217"/>
      <c r="J190" s="57">
        <f t="shared" ref="J190:J195" si="24">SUM(F190+I190)</f>
        <v>0</v>
      </c>
    </row>
    <row r="191" spans="3:10" ht="15.75" customHeight="1">
      <c r="C191" s="48" t="s">
        <v>12</v>
      </c>
      <c r="D191" s="94">
        <v>79000</v>
      </c>
      <c r="E191" s="217">
        <v>-79000</v>
      </c>
      <c r="F191" s="217">
        <v>0</v>
      </c>
      <c r="G191" s="94"/>
      <c r="H191" s="217"/>
      <c r="I191" s="217"/>
      <c r="J191" s="57">
        <f t="shared" si="24"/>
        <v>0</v>
      </c>
    </row>
    <row r="192" spans="3:10" ht="15.75" customHeight="1">
      <c r="C192" s="47" t="s">
        <v>16</v>
      </c>
      <c r="D192" s="94"/>
      <c r="E192" s="217">
        <v>29000</v>
      </c>
      <c r="F192" s="217">
        <v>29000</v>
      </c>
      <c r="G192" s="94"/>
      <c r="H192" s="217"/>
      <c r="I192" s="217"/>
      <c r="J192" s="57">
        <f t="shared" si="24"/>
        <v>29000</v>
      </c>
    </row>
    <row r="193" spans="3:16" ht="15.75" customHeight="1">
      <c r="C193" s="47" t="s">
        <v>13</v>
      </c>
      <c r="D193" s="94"/>
      <c r="E193" s="217"/>
      <c r="F193" s="217"/>
      <c r="G193" s="94"/>
      <c r="H193" s="217"/>
      <c r="I193" s="217"/>
      <c r="J193" s="57">
        <f t="shared" si="24"/>
        <v>0</v>
      </c>
    </row>
    <row r="194" spans="3:16" ht="15.75" customHeight="1">
      <c r="C194" s="47" t="s">
        <v>98</v>
      </c>
      <c r="D194" s="94">
        <v>30000</v>
      </c>
      <c r="E194" s="217">
        <v>10000</v>
      </c>
      <c r="F194" s="217">
        <v>40000</v>
      </c>
      <c r="G194" s="94">
        <v>50000</v>
      </c>
      <c r="H194" s="217"/>
      <c r="I194" s="217">
        <v>50000</v>
      </c>
      <c r="J194" s="57">
        <f t="shared" si="24"/>
        <v>90000</v>
      </c>
    </row>
    <row r="195" spans="3:16" ht="15.75" customHeight="1">
      <c r="C195" s="51" t="s">
        <v>101</v>
      </c>
      <c r="D195" s="61">
        <f>SUM(D188:D194)</f>
        <v>209500</v>
      </c>
      <c r="E195" s="218">
        <v>-500</v>
      </c>
      <c r="F195" s="218">
        <v>209000</v>
      </c>
      <c r="G195" s="61">
        <f t="shared" ref="G195" si="25">SUM(G188:G194)</f>
        <v>135000</v>
      </c>
      <c r="H195" s="218"/>
      <c r="I195" s="218">
        <v>135000</v>
      </c>
      <c r="J195" s="57">
        <f t="shared" si="24"/>
        <v>344000</v>
      </c>
    </row>
    <row r="196" spans="3:16" ht="15.75" customHeight="1" thickBot="1"/>
    <row r="197" spans="3:16" ht="19.5" customHeight="1" thickBot="1">
      <c r="C197" s="299" t="s">
        <v>17</v>
      </c>
      <c r="D197" s="300"/>
      <c r="E197" s="300"/>
      <c r="F197" s="300"/>
      <c r="G197" s="300"/>
      <c r="H197" s="300"/>
      <c r="I197" s="300"/>
      <c r="J197" s="301"/>
    </row>
    <row r="198" spans="3:16" ht="29" customHeight="1">
      <c r="C198" s="72"/>
      <c r="D198" s="293" t="str">
        <f>'1) Budget Table'!D4</f>
        <v>Recipient</v>
      </c>
      <c r="E198" s="223"/>
      <c r="F198" s="223"/>
      <c r="G198" s="293" t="str">
        <f>'1) Budget Table'!E4</f>
        <v>Recipient</v>
      </c>
      <c r="H198" s="238"/>
      <c r="I198" s="238"/>
      <c r="J198" s="298" t="s">
        <v>17</v>
      </c>
    </row>
    <row r="199" spans="3:16" ht="25" customHeight="1">
      <c r="C199" s="72"/>
      <c r="D199" s="294"/>
      <c r="E199" s="224"/>
      <c r="F199" s="224"/>
      <c r="G199" s="294"/>
      <c r="H199" s="239"/>
      <c r="I199" s="239"/>
      <c r="J199" s="286"/>
    </row>
    <row r="200" spans="3:16" ht="19.5" customHeight="1">
      <c r="C200" s="22" t="s">
        <v>9</v>
      </c>
      <c r="D200" s="73">
        <f>SUM(D177,D166,D155,D144,D132,D121,D110,D99,D87,D76,D65,D54,D42,D31,D20,D9,D188)</f>
        <v>100500</v>
      </c>
      <c r="E200" s="225">
        <f>SUM(E177,E166,E155,E144,E132,E121,E110,E99,E87,E76,E65,E54,E42,E31,E20,E9,E188)</f>
        <v>39500</v>
      </c>
      <c r="F200" s="225">
        <f>SUM(F177,F166,F155,F144,F132,F121,F110,F99,F87,F76,F65,F54,F42,F31,F20,F9,F188)</f>
        <v>140000</v>
      </c>
      <c r="G200" s="73">
        <f t="shared" ref="G200" si="26">SUM(G177,G166,G155,G144,G132,G121,G110,G99,G87,G76,G65,G54,G42,G31,G20,G9,G188)</f>
        <v>85000</v>
      </c>
      <c r="H200" s="240"/>
      <c r="I200" s="240">
        <v>85000</v>
      </c>
      <c r="J200" s="70">
        <f>SUM(F200+I200)</f>
        <v>225000</v>
      </c>
    </row>
    <row r="201" spans="3:16" ht="34.5" customHeight="1">
      <c r="C201" s="22" t="s">
        <v>10</v>
      </c>
      <c r="D201" s="73">
        <f>SUM(D178,D167,D156,D145,D133,D122,D111,D100,D88,D77,D66,D55,D43,D32,D21,D10,D189)</f>
        <v>20000</v>
      </c>
      <c r="E201" s="225">
        <f t="shared" ref="E201:F201" si="27">SUM(E178,E167,E156,E145,E133,E122,E111,E100,E88,E77,E66,E55,E43,E32,E21,E10,E189)</f>
        <v>0</v>
      </c>
      <c r="F201" s="225">
        <f t="shared" si="27"/>
        <v>20000</v>
      </c>
      <c r="G201" s="73"/>
      <c r="H201" s="240"/>
      <c r="I201" s="240"/>
      <c r="J201" s="71">
        <f>SUM(F201+I201)</f>
        <v>20000</v>
      </c>
    </row>
    <row r="202" spans="3:16" ht="48" customHeight="1">
      <c r="C202" s="22" t="s">
        <v>11</v>
      </c>
      <c r="D202" s="73"/>
      <c r="E202" s="225"/>
      <c r="F202" s="225"/>
      <c r="G202" s="73"/>
      <c r="H202" s="240"/>
      <c r="I202" s="240"/>
      <c r="J202" s="71"/>
    </row>
    <row r="203" spans="3:16" ht="33" customHeight="1">
      <c r="C203" s="29" t="s">
        <v>12</v>
      </c>
      <c r="D203" s="73">
        <f>SUM(D180,D169,D158,D147,D135,D124,D113,D102,D90,D79,D68,D57,D45,D34,D23,D12,D191)</f>
        <v>464000</v>
      </c>
      <c r="E203" s="225">
        <f t="shared" ref="E203:F203" si="28">SUM(E180,E169,E158,E147,E135,E124,E113,E102,E90,E79,E68,E57,E45,E34,E23,E12,E191)</f>
        <v>-31000</v>
      </c>
      <c r="F203" s="225">
        <f t="shared" si="28"/>
        <v>433000</v>
      </c>
      <c r="G203" s="73">
        <f t="shared" ref="G203" si="29">SUM(G180,G169,G158,G147,G135,G124,G113,G102,G90,G79,G68,G57,G45,G34,G23,G12,G191)</f>
        <v>429000</v>
      </c>
      <c r="H203" s="240">
        <f>+SUM(H12+H23+H34+H57+H68+H79)</f>
        <v>-178900</v>
      </c>
      <c r="I203" s="240">
        <f>SUM(I12+I23+I34+I57+I68+I79)</f>
        <v>250100</v>
      </c>
      <c r="J203" s="129">
        <f>SUM(F203+I203)</f>
        <v>683100</v>
      </c>
    </row>
    <row r="204" spans="3:16" ht="21" customHeight="1">
      <c r="C204" s="22" t="s">
        <v>16</v>
      </c>
      <c r="D204" s="73">
        <f t="shared" ref="D204:F206" si="30">SUM(D181,D170,D159,D148,D136,D125,D114,D103,D91,D80,D69,D58,D46,D35,D24,D13,D192)</f>
        <v>0</v>
      </c>
      <c r="E204" s="225">
        <f t="shared" si="30"/>
        <v>29000</v>
      </c>
      <c r="F204" s="225">
        <f t="shared" si="30"/>
        <v>29000</v>
      </c>
      <c r="G204" s="73">
        <f t="shared" ref="G204" si="31">SUM(G181,G170,G159,G148,G136,G125,G114,G103,G91,G80,G69,G58,G46,G35,G24,G13,G192)</f>
        <v>25000</v>
      </c>
      <c r="H204" s="240">
        <f>SUM(H13+H24+H58)</f>
        <v>7300</v>
      </c>
      <c r="I204" s="240">
        <f>SUM(I13+I24+I35+I58)</f>
        <v>32300</v>
      </c>
      <c r="J204" s="71">
        <f>SUM(F204+I204)</f>
        <v>61300</v>
      </c>
      <c r="K204" s="26"/>
      <c r="L204" s="26"/>
      <c r="M204" s="26"/>
      <c r="N204" s="26"/>
      <c r="O204" s="26"/>
      <c r="P204" s="25"/>
    </row>
    <row r="205" spans="3:16" ht="39.75" customHeight="1">
      <c r="C205" s="22" t="s">
        <v>13</v>
      </c>
      <c r="D205" s="73">
        <f t="shared" si="30"/>
        <v>187500</v>
      </c>
      <c r="E205" s="225">
        <f t="shared" si="30"/>
        <v>-37500</v>
      </c>
      <c r="F205" s="225">
        <f t="shared" si="30"/>
        <v>150000</v>
      </c>
      <c r="G205" s="73"/>
      <c r="H205" s="240">
        <f>SUM(H14+H25+H36+H70+H81)</f>
        <v>171600</v>
      </c>
      <c r="I205" s="240">
        <f>SUM(I14+I25+I36+I70+I81)</f>
        <v>171600</v>
      </c>
      <c r="J205" s="129">
        <f>SUM(F205+I205)</f>
        <v>321600</v>
      </c>
      <c r="K205" s="26"/>
      <c r="L205" s="26"/>
      <c r="M205" s="26"/>
      <c r="N205" s="26"/>
      <c r="O205" s="26"/>
      <c r="P205" s="25"/>
    </row>
    <row r="206" spans="3:16" ht="23.25" customHeight="1">
      <c r="C206" s="22" t="s">
        <v>98</v>
      </c>
      <c r="D206" s="126">
        <f t="shared" si="30"/>
        <v>40000</v>
      </c>
      <c r="E206" s="230"/>
      <c r="F206" s="230">
        <f t="shared" si="30"/>
        <v>40000</v>
      </c>
      <c r="G206" s="73">
        <v>50000</v>
      </c>
      <c r="H206" s="240"/>
      <c r="I206" s="240">
        <v>50000</v>
      </c>
      <c r="J206" s="71">
        <f>SUM(F206+I206)</f>
        <v>90000</v>
      </c>
      <c r="K206" s="26"/>
      <c r="L206" s="26"/>
      <c r="M206" s="26"/>
      <c r="N206" s="26"/>
      <c r="O206" s="26"/>
      <c r="P206" s="25"/>
    </row>
    <row r="207" spans="3:16" ht="22.5" customHeight="1">
      <c r="C207" s="128" t="s">
        <v>470</v>
      </c>
      <c r="D207" s="127">
        <f>SUM(D200:D206)</f>
        <v>812000</v>
      </c>
      <c r="E207" s="226"/>
      <c r="F207" s="226">
        <f t="shared" ref="F207" si="32">SUM(F200:F206)</f>
        <v>812000</v>
      </c>
      <c r="G207" s="127">
        <f>SUM(G200:G206)</f>
        <v>589000</v>
      </c>
      <c r="H207" s="226"/>
      <c r="I207" s="226">
        <f t="shared" ref="I207" si="33">SUM(I200:I206)</f>
        <v>589000</v>
      </c>
      <c r="J207" s="129">
        <f>SUM(F207+I207)</f>
        <v>1401000</v>
      </c>
      <c r="K207" s="26"/>
      <c r="L207" s="26"/>
      <c r="M207" s="26"/>
      <c r="N207" s="26"/>
      <c r="O207" s="26"/>
      <c r="P207" s="25"/>
    </row>
    <row r="208" spans="3:16" ht="26.25" customHeight="1" thickBot="1">
      <c r="C208" s="132" t="s">
        <v>468</v>
      </c>
      <c r="D208" s="75">
        <f>D207*0.07</f>
        <v>56840.000000000007</v>
      </c>
      <c r="E208" s="227"/>
      <c r="F208" s="227">
        <f t="shared" ref="F208" si="34">F207*0.07</f>
        <v>56840.000000000007</v>
      </c>
      <c r="G208" s="75">
        <f t="shared" ref="G208:I208" si="35">G207*0.07</f>
        <v>41230.000000000007</v>
      </c>
      <c r="H208" s="227"/>
      <c r="I208" s="227">
        <f t="shared" si="35"/>
        <v>41230.000000000007</v>
      </c>
      <c r="J208" s="133">
        <f t="shared" ref="J208" si="36">J207*0.07</f>
        <v>98070.000000000015</v>
      </c>
      <c r="K208" s="30"/>
      <c r="L208" s="30"/>
      <c r="M208" s="30"/>
      <c r="N208" s="30"/>
      <c r="O208" s="52"/>
      <c r="P208" s="50"/>
    </row>
    <row r="209" spans="3:16" ht="23.25" customHeight="1" thickBot="1">
      <c r="C209" s="130" t="s">
        <v>469</v>
      </c>
      <c r="D209" s="131">
        <f>SUM(D207:D208)</f>
        <v>868840</v>
      </c>
      <c r="E209" s="228">
        <f t="shared" ref="E209:F209" si="37">SUM(E207:E208)</f>
        <v>0</v>
      </c>
      <c r="F209" s="228">
        <f t="shared" si="37"/>
        <v>868840</v>
      </c>
      <c r="G209" s="131">
        <f t="shared" ref="G209:I209" si="38">SUM(G207:G208)</f>
        <v>630230</v>
      </c>
      <c r="H209" s="228">
        <f t="shared" si="38"/>
        <v>0</v>
      </c>
      <c r="I209" s="228">
        <f t="shared" si="38"/>
        <v>630230</v>
      </c>
      <c r="J209" s="74">
        <f>SUM(J207:J208)</f>
        <v>1499070</v>
      </c>
      <c r="K209" s="30"/>
      <c r="L209" s="30"/>
      <c r="M209" s="30"/>
      <c r="N209" s="30"/>
      <c r="O209" s="52"/>
      <c r="P209" s="50"/>
    </row>
    <row r="210" spans="3:16" ht="15.75" customHeight="1">
      <c r="O210" s="53"/>
    </row>
    <row r="211" spans="3:16" ht="15.75" customHeight="1">
      <c r="K211" s="36"/>
      <c r="L211" s="36"/>
      <c r="O211" s="53"/>
    </row>
    <row r="212" spans="3:16" ht="15.75" customHeight="1">
      <c r="K212" s="36"/>
      <c r="L212" s="36"/>
    </row>
    <row r="213" spans="3:16" ht="40.5" customHeight="1">
      <c r="K213" s="36"/>
      <c r="L213" s="36"/>
      <c r="O213" s="54"/>
    </row>
    <row r="214" spans="3:16" ht="24.75" customHeight="1">
      <c r="K214" s="36"/>
      <c r="L214" s="36"/>
      <c r="O214" s="54"/>
    </row>
    <row r="215" spans="3:16" ht="41.25" customHeight="1">
      <c r="K215" s="13"/>
      <c r="L215" s="36"/>
      <c r="O215" s="54"/>
    </row>
    <row r="216" spans="3:16" ht="51.75" customHeight="1">
      <c r="K216" s="13"/>
      <c r="L216" s="36"/>
      <c r="O216" s="54"/>
    </row>
    <row r="217" spans="3:16" ht="42" customHeight="1">
      <c r="K217" s="36"/>
      <c r="L217" s="36"/>
      <c r="O217" s="54"/>
    </row>
    <row r="218" spans="3:16" s="50" customFormat="1" ht="42" customHeight="1">
      <c r="C218" s="49"/>
      <c r="E218" s="222"/>
      <c r="F218" s="222"/>
      <c r="H218" s="222"/>
      <c r="I218" s="222"/>
      <c r="J218" s="49"/>
      <c r="K218" s="49"/>
      <c r="L218" s="36"/>
      <c r="M218" s="49"/>
      <c r="N218" s="49"/>
      <c r="O218" s="54"/>
      <c r="P218" s="49"/>
    </row>
    <row r="219" spans="3:16" s="50" customFormat="1" ht="42" customHeight="1">
      <c r="C219" s="49"/>
      <c r="E219" s="222"/>
      <c r="F219" s="222"/>
      <c r="H219" s="222"/>
      <c r="I219" s="222"/>
      <c r="J219" s="49"/>
      <c r="K219" s="49"/>
      <c r="L219" s="36"/>
      <c r="M219" s="49"/>
      <c r="N219" s="49"/>
      <c r="O219" s="49"/>
      <c r="P219" s="49"/>
    </row>
    <row r="220" spans="3:16" s="50" customFormat="1" ht="63.75" customHeight="1">
      <c r="C220" s="49"/>
      <c r="E220" s="222"/>
      <c r="F220" s="222"/>
      <c r="H220" s="222"/>
      <c r="I220" s="222"/>
      <c r="J220" s="49"/>
      <c r="K220" s="49"/>
      <c r="L220" s="53"/>
      <c r="M220" s="49"/>
      <c r="N220" s="49"/>
      <c r="O220" s="49"/>
      <c r="P220" s="49"/>
    </row>
    <row r="221" spans="3:16" s="50" customFormat="1" ht="42" customHeight="1">
      <c r="C221" s="49"/>
      <c r="E221" s="222"/>
      <c r="F221" s="222"/>
      <c r="H221" s="222"/>
      <c r="I221" s="222"/>
      <c r="J221" s="49"/>
      <c r="K221" s="49"/>
      <c r="L221" s="49"/>
      <c r="M221" s="49"/>
      <c r="N221" s="49"/>
      <c r="O221" s="49"/>
      <c r="P221" s="53"/>
    </row>
    <row r="222" spans="3:16" ht="23.25" customHeight="1"/>
    <row r="223" spans="3:16" ht="27.75" customHeight="1"/>
    <row r="224" spans="3:16" ht="55.5" customHeight="1"/>
    <row r="225" spans="17:17" ht="57.75" customHeight="1"/>
    <row r="226" spans="17:17" ht="21.75" customHeight="1"/>
    <row r="227" spans="17:17" ht="49.5" customHeight="1"/>
    <row r="228" spans="17:17" ht="28.5" customHeight="1"/>
    <row r="229" spans="17:17" ht="28.5" customHeight="1"/>
    <row r="230" spans="17:17" ht="28.5" customHeight="1"/>
    <row r="231" spans="17:17" ht="23.25" customHeight="1">
      <c r="Q231" s="53"/>
    </row>
    <row r="232" spans="17:17" ht="43.5" customHeight="1">
      <c r="Q232" s="53"/>
    </row>
    <row r="233" spans="17:17" ht="55.5" customHeight="1"/>
    <row r="234" spans="17:17" ht="42.75" customHeight="1">
      <c r="Q234" s="53"/>
    </row>
    <row r="235" spans="17:17" ht="21.75" customHeight="1">
      <c r="Q235" s="53"/>
    </row>
    <row r="236" spans="17:17" ht="21.75" customHeight="1">
      <c r="Q236" s="53"/>
    </row>
    <row r="237" spans="17:17" ht="23.25" customHeight="1"/>
    <row r="238" spans="17:17" ht="23.25" customHeight="1"/>
    <row r="239" spans="17:17" ht="21.75" customHeight="1"/>
    <row r="240" spans="17:17" ht="16.5" customHeight="1"/>
    <row r="241" ht="29.25" customHeight="1"/>
    <row r="242" ht="24.75" customHeight="1"/>
    <row r="243" ht="33" customHeight="1"/>
    <row r="245" ht="15" customHeight="1"/>
    <row r="246" ht="25.5" customHeight="1"/>
  </sheetData>
  <sheetProtection insertColumns="0" insertRows="0" deleteRows="0"/>
  <mergeCells count="27">
    <mergeCell ref="B141:J141"/>
    <mergeCell ref="C142:J142"/>
    <mergeCell ref="C63:J63"/>
    <mergeCell ref="C74:J74"/>
    <mergeCell ref="C1:G1"/>
    <mergeCell ref="B6:J6"/>
    <mergeCell ref="C7:J7"/>
    <mergeCell ref="B51:J51"/>
    <mergeCell ref="C18:J18"/>
    <mergeCell ref="C29:J29"/>
    <mergeCell ref="C39:J39"/>
    <mergeCell ref="D198:D199"/>
    <mergeCell ref="G198:G199"/>
    <mergeCell ref="C2:G2"/>
    <mergeCell ref="C85:J85"/>
    <mergeCell ref="B96:J96"/>
    <mergeCell ref="C186:J186"/>
    <mergeCell ref="J198:J199"/>
    <mergeCell ref="C164:J164"/>
    <mergeCell ref="C175:J175"/>
    <mergeCell ref="C153:J153"/>
    <mergeCell ref="C52:J52"/>
    <mergeCell ref="C97:J97"/>
    <mergeCell ref="C108:J108"/>
    <mergeCell ref="C119:J119"/>
    <mergeCell ref="C197:J197"/>
    <mergeCell ref="C130:J130"/>
  </mergeCells>
  <conditionalFormatting sqref="J16">
    <cfRule type="cellIs" dxfId="17" priority="18" operator="notEqual">
      <formula>$J$8</formula>
    </cfRule>
  </conditionalFormatting>
  <conditionalFormatting sqref="J27">
    <cfRule type="cellIs" dxfId="16" priority="17" operator="notEqual">
      <formula>$J$19</formula>
    </cfRule>
  </conditionalFormatting>
  <conditionalFormatting sqref="J49">
    <cfRule type="cellIs" dxfId="15" priority="15" operator="notEqual">
      <formula>$J$41</formula>
    </cfRule>
  </conditionalFormatting>
  <conditionalFormatting sqref="J94">
    <cfRule type="cellIs" dxfId="14" priority="11" operator="notEqual">
      <formula>$J$86</formula>
    </cfRule>
  </conditionalFormatting>
  <conditionalFormatting sqref="J106">
    <cfRule type="cellIs" dxfId="13" priority="10" operator="notEqual">
      <formula>$J$98</formula>
    </cfRule>
  </conditionalFormatting>
  <conditionalFormatting sqref="J117">
    <cfRule type="cellIs" dxfId="12" priority="9" operator="notEqual">
      <formula>$J$109</formula>
    </cfRule>
  </conditionalFormatting>
  <conditionalFormatting sqref="J128">
    <cfRule type="cellIs" dxfId="11" priority="8" operator="notEqual">
      <formula>$J$120</formula>
    </cfRule>
  </conditionalFormatting>
  <conditionalFormatting sqref="J139">
    <cfRule type="cellIs" dxfId="10" priority="7" operator="notEqual">
      <formula>$J$131</formula>
    </cfRule>
  </conditionalFormatting>
  <conditionalFormatting sqref="J151">
    <cfRule type="cellIs" dxfId="9" priority="6" operator="notEqual">
      <formula>$J$143</formula>
    </cfRule>
  </conditionalFormatting>
  <conditionalFormatting sqref="J162">
    <cfRule type="cellIs" dxfId="8" priority="5" operator="notEqual">
      <formula>$J$154</formula>
    </cfRule>
  </conditionalFormatting>
  <conditionalFormatting sqref="J173">
    <cfRule type="cellIs" dxfId="7" priority="4" operator="notEqual">
      <formula>$J$154</formula>
    </cfRule>
  </conditionalFormatting>
  <conditionalFormatting sqref="J184">
    <cfRule type="cellIs" dxfId="6" priority="3" operator="notEqual">
      <formula>$J$176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5 C26 C37 C48 C60 C71 C82 C93 C105 C116 C127 C138 C150 C161 C172 C183 C206 C19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4 C25 C36 C47 C59 C70 C81 C92 C104 C115 C126 C137 C149 C160 C171 C182 C205 C193" xr:uid="{9DD30DAD-252C-43C8-B2D2-D70E24558917}"/>
    <dataValidation allowBlank="1" showInputMessage="1" showErrorMessage="1" prompt="Services contracted by an organization which follow the normal procurement processes." sqref="C12 C23 C34 C45 C57 C68 C79 C90 C102 C113 C124 C135 C147 C158 C169 C180 C203 C191" xr:uid="{D2D4883A-DF6E-4599-89E1-C25704DD6B71}"/>
    <dataValidation allowBlank="1" showInputMessage="1" showErrorMessage="1" prompt="Includes staff and non-staff travel paid for by the organization directly related to a project." sqref="C13 C24 C35 C46 C58 C69 C80 C91 C103 C114 C125 C136 C148 C159 C170 C181 C204 C19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1 C22 C33 C44 C56 C67 C78 C89 C101 C112 C123 C134 C146 C157 C168 C179 C202 C19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0 C21 C32 C43 C55 C66 C77 C88 C100 C111 C122 C133 C145 C156 C167 C178 C201 C189" xr:uid="{F098AF50-6738-49DD-B927-47F3EEE74261}"/>
    <dataValidation allowBlank="1" showInputMessage="1" showErrorMessage="1" prompt="Includes all related staff and temporary staff costs including base salary, post adjustment and all staff entitlements." sqref="C9 C20 C31 C42 C54 C65 C76 C87 C99 C110 C121 C132 C144 C155 C166 C177 C200 C188" xr:uid="{340B5EBB-3C3E-458C-BC5F-57C720FFB61A}"/>
    <dataValidation allowBlank="1" showInputMessage="1" showErrorMessage="1" prompt="Output totals must match the original total from Table 1, and will show as red if not. " sqref="J16" xr:uid="{CB4E1972-F42E-40FE-9670-1760DDE11E59}"/>
  </dataValidations>
  <pageMargins left="0.7" right="0.7" top="0.75" bottom="0.75" header="0.3" footer="0.3"/>
  <pageSetup scale="74" orientation="landscape" r:id="rId1"/>
  <rowBreaks count="1" manualBreakCount="1">
    <brk id="62" max="16383" man="1"/>
  </rowBreaks>
  <ignoredErrors>
    <ignoredError sqref="D4 D198:D199 G4 G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Table'!$F$96</xm:f>
            <x14:dxf>
              <font>
                <color rgb="FF9C0006"/>
              </font>
              <fill>
                <patternFill>
                  <bgColor rgb="FFFFC7CE"/>
                </patternFill>
              </fill>
            </x14:dxf>
          </x14:cfRule>
          <xm:sqref>J209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election activeCell="D16" sqref="D16"/>
    </sheetView>
  </sheetViews>
  <sheetFormatPr defaultColWidth="8.81640625" defaultRowHeight="14.75"/>
  <cols>
    <col min="2" max="2" width="73.31640625" customWidth="1"/>
  </cols>
  <sheetData>
    <row r="1" spans="2:2" ht="15.5" thickBot="1"/>
    <row r="2" spans="2:2" ht="15.5" thickBot="1">
      <c r="B2" s="137" t="s">
        <v>25</v>
      </c>
    </row>
    <row r="3" spans="2:2">
      <c r="B3" s="138"/>
    </row>
    <row r="4" spans="2:2" ht="30.75" customHeight="1">
      <c r="B4" s="139" t="s">
        <v>18</v>
      </c>
    </row>
    <row r="5" spans="2:2" ht="30.75" customHeight="1">
      <c r="B5" s="139"/>
    </row>
    <row r="6" spans="2:2" ht="59">
      <c r="B6" s="139" t="s">
        <v>19</v>
      </c>
    </row>
    <row r="7" spans="2:2">
      <c r="B7" s="139"/>
    </row>
    <row r="8" spans="2:2" ht="59">
      <c r="B8" s="139" t="s">
        <v>20</v>
      </c>
    </row>
    <row r="9" spans="2:2">
      <c r="B9" s="139"/>
    </row>
    <row r="10" spans="2:2" ht="59">
      <c r="B10" s="139" t="s">
        <v>21</v>
      </c>
    </row>
    <row r="11" spans="2:2">
      <c r="B11" s="139"/>
    </row>
    <row r="12" spans="2:2" ht="29.5">
      <c r="B12" s="139" t="s">
        <v>22</v>
      </c>
    </row>
    <row r="13" spans="2:2">
      <c r="B13" s="139"/>
    </row>
    <row r="14" spans="2:2" ht="59">
      <c r="B14" s="139" t="s">
        <v>23</v>
      </c>
    </row>
    <row r="15" spans="2:2">
      <c r="B15" s="139"/>
    </row>
    <row r="16" spans="2:2" ht="45" thickBot="1">
      <c r="B16" s="140" t="s">
        <v>24</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C8" sqref="C8:D8"/>
    </sheetView>
  </sheetViews>
  <sheetFormatPr defaultColWidth="8.81640625" defaultRowHeight="14.75"/>
  <cols>
    <col min="2" max="2" width="61.81640625" customWidth="1"/>
    <col min="4" max="4" width="17.81640625" customWidth="1"/>
  </cols>
  <sheetData>
    <row r="1" spans="2:4" ht="15.5" thickBot="1"/>
    <row r="2" spans="2:4">
      <c r="B2" s="315" t="s">
        <v>474</v>
      </c>
      <c r="C2" s="316"/>
      <c r="D2" s="317"/>
    </row>
    <row r="3" spans="2:4" ht="15.5" thickBot="1">
      <c r="B3" s="318"/>
      <c r="C3" s="319"/>
      <c r="D3" s="320"/>
    </row>
    <row r="4" spans="2:4" ht="15.5" thickBot="1"/>
    <row r="5" spans="2:4">
      <c r="B5" s="306" t="s">
        <v>102</v>
      </c>
      <c r="C5" s="307"/>
      <c r="D5" s="308"/>
    </row>
    <row r="6" spans="2:4" ht="15.5" thickBot="1">
      <c r="B6" s="309"/>
      <c r="C6" s="310"/>
      <c r="D6" s="311"/>
    </row>
    <row r="7" spans="2:4">
      <c r="B7" s="82" t="s">
        <v>112</v>
      </c>
      <c r="C7" s="304">
        <f>SUM('1) Budget Table'!D14:E14,'1) Budget Table'!D24:E24,'1) Budget Table'!D34:E34,'1) Budget Table'!D44:E44)</f>
        <v>400500</v>
      </c>
      <c r="D7" s="305"/>
    </row>
    <row r="8" spans="2:4">
      <c r="B8" s="82" t="s">
        <v>459</v>
      </c>
      <c r="C8" s="302">
        <f>SUM(D10:D14)</f>
        <v>0</v>
      </c>
      <c r="D8" s="303"/>
    </row>
    <row r="9" spans="2:4">
      <c r="B9" s="83" t="s">
        <v>453</v>
      </c>
      <c r="C9" s="84" t="s">
        <v>454</v>
      </c>
      <c r="D9" s="85" t="s">
        <v>455</v>
      </c>
    </row>
    <row r="10" spans="2:4" ht="35" customHeight="1">
      <c r="B10" s="107"/>
      <c r="C10" s="87"/>
      <c r="D10" s="88">
        <f>$C$7*C10</f>
        <v>0</v>
      </c>
    </row>
    <row r="11" spans="2:4" ht="35" customHeight="1">
      <c r="B11" s="107"/>
      <c r="C11" s="87"/>
      <c r="D11" s="88">
        <f>C7*C11</f>
        <v>0</v>
      </c>
    </row>
    <row r="12" spans="2:4" ht="35" customHeight="1">
      <c r="B12" s="108"/>
      <c r="C12" s="87"/>
      <c r="D12" s="88">
        <f>C7*C12</f>
        <v>0</v>
      </c>
    </row>
    <row r="13" spans="2:4" ht="35" customHeight="1">
      <c r="B13" s="108"/>
      <c r="C13" s="87"/>
      <c r="D13" s="88">
        <f>C7*C13</f>
        <v>0</v>
      </c>
    </row>
    <row r="14" spans="2:4" ht="35" customHeight="1" thickBot="1">
      <c r="B14" s="109"/>
      <c r="C14" s="87"/>
      <c r="D14" s="92">
        <f>C7*C14</f>
        <v>0</v>
      </c>
    </row>
    <row r="15" spans="2:4" ht="15.5" thickBot="1"/>
    <row r="16" spans="2:4">
      <c r="B16" s="306" t="s">
        <v>456</v>
      </c>
      <c r="C16" s="307"/>
      <c r="D16" s="308"/>
    </row>
    <row r="17" spans="2:4" ht="15.5" thickBot="1">
      <c r="B17" s="312"/>
      <c r="C17" s="313"/>
      <c r="D17" s="314"/>
    </row>
    <row r="18" spans="2:4">
      <c r="B18" s="82" t="s">
        <v>112</v>
      </c>
      <c r="C18" s="304" t="e">
        <f>SUM('1) Budget Table'!D56:E56,'1) Budget Table'!D66:E66,'1) Budget Table'!D75:E75,'1) Budget Table'!#REF!)</f>
        <v>#REF!</v>
      </c>
      <c r="D18" s="305"/>
    </row>
    <row r="19" spans="2:4">
      <c r="B19" s="82" t="s">
        <v>459</v>
      </c>
      <c r="C19" s="302" t="e">
        <f>SUM(D21:D25)</f>
        <v>#REF!</v>
      </c>
      <c r="D19" s="303"/>
    </row>
    <row r="20" spans="2:4">
      <c r="B20" s="83" t="s">
        <v>453</v>
      </c>
      <c r="C20" s="84" t="s">
        <v>454</v>
      </c>
      <c r="D20" s="85" t="s">
        <v>455</v>
      </c>
    </row>
    <row r="21" spans="2:4" ht="35" customHeight="1">
      <c r="B21" s="86"/>
      <c r="C21" s="87"/>
      <c r="D21" s="88" t="e">
        <f>$C$18*C21</f>
        <v>#REF!</v>
      </c>
    </row>
    <row r="22" spans="2:4" ht="35" customHeight="1">
      <c r="B22" s="89"/>
      <c r="C22" s="87"/>
      <c r="D22" s="88" t="e">
        <f>$C$18*C22</f>
        <v>#REF!</v>
      </c>
    </row>
    <row r="23" spans="2:4" ht="35" customHeight="1">
      <c r="B23" s="90"/>
      <c r="C23" s="87"/>
      <c r="D23" s="88" t="e">
        <f>$C$18*C23</f>
        <v>#REF!</v>
      </c>
    </row>
    <row r="24" spans="2:4" ht="35" customHeight="1">
      <c r="B24" s="90"/>
      <c r="C24" s="87"/>
      <c r="D24" s="88" t="e">
        <f>$C$18*C24</f>
        <v>#REF!</v>
      </c>
    </row>
    <row r="25" spans="2:4" ht="35" customHeight="1" thickBot="1">
      <c r="B25" s="91"/>
      <c r="C25" s="87"/>
      <c r="D25" s="88" t="e">
        <f>$C$18*C25</f>
        <v>#REF!</v>
      </c>
    </row>
    <row r="26" spans="2:4" ht="15.5" thickBot="1"/>
    <row r="27" spans="2:4">
      <c r="B27" s="306" t="s">
        <v>457</v>
      </c>
      <c r="C27" s="307"/>
      <c r="D27" s="308"/>
    </row>
    <row r="28" spans="2:4" ht="15.5" thickBot="1">
      <c r="B28" s="309"/>
      <c r="C28" s="310"/>
      <c r="D28" s="311"/>
    </row>
    <row r="29" spans="2:4">
      <c r="B29" s="82" t="s">
        <v>112</v>
      </c>
      <c r="C29" s="304" t="e">
        <f>SUM('1) Budget Table'!#REF!,'1) Budget Table'!#REF!,'1) Budget Table'!#REF!,'1) Budget Table'!#REF!)</f>
        <v>#REF!</v>
      </c>
      <c r="D29" s="305"/>
    </row>
    <row r="30" spans="2:4">
      <c r="B30" s="82" t="s">
        <v>459</v>
      </c>
      <c r="C30" s="302" t="e">
        <f>SUM(D32:D36)</f>
        <v>#REF!</v>
      </c>
      <c r="D30" s="303"/>
    </row>
    <row r="31" spans="2:4">
      <c r="B31" s="83" t="s">
        <v>453</v>
      </c>
      <c r="C31" s="84" t="s">
        <v>454</v>
      </c>
      <c r="D31" s="85" t="s">
        <v>455</v>
      </c>
    </row>
    <row r="32" spans="2:4" ht="35" customHeight="1">
      <c r="B32" s="86"/>
      <c r="C32" s="87"/>
      <c r="D32" s="88" t="e">
        <f>$C$29*C32</f>
        <v>#REF!</v>
      </c>
    </row>
    <row r="33" spans="2:4" ht="35" customHeight="1">
      <c r="B33" s="89"/>
      <c r="C33" s="87"/>
      <c r="D33" s="88" t="e">
        <f>$C$29*C33</f>
        <v>#REF!</v>
      </c>
    </row>
    <row r="34" spans="2:4" ht="35" customHeight="1">
      <c r="B34" s="90"/>
      <c r="C34" s="87"/>
      <c r="D34" s="88" t="e">
        <f>$C$29*C34</f>
        <v>#REF!</v>
      </c>
    </row>
    <row r="35" spans="2:4" ht="35" customHeight="1">
      <c r="B35" s="90"/>
      <c r="C35" s="87"/>
      <c r="D35" s="88" t="e">
        <f>$C$29*C35</f>
        <v>#REF!</v>
      </c>
    </row>
    <row r="36" spans="2:4" ht="35" customHeight="1" thickBot="1">
      <c r="B36" s="91"/>
      <c r="C36" s="87"/>
      <c r="D36" s="88" t="e">
        <f>$C$29*C36</f>
        <v>#REF!</v>
      </c>
    </row>
    <row r="37" spans="2:4" ht="15.5" thickBot="1"/>
    <row r="38" spans="2:4">
      <c r="B38" s="306" t="s">
        <v>458</v>
      </c>
      <c r="C38" s="307"/>
      <c r="D38" s="308"/>
    </row>
    <row r="39" spans="2:4" ht="15.5" thickBot="1">
      <c r="B39" s="309"/>
      <c r="C39" s="310"/>
      <c r="D39" s="311"/>
    </row>
    <row r="40" spans="2:4">
      <c r="B40" s="82" t="s">
        <v>112</v>
      </c>
      <c r="C40" s="304" t="e">
        <f>SUM('1) Budget Table'!#REF!,'1) Budget Table'!#REF!,'1) Budget Table'!#REF!,'1) Budget Table'!#REF!)</f>
        <v>#REF!</v>
      </c>
      <c r="D40" s="305"/>
    </row>
    <row r="41" spans="2:4">
      <c r="B41" s="82" t="s">
        <v>459</v>
      </c>
      <c r="C41" s="302" t="e">
        <f>SUM(D43:D47)</f>
        <v>#REF!</v>
      </c>
      <c r="D41" s="303"/>
    </row>
    <row r="42" spans="2:4">
      <c r="B42" s="83" t="s">
        <v>453</v>
      </c>
      <c r="C42" s="84" t="s">
        <v>454</v>
      </c>
      <c r="D42" s="85" t="s">
        <v>455</v>
      </c>
    </row>
    <row r="43" spans="2:4" ht="35" customHeight="1">
      <c r="B43" s="86"/>
      <c r="C43" s="87"/>
      <c r="D43" s="88" t="e">
        <f>$C$40*C43</f>
        <v>#REF!</v>
      </c>
    </row>
    <row r="44" spans="2:4" ht="35" customHeight="1">
      <c r="B44" s="89"/>
      <c r="C44" s="87"/>
      <c r="D44" s="88" t="e">
        <f>$C$40*C44</f>
        <v>#REF!</v>
      </c>
    </row>
    <row r="45" spans="2:4" ht="35" customHeight="1">
      <c r="B45" s="90"/>
      <c r="C45" s="87"/>
      <c r="D45" s="88" t="e">
        <f>$C$40*C45</f>
        <v>#REF!</v>
      </c>
    </row>
    <row r="46" spans="2:4" ht="35" customHeight="1">
      <c r="B46" s="90"/>
      <c r="C46" s="87"/>
      <c r="D46" s="88" t="e">
        <f>$C$40*C46</f>
        <v>#REF!</v>
      </c>
    </row>
    <row r="47" spans="2:4" ht="35" customHeight="1" thickBot="1">
      <c r="B47" s="91"/>
      <c r="C47" s="87"/>
      <c r="D47" s="92" t="e">
        <f>$C$40*C47</f>
        <v>#REF!</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H25"/>
  <sheetViews>
    <sheetView showGridLines="0" zoomScale="80" zoomScaleNormal="80" workbookViewId="0">
      <selection activeCell="C11" sqref="C11"/>
    </sheetView>
  </sheetViews>
  <sheetFormatPr defaultColWidth="8.81640625" defaultRowHeight="14.75"/>
  <cols>
    <col min="1" max="1" width="12.5" customWidth="1"/>
    <col min="2" max="2" width="20.5" customWidth="1"/>
    <col min="3" max="4" width="25.5" customWidth="1"/>
    <col min="5" max="5" width="24.5" customWidth="1"/>
    <col min="6" max="6" width="18.5" customWidth="1"/>
    <col min="7" max="7" width="21.6796875" customWidth="1"/>
    <col min="8" max="9" width="15.81640625" bestFit="1" customWidth="1"/>
    <col min="10" max="10" width="11.1796875" bestFit="1" customWidth="1"/>
  </cols>
  <sheetData>
    <row r="1" spans="2:8" ht="15.5" thickBot="1"/>
    <row r="2" spans="2:8" s="76" customFormat="1" ht="16">
      <c r="B2" s="321" t="s">
        <v>60</v>
      </c>
      <c r="C2" s="322"/>
      <c r="D2" s="322"/>
      <c r="E2" s="323"/>
    </row>
    <row r="3" spans="2:8" s="76" customFormat="1" ht="16.75" thickBot="1">
      <c r="B3" s="324"/>
      <c r="C3" s="325"/>
      <c r="D3" s="325"/>
      <c r="E3" s="326"/>
    </row>
    <row r="4" spans="2:8" s="76" customFormat="1" ht="16.75" thickBot="1"/>
    <row r="5" spans="2:8" s="76" customFormat="1" ht="16.75" thickBot="1">
      <c r="B5" s="299" t="s">
        <v>17</v>
      </c>
      <c r="C5" s="300"/>
      <c r="D5" s="300"/>
      <c r="E5" s="301"/>
    </row>
    <row r="6" spans="2:8" s="76" customFormat="1" ht="16">
      <c r="B6" s="72"/>
      <c r="C6" s="327" t="str">
        <f>'1) Budget Table'!D4</f>
        <v>Recipient</v>
      </c>
      <c r="D6" s="327" t="str">
        <f>'1) Budget Table'!E4</f>
        <v>Recipient</v>
      </c>
      <c r="E6" s="298" t="s">
        <v>17</v>
      </c>
    </row>
    <row r="7" spans="2:8" s="76" customFormat="1" ht="16">
      <c r="B7" s="72"/>
      <c r="C7" s="328"/>
      <c r="D7" s="328"/>
      <c r="E7" s="286"/>
    </row>
    <row r="8" spans="2:8" s="76" customFormat="1" ht="32">
      <c r="B8" s="22" t="s">
        <v>9</v>
      </c>
      <c r="C8" s="73">
        <f>'2) By Category'!D200</f>
        <v>100500</v>
      </c>
      <c r="D8" s="73">
        <f>'2) By Category'!G200</f>
        <v>85000</v>
      </c>
      <c r="E8" s="70">
        <f t="shared" ref="E8:E15" si="0">SUM(C8:D8)</f>
        <v>185500</v>
      </c>
    </row>
    <row r="9" spans="2:8" s="76" customFormat="1" ht="48">
      <c r="B9" s="22" t="s">
        <v>10</v>
      </c>
      <c r="C9" s="73">
        <f>'2) By Category'!D201</f>
        <v>20000</v>
      </c>
      <c r="D9" s="73">
        <f>'2) By Category'!G201</f>
        <v>0</v>
      </c>
      <c r="E9" s="71">
        <f t="shared" si="0"/>
        <v>20000</v>
      </c>
    </row>
    <row r="10" spans="2:8" s="76" customFormat="1" ht="64">
      <c r="B10" s="22" t="s">
        <v>11</v>
      </c>
      <c r="C10" s="73">
        <f>'2) By Category'!D202</f>
        <v>0</v>
      </c>
      <c r="D10" s="73">
        <f>'2) By Category'!G202</f>
        <v>0</v>
      </c>
      <c r="E10" s="71">
        <f t="shared" si="0"/>
        <v>0</v>
      </c>
      <c r="H10" s="200"/>
    </row>
    <row r="11" spans="2:8" s="76" customFormat="1" ht="32">
      <c r="B11" s="29" t="s">
        <v>12</v>
      </c>
      <c r="C11" s="73">
        <f>'2) By Category'!D203</f>
        <v>464000</v>
      </c>
      <c r="D11" s="73">
        <f>'2) By Category'!G203</f>
        <v>429000</v>
      </c>
      <c r="E11" s="71">
        <f t="shared" si="0"/>
        <v>893000</v>
      </c>
    </row>
    <row r="12" spans="2:8" s="76" customFormat="1" ht="16">
      <c r="B12" s="22" t="s">
        <v>16</v>
      </c>
      <c r="C12" s="73">
        <f>'2) By Category'!D204</f>
        <v>0</v>
      </c>
      <c r="D12" s="73">
        <f>'2) By Category'!G204</f>
        <v>25000</v>
      </c>
      <c r="E12" s="71">
        <f t="shared" si="0"/>
        <v>25000</v>
      </c>
    </row>
    <row r="13" spans="2:8" s="76" customFormat="1" ht="48">
      <c r="B13" s="22" t="s">
        <v>13</v>
      </c>
      <c r="C13" s="73">
        <f>'2) By Category'!D205</f>
        <v>187500</v>
      </c>
      <c r="D13" s="73">
        <f>'2) By Category'!G205</f>
        <v>0</v>
      </c>
      <c r="E13" s="71">
        <f t="shared" si="0"/>
        <v>187500</v>
      </c>
    </row>
    <row r="14" spans="2:8" s="76" customFormat="1" ht="32.75" thickBot="1">
      <c r="B14" s="142" t="s">
        <v>98</v>
      </c>
      <c r="C14" s="75">
        <f>'2) By Category'!D206</f>
        <v>40000</v>
      </c>
      <c r="D14" s="75">
        <f>'2) By Category'!G206</f>
        <v>50000</v>
      </c>
      <c r="E14" s="143">
        <f t="shared" si="0"/>
        <v>90000</v>
      </c>
    </row>
    <row r="15" spans="2:8" s="76" customFormat="1" ht="30" customHeight="1">
      <c r="B15" s="144" t="s">
        <v>476</v>
      </c>
      <c r="C15" s="145">
        <f>SUM(C8:C14)</f>
        <v>812000</v>
      </c>
      <c r="D15" s="145">
        <f>SUM(D8:D14)</f>
        <v>589000</v>
      </c>
      <c r="E15" s="146">
        <f t="shared" si="0"/>
        <v>1401000</v>
      </c>
    </row>
    <row r="16" spans="2:8" s="76" customFormat="1" ht="19.5" customHeight="1">
      <c r="B16" s="128" t="s">
        <v>468</v>
      </c>
      <c r="C16" s="147">
        <f>C15*0.07</f>
        <v>56840.000000000007</v>
      </c>
      <c r="D16" s="147">
        <f>D15*0.07</f>
        <v>41230.000000000007</v>
      </c>
      <c r="E16" s="147">
        <f t="shared" ref="E16" si="1">E15*0.07</f>
        <v>98070.000000000015</v>
      </c>
    </row>
    <row r="17" spans="2:6" s="76" customFormat="1" ht="25.5" customHeight="1" thickBot="1">
      <c r="B17" s="148" t="s">
        <v>59</v>
      </c>
      <c r="C17" s="149">
        <f>C15+C16</f>
        <v>868840</v>
      </c>
      <c r="D17" s="149">
        <f>D15+D16</f>
        <v>630230</v>
      </c>
      <c r="E17" s="149">
        <f t="shared" ref="E17" si="2">E15+E16</f>
        <v>1499070</v>
      </c>
    </row>
    <row r="18" spans="2:6" s="76" customFormat="1" ht="16.75" thickBot="1"/>
    <row r="19" spans="2:6" s="76" customFormat="1" ht="15.75" customHeight="1">
      <c r="B19" s="329" t="s">
        <v>26</v>
      </c>
      <c r="C19" s="330"/>
      <c r="D19" s="330"/>
      <c r="E19" s="331"/>
      <c r="F19" s="170"/>
    </row>
    <row r="20" spans="2:6" ht="15.75" customHeight="1">
      <c r="B20" s="332"/>
      <c r="C20" s="283" t="str">
        <f>'1) Budget Table'!D4</f>
        <v>Recipient</v>
      </c>
      <c r="D20" s="283" t="str">
        <f>'1) Budget Table'!E4</f>
        <v>Recipient</v>
      </c>
      <c r="E20" s="283" t="s">
        <v>469</v>
      </c>
      <c r="F20" s="285" t="s">
        <v>28</v>
      </c>
    </row>
    <row r="21" spans="2:6" ht="15.75" customHeight="1">
      <c r="B21" s="333"/>
      <c r="C21" s="284"/>
      <c r="D21" s="284"/>
      <c r="E21" s="284"/>
      <c r="F21" s="286"/>
    </row>
    <row r="22" spans="2:6" ht="23.25" customHeight="1">
      <c r="B22" s="27" t="s">
        <v>27</v>
      </c>
      <c r="C22" s="166">
        <f>'1) Budget Table'!D102</f>
        <v>608188</v>
      </c>
      <c r="D22" s="166">
        <f>'1) Budget Table'!E102</f>
        <v>441161</v>
      </c>
      <c r="E22" s="168">
        <f>'1) Budget Table'!F102</f>
        <v>441161</v>
      </c>
      <c r="F22" s="8">
        <f>'1) Budget Table'!G102</f>
        <v>0.7</v>
      </c>
    </row>
    <row r="23" spans="2:6" ht="24.75" customHeight="1">
      <c r="B23" s="27" t="s">
        <v>29</v>
      </c>
      <c r="C23" s="166">
        <f>'1) Budget Table'!D103</f>
        <v>260652</v>
      </c>
      <c r="D23" s="166">
        <f>'1) Budget Table'!E103</f>
        <v>189069</v>
      </c>
      <c r="E23" s="168">
        <f>'1) Budget Table'!F103</f>
        <v>189069</v>
      </c>
      <c r="F23" s="8">
        <f>'1) Budget Table'!G103</f>
        <v>0.3</v>
      </c>
    </row>
    <row r="24" spans="2:6" ht="24.75" customHeight="1">
      <c r="B24" s="27" t="s">
        <v>482</v>
      </c>
      <c r="C24" s="166" t="e">
        <f>'1) Budget Table'!#REF!</f>
        <v>#REF!</v>
      </c>
      <c r="D24" s="166" t="e">
        <f>'1) Budget Table'!#REF!</f>
        <v>#REF!</v>
      </c>
      <c r="E24" s="168" t="e">
        <f>'1) Budget Table'!#REF!</f>
        <v>#REF!</v>
      </c>
      <c r="F24" s="8" t="e">
        <f>'1) Budget Table'!#REF!</f>
        <v>#REF!</v>
      </c>
    </row>
    <row r="25" spans="2:6" ht="16.75" thickBot="1">
      <c r="B25" s="9" t="s">
        <v>469</v>
      </c>
      <c r="C25" s="167">
        <f>'1) Budget Table'!D104</f>
        <v>868840</v>
      </c>
      <c r="D25" s="167">
        <f>'1) Budget Table'!E104</f>
        <v>630230</v>
      </c>
      <c r="E25" s="169">
        <f>'1) Budget Table'!F104</f>
        <v>630230</v>
      </c>
      <c r="F25" s="171"/>
    </row>
  </sheetData>
  <sheetProtection sheet="1" objects="1" scenarios="1" formatCells="0" formatColumns="0" formatRows="0"/>
  <mergeCells count="11">
    <mergeCell ref="F20:F21"/>
    <mergeCell ref="B2:E3"/>
    <mergeCell ref="C6:C7"/>
    <mergeCell ref="D6:D7"/>
    <mergeCell ref="C20:C21"/>
    <mergeCell ref="D20:D21"/>
    <mergeCell ref="B19:E19"/>
    <mergeCell ref="B5:E5"/>
    <mergeCell ref="E6:E7"/>
    <mergeCell ref="B20:B21"/>
    <mergeCell ref="E20:E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C7 C20:C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Table'!$F$96</xm:f>
            <x14:dxf>
              <font>
                <color rgb="FF9C0006"/>
              </font>
              <fill>
                <patternFill>
                  <bgColor rgb="FFFFC7CE"/>
                </patternFill>
              </fill>
            </x14:dxf>
          </x14:cfRule>
          <xm:sqref>E17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1640625" defaultRowHeight="14.75"/>
  <sheetData>
    <row r="1" spans="1:1">
      <c r="A1" s="136">
        <v>0</v>
      </c>
    </row>
    <row r="2" spans="1:1">
      <c r="A2" s="136">
        <v>0.2</v>
      </c>
    </row>
    <row r="3" spans="1:1">
      <c r="A3" s="136">
        <v>0.4</v>
      </c>
    </row>
    <row r="4" spans="1:1">
      <c r="A4" s="136">
        <v>0.6</v>
      </c>
    </row>
    <row r="5" spans="1:1">
      <c r="A5" s="136">
        <v>0.8</v>
      </c>
    </row>
    <row r="6" spans="1:1">
      <c r="A6" s="136">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1640625" defaultRowHeight="14.75"/>
  <sheetData>
    <row r="1" spans="1:2">
      <c r="A1" s="77" t="s">
        <v>113</v>
      </c>
      <c r="B1" s="78" t="s">
        <v>114</v>
      </c>
    </row>
    <row r="2" spans="1:2">
      <c r="A2" s="79" t="s">
        <v>115</v>
      </c>
      <c r="B2" s="80" t="s">
        <v>116</v>
      </c>
    </row>
    <row r="3" spans="1:2">
      <c r="A3" s="79" t="s">
        <v>117</v>
      </c>
      <c r="B3" s="80" t="s">
        <v>118</v>
      </c>
    </row>
    <row r="4" spans="1:2">
      <c r="A4" s="79" t="s">
        <v>119</v>
      </c>
      <c r="B4" s="80" t="s">
        <v>120</v>
      </c>
    </row>
    <row r="5" spans="1:2">
      <c r="A5" s="79" t="s">
        <v>121</v>
      </c>
      <c r="B5" s="80" t="s">
        <v>122</v>
      </c>
    </row>
    <row r="6" spans="1:2">
      <c r="A6" s="79" t="s">
        <v>123</v>
      </c>
      <c r="B6" s="80" t="s">
        <v>124</v>
      </c>
    </row>
    <row r="7" spans="1:2">
      <c r="A7" s="79" t="s">
        <v>125</v>
      </c>
      <c r="B7" s="80" t="s">
        <v>126</v>
      </c>
    </row>
    <row r="8" spans="1:2">
      <c r="A8" s="79" t="s">
        <v>127</v>
      </c>
      <c r="B8" s="80" t="s">
        <v>128</v>
      </c>
    </row>
    <row r="9" spans="1:2">
      <c r="A9" s="79" t="s">
        <v>129</v>
      </c>
      <c r="B9" s="80" t="s">
        <v>130</v>
      </c>
    </row>
    <row r="10" spans="1:2">
      <c r="A10" s="79" t="s">
        <v>131</v>
      </c>
      <c r="B10" s="80" t="s">
        <v>132</v>
      </c>
    </row>
    <row r="11" spans="1:2">
      <c r="A11" s="79" t="s">
        <v>133</v>
      </c>
      <c r="B11" s="80" t="s">
        <v>134</v>
      </c>
    </row>
    <row r="12" spans="1:2">
      <c r="A12" s="79" t="s">
        <v>135</v>
      </c>
      <c r="B12" s="80" t="s">
        <v>136</v>
      </c>
    </row>
    <row r="13" spans="1:2">
      <c r="A13" s="79" t="s">
        <v>137</v>
      </c>
      <c r="B13" s="80" t="s">
        <v>138</v>
      </c>
    </row>
    <row r="14" spans="1:2">
      <c r="A14" s="79" t="s">
        <v>139</v>
      </c>
      <c r="B14" s="80" t="s">
        <v>140</v>
      </c>
    </row>
    <row r="15" spans="1:2">
      <c r="A15" s="79" t="s">
        <v>141</v>
      </c>
      <c r="B15" s="80" t="s">
        <v>142</v>
      </c>
    </row>
    <row r="16" spans="1:2">
      <c r="A16" s="79" t="s">
        <v>143</v>
      </c>
      <c r="B16" s="80" t="s">
        <v>144</v>
      </c>
    </row>
    <row r="17" spans="1:2">
      <c r="A17" s="79" t="s">
        <v>145</v>
      </c>
      <c r="B17" s="80" t="s">
        <v>146</v>
      </c>
    </row>
    <row r="18" spans="1:2">
      <c r="A18" s="79" t="s">
        <v>147</v>
      </c>
      <c r="B18" s="80" t="s">
        <v>148</v>
      </c>
    </row>
    <row r="19" spans="1:2">
      <c r="A19" s="79" t="s">
        <v>149</v>
      </c>
      <c r="B19" s="80" t="s">
        <v>150</v>
      </c>
    </row>
    <row r="20" spans="1:2">
      <c r="A20" s="79" t="s">
        <v>151</v>
      </c>
      <c r="B20" s="80" t="s">
        <v>152</v>
      </c>
    </row>
    <row r="21" spans="1:2">
      <c r="A21" s="79" t="s">
        <v>153</v>
      </c>
      <c r="B21" s="80" t="s">
        <v>154</v>
      </c>
    </row>
    <row r="22" spans="1:2">
      <c r="A22" s="79" t="s">
        <v>155</v>
      </c>
      <c r="B22" s="80" t="s">
        <v>156</v>
      </c>
    </row>
    <row r="23" spans="1:2">
      <c r="A23" s="79" t="s">
        <v>157</v>
      </c>
      <c r="B23" s="80" t="s">
        <v>158</v>
      </c>
    </row>
    <row r="24" spans="1:2">
      <c r="A24" s="79" t="s">
        <v>159</v>
      </c>
      <c r="B24" s="80" t="s">
        <v>160</v>
      </c>
    </row>
    <row r="25" spans="1:2">
      <c r="A25" s="79" t="s">
        <v>161</v>
      </c>
      <c r="B25" s="80" t="s">
        <v>162</v>
      </c>
    </row>
    <row r="26" spans="1:2">
      <c r="A26" s="79" t="s">
        <v>163</v>
      </c>
      <c r="B26" s="80" t="s">
        <v>164</v>
      </c>
    </row>
    <row r="27" spans="1:2">
      <c r="A27" s="79" t="s">
        <v>165</v>
      </c>
      <c r="B27" s="80" t="s">
        <v>166</v>
      </c>
    </row>
    <row r="28" spans="1:2">
      <c r="A28" s="79" t="s">
        <v>167</v>
      </c>
      <c r="B28" s="80" t="s">
        <v>168</v>
      </c>
    </row>
    <row r="29" spans="1:2">
      <c r="A29" s="79" t="s">
        <v>169</v>
      </c>
      <c r="B29" s="80" t="s">
        <v>170</v>
      </c>
    </row>
    <row r="30" spans="1:2">
      <c r="A30" s="79" t="s">
        <v>171</v>
      </c>
      <c r="B30" s="80" t="s">
        <v>172</v>
      </c>
    </row>
    <row r="31" spans="1:2">
      <c r="A31" s="79" t="s">
        <v>173</v>
      </c>
      <c r="B31" s="80" t="s">
        <v>174</v>
      </c>
    </row>
    <row r="32" spans="1:2">
      <c r="A32" s="79" t="s">
        <v>175</v>
      </c>
      <c r="B32" s="80" t="s">
        <v>176</v>
      </c>
    </row>
    <row r="33" spans="1:2">
      <c r="A33" s="79" t="s">
        <v>177</v>
      </c>
      <c r="B33" s="80" t="s">
        <v>178</v>
      </c>
    </row>
    <row r="34" spans="1:2">
      <c r="A34" s="79" t="s">
        <v>179</v>
      </c>
      <c r="B34" s="80" t="s">
        <v>180</v>
      </c>
    </row>
    <row r="35" spans="1:2">
      <c r="A35" s="79" t="s">
        <v>181</v>
      </c>
      <c r="B35" s="80" t="s">
        <v>182</v>
      </c>
    </row>
    <row r="36" spans="1:2">
      <c r="A36" s="79" t="s">
        <v>183</v>
      </c>
      <c r="B36" s="80" t="s">
        <v>184</v>
      </c>
    </row>
    <row r="37" spans="1:2">
      <c r="A37" s="79" t="s">
        <v>185</v>
      </c>
      <c r="B37" s="80" t="s">
        <v>186</v>
      </c>
    </row>
    <row r="38" spans="1:2">
      <c r="A38" s="79" t="s">
        <v>187</v>
      </c>
      <c r="B38" s="80" t="s">
        <v>188</v>
      </c>
    </row>
    <row r="39" spans="1:2">
      <c r="A39" s="79" t="s">
        <v>189</v>
      </c>
      <c r="B39" s="80" t="s">
        <v>190</v>
      </c>
    </row>
    <row r="40" spans="1:2">
      <c r="A40" s="79" t="s">
        <v>191</v>
      </c>
      <c r="B40" s="80" t="s">
        <v>192</v>
      </c>
    </row>
    <row r="41" spans="1:2">
      <c r="A41" s="79" t="s">
        <v>193</v>
      </c>
      <c r="B41" s="80" t="s">
        <v>194</v>
      </c>
    </row>
    <row r="42" spans="1:2">
      <c r="A42" s="79" t="s">
        <v>195</v>
      </c>
      <c r="B42" s="80" t="s">
        <v>196</v>
      </c>
    </row>
    <row r="43" spans="1:2">
      <c r="A43" s="79" t="s">
        <v>197</v>
      </c>
      <c r="B43" s="80" t="s">
        <v>198</v>
      </c>
    </row>
    <row r="44" spans="1:2">
      <c r="A44" s="79" t="s">
        <v>199</v>
      </c>
      <c r="B44" s="80" t="s">
        <v>200</v>
      </c>
    </row>
    <row r="45" spans="1:2">
      <c r="A45" s="79" t="s">
        <v>201</v>
      </c>
      <c r="B45" s="80" t="s">
        <v>202</v>
      </c>
    </row>
    <row r="46" spans="1:2">
      <c r="A46" s="79" t="s">
        <v>203</v>
      </c>
      <c r="B46" s="80" t="s">
        <v>204</v>
      </c>
    </row>
    <row r="47" spans="1:2">
      <c r="A47" s="79" t="s">
        <v>205</v>
      </c>
      <c r="B47" s="80" t="s">
        <v>206</v>
      </c>
    </row>
    <row r="48" spans="1:2">
      <c r="A48" s="79" t="s">
        <v>207</v>
      </c>
      <c r="B48" s="80" t="s">
        <v>208</v>
      </c>
    </row>
    <row r="49" spans="1:2">
      <c r="A49" s="79" t="s">
        <v>209</v>
      </c>
      <c r="B49" s="80" t="s">
        <v>210</v>
      </c>
    </row>
    <row r="50" spans="1:2">
      <c r="A50" s="79" t="s">
        <v>211</v>
      </c>
      <c r="B50" s="80" t="s">
        <v>212</v>
      </c>
    </row>
    <row r="51" spans="1:2">
      <c r="A51" s="79" t="s">
        <v>213</v>
      </c>
      <c r="B51" s="80" t="s">
        <v>214</v>
      </c>
    </row>
    <row r="52" spans="1:2">
      <c r="A52" s="79" t="s">
        <v>215</v>
      </c>
      <c r="B52" s="80" t="s">
        <v>216</v>
      </c>
    </row>
    <row r="53" spans="1:2">
      <c r="A53" s="79" t="s">
        <v>217</v>
      </c>
      <c r="B53" s="80" t="s">
        <v>218</v>
      </c>
    </row>
    <row r="54" spans="1:2">
      <c r="A54" s="79" t="s">
        <v>219</v>
      </c>
      <c r="B54" s="80" t="s">
        <v>220</v>
      </c>
    </row>
    <row r="55" spans="1:2">
      <c r="A55" s="79" t="s">
        <v>221</v>
      </c>
      <c r="B55" s="80" t="s">
        <v>222</v>
      </c>
    </row>
    <row r="56" spans="1:2">
      <c r="A56" s="79" t="s">
        <v>223</v>
      </c>
      <c r="B56" s="80" t="s">
        <v>224</v>
      </c>
    </row>
    <row r="57" spans="1:2">
      <c r="A57" s="79" t="s">
        <v>225</v>
      </c>
      <c r="B57" s="80" t="s">
        <v>226</v>
      </c>
    </row>
    <row r="58" spans="1:2">
      <c r="A58" s="79" t="s">
        <v>227</v>
      </c>
      <c r="B58" s="80" t="s">
        <v>228</v>
      </c>
    </row>
    <row r="59" spans="1:2">
      <c r="A59" s="79" t="s">
        <v>229</v>
      </c>
      <c r="B59" s="80" t="s">
        <v>230</v>
      </c>
    </row>
    <row r="60" spans="1:2">
      <c r="A60" s="79" t="s">
        <v>231</v>
      </c>
      <c r="B60" s="80" t="s">
        <v>232</v>
      </c>
    </row>
    <row r="61" spans="1:2">
      <c r="A61" s="79" t="s">
        <v>233</v>
      </c>
      <c r="B61" s="80" t="s">
        <v>234</v>
      </c>
    </row>
    <row r="62" spans="1:2">
      <c r="A62" s="79" t="s">
        <v>235</v>
      </c>
      <c r="B62" s="80" t="s">
        <v>236</v>
      </c>
    </row>
    <row r="63" spans="1:2">
      <c r="A63" s="79" t="s">
        <v>237</v>
      </c>
      <c r="B63" s="80" t="s">
        <v>238</v>
      </c>
    </row>
    <row r="64" spans="1:2">
      <c r="A64" s="79" t="s">
        <v>239</v>
      </c>
      <c r="B64" s="80" t="s">
        <v>240</v>
      </c>
    </row>
    <row r="65" spans="1:2">
      <c r="A65" s="79" t="s">
        <v>241</v>
      </c>
      <c r="B65" s="80" t="s">
        <v>242</v>
      </c>
    </row>
    <row r="66" spans="1:2">
      <c r="A66" s="79" t="s">
        <v>243</v>
      </c>
      <c r="B66" s="80" t="s">
        <v>244</v>
      </c>
    </row>
    <row r="67" spans="1:2">
      <c r="A67" s="79" t="s">
        <v>245</v>
      </c>
      <c r="B67" s="80" t="s">
        <v>246</v>
      </c>
    </row>
    <row r="68" spans="1:2">
      <c r="A68" s="79" t="s">
        <v>247</v>
      </c>
      <c r="B68" s="80" t="s">
        <v>248</v>
      </c>
    </row>
    <row r="69" spans="1:2">
      <c r="A69" s="79" t="s">
        <v>249</v>
      </c>
      <c r="B69" s="80" t="s">
        <v>250</v>
      </c>
    </row>
    <row r="70" spans="1:2">
      <c r="A70" s="79" t="s">
        <v>251</v>
      </c>
      <c r="B70" s="80" t="s">
        <v>252</v>
      </c>
    </row>
    <row r="71" spans="1:2">
      <c r="A71" s="79" t="s">
        <v>253</v>
      </c>
      <c r="B71" s="80" t="s">
        <v>254</v>
      </c>
    </row>
    <row r="72" spans="1:2">
      <c r="A72" s="79" t="s">
        <v>255</v>
      </c>
      <c r="B72" s="80" t="s">
        <v>256</v>
      </c>
    </row>
    <row r="73" spans="1:2">
      <c r="A73" s="79" t="s">
        <v>257</v>
      </c>
      <c r="B73" s="80" t="s">
        <v>258</v>
      </c>
    </row>
    <row r="74" spans="1:2">
      <c r="A74" s="79" t="s">
        <v>259</v>
      </c>
      <c r="B74" s="80" t="s">
        <v>260</v>
      </c>
    </row>
    <row r="75" spans="1:2">
      <c r="A75" s="79" t="s">
        <v>261</v>
      </c>
      <c r="B75" s="81" t="s">
        <v>262</v>
      </c>
    </row>
    <row r="76" spans="1:2">
      <c r="A76" s="79" t="s">
        <v>263</v>
      </c>
      <c r="B76" s="81" t="s">
        <v>264</v>
      </c>
    </row>
    <row r="77" spans="1:2">
      <c r="A77" s="79" t="s">
        <v>265</v>
      </c>
      <c r="B77" s="81" t="s">
        <v>266</v>
      </c>
    </row>
    <row r="78" spans="1:2">
      <c r="A78" s="79" t="s">
        <v>267</v>
      </c>
      <c r="B78" s="81" t="s">
        <v>268</v>
      </c>
    </row>
    <row r="79" spans="1:2">
      <c r="A79" s="79" t="s">
        <v>269</v>
      </c>
      <c r="B79" s="81" t="s">
        <v>270</v>
      </c>
    </row>
    <row r="80" spans="1:2">
      <c r="A80" s="79" t="s">
        <v>271</v>
      </c>
      <c r="B80" s="81" t="s">
        <v>272</v>
      </c>
    </row>
    <row r="81" spans="1:2">
      <c r="A81" s="79" t="s">
        <v>273</v>
      </c>
      <c r="B81" s="81" t="s">
        <v>274</v>
      </c>
    </row>
    <row r="82" spans="1:2">
      <c r="A82" s="79" t="s">
        <v>275</v>
      </c>
      <c r="B82" s="81" t="s">
        <v>276</v>
      </c>
    </row>
    <row r="83" spans="1:2">
      <c r="A83" s="79" t="s">
        <v>277</v>
      </c>
      <c r="B83" s="81" t="s">
        <v>278</v>
      </c>
    </row>
    <row r="84" spans="1:2">
      <c r="A84" s="79" t="s">
        <v>279</v>
      </c>
      <c r="B84" s="81" t="s">
        <v>280</v>
      </c>
    </row>
    <row r="85" spans="1:2">
      <c r="A85" s="79" t="s">
        <v>281</v>
      </c>
      <c r="B85" s="81" t="s">
        <v>282</v>
      </c>
    </row>
    <row r="86" spans="1:2">
      <c r="A86" s="79" t="s">
        <v>283</v>
      </c>
      <c r="B86" s="81" t="s">
        <v>284</v>
      </c>
    </row>
    <row r="87" spans="1:2">
      <c r="A87" s="79" t="s">
        <v>285</v>
      </c>
      <c r="B87" s="81" t="s">
        <v>286</v>
      </c>
    </row>
    <row r="88" spans="1:2">
      <c r="A88" s="79" t="s">
        <v>287</v>
      </c>
      <c r="B88" s="81" t="s">
        <v>288</v>
      </c>
    </row>
    <row r="89" spans="1:2">
      <c r="A89" s="79" t="s">
        <v>289</v>
      </c>
      <c r="B89" s="81" t="s">
        <v>290</v>
      </c>
    </row>
    <row r="90" spans="1:2">
      <c r="A90" s="79" t="s">
        <v>291</v>
      </c>
      <c r="B90" s="81" t="s">
        <v>292</v>
      </c>
    </row>
    <row r="91" spans="1:2">
      <c r="A91" s="79" t="s">
        <v>293</v>
      </c>
      <c r="B91" s="81" t="s">
        <v>294</v>
      </c>
    </row>
    <row r="92" spans="1:2">
      <c r="A92" s="79" t="s">
        <v>295</v>
      </c>
      <c r="B92" s="81" t="s">
        <v>296</v>
      </c>
    </row>
    <row r="93" spans="1:2">
      <c r="A93" s="79" t="s">
        <v>297</v>
      </c>
      <c r="B93" s="81" t="s">
        <v>298</v>
      </c>
    </row>
    <row r="94" spans="1:2">
      <c r="A94" s="79" t="s">
        <v>299</v>
      </c>
      <c r="B94" s="81" t="s">
        <v>300</v>
      </c>
    </row>
    <row r="95" spans="1:2">
      <c r="A95" s="79" t="s">
        <v>301</v>
      </c>
      <c r="B95" s="81" t="s">
        <v>302</v>
      </c>
    </row>
    <row r="96" spans="1:2">
      <c r="A96" s="79" t="s">
        <v>303</v>
      </c>
      <c r="B96" s="81" t="s">
        <v>304</v>
      </c>
    </row>
    <row r="97" spans="1:2">
      <c r="A97" s="79" t="s">
        <v>305</v>
      </c>
      <c r="B97" s="81" t="s">
        <v>306</v>
      </c>
    </row>
    <row r="98" spans="1:2">
      <c r="A98" s="79" t="s">
        <v>307</v>
      </c>
      <c r="B98" s="81" t="s">
        <v>308</v>
      </c>
    </row>
    <row r="99" spans="1:2">
      <c r="A99" s="79" t="s">
        <v>309</v>
      </c>
      <c r="B99" s="81" t="s">
        <v>310</v>
      </c>
    </row>
    <row r="100" spans="1:2">
      <c r="A100" s="79" t="s">
        <v>311</v>
      </c>
      <c r="B100" s="81" t="s">
        <v>312</v>
      </c>
    </row>
    <row r="101" spans="1:2">
      <c r="A101" s="79" t="s">
        <v>313</v>
      </c>
      <c r="B101" s="81" t="s">
        <v>314</v>
      </c>
    </row>
    <row r="102" spans="1:2">
      <c r="A102" s="79" t="s">
        <v>315</v>
      </c>
      <c r="B102" s="81" t="s">
        <v>316</v>
      </c>
    </row>
    <row r="103" spans="1:2">
      <c r="A103" s="79" t="s">
        <v>317</v>
      </c>
      <c r="B103" s="81" t="s">
        <v>318</v>
      </c>
    </row>
    <row r="104" spans="1:2">
      <c r="A104" s="79" t="s">
        <v>319</v>
      </c>
      <c r="B104" s="81" t="s">
        <v>320</v>
      </c>
    </row>
    <row r="105" spans="1:2">
      <c r="A105" s="79" t="s">
        <v>321</v>
      </c>
      <c r="B105" s="81" t="s">
        <v>322</v>
      </c>
    </row>
    <row r="106" spans="1:2">
      <c r="A106" s="79" t="s">
        <v>323</v>
      </c>
      <c r="B106" s="81" t="s">
        <v>324</v>
      </c>
    </row>
    <row r="107" spans="1:2">
      <c r="A107" s="79" t="s">
        <v>325</v>
      </c>
      <c r="B107" s="81" t="s">
        <v>326</v>
      </c>
    </row>
    <row r="108" spans="1:2">
      <c r="A108" s="79" t="s">
        <v>327</v>
      </c>
      <c r="B108" s="81" t="s">
        <v>328</v>
      </c>
    </row>
    <row r="109" spans="1:2">
      <c r="A109" s="79" t="s">
        <v>329</v>
      </c>
      <c r="B109" s="81" t="s">
        <v>330</v>
      </c>
    </row>
    <row r="110" spans="1:2">
      <c r="A110" s="79" t="s">
        <v>331</v>
      </c>
      <c r="B110" s="81" t="s">
        <v>332</v>
      </c>
    </row>
    <row r="111" spans="1:2">
      <c r="A111" s="79" t="s">
        <v>333</v>
      </c>
      <c r="B111" s="81" t="s">
        <v>334</v>
      </c>
    </row>
    <row r="112" spans="1:2">
      <c r="A112" s="79" t="s">
        <v>335</v>
      </c>
      <c r="B112" s="81" t="s">
        <v>336</v>
      </c>
    </row>
    <row r="113" spans="1:2">
      <c r="A113" s="79" t="s">
        <v>337</v>
      </c>
      <c r="B113" s="81" t="s">
        <v>338</v>
      </c>
    </row>
    <row r="114" spans="1:2">
      <c r="A114" s="79" t="s">
        <v>339</v>
      </c>
      <c r="B114" s="81" t="s">
        <v>340</v>
      </c>
    </row>
    <row r="115" spans="1:2">
      <c r="A115" s="79" t="s">
        <v>341</v>
      </c>
      <c r="B115" s="81" t="s">
        <v>342</v>
      </c>
    </row>
    <row r="116" spans="1:2">
      <c r="A116" s="79" t="s">
        <v>343</v>
      </c>
      <c r="B116" s="81" t="s">
        <v>344</v>
      </c>
    </row>
    <row r="117" spans="1:2">
      <c r="A117" s="79" t="s">
        <v>345</v>
      </c>
      <c r="B117" s="81" t="s">
        <v>346</v>
      </c>
    </row>
    <row r="118" spans="1:2">
      <c r="A118" s="79" t="s">
        <v>347</v>
      </c>
      <c r="B118" s="81" t="s">
        <v>348</v>
      </c>
    </row>
    <row r="119" spans="1:2">
      <c r="A119" s="79" t="s">
        <v>349</v>
      </c>
      <c r="B119" s="81" t="s">
        <v>350</v>
      </c>
    </row>
    <row r="120" spans="1:2">
      <c r="A120" s="79" t="s">
        <v>351</v>
      </c>
      <c r="B120" s="81" t="s">
        <v>352</v>
      </c>
    </row>
    <row r="121" spans="1:2">
      <c r="A121" s="79" t="s">
        <v>353</v>
      </c>
      <c r="B121" s="81" t="s">
        <v>354</v>
      </c>
    </row>
    <row r="122" spans="1:2">
      <c r="A122" s="79" t="s">
        <v>355</v>
      </c>
      <c r="B122" s="81" t="s">
        <v>356</v>
      </c>
    </row>
    <row r="123" spans="1:2">
      <c r="A123" s="79" t="s">
        <v>357</v>
      </c>
      <c r="B123" s="81" t="s">
        <v>358</v>
      </c>
    </row>
    <row r="124" spans="1:2">
      <c r="A124" s="79" t="s">
        <v>359</v>
      </c>
      <c r="B124" s="81" t="s">
        <v>360</v>
      </c>
    </row>
    <row r="125" spans="1:2">
      <c r="A125" s="79" t="s">
        <v>361</v>
      </c>
      <c r="B125" s="81" t="s">
        <v>362</v>
      </c>
    </row>
    <row r="126" spans="1:2">
      <c r="A126" s="79" t="s">
        <v>363</v>
      </c>
      <c r="B126" s="81" t="s">
        <v>364</v>
      </c>
    </row>
    <row r="127" spans="1:2">
      <c r="A127" s="79" t="s">
        <v>365</v>
      </c>
      <c r="B127" s="81" t="s">
        <v>366</v>
      </c>
    </row>
    <row r="128" spans="1:2">
      <c r="A128" s="79" t="s">
        <v>367</v>
      </c>
      <c r="B128" s="81" t="s">
        <v>368</v>
      </c>
    </row>
    <row r="129" spans="1:2">
      <c r="A129" s="79" t="s">
        <v>369</v>
      </c>
      <c r="B129" s="81" t="s">
        <v>370</v>
      </c>
    </row>
    <row r="130" spans="1:2">
      <c r="A130" s="79" t="s">
        <v>371</v>
      </c>
      <c r="B130" s="81" t="s">
        <v>372</v>
      </c>
    </row>
    <row r="131" spans="1:2">
      <c r="A131" s="79" t="s">
        <v>373</v>
      </c>
      <c r="B131" s="81" t="s">
        <v>374</v>
      </c>
    </row>
    <row r="132" spans="1:2">
      <c r="A132" s="79" t="s">
        <v>375</v>
      </c>
      <c r="B132" s="81" t="s">
        <v>376</v>
      </c>
    </row>
    <row r="133" spans="1:2">
      <c r="A133" s="79" t="s">
        <v>377</v>
      </c>
      <c r="B133" s="81" t="s">
        <v>378</v>
      </c>
    </row>
    <row r="134" spans="1:2">
      <c r="A134" s="79" t="s">
        <v>379</v>
      </c>
      <c r="B134" s="81" t="s">
        <v>380</v>
      </c>
    </row>
    <row r="135" spans="1:2">
      <c r="A135" s="79" t="s">
        <v>381</v>
      </c>
      <c r="B135" s="81" t="s">
        <v>382</v>
      </c>
    </row>
    <row r="136" spans="1:2">
      <c r="A136" s="79" t="s">
        <v>383</v>
      </c>
      <c r="B136" s="81" t="s">
        <v>384</v>
      </c>
    </row>
    <row r="137" spans="1:2">
      <c r="A137" s="79" t="s">
        <v>385</v>
      </c>
      <c r="B137" s="81" t="s">
        <v>386</v>
      </c>
    </row>
    <row r="138" spans="1:2">
      <c r="A138" s="79" t="s">
        <v>387</v>
      </c>
      <c r="B138" s="81" t="s">
        <v>388</v>
      </c>
    </row>
    <row r="139" spans="1:2">
      <c r="A139" s="79" t="s">
        <v>389</v>
      </c>
      <c r="B139" s="81" t="s">
        <v>390</v>
      </c>
    </row>
    <row r="140" spans="1:2">
      <c r="A140" s="79" t="s">
        <v>391</v>
      </c>
      <c r="B140" s="81" t="s">
        <v>392</v>
      </c>
    </row>
    <row r="141" spans="1:2">
      <c r="A141" s="79" t="s">
        <v>393</v>
      </c>
      <c r="B141" s="81" t="s">
        <v>394</v>
      </c>
    </row>
    <row r="142" spans="1:2">
      <c r="A142" s="79" t="s">
        <v>395</v>
      </c>
      <c r="B142" s="81" t="s">
        <v>396</v>
      </c>
    </row>
    <row r="143" spans="1:2">
      <c r="A143" s="79" t="s">
        <v>397</v>
      </c>
      <c r="B143" s="81" t="s">
        <v>398</v>
      </c>
    </row>
    <row r="144" spans="1:2">
      <c r="A144" s="79" t="s">
        <v>399</v>
      </c>
      <c r="B144" s="81" t="s">
        <v>400</v>
      </c>
    </row>
    <row r="145" spans="1:2">
      <c r="A145" s="79" t="s">
        <v>401</v>
      </c>
      <c r="B145" s="81" t="s">
        <v>402</v>
      </c>
    </row>
    <row r="146" spans="1:2">
      <c r="A146" s="79" t="s">
        <v>403</v>
      </c>
      <c r="B146" s="81" t="s">
        <v>404</v>
      </c>
    </row>
    <row r="147" spans="1:2">
      <c r="A147" s="79" t="s">
        <v>405</v>
      </c>
      <c r="B147" s="81" t="s">
        <v>406</v>
      </c>
    </row>
    <row r="148" spans="1:2">
      <c r="A148" s="79" t="s">
        <v>407</v>
      </c>
      <c r="B148" s="81" t="s">
        <v>408</v>
      </c>
    </row>
    <row r="149" spans="1:2">
      <c r="A149" s="79" t="s">
        <v>409</v>
      </c>
      <c r="B149" s="81" t="s">
        <v>410</v>
      </c>
    </row>
    <row r="150" spans="1:2">
      <c r="A150" s="79" t="s">
        <v>411</v>
      </c>
      <c r="B150" s="81" t="s">
        <v>412</v>
      </c>
    </row>
    <row r="151" spans="1:2">
      <c r="A151" s="79" t="s">
        <v>413</v>
      </c>
      <c r="B151" s="81" t="s">
        <v>414</v>
      </c>
    </row>
    <row r="152" spans="1:2">
      <c r="A152" s="79" t="s">
        <v>415</v>
      </c>
      <c r="B152" s="81" t="s">
        <v>416</v>
      </c>
    </row>
    <row r="153" spans="1:2">
      <c r="A153" s="79" t="s">
        <v>417</v>
      </c>
      <c r="B153" s="81" t="s">
        <v>418</v>
      </c>
    </row>
    <row r="154" spans="1:2">
      <c r="A154" s="79" t="s">
        <v>419</v>
      </c>
      <c r="B154" s="81" t="s">
        <v>420</v>
      </c>
    </row>
    <row r="155" spans="1:2">
      <c r="A155" s="79" t="s">
        <v>421</v>
      </c>
      <c r="B155" s="81" t="s">
        <v>422</v>
      </c>
    </row>
    <row r="156" spans="1:2">
      <c r="A156" s="79" t="s">
        <v>423</v>
      </c>
      <c r="B156" s="81" t="s">
        <v>424</v>
      </c>
    </row>
    <row r="157" spans="1:2">
      <c r="A157" s="79" t="s">
        <v>425</v>
      </c>
      <c r="B157" s="81" t="s">
        <v>426</v>
      </c>
    </row>
    <row r="158" spans="1:2">
      <c r="A158" s="79" t="s">
        <v>427</v>
      </c>
      <c r="B158" s="81" t="s">
        <v>428</v>
      </c>
    </row>
    <row r="159" spans="1:2">
      <c r="A159" s="79" t="s">
        <v>429</v>
      </c>
      <c r="B159" s="81" t="s">
        <v>430</v>
      </c>
    </row>
    <row r="160" spans="1:2">
      <c r="A160" s="79" t="s">
        <v>431</v>
      </c>
      <c r="B160" s="81" t="s">
        <v>432</v>
      </c>
    </row>
    <row r="161" spans="1:2">
      <c r="A161" s="79" t="s">
        <v>433</v>
      </c>
      <c r="B161" s="81" t="s">
        <v>434</v>
      </c>
    </row>
    <row r="162" spans="1:2">
      <c r="A162" s="79" t="s">
        <v>435</v>
      </c>
      <c r="B162" s="81" t="s">
        <v>436</v>
      </c>
    </row>
    <row r="163" spans="1:2">
      <c r="A163" s="79" t="s">
        <v>437</v>
      </c>
      <c r="B163" s="81" t="s">
        <v>438</v>
      </c>
    </row>
    <row r="164" spans="1:2">
      <c r="A164" s="79" t="s">
        <v>439</v>
      </c>
      <c r="B164" s="81" t="s">
        <v>440</v>
      </c>
    </row>
    <row r="165" spans="1:2">
      <c r="A165" s="79" t="s">
        <v>441</v>
      </c>
      <c r="B165" s="81" t="s">
        <v>442</v>
      </c>
    </row>
    <row r="166" spans="1:2">
      <c r="A166" s="79" t="s">
        <v>443</v>
      </c>
      <c r="B166" s="81" t="s">
        <v>444</v>
      </c>
    </row>
    <row r="167" spans="1:2">
      <c r="A167" s="79" t="s">
        <v>445</v>
      </c>
      <c r="B167" s="81" t="s">
        <v>446</v>
      </c>
    </row>
    <row r="168" spans="1:2">
      <c r="A168" s="79" t="s">
        <v>447</v>
      </c>
      <c r="B168" s="81" t="s">
        <v>448</v>
      </c>
    </row>
    <row r="169" spans="1:2">
      <c r="A169" s="79" t="s">
        <v>449</v>
      </c>
      <c r="B169" s="81" t="s">
        <v>450</v>
      </c>
    </row>
    <row r="170" spans="1:2">
      <c r="A170" s="79" t="s">
        <v>451</v>
      </c>
      <c r="B170" s="81" t="s">
        <v>452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Final narrative report</DocumentType>
    <UploadedBy xmlns="b1528a4b-5ccb-40f7-a09e-43427183cd95">irene.limo@undp.org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MPTF_00006_00885</ProjectId>
    <FundCode xmlns="f9695bc1-6109-4dcd-a27a-f8a0370b00e2">MPTF_00006</FundCode>
    <Comments xmlns="f9695bc1-6109-4dcd-a27a-f8a0370b00e2">Financial Expenditure Report</Comments>
    <Active xmlns="f9695bc1-6109-4dcd-a27a-f8a0370b00e2">Yes</Active>
    <DocumentDate xmlns="b1528a4b-5ccb-40f7-a09e-43427183cd95">2025-02-13T08:00:00+00:00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4BBD70-E287-480F-A022-025FEF76A1E1}"/>
</file>

<file path=customXml/itemProps2.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f9695bc1-6109-4dcd-a27a-f8a0370b00e2"/>
    <ds:schemaRef ds:uri="b1528a4b-5ccb-40f7-a09e-43427183cd95"/>
    <ds:schemaRef ds:uri="cb759e4c-f0d7-4feb-bda3-ed2800574e06"/>
  </ds:schemaRefs>
</ds:datastoreItem>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12032025 Progress Report_Combined Expenditure UNCDF-ILO. FINAL.xlsx</dc:title>
  <dc:creator>Jelena Zelenovic</dc:creator>
  <cp:lastModifiedBy>Author</cp:lastModifiedBy>
  <cp:lastPrinted>2017-12-11T22:51:21Z</cp:lastPrinted>
  <dcterms:created xsi:type="dcterms:W3CDTF">2017-11-15T21:17:43Z</dcterms:created>
  <dcterms:modified xsi:type="dcterms:W3CDTF">2025-02-13T17:59:41Z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